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exwew4\OneDrive - University of Manchester\Emma Waters - Thesis\"/>
    </mc:Choice>
  </mc:AlternateContent>
  <bookViews>
    <workbookView xWindow="-105" yWindow="-105" windowWidth="23250" windowHeight="12570"/>
  </bookViews>
  <sheets>
    <sheet name="Compositional Data" sheetId="1" r:id="rId1"/>
    <sheet name="MI external reproducibility" sheetId="2" r:id="rId2"/>
    <sheet name="Glass Comopositions" sheetId="3" r:id="rId3"/>
    <sheet name="Sheet2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2" i="3" l="1"/>
  <c r="BN15" i="3"/>
  <c r="BN16" i="3"/>
  <c r="BN17" i="3"/>
  <c r="BN18" i="3"/>
  <c r="BL12" i="3"/>
  <c r="BL15" i="3"/>
  <c r="BL16" i="3"/>
  <c r="BL17" i="3"/>
  <c r="BL18" i="3"/>
  <c r="BN11" i="3"/>
  <c r="BL11" i="3"/>
  <c r="BJ12" i="3"/>
  <c r="BJ15" i="3"/>
  <c r="BJ16" i="3"/>
  <c r="BJ17" i="3"/>
  <c r="BJ18" i="3"/>
  <c r="BJ11" i="3"/>
  <c r="BH12" i="3"/>
  <c r="BH15" i="3"/>
  <c r="BH16" i="3"/>
  <c r="BH17" i="3"/>
  <c r="BH18" i="3"/>
  <c r="BH11" i="3"/>
  <c r="BF12" i="3"/>
  <c r="BF15" i="3"/>
  <c r="BF16" i="3"/>
  <c r="BF17" i="3"/>
  <c r="BF18" i="3"/>
  <c r="BF11" i="3"/>
  <c r="BD12" i="3"/>
  <c r="BD15" i="3"/>
  <c r="BD16" i="3"/>
  <c r="BD17" i="3"/>
  <c r="BD18" i="3"/>
  <c r="BD11" i="3"/>
  <c r="BB12" i="3"/>
  <c r="BB15" i="3"/>
  <c r="BB16" i="3"/>
  <c r="BB17" i="3"/>
  <c r="BB18" i="3"/>
  <c r="BB11" i="3"/>
  <c r="AZ12" i="3"/>
  <c r="AZ15" i="3"/>
  <c r="AZ16" i="3"/>
  <c r="AZ17" i="3"/>
  <c r="AZ18" i="3"/>
  <c r="AZ11" i="3"/>
  <c r="AX12" i="3"/>
  <c r="AX15" i="3"/>
  <c r="AX16" i="3"/>
  <c r="AX17" i="3"/>
  <c r="AX18" i="3"/>
  <c r="AX11" i="3"/>
  <c r="AV12" i="3"/>
  <c r="AV15" i="3"/>
  <c r="AV16" i="3"/>
  <c r="AV17" i="3"/>
  <c r="AV18" i="3"/>
  <c r="AV11" i="3"/>
  <c r="AT12" i="3"/>
  <c r="AT15" i="3"/>
  <c r="AT16" i="3"/>
  <c r="AT17" i="3"/>
  <c r="AT18" i="3"/>
  <c r="AT11" i="3"/>
  <c r="AR12" i="3"/>
  <c r="AR15" i="3"/>
  <c r="AR16" i="3"/>
  <c r="AR17" i="3"/>
  <c r="AR18" i="3"/>
  <c r="AR11" i="3"/>
  <c r="AP12" i="3"/>
  <c r="AP15" i="3"/>
  <c r="AP16" i="3"/>
  <c r="AP17" i="3"/>
  <c r="AP18" i="3"/>
  <c r="AP11" i="3"/>
  <c r="AN12" i="3"/>
  <c r="AN15" i="3"/>
  <c r="AN16" i="3"/>
  <c r="AN17" i="3"/>
  <c r="AN18" i="3"/>
  <c r="AN11" i="3"/>
  <c r="AL12" i="3"/>
  <c r="AL15" i="3"/>
  <c r="AL16" i="3"/>
  <c r="AL17" i="3"/>
  <c r="AL18" i="3"/>
  <c r="AL11" i="3"/>
  <c r="AJ12" i="3"/>
  <c r="AJ15" i="3"/>
  <c r="AJ16" i="3"/>
  <c r="AJ17" i="3"/>
  <c r="AJ18" i="3"/>
  <c r="AJ11" i="3"/>
  <c r="AH12" i="3"/>
  <c r="AH15" i="3"/>
  <c r="AH16" i="3"/>
  <c r="AH17" i="3"/>
  <c r="AH18" i="3"/>
  <c r="AH11" i="3"/>
  <c r="AF12" i="3"/>
  <c r="AF15" i="3"/>
  <c r="AF16" i="3"/>
  <c r="AF17" i="3"/>
  <c r="AF18" i="3"/>
  <c r="AF11" i="3"/>
  <c r="AD12" i="3"/>
  <c r="AD15" i="3"/>
  <c r="AD16" i="3"/>
  <c r="AD17" i="3"/>
  <c r="AD18" i="3"/>
  <c r="AD11" i="3"/>
  <c r="AB12" i="3"/>
  <c r="AB15" i="3"/>
  <c r="AB16" i="3"/>
  <c r="AB17" i="3"/>
  <c r="AB18" i="3"/>
  <c r="AB11" i="3"/>
  <c r="Z12" i="3"/>
  <c r="Z15" i="3"/>
  <c r="Z16" i="3"/>
  <c r="Z17" i="3"/>
  <c r="Z18" i="3"/>
  <c r="Z11" i="3"/>
  <c r="X12" i="3"/>
  <c r="X15" i="3"/>
  <c r="X16" i="3"/>
  <c r="X17" i="3"/>
  <c r="X18" i="3"/>
  <c r="X11" i="3"/>
  <c r="V12" i="3"/>
  <c r="V13" i="3"/>
  <c r="V14" i="3"/>
  <c r="V15" i="3"/>
  <c r="V16" i="3"/>
  <c r="V17" i="3"/>
  <c r="V18" i="3"/>
  <c r="V11" i="3"/>
  <c r="T12" i="3"/>
  <c r="T13" i="3"/>
  <c r="T14" i="3"/>
  <c r="T15" i="3"/>
  <c r="T16" i="3"/>
  <c r="T17" i="3"/>
  <c r="T18" i="3"/>
  <c r="T11" i="3"/>
  <c r="R12" i="3"/>
  <c r="R13" i="3"/>
  <c r="R14" i="3"/>
  <c r="R15" i="3"/>
  <c r="R16" i="3"/>
  <c r="R17" i="3"/>
  <c r="R18" i="3"/>
  <c r="R11" i="3"/>
  <c r="P12" i="3"/>
  <c r="P13" i="3"/>
  <c r="P14" i="3"/>
  <c r="P15" i="3"/>
  <c r="P16" i="3"/>
  <c r="P17" i="3"/>
  <c r="P18" i="3"/>
  <c r="P11" i="3"/>
  <c r="N12" i="3"/>
  <c r="N13" i="3"/>
  <c r="N14" i="3"/>
  <c r="N15" i="3"/>
  <c r="N16" i="3"/>
  <c r="N17" i="3"/>
  <c r="N18" i="3"/>
  <c r="N11" i="3"/>
  <c r="L12" i="3"/>
  <c r="L13" i="3"/>
  <c r="L14" i="3"/>
  <c r="L15" i="3"/>
  <c r="L16" i="3"/>
  <c r="L17" i="3"/>
  <c r="L18" i="3"/>
  <c r="L11" i="3"/>
  <c r="J12" i="3"/>
  <c r="J13" i="3"/>
  <c r="J14" i="3"/>
  <c r="J15" i="3"/>
  <c r="J16" i="3"/>
  <c r="J17" i="3"/>
  <c r="J18" i="3"/>
  <c r="J11" i="3"/>
  <c r="H12" i="3"/>
  <c r="H13" i="3"/>
  <c r="H14" i="3"/>
  <c r="H15" i="3"/>
  <c r="H16" i="3"/>
  <c r="H17" i="3"/>
  <c r="H18" i="3"/>
  <c r="H11" i="3"/>
  <c r="F12" i="3"/>
  <c r="F13" i="3"/>
  <c r="F14" i="3"/>
  <c r="F15" i="3"/>
  <c r="F16" i="3"/>
  <c r="F17" i="3"/>
  <c r="F18" i="3"/>
  <c r="F11" i="3"/>
  <c r="AB102" i="2" l="1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01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99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32" i="2"/>
  <c r="AB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32" i="2"/>
  <c r="AB118" i="2"/>
  <c r="AB119" i="2"/>
  <c r="AB120" i="2"/>
  <c r="AB121" i="2"/>
  <c r="AB122" i="2"/>
  <c r="AB123" i="2"/>
  <c r="AB124" i="2"/>
  <c r="AB117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52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1" i="2"/>
  <c r="Z118" i="2"/>
  <c r="Z119" i="2"/>
  <c r="Z120" i="2"/>
  <c r="Z121" i="2"/>
  <c r="Z122" i="2"/>
  <c r="Z123" i="2"/>
  <c r="Z124" i="2"/>
  <c r="Z117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52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11" i="2"/>
  <c r="X118" i="2"/>
  <c r="X119" i="2"/>
  <c r="X120" i="2"/>
  <c r="X121" i="2"/>
  <c r="X122" i="2"/>
  <c r="X123" i="2"/>
  <c r="X124" i="2"/>
  <c r="X117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52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11" i="2"/>
  <c r="V118" i="2"/>
  <c r="V119" i="2"/>
  <c r="V120" i="2"/>
  <c r="V121" i="2"/>
  <c r="V122" i="2"/>
  <c r="V123" i="2"/>
  <c r="V124" i="2"/>
  <c r="V117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52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W11" i="2"/>
  <c r="V11" i="2"/>
  <c r="T118" i="2"/>
  <c r="T119" i="2"/>
  <c r="T120" i="2"/>
  <c r="T121" i="2"/>
  <c r="T122" i="2"/>
  <c r="T123" i="2"/>
  <c r="T124" i="2"/>
  <c r="T117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52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11" i="2"/>
  <c r="R118" i="2"/>
  <c r="R119" i="2"/>
  <c r="R120" i="2"/>
  <c r="R121" i="2"/>
  <c r="R122" i="2"/>
  <c r="R123" i="2"/>
  <c r="R124" i="2"/>
  <c r="R117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52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11" i="2"/>
  <c r="P118" i="2"/>
  <c r="P119" i="2"/>
  <c r="P120" i="2"/>
  <c r="P121" i="2"/>
  <c r="P122" i="2"/>
  <c r="P123" i="2"/>
  <c r="P124" i="2"/>
  <c r="P125" i="2"/>
  <c r="P117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52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11" i="2"/>
  <c r="N118" i="2"/>
  <c r="N119" i="2"/>
  <c r="N120" i="2"/>
  <c r="N121" i="2"/>
  <c r="N122" i="2"/>
  <c r="N123" i="2"/>
  <c r="N124" i="2"/>
  <c r="N117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52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L118" i="2"/>
  <c r="L119" i="2"/>
  <c r="L120" i="2"/>
  <c r="L121" i="2"/>
  <c r="L122" i="2"/>
  <c r="L123" i="2"/>
  <c r="L124" i="2"/>
  <c r="L117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52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J118" i="2"/>
  <c r="J119" i="2"/>
  <c r="J120" i="2"/>
  <c r="J121" i="2"/>
  <c r="J122" i="2"/>
  <c r="J123" i="2"/>
  <c r="J124" i="2"/>
  <c r="J117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52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H118" i="2"/>
  <c r="H119" i="2"/>
  <c r="H120" i="2"/>
  <c r="H121" i="2"/>
  <c r="H122" i="2"/>
  <c r="H123" i="2"/>
  <c r="H124" i="2"/>
  <c r="H117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52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11" i="2"/>
  <c r="J11" i="2"/>
  <c r="L11" i="2"/>
  <c r="N11" i="2"/>
  <c r="BU5" i="1" l="1"/>
  <c r="BU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76" i="1"/>
  <c r="BU77" i="1"/>
  <c r="BU78" i="1"/>
  <c r="BU79" i="1"/>
  <c r="BU80" i="1"/>
  <c r="BU81" i="1"/>
  <c r="BU82" i="1"/>
  <c r="BU83" i="1"/>
  <c r="BU84" i="1"/>
  <c r="BU85" i="1"/>
  <c r="BU86" i="1"/>
  <c r="BU87" i="1"/>
  <c r="BU88" i="1"/>
  <c r="BU89" i="1"/>
  <c r="BU90" i="1"/>
  <c r="BU91" i="1"/>
  <c r="BU92" i="1"/>
  <c r="BU93" i="1"/>
  <c r="BU94" i="1"/>
  <c r="BU95" i="1"/>
  <c r="BU96" i="1"/>
  <c r="BU97" i="1"/>
  <c r="BU98" i="1"/>
  <c r="BU99" i="1"/>
  <c r="BU100" i="1"/>
  <c r="BU101" i="1"/>
  <c r="BU102" i="1"/>
  <c r="BU103" i="1"/>
  <c r="BU104" i="1"/>
  <c r="BU105" i="1"/>
  <c r="BU106" i="1"/>
  <c r="BU107" i="1"/>
  <c r="BU108" i="1"/>
  <c r="BU109" i="1"/>
  <c r="BU110" i="1"/>
  <c r="BU111" i="1"/>
  <c r="BU112" i="1"/>
  <c r="BU113" i="1"/>
  <c r="BU114" i="1"/>
  <c r="BU115" i="1"/>
  <c r="BU116" i="1"/>
  <c r="BU4" i="1"/>
  <c r="BU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3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AB117" i="1"/>
  <c r="Z117" i="1"/>
  <c r="X117" i="1"/>
  <c r="V117" i="1"/>
  <c r="T117" i="1"/>
  <c r="R117" i="1"/>
  <c r="P117" i="1"/>
  <c r="N117" i="1"/>
  <c r="L117" i="1"/>
  <c r="EH118" i="1"/>
  <c r="EH119" i="1"/>
  <c r="EH120" i="1"/>
  <c r="EH121" i="1"/>
  <c r="EH122" i="1"/>
  <c r="EH123" i="1"/>
  <c r="EH124" i="1"/>
  <c r="EH125" i="1"/>
  <c r="EH126" i="1"/>
  <c r="EH127" i="1"/>
  <c r="EH128" i="1"/>
  <c r="EH129" i="1"/>
  <c r="EH130" i="1"/>
  <c r="EH131" i="1"/>
  <c r="EH132" i="1"/>
  <c r="EH133" i="1"/>
  <c r="EH134" i="1"/>
  <c r="EH135" i="1"/>
  <c r="EH136" i="1"/>
  <c r="EH137" i="1"/>
  <c r="EH138" i="1"/>
  <c r="EH139" i="1"/>
  <c r="EH140" i="1"/>
  <c r="EH141" i="1"/>
  <c r="EH142" i="1"/>
  <c r="EH143" i="1"/>
  <c r="EH144" i="1"/>
  <c r="EH145" i="1"/>
  <c r="EH146" i="1"/>
  <c r="EH147" i="1"/>
  <c r="EH148" i="1"/>
  <c r="EH149" i="1"/>
  <c r="EH150" i="1"/>
  <c r="EH151" i="1"/>
  <c r="EH152" i="1"/>
  <c r="EH153" i="1"/>
  <c r="EH154" i="1"/>
  <c r="EH155" i="1"/>
  <c r="EH156" i="1"/>
  <c r="EH157" i="1"/>
  <c r="EH158" i="1"/>
  <c r="EH159" i="1"/>
  <c r="EH160" i="1"/>
  <c r="EH161" i="1"/>
  <c r="EH162" i="1"/>
  <c r="EH163" i="1"/>
  <c r="EH164" i="1"/>
  <c r="EH165" i="1"/>
  <c r="EH166" i="1"/>
  <c r="EH167" i="1"/>
  <c r="EH168" i="1"/>
  <c r="EH169" i="1"/>
  <c r="EH170" i="1"/>
  <c r="EH171" i="1"/>
  <c r="EH172" i="1"/>
  <c r="EH173" i="1"/>
  <c r="EH174" i="1"/>
  <c r="EH175" i="1"/>
  <c r="EH176" i="1"/>
  <c r="EH177" i="1"/>
  <c r="EH178" i="1"/>
  <c r="EH179" i="1"/>
  <c r="EH180" i="1"/>
  <c r="EH181" i="1"/>
  <c r="EH182" i="1"/>
  <c r="EH183" i="1"/>
  <c r="EH184" i="1"/>
  <c r="EH185" i="1"/>
  <c r="EH186" i="1"/>
  <c r="EH187" i="1"/>
  <c r="EH188" i="1"/>
  <c r="EH189" i="1"/>
  <c r="EH190" i="1"/>
  <c r="EH191" i="1"/>
  <c r="EH192" i="1"/>
  <c r="EH193" i="1"/>
  <c r="EH117" i="1"/>
  <c r="EF118" i="1"/>
  <c r="EF119" i="1"/>
  <c r="EF120" i="1"/>
  <c r="EF121" i="1"/>
  <c r="EF122" i="1"/>
  <c r="EF123" i="1"/>
  <c r="EF124" i="1"/>
  <c r="EF125" i="1"/>
  <c r="EF126" i="1"/>
  <c r="EF127" i="1"/>
  <c r="EF128" i="1"/>
  <c r="EF129" i="1"/>
  <c r="EF130" i="1"/>
  <c r="EF131" i="1"/>
  <c r="EF132" i="1"/>
  <c r="EF133" i="1"/>
  <c r="EF134" i="1"/>
  <c r="EF135" i="1"/>
  <c r="EF136" i="1"/>
  <c r="EF137" i="1"/>
  <c r="EF138" i="1"/>
  <c r="EF139" i="1"/>
  <c r="EF140" i="1"/>
  <c r="EF141" i="1"/>
  <c r="EF142" i="1"/>
  <c r="EF143" i="1"/>
  <c r="EF144" i="1"/>
  <c r="EF145" i="1"/>
  <c r="EF146" i="1"/>
  <c r="EF147" i="1"/>
  <c r="EF148" i="1"/>
  <c r="EF149" i="1"/>
  <c r="EF150" i="1"/>
  <c r="EF151" i="1"/>
  <c r="EF152" i="1"/>
  <c r="EF153" i="1"/>
  <c r="EF154" i="1"/>
  <c r="EF155" i="1"/>
  <c r="EF156" i="1"/>
  <c r="EF157" i="1"/>
  <c r="EF158" i="1"/>
  <c r="EF159" i="1"/>
  <c r="EF160" i="1"/>
  <c r="EF161" i="1"/>
  <c r="EF162" i="1"/>
  <c r="EF163" i="1"/>
  <c r="EF164" i="1"/>
  <c r="EF165" i="1"/>
  <c r="EF166" i="1"/>
  <c r="EF167" i="1"/>
  <c r="EF168" i="1"/>
  <c r="EF169" i="1"/>
  <c r="EF170" i="1"/>
  <c r="EF171" i="1"/>
  <c r="EF172" i="1"/>
  <c r="EF173" i="1"/>
  <c r="EF174" i="1"/>
  <c r="EF175" i="1"/>
  <c r="EF176" i="1"/>
  <c r="EF177" i="1"/>
  <c r="EF178" i="1"/>
  <c r="EF179" i="1"/>
  <c r="EF180" i="1"/>
  <c r="EF181" i="1"/>
  <c r="EF182" i="1"/>
  <c r="EF183" i="1"/>
  <c r="EF184" i="1"/>
  <c r="EF185" i="1"/>
  <c r="EF186" i="1"/>
  <c r="EF187" i="1"/>
  <c r="EF188" i="1"/>
  <c r="EF189" i="1"/>
  <c r="EF190" i="1"/>
  <c r="EF191" i="1"/>
  <c r="EF192" i="1"/>
  <c r="EF193" i="1"/>
  <c r="EF117" i="1"/>
  <c r="ED118" i="1"/>
  <c r="ED119" i="1"/>
  <c r="ED120" i="1"/>
  <c r="ED121" i="1"/>
  <c r="ED122" i="1"/>
  <c r="ED123" i="1"/>
  <c r="ED124" i="1"/>
  <c r="ED125" i="1"/>
  <c r="ED126" i="1"/>
  <c r="ED127" i="1"/>
  <c r="ED128" i="1"/>
  <c r="ED129" i="1"/>
  <c r="ED130" i="1"/>
  <c r="ED131" i="1"/>
  <c r="ED132" i="1"/>
  <c r="ED133" i="1"/>
  <c r="ED134" i="1"/>
  <c r="ED135" i="1"/>
  <c r="ED136" i="1"/>
  <c r="ED137" i="1"/>
  <c r="ED138" i="1"/>
  <c r="ED139" i="1"/>
  <c r="ED140" i="1"/>
  <c r="ED141" i="1"/>
  <c r="ED142" i="1"/>
  <c r="ED143" i="1"/>
  <c r="ED144" i="1"/>
  <c r="ED145" i="1"/>
  <c r="ED146" i="1"/>
  <c r="ED147" i="1"/>
  <c r="ED148" i="1"/>
  <c r="ED149" i="1"/>
  <c r="ED150" i="1"/>
  <c r="ED151" i="1"/>
  <c r="ED152" i="1"/>
  <c r="ED153" i="1"/>
  <c r="ED154" i="1"/>
  <c r="ED155" i="1"/>
  <c r="ED156" i="1"/>
  <c r="ED157" i="1"/>
  <c r="ED158" i="1"/>
  <c r="ED159" i="1"/>
  <c r="ED160" i="1"/>
  <c r="ED161" i="1"/>
  <c r="ED162" i="1"/>
  <c r="ED163" i="1"/>
  <c r="ED164" i="1"/>
  <c r="ED165" i="1"/>
  <c r="ED166" i="1"/>
  <c r="ED167" i="1"/>
  <c r="ED168" i="1"/>
  <c r="ED169" i="1"/>
  <c r="ED170" i="1"/>
  <c r="ED171" i="1"/>
  <c r="ED172" i="1"/>
  <c r="ED173" i="1"/>
  <c r="ED174" i="1"/>
  <c r="ED175" i="1"/>
  <c r="ED176" i="1"/>
  <c r="ED177" i="1"/>
  <c r="ED178" i="1"/>
  <c r="ED179" i="1"/>
  <c r="ED180" i="1"/>
  <c r="ED181" i="1"/>
  <c r="ED182" i="1"/>
  <c r="ED183" i="1"/>
  <c r="ED184" i="1"/>
  <c r="ED185" i="1"/>
  <c r="ED186" i="1"/>
  <c r="ED187" i="1"/>
  <c r="ED188" i="1"/>
  <c r="ED189" i="1"/>
  <c r="ED190" i="1"/>
  <c r="ED191" i="1"/>
  <c r="ED192" i="1"/>
  <c r="ED193" i="1"/>
  <c r="ED117" i="1"/>
  <c r="DZ118" i="1"/>
  <c r="DZ119" i="1"/>
  <c r="DZ120" i="1"/>
  <c r="DZ121" i="1"/>
  <c r="DZ122" i="1"/>
  <c r="DZ123" i="1"/>
  <c r="DZ124" i="1"/>
  <c r="DZ125" i="1"/>
  <c r="DZ126" i="1"/>
  <c r="DZ127" i="1"/>
  <c r="DZ128" i="1"/>
  <c r="DZ129" i="1"/>
  <c r="DZ130" i="1"/>
  <c r="DZ131" i="1"/>
  <c r="DZ132" i="1"/>
  <c r="DZ133" i="1"/>
  <c r="DZ134" i="1"/>
  <c r="DZ135" i="1"/>
  <c r="DZ136" i="1"/>
  <c r="DZ137" i="1"/>
  <c r="DZ138" i="1"/>
  <c r="DZ139" i="1"/>
  <c r="DZ140" i="1"/>
  <c r="DZ141" i="1"/>
  <c r="DZ142" i="1"/>
  <c r="DZ143" i="1"/>
  <c r="DZ144" i="1"/>
  <c r="DZ145" i="1"/>
  <c r="DZ146" i="1"/>
  <c r="DZ147" i="1"/>
  <c r="DZ148" i="1"/>
  <c r="DZ149" i="1"/>
  <c r="DZ150" i="1"/>
  <c r="DZ151" i="1"/>
  <c r="DZ152" i="1"/>
  <c r="DZ153" i="1"/>
  <c r="DZ154" i="1"/>
  <c r="DZ155" i="1"/>
  <c r="DZ156" i="1"/>
  <c r="DZ157" i="1"/>
  <c r="DZ158" i="1"/>
  <c r="DZ159" i="1"/>
  <c r="DZ160" i="1"/>
  <c r="DZ161" i="1"/>
  <c r="DZ162" i="1"/>
  <c r="DZ163" i="1"/>
  <c r="DZ164" i="1"/>
  <c r="DZ165" i="1"/>
  <c r="DZ166" i="1"/>
  <c r="DZ167" i="1"/>
  <c r="DZ168" i="1"/>
  <c r="DZ169" i="1"/>
  <c r="DZ170" i="1"/>
  <c r="DZ171" i="1"/>
  <c r="DZ172" i="1"/>
  <c r="DZ173" i="1"/>
  <c r="DZ174" i="1"/>
  <c r="DZ175" i="1"/>
  <c r="DZ176" i="1"/>
  <c r="DZ177" i="1"/>
  <c r="DZ178" i="1"/>
  <c r="DZ179" i="1"/>
  <c r="DZ180" i="1"/>
  <c r="DZ181" i="1"/>
  <c r="DZ182" i="1"/>
  <c r="DZ183" i="1"/>
  <c r="DZ184" i="1"/>
  <c r="DZ185" i="1"/>
  <c r="DZ186" i="1"/>
  <c r="DZ187" i="1"/>
  <c r="DZ188" i="1"/>
  <c r="DZ189" i="1"/>
  <c r="DZ190" i="1"/>
  <c r="DZ191" i="1"/>
  <c r="DZ192" i="1"/>
  <c r="DZ193" i="1"/>
  <c r="DZ117" i="1"/>
  <c r="DV118" i="1"/>
  <c r="DV119" i="1"/>
  <c r="DV120" i="1"/>
  <c r="DV121" i="1"/>
  <c r="DV122" i="1"/>
  <c r="DV123" i="1"/>
  <c r="DV124" i="1"/>
  <c r="DV125" i="1"/>
  <c r="DV126" i="1"/>
  <c r="DV127" i="1"/>
  <c r="DV128" i="1"/>
  <c r="DV129" i="1"/>
  <c r="DV130" i="1"/>
  <c r="DV131" i="1"/>
  <c r="DV132" i="1"/>
  <c r="DV133" i="1"/>
  <c r="DV134" i="1"/>
  <c r="DV135" i="1"/>
  <c r="DV136" i="1"/>
  <c r="DV137" i="1"/>
  <c r="DV138" i="1"/>
  <c r="DV139" i="1"/>
  <c r="DV140" i="1"/>
  <c r="DV141" i="1"/>
  <c r="DV142" i="1"/>
  <c r="DV143" i="1"/>
  <c r="DV144" i="1"/>
  <c r="DV145" i="1"/>
  <c r="DV146" i="1"/>
  <c r="DV147" i="1"/>
  <c r="DV148" i="1"/>
  <c r="DV149" i="1"/>
  <c r="DV150" i="1"/>
  <c r="DV151" i="1"/>
  <c r="DV152" i="1"/>
  <c r="DV153" i="1"/>
  <c r="DV154" i="1"/>
  <c r="DV155" i="1"/>
  <c r="DV156" i="1"/>
  <c r="DV157" i="1"/>
  <c r="DV158" i="1"/>
  <c r="DV159" i="1"/>
  <c r="DV160" i="1"/>
  <c r="DV161" i="1"/>
  <c r="DV162" i="1"/>
  <c r="DV163" i="1"/>
  <c r="DV164" i="1"/>
  <c r="DV165" i="1"/>
  <c r="DV166" i="1"/>
  <c r="DV167" i="1"/>
  <c r="DV168" i="1"/>
  <c r="DV169" i="1"/>
  <c r="DV170" i="1"/>
  <c r="DV171" i="1"/>
  <c r="DV172" i="1"/>
  <c r="DV173" i="1"/>
  <c r="DV174" i="1"/>
  <c r="DV175" i="1"/>
  <c r="DV176" i="1"/>
  <c r="DV177" i="1"/>
  <c r="DV178" i="1"/>
  <c r="DV179" i="1"/>
  <c r="DV180" i="1"/>
  <c r="DV181" i="1"/>
  <c r="DV182" i="1"/>
  <c r="DV183" i="1"/>
  <c r="DV184" i="1"/>
  <c r="DV185" i="1"/>
  <c r="DV186" i="1"/>
  <c r="DV187" i="1"/>
  <c r="DV188" i="1"/>
  <c r="DV189" i="1"/>
  <c r="DV190" i="1"/>
  <c r="DV191" i="1"/>
  <c r="DV192" i="1"/>
  <c r="DV193" i="1"/>
  <c r="DV117" i="1"/>
  <c r="DR118" i="1"/>
  <c r="DR119" i="1"/>
  <c r="DR120" i="1"/>
  <c r="DR121" i="1"/>
  <c r="DR122" i="1"/>
  <c r="DR123" i="1"/>
  <c r="DR124" i="1"/>
  <c r="DR125" i="1"/>
  <c r="DR126" i="1"/>
  <c r="DR127" i="1"/>
  <c r="DR128" i="1"/>
  <c r="DR129" i="1"/>
  <c r="DR130" i="1"/>
  <c r="DR131" i="1"/>
  <c r="DR132" i="1"/>
  <c r="DR133" i="1"/>
  <c r="DR134" i="1"/>
  <c r="DR135" i="1"/>
  <c r="DR136" i="1"/>
  <c r="DR137" i="1"/>
  <c r="DR138" i="1"/>
  <c r="DR139" i="1"/>
  <c r="DR140" i="1"/>
  <c r="DR141" i="1"/>
  <c r="DR142" i="1"/>
  <c r="DR143" i="1"/>
  <c r="DR144" i="1"/>
  <c r="DR145" i="1"/>
  <c r="DR146" i="1"/>
  <c r="DR147" i="1"/>
  <c r="DR148" i="1"/>
  <c r="DR149" i="1"/>
  <c r="DR150" i="1"/>
  <c r="DR151" i="1"/>
  <c r="DR152" i="1"/>
  <c r="DR153" i="1"/>
  <c r="DR154" i="1"/>
  <c r="DR155" i="1"/>
  <c r="DR156" i="1"/>
  <c r="DR157" i="1"/>
  <c r="DR158" i="1"/>
  <c r="DR159" i="1"/>
  <c r="DR160" i="1"/>
  <c r="DR161" i="1"/>
  <c r="DR162" i="1"/>
  <c r="DR163" i="1"/>
  <c r="DR164" i="1"/>
  <c r="DR165" i="1"/>
  <c r="DR166" i="1"/>
  <c r="DR167" i="1"/>
  <c r="DR168" i="1"/>
  <c r="DR169" i="1"/>
  <c r="DR170" i="1"/>
  <c r="DR171" i="1"/>
  <c r="DR172" i="1"/>
  <c r="DR173" i="1"/>
  <c r="DR174" i="1"/>
  <c r="DR175" i="1"/>
  <c r="DR176" i="1"/>
  <c r="DR177" i="1"/>
  <c r="DR178" i="1"/>
  <c r="DR179" i="1"/>
  <c r="DR180" i="1"/>
  <c r="DR181" i="1"/>
  <c r="DR182" i="1"/>
  <c r="DR183" i="1"/>
  <c r="DR184" i="1"/>
  <c r="DR185" i="1"/>
  <c r="DR186" i="1"/>
  <c r="DR187" i="1"/>
  <c r="DR188" i="1"/>
  <c r="DR189" i="1"/>
  <c r="DR190" i="1"/>
  <c r="DR191" i="1"/>
  <c r="DR192" i="1"/>
  <c r="DR193" i="1"/>
  <c r="DR117" i="1"/>
  <c r="DP118" i="1"/>
  <c r="DP119" i="1"/>
  <c r="DP120" i="1"/>
  <c r="DP121" i="1"/>
  <c r="DP122" i="1"/>
  <c r="DP123" i="1"/>
  <c r="DP124" i="1"/>
  <c r="DP125" i="1"/>
  <c r="DP126" i="1"/>
  <c r="DP127" i="1"/>
  <c r="DP128" i="1"/>
  <c r="DP129" i="1"/>
  <c r="DP130" i="1"/>
  <c r="DP131" i="1"/>
  <c r="DP132" i="1"/>
  <c r="DP133" i="1"/>
  <c r="DP134" i="1"/>
  <c r="DP135" i="1"/>
  <c r="DP136" i="1"/>
  <c r="DP137" i="1"/>
  <c r="DP138" i="1"/>
  <c r="DP139" i="1"/>
  <c r="DP140" i="1"/>
  <c r="DP141" i="1"/>
  <c r="DP142" i="1"/>
  <c r="DP143" i="1"/>
  <c r="DP144" i="1"/>
  <c r="DP145" i="1"/>
  <c r="DP146" i="1"/>
  <c r="DP147" i="1"/>
  <c r="DP148" i="1"/>
  <c r="DP149" i="1"/>
  <c r="DP150" i="1"/>
  <c r="DP151" i="1"/>
  <c r="DP152" i="1"/>
  <c r="DP153" i="1"/>
  <c r="DP154" i="1"/>
  <c r="DP155" i="1"/>
  <c r="DP156" i="1"/>
  <c r="DP157" i="1"/>
  <c r="DP158" i="1"/>
  <c r="DP159" i="1"/>
  <c r="DP160" i="1"/>
  <c r="DP161" i="1"/>
  <c r="DP162" i="1"/>
  <c r="DP163" i="1"/>
  <c r="DP164" i="1"/>
  <c r="DP165" i="1"/>
  <c r="DP166" i="1"/>
  <c r="DP167" i="1"/>
  <c r="DP168" i="1"/>
  <c r="DP169" i="1"/>
  <c r="DP170" i="1"/>
  <c r="DP171" i="1"/>
  <c r="DP172" i="1"/>
  <c r="DP173" i="1"/>
  <c r="DP174" i="1"/>
  <c r="DP175" i="1"/>
  <c r="DP176" i="1"/>
  <c r="DP177" i="1"/>
  <c r="DP178" i="1"/>
  <c r="DP179" i="1"/>
  <c r="DP180" i="1"/>
  <c r="DP181" i="1"/>
  <c r="DP182" i="1"/>
  <c r="DP183" i="1"/>
  <c r="DP184" i="1"/>
  <c r="DP185" i="1"/>
  <c r="DP186" i="1"/>
  <c r="DP187" i="1"/>
  <c r="DP188" i="1"/>
  <c r="DP189" i="1"/>
  <c r="DP190" i="1"/>
  <c r="DP191" i="1"/>
  <c r="DP192" i="1"/>
  <c r="DP193" i="1"/>
  <c r="DP117" i="1"/>
  <c r="DN118" i="1"/>
  <c r="DN119" i="1"/>
  <c r="DN120" i="1"/>
  <c r="DN121" i="1"/>
  <c r="DN122" i="1"/>
  <c r="DN123" i="1"/>
  <c r="DN124" i="1"/>
  <c r="DN125" i="1"/>
  <c r="DN126" i="1"/>
  <c r="DN127" i="1"/>
  <c r="DN128" i="1"/>
  <c r="DN129" i="1"/>
  <c r="DN130" i="1"/>
  <c r="DN131" i="1"/>
  <c r="DN132" i="1"/>
  <c r="DN133" i="1"/>
  <c r="DN134" i="1"/>
  <c r="DN135" i="1"/>
  <c r="DN136" i="1"/>
  <c r="DN137" i="1"/>
  <c r="DN138" i="1"/>
  <c r="DN139" i="1"/>
  <c r="DN140" i="1"/>
  <c r="DN141" i="1"/>
  <c r="DN142" i="1"/>
  <c r="DN143" i="1"/>
  <c r="DN144" i="1"/>
  <c r="DN145" i="1"/>
  <c r="DN146" i="1"/>
  <c r="DN147" i="1"/>
  <c r="DN148" i="1"/>
  <c r="DN149" i="1"/>
  <c r="DN150" i="1"/>
  <c r="DN151" i="1"/>
  <c r="DN152" i="1"/>
  <c r="DN153" i="1"/>
  <c r="DN154" i="1"/>
  <c r="DN155" i="1"/>
  <c r="DN156" i="1"/>
  <c r="DN157" i="1"/>
  <c r="DN158" i="1"/>
  <c r="DN159" i="1"/>
  <c r="DN160" i="1"/>
  <c r="DN161" i="1"/>
  <c r="DN162" i="1"/>
  <c r="DN163" i="1"/>
  <c r="DN164" i="1"/>
  <c r="DN165" i="1"/>
  <c r="DN166" i="1"/>
  <c r="DN167" i="1"/>
  <c r="DN168" i="1"/>
  <c r="DN169" i="1"/>
  <c r="DN170" i="1"/>
  <c r="DN171" i="1"/>
  <c r="DN172" i="1"/>
  <c r="DN173" i="1"/>
  <c r="DN174" i="1"/>
  <c r="DN175" i="1"/>
  <c r="DN176" i="1"/>
  <c r="DN177" i="1"/>
  <c r="DN178" i="1"/>
  <c r="DN179" i="1"/>
  <c r="DN180" i="1"/>
  <c r="DN181" i="1"/>
  <c r="DN182" i="1"/>
  <c r="DN183" i="1"/>
  <c r="DN184" i="1"/>
  <c r="DN185" i="1"/>
  <c r="DN186" i="1"/>
  <c r="DN187" i="1"/>
  <c r="DN188" i="1"/>
  <c r="DN189" i="1"/>
  <c r="DN190" i="1"/>
  <c r="DN191" i="1"/>
  <c r="DN192" i="1"/>
  <c r="DN193" i="1"/>
  <c r="DN117" i="1"/>
  <c r="DL118" i="1"/>
  <c r="DL119" i="1"/>
  <c r="DL120" i="1"/>
  <c r="DL121" i="1"/>
  <c r="DL122" i="1"/>
  <c r="DL123" i="1"/>
  <c r="DL124" i="1"/>
  <c r="DL125" i="1"/>
  <c r="DL126" i="1"/>
  <c r="DL127" i="1"/>
  <c r="DL128" i="1"/>
  <c r="DL129" i="1"/>
  <c r="DL130" i="1"/>
  <c r="DL131" i="1"/>
  <c r="DL132" i="1"/>
  <c r="DL133" i="1"/>
  <c r="DL134" i="1"/>
  <c r="DL135" i="1"/>
  <c r="DL136" i="1"/>
  <c r="DL137" i="1"/>
  <c r="DL138" i="1"/>
  <c r="DL139" i="1"/>
  <c r="DL140" i="1"/>
  <c r="DL141" i="1"/>
  <c r="DL142" i="1"/>
  <c r="DL143" i="1"/>
  <c r="DL144" i="1"/>
  <c r="DL145" i="1"/>
  <c r="DL146" i="1"/>
  <c r="DL147" i="1"/>
  <c r="DL148" i="1"/>
  <c r="DL149" i="1"/>
  <c r="DL150" i="1"/>
  <c r="DL151" i="1"/>
  <c r="DL152" i="1"/>
  <c r="DL153" i="1"/>
  <c r="DL154" i="1"/>
  <c r="DL155" i="1"/>
  <c r="DL156" i="1"/>
  <c r="DL157" i="1"/>
  <c r="DL158" i="1"/>
  <c r="DL159" i="1"/>
  <c r="DL160" i="1"/>
  <c r="DL161" i="1"/>
  <c r="DL162" i="1"/>
  <c r="DL163" i="1"/>
  <c r="DL164" i="1"/>
  <c r="DL165" i="1"/>
  <c r="DL166" i="1"/>
  <c r="DL167" i="1"/>
  <c r="DL168" i="1"/>
  <c r="DL169" i="1"/>
  <c r="DL170" i="1"/>
  <c r="DL171" i="1"/>
  <c r="DL172" i="1"/>
  <c r="DL173" i="1"/>
  <c r="DL174" i="1"/>
  <c r="DL175" i="1"/>
  <c r="DL176" i="1"/>
  <c r="DL177" i="1"/>
  <c r="DL178" i="1"/>
  <c r="DL179" i="1"/>
  <c r="DL180" i="1"/>
  <c r="DL181" i="1"/>
  <c r="DL182" i="1"/>
  <c r="DL183" i="1"/>
  <c r="DL184" i="1"/>
  <c r="DL185" i="1"/>
  <c r="DL186" i="1"/>
  <c r="DL187" i="1"/>
  <c r="DL188" i="1"/>
  <c r="DL189" i="1"/>
  <c r="DL190" i="1"/>
  <c r="DL191" i="1"/>
  <c r="DL192" i="1"/>
  <c r="DL193" i="1"/>
  <c r="DL117" i="1"/>
  <c r="DJ118" i="1"/>
  <c r="DJ119" i="1"/>
  <c r="DJ120" i="1"/>
  <c r="DJ121" i="1"/>
  <c r="DJ122" i="1"/>
  <c r="DJ123" i="1"/>
  <c r="DJ124" i="1"/>
  <c r="DJ125" i="1"/>
  <c r="DJ126" i="1"/>
  <c r="DJ127" i="1"/>
  <c r="DJ128" i="1"/>
  <c r="DJ129" i="1"/>
  <c r="DJ130" i="1"/>
  <c r="DJ131" i="1"/>
  <c r="DJ132" i="1"/>
  <c r="DJ133" i="1"/>
  <c r="DJ134" i="1"/>
  <c r="DJ135" i="1"/>
  <c r="DJ136" i="1"/>
  <c r="DJ137" i="1"/>
  <c r="DJ138" i="1"/>
  <c r="DJ139" i="1"/>
  <c r="DJ140" i="1"/>
  <c r="DJ141" i="1"/>
  <c r="DJ142" i="1"/>
  <c r="DJ143" i="1"/>
  <c r="DJ144" i="1"/>
  <c r="DJ145" i="1"/>
  <c r="DJ146" i="1"/>
  <c r="DJ147" i="1"/>
  <c r="DJ148" i="1"/>
  <c r="DJ149" i="1"/>
  <c r="DJ150" i="1"/>
  <c r="DJ151" i="1"/>
  <c r="DJ152" i="1"/>
  <c r="DJ153" i="1"/>
  <c r="DJ154" i="1"/>
  <c r="DJ155" i="1"/>
  <c r="DJ156" i="1"/>
  <c r="DJ157" i="1"/>
  <c r="DJ158" i="1"/>
  <c r="DJ159" i="1"/>
  <c r="DJ160" i="1"/>
  <c r="DJ161" i="1"/>
  <c r="DJ162" i="1"/>
  <c r="DJ163" i="1"/>
  <c r="DJ164" i="1"/>
  <c r="DJ165" i="1"/>
  <c r="DJ166" i="1"/>
  <c r="DJ167" i="1"/>
  <c r="DJ168" i="1"/>
  <c r="DJ169" i="1"/>
  <c r="DJ170" i="1"/>
  <c r="DJ171" i="1"/>
  <c r="DJ172" i="1"/>
  <c r="DJ173" i="1"/>
  <c r="DJ174" i="1"/>
  <c r="DJ175" i="1"/>
  <c r="DJ176" i="1"/>
  <c r="DJ177" i="1"/>
  <c r="DJ178" i="1"/>
  <c r="DJ179" i="1"/>
  <c r="DJ180" i="1"/>
  <c r="DJ181" i="1"/>
  <c r="DJ182" i="1"/>
  <c r="DJ183" i="1"/>
  <c r="DJ184" i="1"/>
  <c r="DJ185" i="1"/>
  <c r="DJ186" i="1"/>
  <c r="DJ187" i="1"/>
  <c r="DJ188" i="1"/>
  <c r="DJ189" i="1"/>
  <c r="DJ190" i="1"/>
  <c r="DJ191" i="1"/>
  <c r="DJ192" i="1"/>
  <c r="DJ193" i="1"/>
  <c r="DJ117" i="1"/>
  <c r="DH118" i="1"/>
  <c r="DH119" i="1"/>
  <c r="DH120" i="1"/>
  <c r="DH121" i="1"/>
  <c r="DH122" i="1"/>
  <c r="DH123" i="1"/>
  <c r="DH124" i="1"/>
  <c r="DH125" i="1"/>
  <c r="DH126" i="1"/>
  <c r="DH127" i="1"/>
  <c r="DH128" i="1"/>
  <c r="DH129" i="1"/>
  <c r="DH130" i="1"/>
  <c r="DH131" i="1"/>
  <c r="DH132" i="1"/>
  <c r="DH133" i="1"/>
  <c r="DH134" i="1"/>
  <c r="DH135" i="1"/>
  <c r="DH136" i="1"/>
  <c r="DH137" i="1"/>
  <c r="DH138" i="1"/>
  <c r="DH139" i="1"/>
  <c r="DH140" i="1"/>
  <c r="DH141" i="1"/>
  <c r="DH142" i="1"/>
  <c r="DH143" i="1"/>
  <c r="DH144" i="1"/>
  <c r="DH145" i="1"/>
  <c r="DH146" i="1"/>
  <c r="DH147" i="1"/>
  <c r="DH148" i="1"/>
  <c r="DH149" i="1"/>
  <c r="DH150" i="1"/>
  <c r="DH151" i="1"/>
  <c r="DH152" i="1"/>
  <c r="DH153" i="1"/>
  <c r="DH154" i="1"/>
  <c r="DH155" i="1"/>
  <c r="DH156" i="1"/>
  <c r="DH157" i="1"/>
  <c r="DH158" i="1"/>
  <c r="DH159" i="1"/>
  <c r="DH160" i="1"/>
  <c r="DH161" i="1"/>
  <c r="DH162" i="1"/>
  <c r="DH163" i="1"/>
  <c r="DH164" i="1"/>
  <c r="DH165" i="1"/>
  <c r="DH166" i="1"/>
  <c r="DH167" i="1"/>
  <c r="DH168" i="1"/>
  <c r="DH169" i="1"/>
  <c r="DH170" i="1"/>
  <c r="DH171" i="1"/>
  <c r="DH172" i="1"/>
  <c r="DH173" i="1"/>
  <c r="DH174" i="1"/>
  <c r="DH175" i="1"/>
  <c r="DH176" i="1"/>
  <c r="DH177" i="1"/>
  <c r="DH178" i="1"/>
  <c r="DH179" i="1"/>
  <c r="DH180" i="1"/>
  <c r="DH181" i="1"/>
  <c r="DH182" i="1"/>
  <c r="DH183" i="1"/>
  <c r="DH184" i="1"/>
  <c r="DH185" i="1"/>
  <c r="DH186" i="1"/>
  <c r="DH187" i="1"/>
  <c r="DH188" i="1"/>
  <c r="DH189" i="1"/>
  <c r="DH190" i="1"/>
  <c r="DH191" i="1"/>
  <c r="DH192" i="1"/>
  <c r="DH193" i="1"/>
  <c r="DH117" i="1"/>
  <c r="DF118" i="1"/>
  <c r="DF119" i="1"/>
  <c r="DF120" i="1"/>
  <c r="DF121" i="1"/>
  <c r="DF122" i="1"/>
  <c r="DF123" i="1"/>
  <c r="DF124" i="1"/>
  <c r="DF125" i="1"/>
  <c r="DF126" i="1"/>
  <c r="DF127" i="1"/>
  <c r="DF128" i="1"/>
  <c r="DF129" i="1"/>
  <c r="DF130" i="1"/>
  <c r="DF131" i="1"/>
  <c r="DF132" i="1"/>
  <c r="DF133" i="1"/>
  <c r="DF134" i="1"/>
  <c r="DF135" i="1"/>
  <c r="DF136" i="1"/>
  <c r="DF137" i="1"/>
  <c r="DF138" i="1"/>
  <c r="DF139" i="1"/>
  <c r="DF140" i="1"/>
  <c r="DF141" i="1"/>
  <c r="DF142" i="1"/>
  <c r="DF143" i="1"/>
  <c r="DF144" i="1"/>
  <c r="DF145" i="1"/>
  <c r="DF146" i="1"/>
  <c r="DF147" i="1"/>
  <c r="DF148" i="1"/>
  <c r="DF149" i="1"/>
  <c r="DF150" i="1"/>
  <c r="DF151" i="1"/>
  <c r="DF152" i="1"/>
  <c r="DF153" i="1"/>
  <c r="DF154" i="1"/>
  <c r="DF155" i="1"/>
  <c r="DF156" i="1"/>
  <c r="DF157" i="1"/>
  <c r="DF158" i="1"/>
  <c r="DF159" i="1"/>
  <c r="DF160" i="1"/>
  <c r="DF161" i="1"/>
  <c r="DF162" i="1"/>
  <c r="DF163" i="1"/>
  <c r="DF164" i="1"/>
  <c r="DF165" i="1"/>
  <c r="DF166" i="1"/>
  <c r="DF167" i="1"/>
  <c r="DF168" i="1"/>
  <c r="DF169" i="1"/>
  <c r="DF170" i="1"/>
  <c r="DF171" i="1"/>
  <c r="DF172" i="1"/>
  <c r="DF173" i="1"/>
  <c r="DF174" i="1"/>
  <c r="DF175" i="1"/>
  <c r="DF176" i="1"/>
  <c r="DF177" i="1"/>
  <c r="DF178" i="1"/>
  <c r="DF179" i="1"/>
  <c r="DF180" i="1"/>
  <c r="DF181" i="1"/>
  <c r="DF182" i="1"/>
  <c r="DF183" i="1"/>
  <c r="DF184" i="1"/>
  <c r="DF185" i="1"/>
  <c r="DF186" i="1"/>
  <c r="DF187" i="1"/>
  <c r="DF188" i="1"/>
  <c r="DF189" i="1"/>
  <c r="DF190" i="1"/>
  <c r="DF191" i="1"/>
  <c r="DF192" i="1"/>
  <c r="DF193" i="1"/>
  <c r="DF117" i="1"/>
  <c r="DD118" i="1"/>
  <c r="DD119" i="1"/>
  <c r="DD120" i="1"/>
  <c r="DD121" i="1"/>
  <c r="DD122" i="1"/>
  <c r="DD123" i="1"/>
  <c r="DD124" i="1"/>
  <c r="DD125" i="1"/>
  <c r="DD126" i="1"/>
  <c r="DD127" i="1"/>
  <c r="DD128" i="1"/>
  <c r="DD129" i="1"/>
  <c r="DD130" i="1"/>
  <c r="DD131" i="1"/>
  <c r="DD132" i="1"/>
  <c r="DD133" i="1"/>
  <c r="DD134" i="1"/>
  <c r="DD135" i="1"/>
  <c r="DD136" i="1"/>
  <c r="DD137" i="1"/>
  <c r="DD138" i="1"/>
  <c r="DD139" i="1"/>
  <c r="DD140" i="1"/>
  <c r="DD141" i="1"/>
  <c r="DD142" i="1"/>
  <c r="DD143" i="1"/>
  <c r="DD144" i="1"/>
  <c r="DD145" i="1"/>
  <c r="DD146" i="1"/>
  <c r="DD147" i="1"/>
  <c r="DD148" i="1"/>
  <c r="DD149" i="1"/>
  <c r="DD150" i="1"/>
  <c r="DD151" i="1"/>
  <c r="DD152" i="1"/>
  <c r="DD153" i="1"/>
  <c r="DD154" i="1"/>
  <c r="DD155" i="1"/>
  <c r="DD156" i="1"/>
  <c r="DD157" i="1"/>
  <c r="DD158" i="1"/>
  <c r="DD159" i="1"/>
  <c r="DD160" i="1"/>
  <c r="DD161" i="1"/>
  <c r="DD162" i="1"/>
  <c r="DD163" i="1"/>
  <c r="DD164" i="1"/>
  <c r="DD165" i="1"/>
  <c r="DD166" i="1"/>
  <c r="DD167" i="1"/>
  <c r="DD168" i="1"/>
  <c r="DD169" i="1"/>
  <c r="DD170" i="1"/>
  <c r="DD171" i="1"/>
  <c r="DD172" i="1"/>
  <c r="DD173" i="1"/>
  <c r="DD174" i="1"/>
  <c r="DD175" i="1"/>
  <c r="DD176" i="1"/>
  <c r="DD177" i="1"/>
  <c r="DD178" i="1"/>
  <c r="DD179" i="1"/>
  <c r="DD180" i="1"/>
  <c r="DD181" i="1"/>
  <c r="DD182" i="1"/>
  <c r="DD183" i="1"/>
  <c r="DD184" i="1"/>
  <c r="DD185" i="1"/>
  <c r="DD186" i="1"/>
  <c r="DD187" i="1"/>
  <c r="DD188" i="1"/>
  <c r="DD189" i="1"/>
  <c r="DD190" i="1"/>
  <c r="DD191" i="1"/>
  <c r="DD192" i="1"/>
  <c r="DD193" i="1"/>
  <c r="DD117" i="1"/>
  <c r="DB118" i="1"/>
  <c r="DB119" i="1"/>
  <c r="DB120" i="1"/>
  <c r="DB121" i="1"/>
  <c r="DB122" i="1"/>
  <c r="DB123" i="1"/>
  <c r="DB124" i="1"/>
  <c r="DB125" i="1"/>
  <c r="DB126" i="1"/>
  <c r="DB127" i="1"/>
  <c r="DB128" i="1"/>
  <c r="DB129" i="1"/>
  <c r="DB130" i="1"/>
  <c r="DB131" i="1"/>
  <c r="DB132" i="1"/>
  <c r="DB133" i="1"/>
  <c r="DB134" i="1"/>
  <c r="DB135" i="1"/>
  <c r="DB136" i="1"/>
  <c r="DB137" i="1"/>
  <c r="DB138" i="1"/>
  <c r="DB139" i="1"/>
  <c r="DB140" i="1"/>
  <c r="DB141" i="1"/>
  <c r="DB142" i="1"/>
  <c r="DB143" i="1"/>
  <c r="DB144" i="1"/>
  <c r="DB145" i="1"/>
  <c r="DB146" i="1"/>
  <c r="DB147" i="1"/>
  <c r="DB148" i="1"/>
  <c r="DB149" i="1"/>
  <c r="DB150" i="1"/>
  <c r="DB151" i="1"/>
  <c r="DB152" i="1"/>
  <c r="DB153" i="1"/>
  <c r="DB154" i="1"/>
  <c r="DB155" i="1"/>
  <c r="DB156" i="1"/>
  <c r="DB157" i="1"/>
  <c r="DB158" i="1"/>
  <c r="DB159" i="1"/>
  <c r="DB160" i="1"/>
  <c r="DB161" i="1"/>
  <c r="DB162" i="1"/>
  <c r="DB163" i="1"/>
  <c r="DB164" i="1"/>
  <c r="DB165" i="1"/>
  <c r="DB166" i="1"/>
  <c r="DB167" i="1"/>
  <c r="DB168" i="1"/>
  <c r="DB169" i="1"/>
  <c r="DB170" i="1"/>
  <c r="DB171" i="1"/>
  <c r="DB172" i="1"/>
  <c r="DB173" i="1"/>
  <c r="DB174" i="1"/>
  <c r="DB175" i="1"/>
  <c r="DB176" i="1"/>
  <c r="DB177" i="1"/>
  <c r="DB178" i="1"/>
  <c r="DB179" i="1"/>
  <c r="DB180" i="1"/>
  <c r="DB181" i="1"/>
  <c r="DB182" i="1"/>
  <c r="DB183" i="1"/>
  <c r="DB184" i="1"/>
  <c r="DB185" i="1"/>
  <c r="DB186" i="1"/>
  <c r="DB187" i="1"/>
  <c r="DB188" i="1"/>
  <c r="DB189" i="1"/>
  <c r="DB190" i="1"/>
  <c r="DB191" i="1"/>
  <c r="DB192" i="1"/>
  <c r="DB193" i="1"/>
  <c r="DB117" i="1"/>
  <c r="CZ118" i="1"/>
  <c r="CZ119" i="1"/>
  <c r="CZ120" i="1"/>
  <c r="CZ121" i="1"/>
  <c r="CZ122" i="1"/>
  <c r="CZ123" i="1"/>
  <c r="CZ124" i="1"/>
  <c r="CZ125" i="1"/>
  <c r="CZ126" i="1"/>
  <c r="CZ127" i="1"/>
  <c r="CZ128" i="1"/>
  <c r="CZ129" i="1"/>
  <c r="CZ130" i="1"/>
  <c r="CZ131" i="1"/>
  <c r="CZ132" i="1"/>
  <c r="CZ133" i="1"/>
  <c r="CZ134" i="1"/>
  <c r="CZ135" i="1"/>
  <c r="CZ136" i="1"/>
  <c r="CZ137" i="1"/>
  <c r="CZ138" i="1"/>
  <c r="CZ139" i="1"/>
  <c r="CZ140" i="1"/>
  <c r="CZ141" i="1"/>
  <c r="CZ142" i="1"/>
  <c r="CZ143" i="1"/>
  <c r="CZ144" i="1"/>
  <c r="CZ145" i="1"/>
  <c r="CZ146" i="1"/>
  <c r="CZ147" i="1"/>
  <c r="CZ148" i="1"/>
  <c r="CZ149" i="1"/>
  <c r="CZ150" i="1"/>
  <c r="CZ151" i="1"/>
  <c r="CZ152" i="1"/>
  <c r="CZ153" i="1"/>
  <c r="CZ154" i="1"/>
  <c r="CZ155" i="1"/>
  <c r="CZ156" i="1"/>
  <c r="CZ157" i="1"/>
  <c r="CZ158" i="1"/>
  <c r="CZ159" i="1"/>
  <c r="CZ160" i="1"/>
  <c r="CZ161" i="1"/>
  <c r="CZ162" i="1"/>
  <c r="CZ163" i="1"/>
  <c r="CZ164" i="1"/>
  <c r="CZ165" i="1"/>
  <c r="CZ166" i="1"/>
  <c r="CZ167" i="1"/>
  <c r="CZ168" i="1"/>
  <c r="CZ169" i="1"/>
  <c r="CZ170" i="1"/>
  <c r="CZ171" i="1"/>
  <c r="CZ172" i="1"/>
  <c r="CZ173" i="1"/>
  <c r="CZ174" i="1"/>
  <c r="CZ175" i="1"/>
  <c r="CZ176" i="1"/>
  <c r="CZ177" i="1"/>
  <c r="CZ178" i="1"/>
  <c r="CZ179" i="1"/>
  <c r="CZ180" i="1"/>
  <c r="CZ181" i="1"/>
  <c r="CZ182" i="1"/>
  <c r="CZ183" i="1"/>
  <c r="CZ184" i="1"/>
  <c r="CZ185" i="1"/>
  <c r="CZ186" i="1"/>
  <c r="CZ187" i="1"/>
  <c r="CZ188" i="1"/>
  <c r="CZ189" i="1"/>
  <c r="CZ190" i="1"/>
  <c r="CZ191" i="1"/>
  <c r="CZ192" i="1"/>
  <c r="CZ193" i="1"/>
  <c r="CZ117" i="1"/>
  <c r="CX118" i="1"/>
  <c r="CX119" i="1"/>
  <c r="CX120" i="1"/>
  <c r="CX121" i="1"/>
  <c r="CX122" i="1"/>
  <c r="CX123" i="1"/>
  <c r="CX124" i="1"/>
  <c r="CX125" i="1"/>
  <c r="CX126" i="1"/>
  <c r="CX127" i="1"/>
  <c r="CX128" i="1"/>
  <c r="CX129" i="1"/>
  <c r="CX130" i="1"/>
  <c r="CX131" i="1"/>
  <c r="CX132" i="1"/>
  <c r="CX133" i="1"/>
  <c r="CX134" i="1"/>
  <c r="CX135" i="1"/>
  <c r="CX136" i="1"/>
  <c r="CX137" i="1"/>
  <c r="CX138" i="1"/>
  <c r="CX139" i="1"/>
  <c r="CX140" i="1"/>
  <c r="CX141" i="1"/>
  <c r="CX142" i="1"/>
  <c r="CX143" i="1"/>
  <c r="CX144" i="1"/>
  <c r="CX145" i="1"/>
  <c r="CX146" i="1"/>
  <c r="CX147" i="1"/>
  <c r="CX148" i="1"/>
  <c r="CX149" i="1"/>
  <c r="CX150" i="1"/>
  <c r="CX151" i="1"/>
  <c r="CX152" i="1"/>
  <c r="CX153" i="1"/>
  <c r="CX154" i="1"/>
  <c r="CX155" i="1"/>
  <c r="CX156" i="1"/>
  <c r="CX157" i="1"/>
  <c r="CX158" i="1"/>
  <c r="CX159" i="1"/>
  <c r="CX160" i="1"/>
  <c r="CX161" i="1"/>
  <c r="CX162" i="1"/>
  <c r="CX163" i="1"/>
  <c r="CX164" i="1"/>
  <c r="CX165" i="1"/>
  <c r="CX166" i="1"/>
  <c r="CX167" i="1"/>
  <c r="CX168" i="1"/>
  <c r="CX169" i="1"/>
  <c r="CX170" i="1"/>
  <c r="CX171" i="1"/>
  <c r="CX172" i="1"/>
  <c r="CX173" i="1"/>
  <c r="CX174" i="1"/>
  <c r="CX175" i="1"/>
  <c r="CX176" i="1"/>
  <c r="CX177" i="1"/>
  <c r="CX178" i="1"/>
  <c r="CX179" i="1"/>
  <c r="CX180" i="1"/>
  <c r="CX181" i="1"/>
  <c r="CX182" i="1"/>
  <c r="CX183" i="1"/>
  <c r="CX184" i="1"/>
  <c r="CX185" i="1"/>
  <c r="CX186" i="1"/>
  <c r="CX187" i="1"/>
  <c r="CX188" i="1"/>
  <c r="CX189" i="1"/>
  <c r="CX190" i="1"/>
  <c r="CX191" i="1"/>
  <c r="CX192" i="1"/>
  <c r="CX193" i="1"/>
  <c r="CX117" i="1"/>
  <c r="CB118" i="1"/>
  <c r="CB119" i="1"/>
  <c r="CB120" i="1"/>
  <c r="CB121" i="1"/>
  <c r="CB122" i="1"/>
  <c r="CB123" i="1"/>
  <c r="CB124" i="1"/>
  <c r="CB125" i="1"/>
  <c r="CB126" i="1"/>
  <c r="CB127" i="1"/>
  <c r="CB128" i="1"/>
  <c r="CB129" i="1"/>
  <c r="CB130" i="1"/>
  <c r="CB131" i="1"/>
  <c r="CB132" i="1"/>
  <c r="CB133" i="1"/>
  <c r="CB134" i="1"/>
  <c r="CB135" i="1"/>
  <c r="CB136" i="1"/>
  <c r="CB137" i="1"/>
  <c r="CB138" i="1"/>
  <c r="CB139" i="1"/>
  <c r="CB140" i="1"/>
  <c r="CB141" i="1"/>
  <c r="CB142" i="1"/>
  <c r="CB143" i="1"/>
  <c r="CB144" i="1"/>
  <c r="CB145" i="1"/>
  <c r="CB146" i="1"/>
  <c r="CB147" i="1"/>
  <c r="CB148" i="1"/>
  <c r="CB149" i="1"/>
  <c r="CB150" i="1"/>
  <c r="CB151" i="1"/>
  <c r="CB152" i="1"/>
  <c r="CB153" i="1"/>
  <c r="CB154" i="1"/>
  <c r="CB155" i="1"/>
  <c r="CB156" i="1"/>
  <c r="CB157" i="1"/>
  <c r="CB158" i="1"/>
  <c r="CB159" i="1"/>
  <c r="CB160" i="1"/>
  <c r="CB161" i="1"/>
  <c r="CB162" i="1"/>
  <c r="CB163" i="1"/>
  <c r="CB164" i="1"/>
  <c r="CB165" i="1"/>
  <c r="CB166" i="1"/>
  <c r="CB167" i="1"/>
  <c r="CB168" i="1"/>
  <c r="CB169" i="1"/>
  <c r="CB170" i="1"/>
  <c r="CB171" i="1"/>
  <c r="CB172" i="1"/>
  <c r="CB173" i="1"/>
  <c r="CB174" i="1"/>
  <c r="CB175" i="1"/>
  <c r="CB176" i="1"/>
  <c r="CB177" i="1"/>
  <c r="CB178" i="1"/>
  <c r="CB179" i="1"/>
  <c r="CB180" i="1"/>
  <c r="CB181" i="1"/>
  <c r="CB182" i="1"/>
  <c r="CB183" i="1"/>
  <c r="CB184" i="1"/>
  <c r="CB185" i="1"/>
  <c r="CB186" i="1"/>
  <c r="CB187" i="1"/>
  <c r="CB188" i="1"/>
  <c r="CB189" i="1"/>
  <c r="CB190" i="1"/>
  <c r="CB191" i="1"/>
  <c r="CB192" i="1"/>
  <c r="CB193" i="1"/>
  <c r="CB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17" i="1"/>
  <c r="BU118" i="1"/>
  <c r="BU119" i="1"/>
  <c r="BU120" i="1"/>
  <c r="BU121" i="1"/>
  <c r="BU122" i="1"/>
  <c r="BU123" i="1"/>
  <c r="BU124" i="1"/>
  <c r="BU125" i="1"/>
  <c r="BU126" i="1"/>
  <c r="BU127" i="1"/>
  <c r="BU128" i="1"/>
  <c r="BU129" i="1"/>
  <c r="BU130" i="1"/>
  <c r="BU131" i="1"/>
  <c r="BU132" i="1"/>
  <c r="BU133" i="1"/>
  <c r="BU134" i="1"/>
  <c r="BU135" i="1"/>
  <c r="BU136" i="1"/>
  <c r="BU137" i="1"/>
  <c r="BU138" i="1"/>
  <c r="BU139" i="1"/>
  <c r="BU140" i="1"/>
  <c r="BU141" i="1"/>
  <c r="BU142" i="1"/>
  <c r="BU143" i="1"/>
  <c r="BU144" i="1"/>
  <c r="BU145" i="1"/>
  <c r="BU146" i="1"/>
  <c r="BU147" i="1"/>
  <c r="BU148" i="1"/>
  <c r="BU149" i="1"/>
  <c r="BU150" i="1"/>
  <c r="BU151" i="1"/>
  <c r="BU152" i="1"/>
  <c r="BU153" i="1"/>
  <c r="BU154" i="1"/>
  <c r="BU155" i="1"/>
  <c r="BU156" i="1"/>
  <c r="BU157" i="1"/>
  <c r="BU158" i="1"/>
  <c r="BU159" i="1"/>
  <c r="BU160" i="1"/>
  <c r="BU161" i="1"/>
  <c r="BU162" i="1"/>
  <c r="BU163" i="1"/>
  <c r="BU164" i="1"/>
  <c r="BU165" i="1"/>
  <c r="BU166" i="1"/>
  <c r="BU167" i="1"/>
  <c r="BU168" i="1"/>
  <c r="BU169" i="1"/>
  <c r="BU170" i="1"/>
  <c r="BU171" i="1"/>
  <c r="BU172" i="1"/>
  <c r="BU173" i="1"/>
  <c r="BU174" i="1"/>
  <c r="BU175" i="1"/>
  <c r="BU176" i="1"/>
  <c r="BU177" i="1"/>
  <c r="BU178" i="1"/>
  <c r="BU179" i="1"/>
  <c r="BU180" i="1"/>
  <c r="BU181" i="1"/>
  <c r="BU182" i="1"/>
  <c r="BU183" i="1"/>
  <c r="BU184" i="1"/>
  <c r="BU185" i="1"/>
  <c r="BU186" i="1"/>
  <c r="BU187" i="1"/>
  <c r="BU188" i="1"/>
  <c r="BU189" i="1"/>
  <c r="BU190" i="1"/>
  <c r="BU191" i="1"/>
  <c r="BU192" i="1"/>
  <c r="BU193" i="1"/>
  <c r="BU117" i="1"/>
  <c r="EF4" i="1" l="1"/>
  <c r="EF5" i="1"/>
  <c r="EF6" i="1"/>
  <c r="EF7" i="1"/>
  <c r="EF8" i="1"/>
  <c r="EF9" i="1"/>
  <c r="EF10" i="1"/>
  <c r="EF11" i="1"/>
  <c r="EF12" i="1"/>
  <c r="EF13" i="1"/>
  <c r="EF14" i="1"/>
  <c r="EF15" i="1"/>
  <c r="EF17" i="1"/>
  <c r="EF18" i="1"/>
  <c r="EF19" i="1"/>
  <c r="EF20" i="1"/>
  <c r="EF21" i="1"/>
  <c r="EF22" i="1"/>
  <c r="EF23" i="1"/>
  <c r="EF25" i="1"/>
  <c r="EF26" i="1"/>
  <c r="EF27" i="1"/>
  <c r="EF28" i="1"/>
  <c r="EF29" i="1"/>
  <c r="EF32" i="1"/>
  <c r="EF33" i="1"/>
  <c r="EF34" i="1"/>
  <c r="EF35" i="1"/>
  <c r="EF36" i="1"/>
  <c r="EF37" i="1"/>
  <c r="EF38" i="1"/>
  <c r="EF39" i="1"/>
  <c r="EF40" i="1"/>
  <c r="EF41" i="1"/>
  <c r="EF42" i="1"/>
  <c r="EF43" i="1"/>
  <c r="EF44" i="1"/>
  <c r="EF45" i="1"/>
  <c r="EF46" i="1"/>
  <c r="EF47" i="1"/>
  <c r="EF48" i="1"/>
  <c r="EF49" i="1"/>
  <c r="EF50" i="1"/>
  <c r="EF51" i="1"/>
  <c r="EF52" i="1"/>
  <c r="EF53" i="1"/>
  <c r="EF54" i="1"/>
  <c r="EF55" i="1"/>
  <c r="EF56" i="1"/>
  <c r="EF57" i="1"/>
  <c r="EF58" i="1"/>
  <c r="EF59" i="1"/>
  <c r="EF61" i="1"/>
  <c r="EF62" i="1"/>
  <c r="EF63" i="1"/>
  <c r="EF64" i="1"/>
  <c r="EF65" i="1"/>
  <c r="EF66" i="1"/>
  <c r="EF67" i="1"/>
  <c r="EF68" i="1"/>
  <c r="EF69" i="1"/>
  <c r="EF70" i="1"/>
  <c r="EF71" i="1"/>
  <c r="EF72" i="1"/>
  <c r="EF73" i="1"/>
  <c r="EF74" i="1"/>
  <c r="EF76" i="1"/>
  <c r="EF79" i="1"/>
  <c r="EF83" i="1"/>
  <c r="EF84" i="1"/>
  <c r="EF90" i="1"/>
  <c r="EF91" i="1"/>
  <c r="EF92" i="1"/>
  <c r="EF93" i="1"/>
  <c r="EF94" i="1"/>
  <c r="EF95" i="1"/>
  <c r="EF96" i="1"/>
  <c r="EF97" i="1"/>
  <c r="EF98" i="1"/>
  <c r="EF99" i="1"/>
  <c r="EF100" i="1"/>
  <c r="EF101" i="1"/>
  <c r="EF102" i="1"/>
  <c r="EF103" i="1"/>
  <c r="EF104" i="1"/>
  <c r="EF105" i="1"/>
  <c r="EF106" i="1"/>
  <c r="EF107" i="1"/>
  <c r="EF108" i="1"/>
  <c r="EF109" i="1"/>
  <c r="EF110" i="1"/>
  <c r="EF111" i="1"/>
  <c r="EF112" i="1"/>
  <c r="EF113" i="1"/>
  <c r="EF114" i="1"/>
  <c r="EF115" i="1"/>
  <c r="ED4" i="1"/>
  <c r="ED5" i="1"/>
  <c r="ED6" i="1"/>
  <c r="ED7" i="1"/>
  <c r="ED8" i="1"/>
  <c r="ED9" i="1"/>
  <c r="ED10" i="1"/>
  <c r="ED11" i="1"/>
  <c r="ED12" i="1"/>
  <c r="ED13" i="1"/>
  <c r="ED14" i="1"/>
  <c r="ED15" i="1"/>
  <c r="ED17" i="1"/>
  <c r="ED18" i="1"/>
  <c r="ED19" i="1"/>
  <c r="ED20" i="1"/>
  <c r="ED21" i="1"/>
  <c r="ED22" i="1"/>
  <c r="ED23" i="1"/>
  <c r="ED25" i="1"/>
  <c r="ED26" i="1"/>
  <c r="ED27" i="1"/>
  <c r="ED28" i="1"/>
  <c r="ED29" i="1"/>
  <c r="ED32" i="1"/>
  <c r="ED33" i="1"/>
  <c r="ED34" i="1"/>
  <c r="ED35" i="1"/>
  <c r="ED36" i="1"/>
  <c r="ED37" i="1"/>
  <c r="ED38" i="1"/>
  <c r="ED39" i="1"/>
  <c r="ED40" i="1"/>
  <c r="ED41" i="1"/>
  <c r="ED42" i="1"/>
  <c r="ED43" i="1"/>
  <c r="ED44" i="1"/>
  <c r="ED45" i="1"/>
  <c r="ED46" i="1"/>
  <c r="ED47" i="1"/>
  <c r="ED48" i="1"/>
  <c r="ED49" i="1"/>
  <c r="ED50" i="1"/>
  <c r="ED51" i="1"/>
  <c r="ED52" i="1"/>
  <c r="ED53" i="1"/>
  <c r="ED54" i="1"/>
  <c r="ED55" i="1"/>
  <c r="ED56" i="1"/>
  <c r="ED57" i="1"/>
  <c r="ED58" i="1"/>
  <c r="ED59" i="1"/>
  <c r="ED61" i="1"/>
  <c r="ED62" i="1"/>
  <c r="ED63" i="1"/>
  <c r="ED64" i="1"/>
  <c r="ED65" i="1"/>
  <c r="ED66" i="1"/>
  <c r="ED67" i="1"/>
  <c r="ED68" i="1"/>
  <c r="ED69" i="1"/>
  <c r="ED70" i="1"/>
  <c r="ED71" i="1"/>
  <c r="ED72" i="1"/>
  <c r="ED73" i="1"/>
  <c r="ED74" i="1"/>
  <c r="ED76" i="1"/>
  <c r="ED79" i="1"/>
  <c r="ED83" i="1"/>
  <c r="ED84" i="1"/>
  <c r="ED90" i="1"/>
  <c r="ED91" i="1"/>
  <c r="ED92" i="1"/>
  <c r="ED93" i="1"/>
  <c r="ED94" i="1"/>
  <c r="ED95" i="1"/>
  <c r="ED96" i="1"/>
  <c r="ED97" i="1"/>
  <c r="ED98" i="1"/>
  <c r="ED99" i="1"/>
  <c r="ED100" i="1"/>
  <c r="ED101" i="1"/>
  <c r="ED102" i="1"/>
  <c r="ED103" i="1"/>
  <c r="ED104" i="1"/>
  <c r="ED105" i="1"/>
  <c r="ED106" i="1"/>
  <c r="ED107" i="1"/>
  <c r="ED108" i="1"/>
  <c r="ED109" i="1"/>
  <c r="ED110" i="1"/>
  <c r="ED111" i="1"/>
  <c r="ED112" i="1"/>
  <c r="ED113" i="1"/>
  <c r="ED114" i="1"/>
  <c r="ED115" i="1"/>
  <c r="EB4" i="1"/>
  <c r="EB5" i="1"/>
  <c r="EB6" i="1"/>
  <c r="EB7" i="1"/>
  <c r="EB8" i="1"/>
  <c r="EB9" i="1"/>
  <c r="EB10" i="1"/>
  <c r="EB11" i="1"/>
  <c r="EB12" i="1"/>
  <c r="EB13" i="1"/>
  <c r="EB14" i="1"/>
  <c r="EB15" i="1"/>
  <c r="EB17" i="1"/>
  <c r="EB18" i="1"/>
  <c r="EB19" i="1"/>
  <c r="EB20" i="1"/>
  <c r="EB21" i="1"/>
  <c r="EB22" i="1"/>
  <c r="EB23" i="1"/>
  <c r="EB25" i="1"/>
  <c r="EB26" i="1"/>
  <c r="EB27" i="1"/>
  <c r="EB28" i="1"/>
  <c r="EB29" i="1"/>
  <c r="EB32" i="1"/>
  <c r="EB33" i="1"/>
  <c r="EB34" i="1"/>
  <c r="EB35" i="1"/>
  <c r="EB36" i="1"/>
  <c r="EB37" i="1"/>
  <c r="EB38" i="1"/>
  <c r="EB39" i="1"/>
  <c r="EB40" i="1"/>
  <c r="EB41" i="1"/>
  <c r="EB42" i="1"/>
  <c r="EB43" i="1"/>
  <c r="EB44" i="1"/>
  <c r="EB45" i="1"/>
  <c r="EB46" i="1"/>
  <c r="EB47" i="1"/>
  <c r="EB48" i="1"/>
  <c r="EB49" i="1"/>
  <c r="EB50" i="1"/>
  <c r="EB51" i="1"/>
  <c r="EB52" i="1"/>
  <c r="EB53" i="1"/>
  <c r="EB54" i="1"/>
  <c r="EB55" i="1"/>
  <c r="EB56" i="1"/>
  <c r="EB57" i="1"/>
  <c r="EB58" i="1"/>
  <c r="EB59" i="1"/>
  <c r="EB61" i="1"/>
  <c r="EB62" i="1"/>
  <c r="EB63" i="1"/>
  <c r="EB64" i="1"/>
  <c r="EB65" i="1"/>
  <c r="EB66" i="1"/>
  <c r="EB67" i="1"/>
  <c r="EB68" i="1"/>
  <c r="EB69" i="1"/>
  <c r="EB70" i="1"/>
  <c r="EB71" i="1"/>
  <c r="EB72" i="1"/>
  <c r="EB73" i="1"/>
  <c r="EB74" i="1"/>
  <c r="EB76" i="1"/>
  <c r="EB79" i="1"/>
  <c r="EB83" i="1"/>
  <c r="EB84" i="1"/>
  <c r="EB90" i="1"/>
  <c r="EB91" i="1"/>
  <c r="EB92" i="1"/>
  <c r="EB93" i="1"/>
  <c r="EB94" i="1"/>
  <c r="EB95" i="1"/>
  <c r="EB96" i="1"/>
  <c r="EB97" i="1"/>
  <c r="EB98" i="1"/>
  <c r="EB99" i="1"/>
  <c r="EB100" i="1"/>
  <c r="EB101" i="1"/>
  <c r="EB102" i="1"/>
  <c r="EB103" i="1"/>
  <c r="EB104" i="1"/>
  <c r="EB105" i="1"/>
  <c r="EB106" i="1"/>
  <c r="EB107" i="1"/>
  <c r="EB108" i="1"/>
  <c r="EB109" i="1"/>
  <c r="EB110" i="1"/>
  <c r="EB111" i="1"/>
  <c r="EB112" i="1"/>
  <c r="EB113" i="1"/>
  <c r="EB114" i="1"/>
  <c r="EB115" i="1"/>
  <c r="DZ4" i="1"/>
  <c r="DZ5" i="1"/>
  <c r="DZ6" i="1"/>
  <c r="DZ7" i="1"/>
  <c r="DZ8" i="1"/>
  <c r="DZ9" i="1"/>
  <c r="DZ10" i="1"/>
  <c r="DZ11" i="1"/>
  <c r="DZ12" i="1"/>
  <c r="DZ13" i="1"/>
  <c r="DZ14" i="1"/>
  <c r="DZ15" i="1"/>
  <c r="DZ17" i="1"/>
  <c r="DZ18" i="1"/>
  <c r="DZ19" i="1"/>
  <c r="DZ20" i="1"/>
  <c r="DZ21" i="1"/>
  <c r="DZ22" i="1"/>
  <c r="DZ23" i="1"/>
  <c r="DZ25" i="1"/>
  <c r="DZ26" i="1"/>
  <c r="DZ27" i="1"/>
  <c r="DZ28" i="1"/>
  <c r="DZ29" i="1"/>
  <c r="DZ32" i="1"/>
  <c r="DZ33" i="1"/>
  <c r="DZ34" i="1"/>
  <c r="DZ35" i="1"/>
  <c r="DZ36" i="1"/>
  <c r="DZ37" i="1"/>
  <c r="DZ38" i="1"/>
  <c r="DZ39" i="1"/>
  <c r="DZ40" i="1"/>
  <c r="DZ41" i="1"/>
  <c r="DZ42" i="1"/>
  <c r="DZ43" i="1"/>
  <c r="DZ44" i="1"/>
  <c r="DZ45" i="1"/>
  <c r="DZ46" i="1"/>
  <c r="DZ47" i="1"/>
  <c r="DZ48" i="1"/>
  <c r="DZ49" i="1"/>
  <c r="DZ50" i="1"/>
  <c r="DZ51" i="1"/>
  <c r="DZ52" i="1"/>
  <c r="DZ53" i="1"/>
  <c r="DZ54" i="1"/>
  <c r="DZ55" i="1"/>
  <c r="DZ56" i="1"/>
  <c r="DZ57" i="1"/>
  <c r="DZ58" i="1"/>
  <c r="DZ59" i="1"/>
  <c r="DZ61" i="1"/>
  <c r="DZ62" i="1"/>
  <c r="DZ63" i="1"/>
  <c r="DZ64" i="1"/>
  <c r="DZ65" i="1"/>
  <c r="DZ66" i="1"/>
  <c r="DZ67" i="1"/>
  <c r="DZ68" i="1"/>
  <c r="DZ69" i="1"/>
  <c r="DZ70" i="1"/>
  <c r="DZ71" i="1"/>
  <c r="DZ72" i="1"/>
  <c r="DZ73" i="1"/>
  <c r="DZ74" i="1"/>
  <c r="DZ76" i="1"/>
  <c r="DZ79" i="1"/>
  <c r="DZ83" i="1"/>
  <c r="DZ84" i="1"/>
  <c r="DZ90" i="1"/>
  <c r="DZ91" i="1"/>
  <c r="DZ92" i="1"/>
  <c r="DZ93" i="1"/>
  <c r="DZ94" i="1"/>
  <c r="DZ95" i="1"/>
  <c r="DZ96" i="1"/>
  <c r="DZ97" i="1"/>
  <c r="DZ98" i="1"/>
  <c r="DZ99" i="1"/>
  <c r="DZ100" i="1"/>
  <c r="DZ101" i="1"/>
  <c r="DZ102" i="1"/>
  <c r="DZ103" i="1"/>
  <c r="DZ104" i="1"/>
  <c r="DZ105" i="1"/>
  <c r="DZ106" i="1"/>
  <c r="DZ107" i="1"/>
  <c r="DZ108" i="1"/>
  <c r="DZ109" i="1"/>
  <c r="DZ110" i="1"/>
  <c r="DZ111" i="1"/>
  <c r="DZ112" i="1"/>
  <c r="DZ113" i="1"/>
  <c r="DZ114" i="1"/>
  <c r="DZ115" i="1"/>
  <c r="EF3" i="1"/>
  <c r="ED3" i="1"/>
  <c r="EB3" i="1"/>
  <c r="DZ3" i="1"/>
  <c r="DX4" i="1"/>
  <c r="DX5" i="1"/>
  <c r="DX6" i="1"/>
  <c r="DX7" i="1"/>
  <c r="DX8" i="1"/>
  <c r="DX9" i="1"/>
  <c r="DX10" i="1"/>
  <c r="DX11" i="1"/>
  <c r="DX12" i="1"/>
  <c r="DX13" i="1"/>
  <c r="DX14" i="1"/>
  <c r="DX15" i="1"/>
  <c r="DX17" i="1"/>
  <c r="DX18" i="1"/>
  <c r="DX19" i="1"/>
  <c r="DX20" i="1"/>
  <c r="DX21" i="1"/>
  <c r="DX22" i="1"/>
  <c r="DX23" i="1"/>
  <c r="DX25" i="1"/>
  <c r="DX26" i="1"/>
  <c r="DX27" i="1"/>
  <c r="DX28" i="1"/>
  <c r="DX29" i="1"/>
  <c r="DX32" i="1"/>
  <c r="DX33" i="1"/>
  <c r="DX34" i="1"/>
  <c r="DX35" i="1"/>
  <c r="DX36" i="1"/>
  <c r="DX37" i="1"/>
  <c r="DX38" i="1"/>
  <c r="DX39" i="1"/>
  <c r="DX40" i="1"/>
  <c r="DX41" i="1"/>
  <c r="DX42" i="1"/>
  <c r="DX43" i="1"/>
  <c r="DX44" i="1"/>
  <c r="DX45" i="1"/>
  <c r="DX46" i="1"/>
  <c r="DX47" i="1"/>
  <c r="DX48" i="1"/>
  <c r="DX49" i="1"/>
  <c r="DX50" i="1"/>
  <c r="DX51" i="1"/>
  <c r="DX52" i="1"/>
  <c r="DX53" i="1"/>
  <c r="DX54" i="1"/>
  <c r="DX55" i="1"/>
  <c r="DX56" i="1"/>
  <c r="DX57" i="1"/>
  <c r="DX58" i="1"/>
  <c r="DX59" i="1"/>
  <c r="DX61" i="1"/>
  <c r="DX62" i="1"/>
  <c r="DX63" i="1"/>
  <c r="DX64" i="1"/>
  <c r="DX65" i="1"/>
  <c r="DX66" i="1"/>
  <c r="DX67" i="1"/>
  <c r="DX68" i="1"/>
  <c r="DX69" i="1"/>
  <c r="DX70" i="1"/>
  <c r="DX71" i="1"/>
  <c r="DX72" i="1"/>
  <c r="DX73" i="1"/>
  <c r="DX74" i="1"/>
  <c r="DX76" i="1"/>
  <c r="DX79" i="1"/>
  <c r="DX83" i="1"/>
  <c r="DX84" i="1"/>
  <c r="DX90" i="1"/>
  <c r="DX91" i="1"/>
  <c r="DX92" i="1"/>
  <c r="DX93" i="1"/>
  <c r="DX94" i="1"/>
  <c r="DX95" i="1"/>
  <c r="DX96" i="1"/>
  <c r="DX97" i="1"/>
  <c r="DX98" i="1"/>
  <c r="DX99" i="1"/>
  <c r="DX100" i="1"/>
  <c r="DX101" i="1"/>
  <c r="DX102" i="1"/>
  <c r="DX103" i="1"/>
  <c r="DX104" i="1"/>
  <c r="DX105" i="1"/>
  <c r="DX106" i="1"/>
  <c r="DX107" i="1"/>
  <c r="DX108" i="1"/>
  <c r="DX109" i="1"/>
  <c r="DX110" i="1"/>
  <c r="DX111" i="1"/>
  <c r="DX112" i="1"/>
  <c r="DX113" i="1"/>
  <c r="DX114" i="1"/>
  <c r="DX115" i="1"/>
  <c r="DX3" i="1"/>
  <c r="DV4" i="1"/>
  <c r="DV5" i="1"/>
  <c r="DV6" i="1"/>
  <c r="DV7" i="1"/>
  <c r="DV8" i="1"/>
  <c r="DV9" i="1"/>
  <c r="DV10" i="1"/>
  <c r="DV11" i="1"/>
  <c r="DV12" i="1"/>
  <c r="DV13" i="1"/>
  <c r="DV14" i="1"/>
  <c r="DV15" i="1"/>
  <c r="DV17" i="1"/>
  <c r="DV18" i="1"/>
  <c r="DV19" i="1"/>
  <c r="DV20" i="1"/>
  <c r="DV21" i="1"/>
  <c r="DV22" i="1"/>
  <c r="DV23" i="1"/>
  <c r="DV25" i="1"/>
  <c r="DV26" i="1"/>
  <c r="DV27" i="1"/>
  <c r="DV28" i="1"/>
  <c r="DV29" i="1"/>
  <c r="DV32" i="1"/>
  <c r="DV33" i="1"/>
  <c r="DV34" i="1"/>
  <c r="DV35" i="1"/>
  <c r="DV36" i="1"/>
  <c r="DV37" i="1"/>
  <c r="DV38" i="1"/>
  <c r="DV39" i="1"/>
  <c r="DV40" i="1"/>
  <c r="DV41" i="1"/>
  <c r="DV42" i="1"/>
  <c r="DV43" i="1"/>
  <c r="DV44" i="1"/>
  <c r="DV45" i="1"/>
  <c r="DV46" i="1"/>
  <c r="DV47" i="1"/>
  <c r="DV48" i="1"/>
  <c r="DV49" i="1"/>
  <c r="DV50" i="1"/>
  <c r="DV51" i="1"/>
  <c r="DV52" i="1"/>
  <c r="DV53" i="1"/>
  <c r="DV54" i="1"/>
  <c r="DV55" i="1"/>
  <c r="DV56" i="1"/>
  <c r="DV57" i="1"/>
  <c r="DV58" i="1"/>
  <c r="DV59" i="1"/>
  <c r="DV61" i="1"/>
  <c r="DV62" i="1"/>
  <c r="DV63" i="1"/>
  <c r="DV64" i="1"/>
  <c r="DV65" i="1"/>
  <c r="DV66" i="1"/>
  <c r="DV67" i="1"/>
  <c r="DV68" i="1"/>
  <c r="DV69" i="1"/>
  <c r="DV70" i="1"/>
  <c r="DV71" i="1"/>
  <c r="DV72" i="1"/>
  <c r="DV73" i="1"/>
  <c r="DV74" i="1"/>
  <c r="DV76" i="1"/>
  <c r="DV79" i="1"/>
  <c r="DV83" i="1"/>
  <c r="DV84" i="1"/>
  <c r="DV90" i="1"/>
  <c r="DV91" i="1"/>
  <c r="DV92" i="1"/>
  <c r="DV93" i="1"/>
  <c r="DV94" i="1"/>
  <c r="DV95" i="1"/>
  <c r="DV96" i="1"/>
  <c r="DV97" i="1"/>
  <c r="DV98" i="1"/>
  <c r="DV99" i="1"/>
  <c r="DV100" i="1"/>
  <c r="DV101" i="1"/>
  <c r="DV102" i="1"/>
  <c r="DV103" i="1"/>
  <c r="DV104" i="1"/>
  <c r="DV105" i="1"/>
  <c r="DV106" i="1"/>
  <c r="DV107" i="1"/>
  <c r="DV108" i="1"/>
  <c r="DV109" i="1"/>
  <c r="DV110" i="1"/>
  <c r="DV111" i="1"/>
  <c r="DV112" i="1"/>
  <c r="DV113" i="1"/>
  <c r="DV114" i="1"/>
  <c r="DV115" i="1"/>
  <c r="DV3" i="1"/>
  <c r="DT4" i="1"/>
  <c r="DT5" i="1"/>
  <c r="DT6" i="1"/>
  <c r="DT7" i="1"/>
  <c r="DT8" i="1"/>
  <c r="DT9" i="1"/>
  <c r="DT10" i="1"/>
  <c r="DT11" i="1"/>
  <c r="DT12" i="1"/>
  <c r="DT13" i="1"/>
  <c r="DT14" i="1"/>
  <c r="DT15" i="1"/>
  <c r="DT17" i="1"/>
  <c r="DT18" i="1"/>
  <c r="DT19" i="1"/>
  <c r="DT20" i="1"/>
  <c r="DT21" i="1"/>
  <c r="DT22" i="1"/>
  <c r="DT23" i="1"/>
  <c r="DT25" i="1"/>
  <c r="DT26" i="1"/>
  <c r="DT27" i="1"/>
  <c r="DT28" i="1"/>
  <c r="DT29" i="1"/>
  <c r="DT32" i="1"/>
  <c r="DT33" i="1"/>
  <c r="DT34" i="1"/>
  <c r="DT35" i="1"/>
  <c r="DT36" i="1"/>
  <c r="DT37" i="1"/>
  <c r="DT38" i="1"/>
  <c r="DT39" i="1"/>
  <c r="DT40" i="1"/>
  <c r="DT41" i="1"/>
  <c r="DT42" i="1"/>
  <c r="DT43" i="1"/>
  <c r="DT44" i="1"/>
  <c r="DT45" i="1"/>
  <c r="DT46" i="1"/>
  <c r="DT47" i="1"/>
  <c r="DT48" i="1"/>
  <c r="DT49" i="1"/>
  <c r="DT50" i="1"/>
  <c r="DT51" i="1"/>
  <c r="DT52" i="1"/>
  <c r="DT53" i="1"/>
  <c r="DT54" i="1"/>
  <c r="DT55" i="1"/>
  <c r="DT56" i="1"/>
  <c r="DT57" i="1"/>
  <c r="DT58" i="1"/>
  <c r="DT59" i="1"/>
  <c r="DT61" i="1"/>
  <c r="DT62" i="1"/>
  <c r="DT63" i="1"/>
  <c r="DT64" i="1"/>
  <c r="DT65" i="1"/>
  <c r="DT66" i="1"/>
  <c r="DT67" i="1"/>
  <c r="DT68" i="1"/>
  <c r="DT69" i="1"/>
  <c r="DT70" i="1"/>
  <c r="DT71" i="1"/>
  <c r="DT72" i="1"/>
  <c r="DT73" i="1"/>
  <c r="DT74" i="1"/>
  <c r="DT76" i="1"/>
  <c r="DT79" i="1"/>
  <c r="DT83" i="1"/>
  <c r="DT84" i="1"/>
  <c r="DT90" i="1"/>
  <c r="DT91" i="1"/>
  <c r="DT92" i="1"/>
  <c r="DT93" i="1"/>
  <c r="DT94" i="1"/>
  <c r="DT95" i="1"/>
  <c r="DT96" i="1"/>
  <c r="DT97" i="1"/>
  <c r="DT98" i="1"/>
  <c r="DT99" i="1"/>
  <c r="DT100" i="1"/>
  <c r="DT101" i="1"/>
  <c r="DT102" i="1"/>
  <c r="DT103" i="1"/>
  <c r="DT104" i="1"/>
  <c r="DT105" i="1"/>
  <c r="DT106" i="1"/>
  <c r="DT107" i="1"/>
  <c r="DT108" i="1"/>
  <c r="DT109" i="1"/>
  <c r="DT110" i="1"/>
  <c r="DT111" i="1"/>
  <c r="DT112" i="1"/>
  <c r="DT113" i="1"/>
  <c r="DT114" i="1"/>
  <c r="DT115" i="1"/>
  <c r="DT3" i="1"/>
  <c r="DR4" i="1"/>
  <c r="DR5" i="1"/>
  <c r="DR6" i="1"/>
  <c r="DR7" i="1"/>
  <c r="DR8" i="1"/>
  <c r="DR9" i="1"/>
  <c r="DR10" i="1"/>
  <c r="DR11" i="1"/>
  <c r="DR12" i="1"/>
  <c r="DR13" i="1"/>
  <c r="DR14" i="1"/>
  <c r="DR15" i="1"/>
  <c r="DR17" i="1"/>
  <c r="DR18" i="1"/>
  <c r="DR19" i="1"/>
  <c r="DR20" i="1"/>
  <c r="DR21" i="1"/>
  <c r="DR22" i="1"/>
  <c r="DR23" i="1"/>
  <c r="DR25" i="1"/>
  <c r="DR26" i="1"/>
  <c r="DR27" i="1"/>
  <c r="DR28" i="1"/>
  <c r="DR29" i="1"/>
  <c r="DR32" i="1"/>
  <c r="DR33" i="1"/>
  <c r="DR34" i="1"/>
  <c r="DR35" i="1"/>
  <c r="DR36" i="1"/>
  <c r="DR37" i="1"/>
  <c r="DR38" i="1"/>
  <c r="DR39" i="1"/>
  <c r="DR40" i="1"/>
  <c r="DR41" i="1"/>
  <c r="DR42" i="1"/>
  <c r="DR43" i="1"/>
  <c r="DR44" i="1"/>
  <c r="DR45" i="1"/>
  <c r="DR46" i="1"/>
  <c r="DR47" i="1"/>
  <c r="DR48" i="1"/>
  <c r="DR49" i="1"/>
  <c r="DR50" i="1"/>
  <c r="DR51" i="1"/>
  <c r="DR52" i="1"/>
  <c r="DR53" i="1"/>
  <c r="DR54" i="1"/>
  <c r="DR55" i="1"/>
  <c r="DR56" i="1"/>
  <c r="DR57" i="1"/>
  <c r="DR58" i="1"/>
  <c r="DR59" i="1"/>
  <c r="DR61" i="1"/>
  <c r="DR62" i="1"/>
  <c r="DR63" i="1"/>
  <c r="DR64" i="1"/>
  <c r="DR65" i="1"/>
  <c r="DR66" i="1"/>
  <c r="DR67" i="1"/>
  <c r="DR68" i="1"/>
  <c r="DR69" i="1"/>
  <c r="DR70" i="1"/>
  <c r="DR71" i="1"/>
  <c r="DR72" i="1"/>
  <c r="DR73" i="1"/>
  <c r="DR74" i="1"/>
  <c r="DR76" i="1"/>
  <c r="DR79" i="1"/>
  <c r="DR83" i="1"/>
  <c r="DR84" i="1"/>
  <c r="DR90" i="1"/>
  <c r="DR91" i="1"/>
  <c r="DR92" i="1"/>
  <c r="DR93" i="1"/>
  <c r="DR94" i="1"/>
  <c r="DR95" i="1"/>
  <c r="DR96" i="1"/>
  <c r="DR97" i="1"/>
  <c r="DR98" i="1"/>
  <c r="DR99" i="1"/>
  <c r="DR100" i="1"/>
  <c r="DR101" i="1"/>
  <c r="DR102" i="1"/>
  <c r="DR103" i="1"/>
  <c r="DR104" i="1"/>
  <c r="DR105" i="1"/>
  <c r="DR106" i="1"/>
  <c r="DR107" i="1"/>
  <c r="DR108" i="1"/>
  <c r="DR109" i="1"/>
  <c r="DR110" i="1"/>
  <c r="DR111" i="1"/>
  <c r="DR112" i="1"/>
  <c r="DR113" i="1"/>
  <c r="DR114" i="1"/>
  <c r="DR115" i="1"/>
  <c r="DR3" i="1"/>
  <c r="DP4" i="1"/>
  <c r="DP5" i="1"/>
  <c r="DP6" i="1"/>
  <c r="DP7" i="1"/>
  <c r="DP8" i="1"/>
  <c r="DP9" i="1"/>
  <c r="DP10" i="1"/>
  <c r="DP11" i="1"/>
  <c r="DP12" i="1"/>
  <c r="DP13" i="1"/>
  <c r="DP14" i="1"/>
  <c r="DP15" i="1"/>
  <c r="DP17" i="1"/>
  <c r="DP18" i="1"/>
  <c r="DP19" i="1"/>
  <c r="DP20" i="1"/>
  <c r="DP21" i="1"/>
  <c r="DP22" i="1"/>
  <c r="DP23" i="1"/>
  <c r="DP25" i="1"/>
  <c r="DP26" i="1"/>
  <c r="DP27" i="1"/>
  <c r="DP28" i="1"/>
  <c r="DP29" i="1"/>
  <c r="DP32" i="1"/>
  <c r="DP33" i="1"/>
  <c r="DP34" i="1"/>
  <c r="DP35" i="1"/>
  <c r="DP36" i="1"/>
  <c r="DP37" i="1"/>
  <c r="DP38" i="1"/>
  <c r="DP39" i="1"/>
  <c r="DP40" i="1"/>
  <c r="DP41" i="1"/>
  <c r="DP42" i="1"/>
  <c r="DP43" i="1"/>
  <c r="DP44" i="1"/>
  <c r="DP45" i="1"/>
  <c r="DP46" i="1"/>
  <c r="DP47" i="1"/>
  <c r="DP48" i="1"/>
  <c r="DP49" i="1"/>
  <c r="DP50" i="1"/>
  <c r="DP51" i="1"/>
  <c r="DP52" i="1"/>
  <c r="DP53" i="1"/>
  <c r="DP54" i="1"/>
  <c r="DP55" i="1"/>
  <c r="DP56" i="1"/>
  <c r="DP57" i="1"/>
  <c r="DP58" i="1"/>
  <c r="DP59" i="1"/>
  <c r="DP61" i="1"/>
  <c r="DP62" i="1"/>
  <c r="DP63" i="1"/>
  <c r="DP64" i="1"/>
  <c r="DP65" i="1"/>
  <c r="DP66" i="1"/>
  <c r="DP67" i="1"/>
  <c r="DP68" i="1"/>
  <c r="DP69" i="1"/>
  <c r="DP70" i="1"/>
  <c r="DP71" i="1"/>
  <c r="DP72" i="1"/>
  <c r="DP73" i="1"/>
  <c r="DP74" i="1"/>
  <c r="DP76" i="1"/>
  <c r="DP79" i="1"/>
  <c r="DP83" i="1"/>
  <c r="DP84" i="1"/>
  <c r="DP90" i="1"/>
  <c r="DP91" i="1"/>
  <c r="DP92" i="1"/>
  <c r="DP93" i="1"/>
  <c r="DP94" i="1"/>
  <c r="DP95" i="1"/>
  <c r="DP96" i="1"/>
  <c r="DP97" i="1"/>
  <c r="DP98" i="1"/>
  <c r="DP99" i="1"/>
  <c r="DP100" i="1"/>
  <c r="DP101" i="1"/>
  <c r="DP102" i="1"/>
  <c r="DP103" i="1"/>
  <c r="DP104" i="1"/>
  <c r="DP105" i="1"/>
  <c r="DP106" i="1"/>
  <c r="DP107" i="1"/>
  <c r="DP108" i="1"/>
  <c r="DP109" i="1"/>
  <c r="DP110" i="1"/>
  <c r="DP111" i="1"/>
  <c r="DP112" i="1"/>
  <c r="DP113" i="1"/>
  <c r="DP114" i="1"/>
  <c r="DP115" i="1"/>
  <c r="DP3" i="1"/>
  <c r="DN4" i="1"/>
  <c r="DN5" i="1"/>
  <c r="DN6" i="1"/>
  <c r="DN7" i="1"/>
  <c r="DN8" i="1"/>
  <c r="DN9" i="1"/>
  <c r="DN10" i="1"/>
  <c r="DN11" i="1"/>
  <c r="DN12" i="1"/>
  <c r="DN13" i="1"/>
  <c r="DN14" i="1"/>
  <c r="DN15" i="1"/>
  <c r="DN17" i="1"/>
  <c r="DN18" i="1"/>
  <c r="DN19" i="1"/>
  <c r="DN20" i="1"/>
  <c r="DN21" i="1"/>
  <c r="DN22" i="1"/>
  <c r="DN23" i="1"/>
  <c r="DN25" i="1"/>
  <c r="DN26" i="1"/>
  <c r="DN27" i="1"/>
  <c r="DN28" i="1"/>
  <c r="DN29" i="1"/>
  <c r="DN32" i="1"/>
  <c r="DN33" i="1"/>
  <c r="DN34" i="1"/>
  <c r="DN35" i="1"/>
  <c r="DN36" i="1"/>
  <c r="DN37" i="1"/>
  <c r="DN38" i="1"/>
  <c r="DN39" i="1"/>
  <c r="DN40" i="1"/>
  <c r="DN41" i="1"/>
  <c r="DN42" i="1"/>
  <c r="DN43" i="1"/>
  <c r="DN44" i="1"/>
  <c r="DN45" i="1"/>
  <c r="DN46" i="1"/>
  <c r="DN47" i="1"/>
  <c r="DN48" i="1"/>
  <c r="DN49" i="1"/>
  <c r="DN50" i="1"/>
  <c r="DN51" i="1"/>
  <c r="DN52" i="1"/>
  <c r="DN53" i="1"/>
  <c r="DN54" i="1"/>
  <c r="DN55" i="1"/>
  <c r="DN56" i="1"/>
  <c r="DN57" i="1"/>
  <c r="DN58" i="1"/>
  <c r="DN59" i="1"/>
  <c r="DN61" i="1"/>
  <c r="DN62" i="1"/>
  <c r="DN63" i="1"/>
  <c r="DN64" i="1"/>
  <c r="DN65" i="1"/>
  <c r="DN66" i="1"/>
  <c r="DN67" i="1"/>
  <c r="DN68" i="1"/>
  <c r="DN69" i="1"/>
  <c r="DN70" i="1"/>
  <c r="DN71" i="1"/>
  <c r="DN72" i="1"/>
  <c r="DN73" i="1"/>
  <c r="DN74" i="1"/>
  <c r="DN76" i="1"/>
  <c r="DN79" i="1"/>
  <c r="DN83" i="1"/>
  <c r="DN84" i="1"/>
  <c r="DN90" i="1"/>
  <c r="DN91" i="1"/>
  <c r="DN92" i="1"/>
  <c r="DN93" i="1"/>
  <c r="DN94" i="1"/>
  <c r="DN95" i="1"/>
  <c r="DN96" i="1"/>
  <c r="DN97" i="1"/>
  <c r="DN98" i="1"/>
  <c r="DN99" i="1"/>
  <c r="DN100" i="1"/>
  <c r="DN101" i="1"/>
  <c r="DN102" i="1"/>
  <c r="DN103" i="1"/>
  <c r="DN104" i="1"/>
  <c r="DN105" i="1"/>
  <c r="DN106" i="1"/>
  <c r="DN107" i="1"/>
  <c r="DN108" i="1"/>
  <c r="DN109" i="1"/>
  <c r="DN110" i="1"/>
  <c r="DN111" i="1"/>
  <c r="DN112" i="1"/>
  <c r="DN113" i="1"/>
  <c r="DN114" i="1"/>
  <c r="DN115" i="1"/>
  <c r="DN3" i="1"/>
  <c r="DL4" i="1"/>
  <c r="DL5" i="1"/>
  <c r="DL6" i="1"/>
  <c r="DL7" i="1"/>
  <c r="DL8" i="1"/>
  <c r="DL9" i="1"/>
  <c r="DL10" i="1"/>
  <c r="DL11" i="1"/>
  <c r="DL12" i="1"/>
  <c r="DL13" i="1"/>
  <c r="DL14" i="1"/>
  <c r="DL15" i="1"/>
  <c r="DL17" i="1"/>
  <c r="DL18" i="1"/>
  <c r="DL19" i="1"/>
  <c r="DL20" i="1"/>
  <c r="DL21" i="1"/>
  <c r="DL22" i="1"/>
  <c r="DL23" i="1"/>
  <c r="DL25" i="1"/>
  <c r="DL26" i="1"/>
  <c r="DL27" i="1"/>
  <c r="DL28" i="1"/>
  <c r="DL29" i="1"/>
  <c r="DL32" i="1"/>
  <c r="DL33" i="1"/>
  <c r="DL34" i="1"/>
  <c r="DL35" i="1"/>
  <c r="DL36" i="1"/>
  <c r="DL37" i="1"/>
  <c r="DL38" i="1"/>
  <c r="DL39" i="1"/>
  <c r="DL40" i="1"/>
  <c r="DL41" i="1"/>
  <c r="DL42" i="1"/>
  <c r="DL43" i="1"/>
  <c r="DL44" i="1"/>
  <c r="DL45" i="1"/>
  <c r="DL46" i="1"/>
  <c r="DL47" i="1"/>
  <c r="DL48" i="1"/>
  <c r="DL49" i="1"/>
  <c r="DL50" i="1"/>
  <c r="DL51" i="1"/>
  <c r="DL52" i="1"/>
  <c r="DL53" i="1"/>
  <c r="DL54" i="1"/>
  <c r="DL55" i="1"/>
  <c r="DL56" i="1"/>
  <c r="DL57" i="1"/>
  <c r="DL58" i="1"/>
  <c r="DL59" i="1"/>
  <c r="DL61" i="1"/>
  <c r="DL62" i="1"/>
  <c r="DL63" i="1"/>
  <c r="DL64" i="1"/>
  <c r="DL65" i="1"/>
  <c r="DL66" i="1"/>
  <c r="DL67" i="1"/>
  <c r="DL68" i="1"/>
  <c r="DL69" i="1"/>
  <c r="DL70" i="1"/>
  <c r="DL71" i="1"/>
  <c r="DL72" i="1"/>
  <c r="DL73" i="1"/>
  <c r="DL74" i="1"/>
  <c r="DL76" i="1"/>
  <c r="DL79" i="1"/>
  <c r="DL83" i="1"/>
  <c r="DL84" i="1"/>
  <c r="DL90" i="1"/>
  <c r="DL91" i="1"/>
  <c r="DL92" i="1"/>
  <c r="DL93" i="1"/>
  <c r="DL94" i="1"/>
  <c r="DL95" i="1"/>
  <c r="DL96" i="1"/>
  <c r="DL97" i="1"/>
  <c r="DL98" i="1"/>
  <c r="DL99" i="1"/>
  <c r="DL100" i="1"/>
  <c r="DL101" i="1"/>
  <c r="DL102" i="1"/>
  <c r="DL103" i="1"/>
  <c r="DL104" i="1"/>
  <c r="DL105" i="1"/>
  <c r="DL106" i="1"/>
  <c r="DL107" i="1"/>
  <c r="DL108" i="1"/>
  <c r="DL109" i="1"/>
  <c r="DL110" i="1"/>
  <c r="DL111" i="1"/>
  <c r="DL112" i="1"/>
  <c r="DL113" i="1"/>
  <c r="DL114" i="1"/>
  <c r="DL115" i="1"/>
  <c r="DL3" i="1"/>
  <c r="DJ4" i="1"/>
  <c r="DJ5" i="1"/>
  <c r="DJ6" i="1"/>
  <c r="DJ7" i="1"/>
  <c r="DJ8" i="1"/>
  <c r="DJ9" i="1"/>
  <c r="DJ10" i="1"/>
  <c r="DJ11" i="1"/>
  <c r="DJ12" i="1"/>
  <c r="DJ13" i="1"/>
  <c r="DJ14" i="1"/>
  <c r="DJ15" i="1"/>
  <c r="DJ17" i="1"/>
  <c r="DJ18" i="1"/>
  <c r="DJ19" i="1"/>
  <c r="DJ20" i="1"/>
  <c r="DJ21" i="1"/>
  <c r="DJ22" i="1"/>
  <c r="DJ23" i="1"/>
  <c r="DJ25" i="1"/>
  <c r="DJ26" i="1"/>
  <c r="DJ27" i="1"/>
  <c r="DJ28" i="1"/>
  <c r="DJ29" i="1"/>
  <c r="DJ32" i="1"/>
  <c r="DJ33" i="1"/>
  <c r="DJ34" i="1"/>
  <c r="DJ35" i="1"/>
  <c r="DJ36" i="1"/>
  <c r="DJ37" i="1"/>
  <c r="DJ38" i="1"/>
  <c r="DJ39" i="1"/>
  <c r="DJ40" i="1"/>
  <c r="DJ41" i="1"/>
  <c r="DJ42" i="1"/>
  <c r="DJ43" i="1"/>
  <c r="DJ44" i="1"/>
  <c r="DJ45" i="1"/>
  <c r="DJ46" i="1"/>
  <c r="DJ47" i="1"/>
  <c r="DJ48" i="1"/>
  <c r="DJ49" i="1"/>
  <c r="DJ50" i="1"/>
  <c r="DJ51" i="1"/>
  <c r="DJ52" i="1"/>
  <c r="DJ53" i="1"/>
  <c r="DJ54" i="1"/>
  <c r="DJ55" i="1"/>
  <c r="DJ56" i="1"/>
  <c r="DJ57" i="1"/>
  <c r="DJ58" i="1"/>
  <c r="DJ59" i="1"/>
  <c r="DJ61" i="1"/>
  <c r="DJ62" i="1"/>
  <c r="DJ63" i="1"/>
  <c r="DJ64" i="1"/>
  <c r="DJ65" i="1"/>
  <c r="DJ66" i="1"/>
  <c r="DJ67" i="1"/>
  <c r="DJ68" i="1"/>
  <c r="DJ69" i="1"/>
  <c r="DJ70" i="1"/>
  <c r="DJ71" i="1"/>
  <c r="DJ72" i="1"/>
  <c r="DJ73" i="1"/>
  <c r="DJ74" i="1"/>
  <c r="DJ76" i="1"/>
  <c r="DJ79" i="1"/>
  <c r="DJ83" i="1"/>
  <c r="DJ84" i="1"/>
  <c r="DJ90" i="1"/>
  <c r="DJ91" i="1"/>
  <c r="DJ92" i="1"/>
  <c r="DJ93" i="1"/>
  <c r="DJ94" i="1"/>
  <c r="DJ95" i="1"/>
  <c r="DJ96" i="1"/>
  <c r="DJ97" i="1"/>
  <c r="DJ98" i="1"/>
  <c r="DJ99" i="1"/>
  <c r="DJ100" i="1"/>
  <c r="DJ101" i="1"/>
  <c r="DJ102" i="1"/>
  <c r="DJ103" i="1"/>
  <c r="DJ104" i="1"/>
  <c r="DJ105" i="1"/>
  <c r="DJ106" i="1"/>
  <c r="DJ107" i="1"/>
  <c r="DJ108" i="1"/>
  <c r="DJ109" i="1"/>
  <c r="DJ110" i="1"/>
  <c r="DJ111" i="1"/>
  <c r="DJ112" i="1"/>
  <c r="DJ113" i="1"/>
  <c r="DJ114" i="1"/>
  <c r="DJ115" i="1"/>
  <c r="DJ3" i="1"/>
  <c r="DH4" i="1"/>
  <c r="DH5" i="1"/>
  <c r="DH6" i="1"/>
  <c r="DH7" i="1"/>
  <c r="DH8" i="1"/>
  <c r="DH9" i="1"/>
  <c r="DH10" i="1"/>
  <c r="DH11" i="1"/>
  <c r="DH12" i="1"/>
  <c r="DH13" i="1"/>
  <c r="DH14" i="1"/>
  <c r="DH15" i="1"/>
  <c r="DH17" i="1"/>
  <c r="DH18" i="1"/>
  <c r="DH19" i="1"/>
  <c r="DH20" i="1"/>
  <c r="DH21" i="1"/>
  <c r="DH22" i="1"/>
  <c r="DH23" i="1"/>
  <c r="DH25" i="1"/>
  <c r="DH26" i="1"/>
  <c r="DH27" i="1"/>
  <c r="DH28" i="1"/>
  <c r="DH29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1" i="1"/>
  <c r="DH62" i="1"/>
  <c r="DH63" i="1"/>
  <c r="DH64" i="1"/>
  <c r="DH65" i="1"/>
  <c r="DH66" i="1"/>
  <c r="DH67" i="1"/>
  <c r="DH68" i="1"/>
  <c r="DH69" i="1"/>
  <c r="DH70" i="1"/>
  <c r="DH71" i="1"/>
  <c r="DH72" i="1"/>
  <c r="DH73" i="1"/>
  <c r="DH74" i="1"/>
  <c r="DH76" i="1"/>
  <c r="DH79" i="1"/>
  <c r="DH83" i="1"/>
  <c r="DH84" i="1"/>
  <c r="DH90" i="1"/>
  <c r="DH91" i="1"/>
  <c r="DH92" i="1"/>
  <c r="DH93" i="1"/>
  <c r="DH94" i="1"/>
  <c r="DH95" i="1"/>
  <c r="DH96" i="1"/>
  <c r="DH97" i="1"/>
  <c r="DH98" i="1"/>
  <c r="DH99" i="1"/>
  <c r="DH100" i="1"/>
  <c r="DH101" i="1"/>
  <c r="DH102" i="1"/>
  <c r="DH103" i="1"/>
  <c r="DH104" i="1"/>
  <c r="DH105" i="1"/>
  <c r="DH106" i="1"/>
  <c r="DH107" i="1"/>
  <c r="DH108" i="1"/>
  <c r="DH109" i="1"/>
  <c r="DH110" i="1"/>
  <c r="DH111" i="1"/>
  <c r="DH112" i="1"/>
  <c r="DH113" i="1"/>
  <c r="DH114" i="1"/>
  <c r="DH115" i="1"/>
  <c r="DH3" i="1"/>
  <c r="DF4" i="1"/>
  <c r="DF5" i="1"/>
  <c r="DF6" i="1"/>
  <c r="DF7" i="1"/>
  <c r="DF8" i="1"/>
  <c r="DF9" i="1"/>
  <c r="DF10" i="1"/>
  <c r="DF11" i="1"/>
  <c r="DF12" i="1"/>
  <c r="DF13" i="1"/>
  <c r="DF14" i="1"/>
  <c r="DF15" i="1"/>
  <c r="DF17" i="1"/>
  <c r="DF18" i="1"/>
  <c r="DF19" i="1"/>
  <c r="DF20" i="1"/>
  <c r="DF21" i="1"/>
  <c r="DF22" i="1"/>
  <c r="DF23" i="1"/>
  <c r="DF25" i="1"/>
  <c r="DF26" i="1"/>
  <c r="DF27" i="1"/>
  <c r="DF28" i="1"/>
  <c r="DF29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1" i="1"/>
  <c r="DF62" i="1"/>
  <c r="DF63" i="1"/>
  <c r="DF64" i="1"/>
  <c r="DF65" i="1"/>
  <c r="DF66" i="1"/>
  <c r="DF67" i="1"/>
  <c r="DF68" i="1"/>
  <c r="DF69" i="1"/>
  <c r="DF70" i="1"/>
  <c r="DF71" i="1"/>
  <c r="DF72" i="1"/>
  <c r="DF73" i="1"/>
  <c r="DF74" i="1"/>
  <c r="DF76" i="1"/>
  <c r="DF79" i="1"/>
  <c r="DF83" i="1"/>
  <c r="DF84" i="1"/>
  <c r="DF90" i="1"/>
  <c r="DF91" i="1"/>
  <c r="DF92" i="1"/>
  <c r="DF93" i="1"/>
  <c r="DF94" i="1"/>
  <c r="DF95" i="1"/>
  <c r="DF96" i="1"/>
  <c r="DF97" i="1"/>
  <c r="DF98" i="1"/>
  <c r="DF99" i="1"/>
  <c r="DF100" i="1"/>
  <c r="DF101" i="1"/>
  <c r="DF102" i="1"/>
  <c r="DF103" i="1"/>
  <c r="DF104" i="1"/>
  <c r="DF105" i="1"/>
  <c r="DF106" i="1"/>
  <c r="DF107" i="1"/>
  <c r="DF108" i="1"/>
  <c r="DF109" i="1"/>
  <c r="DF110" i="1"/>
  <c r="DF111" i="1"/>
  <c r="DF112" i="1"/>
  <c r="DF113" i="1"/>
  <c r="DF114" i="1"/>
  <c r="DF115" i="1"/>
  <c r="DF3" i="1"/>
  <c r="DD4" i="1"/>
  <c r="DD5" i="1"/>
  <c r="DD6" i="1"/>
  <c r="DD7" i="1"/>
  <c r="DD8" i="1"/>
  <c r="DD9" i="1"/>
  <c r="DD10" i="1"/>
  <c r="DD11" i="1"/>
  <c r="DD12" i="1"/>
  <c r="DD13" i="1"/>
  <c r="DD14" i="1"/>
  <c r="DD15" i="1"/>
  <c r="DD17" i="1"/>
  <c r="DD18" i="1"/>
  <c r="DD19" i="1"/>
  <c r="DD20" i="1"/>
  <c r="DD21" i="1"/>
  <c r="DD22" i="1"/>
  <c r="DD23" i="1"/>
  <c r="DD25" i="1"/>
  <c r="DD26" i="1"/>
  <c r="DD27" i="1"/>
  <c r="DD28" i="1"/>
  <c r="DD29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1" i="1"/>
  <c r="DD62" i="1"/>
  <c r="DD63" i="1"/>
  <c r="DD64" i="1"/>
  <c r="DD65" i="1"/>
  <c r="DD66" i="1"/>
  <c r="DD67" i="1"/>
  <c r="DD68" i="1"/>
  <c r="DD69" i="1"/>
  <c r="DD70" i="1"/>
  <c r="DD71" i="1"/>
  <c r="DD72" i="1"/>
  <c r="DD73" i="1"/>
  <c r="DD74" i="1"/>
  <c r="DD76" i="1"/>
  <c r="DD79" i="1"/>
  <c r="DD83" i="1"/>
  <c r="DD84" i="1"/>
  <c r="DD90" i="1"/>
  <c r="DD91" i="1"/>
  <c r="DD92" i="1"/>
  <c r="DD93" i="1"/>
  <c r="DD94" i="1"/>
  <c r="DD95" i="1"/>
  <c r="DD96" i="1"/>
  <c r="DD97" i="1"/>
  <c r="DD98" i="1"/>
  <c r="DD99" i="1"/>
  <c r="DD100" i="1"/>
  <c r="DD101" i="1"/>
  <c r="DD102" i="1"/>
  <c r="DD103" i="1"/>
  <c r="DD104" i="1"/>
  <c r="DD105" i="1"/>
  <c r="DD106" i="1"/>
  <c r="DD107" i="1"/>
  <c r="DD108" i="1"/>
  <c r="DD109" i="1"/>
  <c r="DD110" i="1"/>
  <c r="DD111" i="1"/>
  <c r="DD112" i="1"/>
  <c r="DD113" i="1"/>
  <c r="DD114" i="1"/>
  <c r="DD115" i="1"/>
  <c r="DD3" i="1"/>
  <c r="DB4" i="1"/>
  <c r="DB5" i="1"/>
  <c r="DB6" i="1"/>
  <c r="DB7" i="1"/>
  <c r="DB8" i="1"/>
  <c r="DB9" i="1"/>
  <c r="DB10" i="1"/>
  <c r="DB11" i="1"/>
  <c r="DB12" i="1"/>
  <c r="DB13" i="1"/>
  <c r="DB14" i="1"/>
  <c r="DB15" i="1"/>
  <c r="DB17" i="1"/>
  <c r="DB18" i="1"/>
  <c r="DB19" i="1"/>
  <c r="DB20" i="1"/>
  <c r="DB21" i="1"/>
  <c r="DB22" i="1"/>
  <c r="DB23" i="1"/>
  <c r="DB25" i="1"/>
  <c r="DB26" i="1"/>
  <c r="DB27" i="1"/>
  <c r="DB28" i="1"/>
  <c r="DB29" i="1"/>
  <c r="DB32" i="1"/>
  <c r="DB33" i="1"/>
  <c r="DB34" i="1"/>
  <c r="DB35" i="1"/>
  <c r="DB36" i="1"/>
  <c r="DB37" i="1"/>
  <c r="DB38" i="1"/>
  <c r="DB39" i="1"/>
  <c r="DB40" i="1"/>
  <c r="DB41" i="1"/>
  <c r="DB42" i="1"/>
  <c r="DB43" i="1"/>
  <c r="DB44" i="1"/>
  <c r="DB45" i="1"/>
  <c r="DB46" i="1"/>
  <c r="DB47" i="1"/>
  <c r="DB48" i="1"/>
  <c r="DB49" i="1"/>
  <c r="DB50" i="1"/>
  <c r="DB51" i="1"/>
  <c r="DB52" i="1"/>
  <c r="DB53" i="1"/>
  <c r="DB54" i="1"/>
  <c r="DB55" i="1"/>
  <c r="DB56" i="1"/>
  <c r="DB57" i="1"/>
  <c r="DB58" i="1"/>
  <c r="DB59" i="1"/>
  <c r="DB61" i="1"/>
  <c r="DB62" i="1"/>
  <c r="DB63" i="1"/>
  <c r="DB64" i="1"/>
  <c r="DB65" i="1"/>
  <c r="DB66" i="1"/>
  <c r="DB67" i="1"/>
  <c r="DB68" i="1"/>
  <c r="DB69" i="1"/>
  <c r="DB70" i="1"/>
  <c r="DB71" i="1"/>
  <c r="DB72" i="1"/>
  <c r="DB73" i="1"/>
  <c r="DB74" i="1"/>
  <c r="DB76" i="1"/>
  <c r="DB79" i="1"/>
  <c r="DB83" i="1"/>
  <c r="DB84" i="1"/>
  <c r="DB90" i="1"/>
  <c r="DB91" i="1"/>
  <c r="DB92" i="1"/>
  <c r="DB93" i="1"/>
  <c r="DB94" i="1"/>
  <c r="DB95" i="1"/>
  <c r="DB96" i="1"/>
  <c r="DB97" i="1"/>
  <c r="DB98" i="1"/>
  <c r="DB99" i="1"/>
  <c r="DB100" i="1"/>
  <c r="DB101" i="1"/>
  <c r="DB102" i="1"/>
  <c r="DB103" i="1"/>
  <c r="DB104" i="1"/>
  <c r="DB105" i="1"/>
  <c r="DB106" i="1"/>
  <c r="DB107" i="1"/>
  <c r="DB108" i="1"/>
  <c r="DB109" i="1"/>
  <c r="DB110" i="1"/>
  <c r="DB111" i="1"/>
  <c r="DB112" i="1"/>
  <c r="DB113" i="1"/>
  <c r="DB114" i="1"/>
  <c r="DB115" i="1"/>
  <c r="DB3" i="1"/>
  <c r="CZ4" i="1"/>
  <c r="CZ5" i="1"/>
  <c r="CZ6" i="1"/>
  <c r="CZ7" i="1"/>
  <c r="CZ8" i="1"/>
  <c r="CZ9" i="1"/>
  <c r="CZ10" i="1"/>
  <c r="CZ11" i="1"/>
  <c r="CZ12" i="1"/>
  <c r="CZ13" i="1"/>
  <c r="CZ14" i="1"/>
  <c r="CZ15" i="1"/>
  <c r="CZ17" i="1"/>
  <c r="CZ18" i="1"/>
  <c r="CZ19" i="1"/>
  <c r="CZ20" i="1"/>
  <c r="CZ21" i="1"/>
  <c r="CZ22" i="1"/>
  <c r="CZ23" i="1"/>
  <c r="CZ25" i="1"/>
  <c r="CZ26" i="1"/>
  <c r="CZ27" i="1"/>
  <c r="CZ28" i="1"/>
  <c r="CZ29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6" i="1"/>
  <c r="CZ79" i="1"/>
  <c r="CZ83" i="1"/>
  <c r="CZ84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/>
  <c r="CZ3" i="1"/>
  <c r="CX4" i="1"/>
  <c r="CX5" i="1"/>
  <c r="CX6" i="1"/>
  <c r="CX7" i="1"/>
  <c r="CX8" i="1"/>
  <c r="CX9" i="1"/>
  <c r="CX10" i="1"/>
  <c r="CX11" i="1"/>
  <c r="CX12" i="1"/>
  <c r="CX13" i="1"/>
  <c r="CX14" i="1"/>
  <c r="CX15" i="1"/>
  <c r="CX17" i="1"/>
  <c r="CX18" i="1"/>
  <c r="CX19" i="1"/>
  <c r="CX20" i="1"/>
  <c r="CX21" i="1"/>
  <c r="CX22" i="1"/>
  <c r="CX23" i="1"/>
  <c r="CX25" i="1"/>
  <c r="CX26" i="1"/>
  <c r="CX27" i="1"/>
  <c r="CX28" i="1"/>
  <c r="CX29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1" i="1"/>
  <c r="CX62" i="1"/>
  <c r="CX63" i="1"/>
  <c r="CX64" i="1"/>
  <c r="CX65" i="1"/>
  <c r="CX66" i="1"/>
  <c r="CX67" i="1"/>
  <c r="CX68" i="1"/>
  <c r="CX69" i="1"/>
  <c r="CX70" i="1"/>
  <c r="CX71" i="1"/>
  <c r="CX72" i="1"/>
  <c r="CX73" i="1"/>
  <c r="CX74" i="1"/>
  <c r="CX76" i="1"/>
  <c r="CX79" i="1"/>
  <c r="CX83" i="1"/>
  <c r="CX84" i="1"/>
  <c r="CX90" i="1"/>
  <c r="CX91" i="1"/>
  <c r="CX92" i="1"/>
  <c r="CX93" i="1"/>
  <c r="CX94" i="1"/>
  <c r="CX95" i="1"/>
  <c r="CX96" i="1"/>
  <c r="CX97" i="1"/>
  <c r="CX98" i="1"/>
  <c r="CX99" i="1"/>
  <c r="CX100" i="1"/>
  <c r="CX101" i="1"/>
  <c r="CX102" i="1"/>
  <c r="CX103" i="1"/>
  <c r="CX104" i="1"/>
  <c r="CX105" i="1"/>
  <c r="CX106" i="1"/>
  <c r="CX107" i="1"/>
  <c r="CX108" i="1"/>
  <c r="CX109" i="1"/>
  <c r="CX110" i="1"/>
  <c r="CX111" i="1"/>
  <c r="CX112" i="1"/>
  <c r="CX113" i="1"/>
  <c r="CX114" i="1"/>
  <c r="CX115" i="1"/>
  <c r="CX3" i="1"/>
  <c r="CV4" i="1"/>
  <c r="CV5" i="1"/>
  <c r="CV6" i="1"/>
  <c r="CV7" i="1"/>
  <c r="CV8" i="1"/>
  <c r="CV9" i="1"/>
  <c r="CV10" i="1"/>
  <c r="CV11" i="1"/>
  <c r="CV12" i="1"/>
  <c r="CV13" i="1"/>
  <c r="CV14" i="1"/>
  <c r="CV15" i="1"/>
  <c r="CV17" i="1"/>
  <c r="CV18" i="1"/>
  <c r="CV19" i="1"/>
  <c r="CV20" i="1"/>
  <c r="CV21" i="1"/>
  <c r="CV22" i="1"/>
  <c r="CV23" i="1"/>
  <c r="CV25" i="1"/>
  <c r="CV26" i="1"/>
  <c r="CV27" i="1"/>
  <c r="CV28" i="1"/>
  <c r="CV29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1" i="1"/>
  <c r="CV62" i="1"/>
  <c r="CV63" i="1"/>
  <c r="CV64" i="1"/>
  <c r="CV65" i="1"/>
  <c r="CV66" i="1"/>
  <c r="CV67" i="1"/>
  <c r="CV68" i="1"/>
  <c r="CV69" i="1"/>
  <c r="CV70" i="1"/>
  <c r="CV71" i="1"/>
  <c r="CV72" i="1"/>
  <c r="CV73" i="1"/>
  <c r="CV74" i="1"/>
  <c r="CV76" i="1"/>
  <c r="CV79" i="1"/>
  <c r="CV83" i="1"/>
  <c r="CV84" i="1"/>
  <c r="CV90" i="1"/>
  <c r="CV91" i="1"/>
  <c r="CV92" i="1"/>
  <c r="CV93" i="1"/>
  <c r="CV94" i="1"/>
  <c r="CV95" i="1"/>
  <c r="CV96" i="1"/>
  <c r="CV97" i="1"/>
  <c r="CV98" i="1"/>
  <c r="CV99" i="1"/>
  <c r="CV100" i="1"/>
  <c r="CV101" i="1"/>
  <c r="CV102" i="1"/>
  <c r="CV103" i="1"/>
  <c r="CV104" i="1"/>
  <c r="CV105" i="1"/>
  <c r="CV106" i="1"/>
  <c r="CV107" i="1"/>
  <c r="CV108" i="1"/>
  <c r="CV109" i="1"/>
  <c r="CV110" i="1"/>
  <c r="CV111" i="1"/>
  <c r="CV112" i="1"/>
  <c r="CV113" i="1"/>
  <c r="CV114" i="1"/>
  <c r="CV115" i="1"/>
  <c r="CV3" i="1"/>
  <c r="CT4" i="1"/>
  <c r="CT5" i="1"/>
  <c r="CT6" i="1"/>
  <c r="CT7" i="1"/>
  <c r="CT8" i="1"/>
  <c r="CT9" i="1"/>
  <c r="CT10" i="1"/>
  <c r="CT11" i="1"/>
  <c r="CT12" i="1"/>
  <c r="CT13" i="1"/>
  <c r="CT14" i="1"/>
  <c r="CT15" i="1"/>
  <c r="CT17" i="1"/>
  <c r="CT18" i="1"/>
  <c r="CT19" i="1"/>
  <c r="CT20" i="1"/>
  <c r="CT21" i="1"/>
  <c r="CT22" i="1"/>
  <c r="CT23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6" i="1"/>
  <c r="CT79" i="1"/>
  <c r="CT83" i="1"/>
  <c r="CT84" i="1"/>
  <c r="CT90" i="1"/>
  <c r="CT91" i="1"/>
  <c r="CT92" i="1"/>
  <c r="CT93" i="1"/>
  <c r="CT94" i="1"/>
  <c r="CT95" i="1"/>
  <c r="CT96" i="1"/>
  <c r="CT97" i="1"/>
  <c r="CT98" i="1"/>
  <c r="CT99" i="1"/>
  <c r="CT100" i="1"/>
  <c r="CT101" i="1"/>
  <c r="CT102" i="1"/>
  <c r="CT103" i="1"/>
  <c r="CT104" i="1"/>
  <c r="CT105" i="1"/>
  <c r="CT106" i="1"/>
  <c r="CT107" i="1"/>
  <c r="CT108" i="1"/>
  <c r="CT109" i="1"/>
  <c r="CT110" i="1"/>
  <c r="CT111" i="1"/>
  <c r="CT112" i="1"/>
  <c r="CT113" i="1"/>
  <c r="CT114" i="1"/>
  <c r="CT115" i="1"/>
  <c r="CT3" i="1"/>
  <c r="CR4" i="1"/>
  <c r="CR5" i="1"/>
  <c r="CR6" i="1"/>
  <c r="CR7" i="1"/>
  <c r="CR8" i="1"/>
  <c r="CR9" i="1"/>
  <c r="CR10" i="1"/>
  <c r="CR11" i="1"/>
  <c r="CR12" i="1"/>
  <c r="CR13" i="1"/>
  <c r="CR14" i="1"/>
  <c r="CR15" i="1"/>
  <c r="CR17" i="1"/>
  <c r="CR18" i="1"/>
  <c r="CR19" i="1"/>
  <c r="CR20" i="1"/>
  <c r="CR21" i="1"/>
  <c r="CR22" i="1"/>
  <c r="CR23" i="1"/>
  <c r="CR32" i="1"/>
  <c r="CR33" i="1"/>
  <c r="CR34" i="1"/>
  <c r="CR35" i="1"/>
  <c r="CR36" i="1"/>
  <c r="CR37" i="1"/>
  <c r="CR38" i="1"/>
  <c r="CR39" i="1"/>
  <c r="CR40" i="1"/>
  <c r="CR41" i="1"/>
  <c r="CR42" i="1"/>
  <c r="CR43" i="1"/>
  <c r="CR44" i="1"/>
  <c r="CR45" i="1"/>
  <c r="CR46" i="1"/>
  <c r="CR47" i="1"/>
  <c r="CR48" i="1"/>
  <c r="CR49" i="1"/>
  <c r="CR50" i="1"/>
  <c r="CR51" i="1"/>
  <c r="CR52" i="1"/>
  <c r="CR53" i="1"/>
  <c r="CR54" i="1"/>
  <c r="CR55" i="1"/>
  <c r="CR56" i="1"/>
  <c r="CR57" i="1"/>
  <c r="CR58" i="1"/>
  <c r="CR59" i="1"/>
  <c r="CR61" i="1"/>
  <c r="CR62" i="1"/>
  <c r="CR63" i="1"/>
  <c r="CR64" i="1"/>
  <c r="CR65" i="1"/>
  <c r="CR66" i="1"/>
  <c r="CR67" i="1"/>
  <c r="CR68" i="1"/>
  <c r="CR69" i="1"/>
  <c r="CR70" i="1"/>
  <c r="CR71" i="1"/>
  <c r="CR72" i="1"/>
  <c r="CR73" i="1"/>
  <c r="CR74" i="1"/>
  <c r="CR76" i="1"/>
  <c r="CR79" i="1"/>
  <c r="CR83" i="1"/>
  <c r="CR84" i="1"/>
  <c r="CR90" i="1"/>
  <c r="CR91" i="1"/>
  <c r="CR92" i="1"/>
  <c r="CR93" i="1"/>
  <c r="CR94" i="1"/>
  <c r="CR95" i="1"/>
  <c r="CR96" i="1"/>
  <c r="CR97" i="1"/>
  <c r="CR98" i="1"/>
  <c r="CR99" i="1"/>
  <c r="CR100" i="1"/>
  <c r="CR101" i="1"/>
  <c r="CR102" i="1"/>
  <c r="CR103" i="1"/>
  <c r="CR104" i="1"/>
  <c r="CR105" i="1"/>
  <c r="CR106" i="1"/>
  <c r="CR107" i="1"/>
  <c r="CR108" i="1"/>
  <c r="CR109" i="1"/>
  <c r="CR110" i="1"/>
  <c r="CR111" i="1"/>
  <c r="CR112" i="1"/>
  <c r="CR113" i="1"/>
  <c r="CR114" i="1"/>
  <c r="CR115" i="1"/>
  <c r="CR3" i="1"/>
  <c r="CP4" i="1"/>
  <c r="CP5" i="1"/>
  <c r="CP6" i="1"/>
  <c r="CP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5" i="1"/>
  <c r="CP26" i="1"/>
  <c r="CP27" i="1"/>
  <c r="CP28" i="1"/>
  <c r="CP29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1" i="1"/>
  <c r="CP62" i="1"/>
  <c r="CP63" i="1"/>
  <c r="CP64" i="1"/>
  <c r="CP65" i="1"/>
  <c r="CP66" i="1"/>
  <c r="CP67" i="1"/>
  <c r="CP68" i="1"/>
  <c r="CP69" i="1"/>
  <c r="CP70" i="1"/>
  <c r="CP71" i="1"/>
  <c r="CP72" i="1"/>
  <c r="CP73" i="1"/>
  <c r="CP74" i="1"/>
  <c r="CP76" i="1"/>
  <c r="CP79" i="1"/>
  <c r="CP83" i="1"/>
  <c r="CP84" i="1"/>
  <c r="CP90" i="1"/>
  <c r="CP91" i="1"/>
  <c r="CP92" i="1"/>
  <c r="CP93" i="1"/>
  <c r="CP94" i="1"/>
  <c r="CP95" i="1"/>
  <c r="CP96" i="1"/>
  <c r="CP97" i="1"/>
  <c r="CP98" i="1"/>
  <c r="CP99" i="1"/>
  <c r="CP100" i="1"/>
  <c r="CP101" i="1"/>
  <c r="CP102" i="1"/>
  <c r="CP103" i="1"/>
  <c r="CP104" i="1"/>
  <c r="CP105" i="1"/>
  <c r="CP106" i="1"/>
  <c r="CP107" i="1"/>
  <c r="CP108" i="1"/>
  <c r="CP109" i="1"/>
  <c r="CP110" i="1"/>
  <c r="CP111" i="1"/>
  <c r="CP112" i="1"/>
  <c r="CP113" i="1"/>
  <c r="CP114" i="1"/>
  <c r="CP115" i="1"/>
  <c r="CP116" i="1"/>
  <c r="CP3" i="1"/>
  <c r="CN5" i="1"/>
  <c r="CN6" i="1"/>
  <c r="CN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5" i="1"/>
  <c r="CN26" i="1"/>
  <c r="CN27" i="1"/>
  <c r="CN28" i="1"/>
  <c r="CN29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1" i="1"/>
  <c r="CN62" i="1"/>
  <c r="CN63" i="1"/>
  <c r="CN64" i="1"/>
  <c r="CN65" i="1"/>
  <c r="CN66" i="1"/>
  <c r="CN67" i="1"/>
  <c r="CN68" i="1"/>
  <c r="CN69" i="1"/>
  <c r="CN70" i="1"/>
  <c r="CN71" i="1"/>
  <c r="CN72" i="1"/>
  <c r="CN73" i="1"/>
  <c r="CN74" i="1"/>
  <c r="CN76" i="1"/>
  <c r="CN79" i="1"/>
  <c r="CN83" i="1"/>
  <c r="CN84" i="1"/>
  <c r="CN90" i="1"/>
  <c r="CN91" i="1"/>
  <c r="CN92" i="1"/>
  <c r="CN93" i="1"/>
  <c r="CN94" i="1"/>
  <c r="CN95" i="1"/>
  <c r="CN96" i="1"/>
  <c r="CN97" i="1"/>
  <c r="CN98" i="1"/>
  <c r="CN99" i="1"/>
  <c r="CN100" i="1"/>
  <c r="CN101" i="1"/>
  <c r="CN102" i="1"/>
  <c r="CN103" i="1"/>
  <c r="CN104" i="1"/>
  <c r="CN105" i="1"/>
  <c r="CN106" i="1"/>
  <c r="CN107" i="1"/>
  <c r="CN108" i="1"/>
  <c r="CN109" i="1"/>
  <c r="CN110" i="1"/>
  <c r="CN111" i="1"/>
  <c r="CN112" i="1"/>
  <c r="CN113" i="1"/>
  <c r="CN114" i="1"/>
  <c r="CN115" i="1"/>
  <c r="CN116" i="1"/>
  <c r="CN4" i="1"/>
  <c r="CN3" i="1"/>
  <c r="CL4" i="1"/>
  <c r="CL5" i="1"/>
  <c r="CL6" i="1"/>
  <c r="CL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5" i="1"/>
  <c r="CL26" i="1"/>
  <c r="CL27" i="1"/>
  <c r="CL28" i="1"/>
  <c r="CL29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1" i="1"/>
  <c r="CL62" i="1"/>
  <c r="CL63" i="1"/>
  <c r="CL64" i="1"/>
  <c r="CL65" i="1"/>
  <c r="CL66" i="1"/>
  <c r="CL67" i="1"/>
  <c r="CL68" i="1"/>
  <c r="CL69" i="1"/>
  <c r="CL70" i="1"/>
  <c r="CL71" i="1"/>
  <c r="CL72" i="1"/>
  <c r="CL73" i="1"/>
  <c r="CL74" i="1"/>
  <c r="CL76" i="1"/>
  <c r="CL79" i="1"/>
  <c r="CL83" i="1"/>
  <c r="CL84" i="1"/>
  <c r="CL90" i="1"/>
  <c r="CL91" i="1"/>
  <c r="CL92" i="1"/>
  <c r="CL93" i="1"/>
  <c r="CL94" i="1"/>
  <c r="CL95" i="1"/>
  <c r="CL96" i="1"/>
  <c r="CL97" i="1"/>
  <c r="CL98" i="1"/>
  <c r="CL99" i="1"/>
  <c r="CL100" i="1"/>
  <c r="CL101" i="1"/>
  <c r="CL102" i="1"/>
  <c r="CL103" i="1"/>
  <c r="CL104" i="1"/>
  <c r="CL105" i="1"/>
  <c r="CL106" i="1"/>
  <c r="CL107" i="1"/>
  <c r="CL108" i="1"/>
  <c r="CL109" i="1"/>
  <c r="CL110" i="1"/>
  <c r="CL111" i="1"/>
  <c r="CL112" i="1"/>
  <c r="CL113" i="1"/>
  <c r="CL114" i="1"/>
  <c r="CL115" i="1"/>
  <c r="CL116" i="1"/>
  <c r="CL3" i="1"/>
  <c r="CJ4" i="1"/>
  <c r="CJ5" i="1"/>
  <c r="CJ6" i="1"/>
  <c r="CJ7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5" i="1"/>
  <c r="CJ26" i="1"/>
  <c r="CJ27" i="1"/>
  <c r="CJ28" i="1"/>
  <c r="CJ29" i="1"/>
  <c r="CJ32" i="1"/>
  <c r="CJ33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J53" i="1"/>
  <c r="CJ54" i="1"/>
  <c r="CJ55" i="1"/>
  <c r="CJ56" i="1"/>
  <c r="CJ57" i="1"/>
  <c r="CJ58" i="1"/>
  <c r="CJ59" i="1"/>
  <c r="CJ61" i="1"/>
  <c r="CJ62" i="1"/>
  <c r="CJ63" i="1"/>
  <c r="CJ64" i="1"/>
  <c r="CJ65" i="1"/>
  <c r="CJ66" i="1"/>
  <c r="CJ67" i="1"/>
  <c r="CJ68" i="1"/>
  <c r="CJ69" i="1"/>
  <c r="CJ70" i="1"/>
  <c r="CJ71" i="1"/>
  <c r="CJ72" i="1"/>
  <c r="CJ73" i="1"/>
  <c r="CJ74" i="1"/>
  <c r="CJ76" i="1"/>
  <c r="CJ79" i="1"/>
  <c r="CJ83" i="1"/>
  <c r="CJ84" i="1"/>
  <c r="CJ90" i="1"/>
  <c r="CJ91" i="1"/>
  <c r="CJ92" i="1"/>
  <c r="CJ93" i="1"/>
  <c r="CJ94" i="1"/>
  <c r="CJ95" i="1"/>
  <c r="CJ96" i="1"/>
  <c r="CJ97" i="1"/>
  <c r="CJ98" i="1"/>
  <c r="CJ99" i="1"/>
  <c r="CJ100" i="1"/>
  <c r="CJ101" i="1"/>
  <c r="CJ102" i="1"/>
  <c r="CJ103" i="1"/>
  <c r="CJ104" i="1"/>
  <c r="CJ105" i="1"/>
  <c r="CJ106" i="1"/>
  <c r="CJ107" i="1"/>
  <c r="CJ108" i="1"/>
  <c r="CJ109" i="1"/>
  <c r="CJ110" i="1"/>
  <c r="CJ111" i="1"/>
  <c r="CJ112" i="1"/>
  <c r="CJ113" i="1"/>
  <c r="CJ114" i="1"/>
  <c r="CJ115" i="1"/>
  <c r="CJ116" i="1"/>
  <c r="CJ3" i="1"/>
  <c r="CH4" i="1"/>
  <c r="CH5" i="1"/>
  <c r="CH6" i="1"/>
  <c r="CH7" i="1"/>
  <c r="CH8" i="1"/>
  <c r="CH9" i="1"/>
  <c r="CH10" i="1"/>
  <c r="CH11" i="1"/>
  <c r="CH12" i="1"/>
  <c r="CH13" i="1"/>
  <c r="CH14" i="1"/>
  <c r="CH15" i="1"/>
  <c r="CH16" i="1"/>
  <c r="CH17" i="1"/>
  <c r="CH18" i="1"/>
  <c r="CH19" i="1"/>
  <c r="CH20" i="1"/>
  <c r="CH21" i="1"/>
  <c r="CH22" i="1"/>
  <c r="CH23" i="1"/>
  <c r="CH25" i="1"/>
  <c r="CH26" i="1"/>
  <c r="CH27" i="1"/>
  <c r="CH28" i="1"/>
  <c r="CH29" i="1"/>
  <c r="CH32" i="1"/>
  <c r="CH33" i="1"/>
  <c r="CH34" i="1"/>
  <c r="CH35" i="1"/>
  <c r="CH36" i="1"/>
  <c r="CH37" i="1"/>
  <c r="CH38" i="1"/>
  <c r="CH39" i="1"/>
  <c r="CH40" i="1"/>
  <c r="CH41" i="1"/>
  <c r="CH42" i="1"/>
  <c r="CH43" i="1"/>
  <c r="CH44" i="1"/>
  <c r="CH45" i="1"/>
  <c r="CH46" i="1"/>
  <c r="CH47" i="1"/>
  <c r="CH48" i="1"/>
  <c r="CH49" i="1"/>
  <c r="CH50" i="1"/>
  <c r="CH51" i="1"/>
  <c r="CH52" i="1"/>
  <c r="CH53" i="1"/>
  <c r="CH54" i="1"/>
  <c r="CH55" i="1"/>
  <c r="CH56" i="1"/>
  <c r="CH57" i="1"/>
  <c r="CH58" i="1"/>
  <c r="CH59" i="1"/>
  <c r="CH61" i="1"/>
  <c r="CH62" i="1"/>
  <c r="CH63" i="1"/>
  <c r="CH64" i="1"/>
  <c r="CH65" i="1"/>
  <c r="CH66" i="1"/>
  <c r="CH67" i="1"/>
  <c r="CH68" i="1"/>
  <c r="CH69" i="1"/>
  <c r="CH70" i="1"/>
  <c r="CH71" i="1"/>
  <c r="CH72" i="1"/>
  <c r="CH73" i="1"/>
  <c r="CH74" i="1"/>
  <c r="CH76" i="1"/>
  <c r="CH79" i="1"/>
  <c r="CH83" i="1"/>
  <c r="CH84" i="1"/>
  <c r="CH90" i="1"/>
  <c r="CH91" i="1"/>
  <c r="CH92" i="1"/>
  <c r="CH93" i="1"/>
  <c r="CH94" i="1"/>
  <c r="CH95" i="1"/>
  <c r="CH96" i="1"/>
  <c r="CH97" i="1"/>
  <c r="CH98" i="1"/>
  <c r="CH99" i="1"/>
  <c r="CH100" i="1"/>
  <c r="CH101" i="1"/>
  <c r="CH102" i="1"/>
  <c r="CH103" i="1"/>
  <c r="CH104" i="1"/>
  <c r="CH105" i="1"/>
  <c r="CH106" i="1"/>
  <c r="CH107" i="1"/>
  <c r="CH108" i="1"/>
  <c r="CH109" i="1"/>
  <c r="CH110" i="1"/>
  <c r="CH111" i="1"/>
  <c r="CH112" i="1"/>
  <c r="CH113" i="1"/>
  <c r="CH114" i="1"/>
  <c r="CH115" i="1"/>
  <c r="CH116" i="1"/>
  <c r="CH3" i="1"/>
  <c r="CF4" i="1"/>
  <c r="CF5" i="1"/>
  <c r="CF6" i="1"/>
  <c r="CF7" i="1"/>
  <c r="CF8" i="1"/>
  <c r="CF9" i="1"/>
  <c r="CF10" i="1"/>
  <c r="CF11" i="1"/>
  <c r="CF12" i="1"/>
  <c r="CF13" i="1"/>
  <c r="CF14" i="1"/>
  <c r="CF15" i="1"/>
  <c r="CF16" i="1"/>
  <c r="CF17" i="1"/>
  <c r="CF18" i="1"/>
  <c r="CF19" i="1"/>
  <c r="CF20" i="1"/>
  <c r="CF21" i="1"/>
  <c r="CF22" i="1"/>
  <c r="CF23" i="1"/>
  <c r="CF25" i="1"/>
  <c r="CF26" i="1"/>
  <c r="CF27" i="1"/>
  <c r="CF28" i="1"/>
  <c r="CF29" i="1"/>
  <c r="CF32" i="1"/>
  <c r="CF33" i="1"/>
  <c r="CF34" i="1"/>
  <c r="CF35" i="1"/>
  <c r="CF36" i="1"/>
  <c r="CF37" i="1"/>
  <c r="CF38" i="1"/>
  <c r="CF39" i="1"/>
  <c r="CF40" i="1"/>
  <c r="CF41" i="1"/>
  <c r="CF42" i="1"/>
  <c r="CF43" i="1"/>
  <c r="CF44" i="1"/>
  <c r="CF45" i="1"/>
  <c r="CF46" i="1"/>
  <c r="CF47" i="1"/>
  <c r="CF48" i="1"/>
  <c r="CF49" i="1"/>
  <c r="CF50" i="1"/>
  <c r="CF51" i="1"/>
  <c r="CF52" i="1"/>
  <c r="CF53" i="1"/>
  <c r="CF54" i="1"/>
  <c r="CF55" i="1"/>
  <c r="CF56" i="1"/>
  <c r="CF57" i="1"/>
  <c r="CF58" i="1"/>
  <c r="CF59" i="1"/>
  <c r="CF61" i="1"/>
  <c r="CF62" i="1"/>
  <c r="CF63" i="1"/>
  <c r="CF64" i="1"/>
  <c r="CF65" i="1"/>
  <c r="CF66" i="1"/>
  <c r="CF67" i="1"/>
  <c r="CF68" i="1"/>
  <c r="CF69" i="1"/>
  <c r="CF70" i="1"/>
  <c r="CF71" i="1"/>
  <c r="CF72" i="1"/>
  <c r="CF73" i="1"/>
  <c r="CF74" i="1"/>
  <c r="CF76" i="1"/>
  <c r="CF79" i="1"/>
  <c r="CF83" i="1"/>
  <c r="CF84" i="1"/>
  <c r="CF90" i="1"/>
  <c r="CF91" i="1"/>
  <c r="CF92" i="1"/>
  <c r="CF93" i="1"/>
  <c r="CF94" i="1"/>
  <c r="CF95" i="1"/>
  <c r="CF96" i="1"/>
  <c r="CF97" i="1"/>
  <c r="CF98" i="1"/>
  <c r="CF99" i="1"/>
  <c r="CF100" i="1"/>
  <c r="CF101" i="1"/>
  <c r="CF102" i="1"/>
  <c r="CF103" i="1"/>
  <c r="CF104" i="1"/>
  <c r="CF105" i="1"/>
  <c r="CF106" i="1"/>
  <c r="CF107" i="1"/>
  <c r="CF108" i="1"/>
  <c r="CF109" i="1"/>
  <c r="CF110" i="1"/>
  <c r="CF111" i="1"/>
  <c r="CF112" i="1"/>
  <c r="CF113" i="1"/>
  <c r="CF114" i="1"/>
  <c r="CF115" i="1"/>
  <c r="CF116" i="1"/>
  <c r="CF3" i="1"/>
  <c r="CD5" i="1"/>
  <c r="CD6" i="1"/>
  <c r="CD7" i="1"/>
  <c r="CD8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22" i="1"/>
  <c r="CD23" i="1"/>
  <c r="CD25" i="1"/>
  <c r="CD26" i="1"/>
  <c r="CD27" i="1"/>
  <c r="CD28" i="1"/>
  <c r="CD29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CD46" i="1"/>
  <c r="CD47" i="1"/>
  <c r="CD48" i="1"/>
  <c r="CD49" i="1"/>
  <c r="CD50" i="1"/>
  <c r="CD51" i="1"/>
  <c r="CD52" i="1"/>
  <c r="CD53" i="1"/>
  <c r="CD54" i="1"/>
  <c r="CD55" i="1"/>
  <c r="CD56" i="1"/>
  <c r="CD57" i="1"/>
  <c r="CD58" i="1"/>
  <c r="CD59" i="1"/>
  <c r="CD61" i="1"/>
  <c r="CD62" i="1"/>
  <c r="CD63" i="1"/>
  <c r="CD64" i="1"/>
  <c r="CD65" i="1"/>
  <c r="CD66" i="1"/>
  <c r="CD67" i="1"/>
  <c r="CD68" i="1"/>
  <c r="CD69" i="1"/>
  <c r="CD70" i="1"/>
  <c r="CD71" i="1"/>
  <c r="CD72" i="1"/>
  <c r="CD73" i="1"/>
  <c r="CD74" i="1"/>
  <c r="CD76" i="1"/>
  <c r="CD79" i="1"/>
  <c r="CD83" i="1"/>
  <c r="CD84" i="1"/>
  <c r="CD90" i="1"/>
  <c r="CD91" i="1"/>
  <c r="CD92" i="1"/>
  <c r="CD93" i="1"/>
  <c r="CD94" i="1"/>
  <c r="CD95" i="1"/>
  <c r="CD96" i="1"/>
  <c r="CD97" i="1"/>
  <c r="CD98" i="1"/>
  <c r="CD99" i="1"/>
  <c r="CD100" i="1"/>
  <c r="CD101" i="1"/>
  <c r="CD102" i="1"/>
  <c r="CD103" i="1"/>
  <c r="CD104" i="1"/>
  <c r="CD105" i="1"/>
  <c r="CD106" i="1"/>
  <c r="CD107" i="1"/>
  <c r="CD108" i="1"/>
  <c r="CD109" i="1"/>
  <c r="CD110" i="1"/>
  <c r="CD111" i="1"/>
  <c r="CD112" i="1"/>
  <c r="CD113" i="1"/>
  <c r="CD114" i="1"/>
  <c r="CD115" i="1"/>
  <c r="CD116" i="1"/>
  <c r="CD4" i="1"/>
  <c r="CD3" i="1"/>
  <c r="CB93" i="1"/>
  <c r="CB94" i="1"/>
  <c r="CB95" i="1"/>
  <c r="CB96" i="1"/>
  <c r="CB97" i="1"/>
  <c r="CB98" i="1"/>
  <c r="CB99" i="1"/>
  <c r="CB100" i="1"/>
  <c r="CB101" i="1"/>
  <c r="CB102" i="1"/>
  <c r="CB103" i="1"/>
  <c r="CB104" i="1"/>
  <c r="CB105" i="1"/>
  <c r="CB106" i="1"/>
  <c r="CB107" i="1"/>
  <c r="CB108" i="1"/>
  <c r="CB109" i="1"/>
  <c r="CB110" i="1"/>
  <c r="CB111" i="1"/>
  <c r="CB112" i="1"/>
  <c r="CB113" i="1"/>
  <c r="CB114" i="1"/>
  <c r="CB115" i="1"/>
  <c r="CB116" i="1"/>
  <c r="CB91" i="1"/>
  <c r="CB92" i="1"/>
  <c r="CB25" i="1"/>
  <c r="CB26" i="1"/>
  <c r="CB27" i="1"/>
  <c r="CB28" i="1"/>
  <c r="CB29" i="1"/>
  <c r="CB32" i="1"/>
  <c r="CB33" i="1"/>
  <c r="CB34" i="1"/>
  <c r="CB35" i="1"/>
  <c r="CB36" i="1"/>
  <c r="CB37" i="1"/>
  <c r="CB38" i="1"/>
  <c r="CB39" i="1"/>
  <c r="CB40" i="1"/>
  <c r="CB41" i="1"/>
  <c r="CB42" i="1"/>
  <c r="CB43" i="1"/>
  <c r="CB44" i="1"/>
  <c r="CB45" i="1"/>
  <c r="CB46" i="1"/>
  <c r="CB47" i="1"/>
  <c r="CB48" i="1"/>
  <c r="CB49" i="1"/>
  <c r="CB50" i="1"/>
  <c r="CB51" i="1"/>
  <c r="CB52" i="1"/>
  <c r="CB53" i="1"/>
  <c r="CB54" i="1"/>
  <c r="CB55" i="1"/>
  <c r="CB56" i="1"/>
  <c r="CB57" i="1"/>
  <c r="CB58" i="1"/>
  <c r="CB59" i="1"/>
  <c r="CB61" i="1"/>
  <c r="CB62" i="1"/>
  <c r="CB63" i="1"/>
  <c r="CB64" i="1"/>
  <c r="CB65" i="1"/>
  <c r="CB66" i="1"/>
  <c r="CB67" i="1"/>
  <c r="CB68" i="1"/>
  <c r="CB69" i="1"/>
  <c r="CB70" i="1"/>
  <c r="CB71" i="1"/>
  <c r="CB72" i="1"/>
  <c r="CB73" i="1"/>
  <c r="CB74" i="1"/>
  <c r="CB76" i="1"/>
  <c r="CB79" i="1"/>
  <c r="CB83" i="1"/>
  <c r="CB84" i="1"/>
  <c r="CB90" i="1"/>
  <c r="CB4" i="1"/>
  <c r="CB5" i="1"/>
  <c r="CB6" i="1"/>
  <c r="CB7" i="1"/>
  <c r="CB8" i="1"/>
  <c r="CB9" i="1"/>
  <c r="CB10" i="1"/>
  <c r="CB11" i="1"/>
  <c r="CB12" i="1"/>
  <c r="CB13" i="1"/>
  <c r="CB14" i="1"/>
  <c r="CB15" i="1"/>
  <c r="CB16" i="1"/>
  <c r="CB17" i="1"/>
  <c r="CB18" i="1"/>
  <c r="CB19" i="1"/>
  <c r="CB20" i="1"/>
  <c r="CB21" i="1"/>
  <c r="CB22" i="1"/>
  <c r="CB23" i="1"/>
  <c r="CB3" i="1"/>
</calcChain>
</file>

<file path=xl/sharedStrings.xml><?xml version="1.0" encoding="utf-8"?>
<sst xmlns="http://schemas.openxmlformats.org/spreadsheetml/2006/main" count="9034" uniqueCount="232">
  <si>
    <t>EPMA - host composition</t>
  </si>
  <si>
    <t>Sample Block</t>
  </si>
  <si>
    <t>Host Crystal</t>
  </si>
  <si>
    <t>Inclusion</t>
  </si>
  <si>
    <t>Host type</t>
  </si>
  <si>
    <t>SiO2</t>
  </si>
  <si>
    <t>TiO2</t>
  </si>
  <si>
    <t>Al2O3</t>
  </si>
  <si>
    <t>FeO*</t>
  </si>
  <si>
    <t>MnO</t>
  </si>
  <si>
    <t>MgO</t>
  </si>
  <si>
    <t>CaO</t>
  </si>
  <si>
    <t>Na2O</t>
  </si>
  <si>
    <t>K2O</t>
  </si>
  <si>
    <t>P2O5</t>
  </si>
  <si>
    <t>Total</t>
  </si>
  <si>
    <t xml:space="preserve"> SiO2</t>
  </si>
  <si>
    <t xml:space="preserve"> TiO2</t>
  </si>
  <si>
    <t>Fe2O3</t>
  </si>
  <si>
    <t xml:space="preserve">  FeO</t>
  </si>
  <si>
    <t xml:space="preserve">  MnO</t>
  </si>
  <si>
    <t xml:space="preserve">  MgO</t>
  </si>
  <si>
    <t xml:space="preserve">  CaO</t>
  </si>
  <si>
    <t xml:space="preserve"> Na2O</t>
  </si>
  <si>
    <t xml:space="preserve">  K2O</t>
  </si>
  <si>
    <t xml:space="preserve"> P2O5</t>
  </si>
  <si>
    <t>PEC(%)</t>
  </si>
  <si>
    <t xml:space="preserve">    SiO2</t>
  </si>
  <si>
    <t xml:space="preserve">    TiO2</t>
  </si>
  <si>
    <t xml:space="preserve">   Al2O3</t>
  </si>
  <si>
    <t xml:space="preserve">     FeO</t>
  </si>
  <si>
    <t xml:space="preserve">     MnO</t>
  </si>
  <si>
    <t xml:space="preserve">     MgO</t>
  </si>
  <si>
    <t xml:space="preserve">     CaO</t>
  </si>
  <si>
    <t xml:space="preserve">    Na2O</t>
  </si>
  <si>
    <t xml:space="preserve">     NiO</t>
  </si>
  <si>
    <t xml:space="preserve">    P2O5</t>
  </si>
  <si>
    <t xml:space="preserve">   Cr2O3</t>
  </si>
  <si>
    <t>CoO</t>
  </si>
  <si>
    <t xml:space="preserve">   TOTAL</t>
  </si>
  <si>
    <t>H2O</t>
  </si>
  <si>
    <t>Li</t>
  </si>
  <si>
    <t>B</t>
  </si>
  <si>
    <t>F</t>
  </si>
  <si>
    <t>Mg</t>
  </si>
  <si>
    <t>Si</t>
  </si>
  <si>
    <t>Cl</t>
  </si>
  <si>
    <t>K</t>
  </si>
  <si>
    <t>Ti</t>
  </si>
  <si>
    <t>Si_t</t>
  </si>
  <si>
    <t>K_t</t>
  </si>
  <si>
    <t>Ti_t</t>
  </si>
  <si>
    <t>Sr</t>
  </si>
  <si>
    <t>Y</t>
  </si>
  <si>
    <t>Zr</t>
  </si>
  <si>
    <t>Nb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</si>
  <si>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</si>
  <si>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</si>
  <si>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</si>
  <si>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</si>
  <si>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</si>
  <si>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</si>
  <si>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</si>
  <si>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</si>
  <si>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</si>
  <si>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</si>
  <si>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</si>
  <si>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</si>
  <si>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</si>
  <si>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</si>
  <si>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</si>
  <si>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EW2.1</t>
  </si>
  <si>
    <t>olivine</t>
  </si>
  <si>
    <t>EW1.2</t>
  </si>
  <si>
    <t>EW3.4</t>
  </si>
  <si>
    <t>EW3.5</t>
  </si>
  <si>
    <t>EWB6.1</t>
  </si>
  <si>
    <t>NA</t>
  </si>
  <si>
    <t>SO2</t>
  </si>
  <si>
    <t>plagioclase</t>
  </si>
  <si>
    <t>EPMA - MI PEC corrected</t>
  </si>
  <si>
    <t>EPMA - MI raw</t>
  </si>
  <si>
    <t>SIMS MI SiO2-corrected (ppm)</t>
  </si>
  <si>
    <t>SIMS MI SiO2 + PEC-corrected (ppm)</t>
  </si>
  <si>
    <t>± H2O</t>
  </si>
  <si>
    <t>± Li</t>
  </si>
  <si>
    <t>± B</t>
  </si>
  <si>
    <t>± F</t>
  </si>
  <si>
    <t>± Mg</t>
  </si>
  <si>
    <t>± Si</t>
  </si>
  <si>
    <t>± Cl</t>
  </si>
  <si>
    <t>± K</t>
  </si>
  <si>
    <t>± Ti</t>
  </si>
  <si>
    <t>± K_t</t>
  </si>
  <si>
    <t>± Ti_t</t>
  </si>
  <si>
    <t>± Sr</t>
  </si>
  <si>
    <t>± Y</t>
  </si>
  <si>
    <t>± Zr</t>
  </si>
  <si>
    <t>± Nb</t>
  </si>
  <si>
    <t>± Ba</t>
  </si>
  <si>
    <t>± La</t>
  </si>
  <si>
    <t>± Ce</t>
  </si>
  <si>
    <t>± Pr</t>
  </si>
  <si>
    <t>± Nd</t>
  </si>
  <si>
    <t>± Sm</t>
  </si>
  <si>
    <t>± Eu</t>
  </si>
  <si>
    <t>± Gd</t>
  </si>
  <si>
    <t>± Tb</t>
  </si>
  <si>
    <t>± Dy</t>
  </si>
  <si>
    <t>± Ho</t>
  </si>
  <si>
    <t>± Er</t>
  </si>
  <si>
    <t>± Tm</t>
  </si>
  <si>
    <t>± Yb</t>
  </si>
  <si>
    <t>± Lu</t>
  </si>
  <si>
    <r>
      <t>±</t>
    </r>
    <r>
      <rPr>
        <sz val="9.9"/>
        <color theme="1"/>
        <rFont val="Calibri"/>
        <family val="2"/>
        <scheme val="minor"/>
      </rPr>
      <t>SiO2</t>
    </r>
  </si>
  <si>
    <t>±</t>
  </si>
  <si>
    <t>±TiO2</t>
  </si>
  <si>
    <t>±Al2O3</t>
  </si>
  <si>
    <t>±FeO*</t>
  </si>
  <si>
    <t>±MnO</t>
  </si>
  <si>
    <t>±MgO</t>
  </si>
  <si>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>CaO</t>
    </r>
  </si>
  <si>
    <t>±Na2O</t>
  </si>
  <si>
    <r>
      <rPr>
        <sz val="11"/>
        <color theme="1"/>
        <rFont val="Calibri"/>
        <family val="2"/>
        <scheme val="minor"/>
      </rPr>
      <t>±</t>
    </r>
    <r>
      <rPr>
        <sz val="9.9"/>
        <color theme="1"/>
        <rFont val="Calibri"/>
        <family val="2"/>
        <scheme val="minor"/>
      </rPr>
      <t>K2O</t>
    </r>
  </si>
  <si>
    <t>±P2O5</t>
  </si>
  <si>
    <t>±SO2</t>
  </si>
  <si>
    <t>±SiO2</t>
  </si>
  <si>
    <t>±FeO</t>
  </si>
  <si>
    <t>±CaO</t>
  </si>
  <si>
    <t>±NiO</t>
  </si>
  <si>
    <t>±CrO2</t>
  </si>
  <si>
    <t>±CoO</t>
  </si>
  <si>
    <t>±K2O</t>
  </si>
  <si>
    <t>YRML10-2</t>
  </si>
  <si>
    <t>Y53</t>
  </si>
  <si>
    <t>Y13</t>
  </si>
  <si>
    <t>Y30</t>
  </si>
  <si>
    <t>Y29</t>
  </si>
  <si>
    <t>Y39</t>
  </si>
  <si>
    <t>Y33</t>
  </si>
  <si>
    <t>Y54</t>
  </si>
  <si>
    <t>Y52</t>
  </si>
  <si>
    <t>Y31</t>
  </si>
  <si>
    <t>Y43</t>
  </si>
  <si>
    <t>Y42</t>
  </si>
  <si>
    <t>Y41</t>
  </si>
  <si>
    <t>Y8</t>
  </si>
  <si>
    <t>Y14</t>
  </si>
  <si>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>MgO</t>
    </r>
  </si>
  <si>
    <t>Hf</t>
  </si>
  <si>
    <t>± Hf</t>
  </si>
  <si>
    <t>Fo</t>
  </si>
  <si>
    <t>An (%)</t>
  </si>
  <si>
    <t>Insitution</t>
  </si>
  <si>
    <t>Session</t>
  </si>
  <si>
    <t>UoB</t>
  </si>
  <si>
    <t>UoM</t>
  </si>
  <si>
    <t>UoC</t>
  </si>
  <si>
    <t>######</t>
  </si>
  <si>
    <t xml:space="preserve">External Reproducibility of EPMA measurements are determined from precision of repeat analysis from secondary standards </t>
  </si>
  <si>
    <t>Session #</t>
  </si>
  <si>
    <t>Seconday Standard</t>
  </si>
  <si>
    <t>A99</t>
  </si>
  <si>
    <t>VG2</t>
  </si>
  <si>
    <t>Rehomoginsed glass (internal standard)</t>
  </si>
  <si>
    <t>Glass</t>
  </si>
  <si>
    <t>EW1</t>
  </si>
  <si>
    <t>EW2</t>
  </si>
  <si>
    <t>EW3</t>
  </si>
  <si>
    <t>Area</t>
  </si>
  <si>
    <t>Miðfell</t>
  </si>
  <si>
    <t>EPMA- Major elements</t>
  </si>
  <si>
    <t>±TiO2 (1sd)</t>
  </si>
  <si>
    <t>Al2O3 (1sd)</t>
  </si>
  <si>
    <t>±Al2O3 (1sd)</t>
  </si>
  <si>
    <t>±FeO* (1sd)</t>
  </si>
  <si>
    <t>±MnO (1sd)</t>
  </si>
  <si>
    <t>±MgO (1sd)</t>
  </si>
  <si>
    <t>±Na2O (1sd)</t>
  </si>
  <si>
    <t xml:space="preserve">MnO </t>
  </si>
  <si>
    <t>±P2O5 (1sd)</t>
  </si>
  <si>
    <t>±SO2 (1sd)</t>
  </si>
  <si>
    <t>SIMS - Trace Elements (SiO2 corrected)</t>
  </si>
  <si>
    <t>±H2O</t>
  </si>
  <si>
    <t>±Li</t>
  </si>
  <si>
    <t>±B</t>
  </si>
  <si>
    <t>±F</t>
  </si>
  <si>
    <t>±Mg</t>
  </si>
  <si>
    <t>±Si</t>
  </si>
  <si>
    <t>±Cl</t>
  </si>
  <si>
    <t>±K</t>
  </si>
  <si>
    <t>±Ti</t>
  </si>
  <si>
    <t>±K_t</t>
  </si>
  <si>
    <t>±Ti_t</t>
  </si>
  <si>
    <t>±Sr</t>
  </si>
  <si>
    <t>±Y</t>
  </si>
  <si>
    <t>±Zr</t>
  </si>
  <si>
    <t>±Nb</t>
  </si>
  <si>
    <t>±Ba</t>
  </si>
  <si>
    <t>±La</t>
  </si>
  <si>
    <t>±Ce</t>
  </si>
  <si>
    <t>±Pr</t>
  </si>
  <si>
    <t>±Nd</t>
  </si>
  <si>
    <t>±Sm</t>
  </si>
  <si>
    <t>±Eu</t>
  </si>
  <si>
    <t>±Gd</t>
  </si>
  <si>
    <t>±Tb</t>
  </si>
  <si>
    <t>±Dy</t>
  </si>
  <si>
    <t>±Ho</t>
  </si>
  <si>
    <t>±Er</t>
  </si>
  <si>
    <t>±Tm</t>
  </si>
  <si>
    <t>±Yb</t>
  </si>
  <si>
    <t>±Lu</t>
  </si>
  <si>
    <r>
      <rPr>
        <sz val="11"/>
        <color theme="1"/>
        <rFont val="Calibri"/>
        <family val="2"/>
        <scheme val="minor"/>
      </rPr>
      <t>±CaO (1sd)</t>
    </r>
  </si>
  <si>
    <r>
      <t>±</t>
    </r>
    <r>
      <rPr>
        <sz val="11"/>
        <color theme="1"/>
        <rFont val="Calibri"/>
        <family val="2"/>
        <scheme val="minor"/>
      </rPr>
      <t>SiO2 (1sd)</t>
    </r>
  </si>
  <si>
    <r>
      <t>±</t>
    </r>
    <r>
      <rPr>
        <sz val="11"/>
        <color theme="1"/>
        <rFont val="Calibri"/>
        <family val="2"/>
        <scheme val="minor"/>
      </rPr>
      <t>K2O (1sd)</t>
    </r>
  </si>
  <si>
    <r>
      <t>±</t>
    </r>
    <r>
      <rPr>
        <sz val="11"/>
        <color theme="1"/>
        <rFont val="Calibri"/>
        <family val="2"/>
        <scheme val="minor"/>
      </rPr>
      <t>SiO2</t>
    </r>
  </si>
  <si>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>CaO</t>
    </r>
  </si>
  <si>
    <r>
      <rPr>
        <sz val="11"/>
        <color theme="1"/>
        <rFont val="Calibri"/>
        <family val="2"/>
        <scheme val="minor"/>
      </rPr>
      <t>±K2O</t>
    </r>
  </si>
  <si>
    <t>_t = measured with heavy trace elements</t>
  </si>
  <si>
    <t>KSB3</t>
  </si>
  <si>
    <t>KSB6</t>
  </si>
  <si>
    <t>Snæfellsnes</t>
  </si>
  <si>
    <t>Sample Locations</t>
  </si>
  <si>
    <t>Oræfajökull</t>
  </si>
  <si>
    <t>Ytri-Rauðamelur</t>
  </si>
  <si>
    <t>Snæfellsjökull (SN1)</t>
  </si>
  <si>
    <t>Snæfellsjökull (SN2)</t>
  </si>
  <si>
    <t>Lat</t>
  </si>
  <si>
    <t>Long</t>
  </si>
  <si>
    <t>Latitude</t>
  </si>
  <si>
    <t>Longitude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</si>
</sst>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9.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8">
    <xf numFmtId="0" fontId="0" fillId="0" borderId="0" xfId="0"/>
    <xf numFmtId="0" fontId="0" fillId="0" borderId="0" xfId="0" applyFill="1"/>
    <xf numFmtId="1" fontId="3" fillId="0" borderId="0" xfId="0" applyNumberFormat="1" applyFont="1" applyFill="1" applyBorder="1"/>
    <xf numFmtId="2" fontId="3" fillId="0" borderId="0" xfId="0" applyNumberFormat="1" applyFont="1" applyFill="1" applyBorder="1"/>
    <xf numFmtId="2" fontId="4" fillId="0" borderId="0" xfId="0" applyNumberFormat="1" applyFont="1" applyFill="1" applyBorder="1"/>
    <xf numFmtId="1" fontId="4" fillId="0" borderId="0" xfId="0" applyNumberFormat="1" applyFont="1" applyFill="1" applyBorder="1"/>
    <xf numFmtId="2" fontId="1" fillId="0" borderId="0" xfId="1" applyNumberFormat="1" applyFill="1" applyAlignment="1">
      <alignment horizontal="center"/>
    </xf>
    <xf numFmtId="2" fontId="0" fillId="0" borderId="0" xfId="0" applyNumberFormat="1" applyFill="1"/>
    <xf numFmtId="1" fontId="2" fillId="0" borderId="0" xfId="0" applyNumberFormat="1" applyFont="1" applyFill="1"/>
    <xf numFmtId="1" fontId="0" fillId="0" borderId="0" xfId="0" applyNumberFormat="1" applyFill="1"/>
    <xf numFmtId="2" fontId="5" fillId="0" borderId="0" xfId="2" applyNumberFormat="1" applyFill="1" applyAlignment="1">
      <alignment horizontal="center"/>
    </xf>
    <xf numFmtId="164" fontId="5" fillId="0" borderId="0" xfId="2" applyNumberFormat="1" applyFill="1" applyAlignment="1">
      <alignment horizontal="center"/>
    </xf>
    <xf numFmtId="1" fontId="1" fillId="0" borderId="0" xfId="1" applyNumberFormat="1" applyFill="1"/>
    <xf numFmtId="2" fontId="0" fillId="0" borderId="0" xfId="0" applyNumberFormat="1"/>
    <xf numFmtId="1" fontId="0" fillId="0" borderId="0" xfId="0" applyNumberFormat="1"/>
    <xf numFmtId="0" fontId="0" fillId="0" borderId="0" xfId="0" applyFont="1" applyFill="1"/>
    <xf numFmtId="2" fontId="0" fillId="0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2" fontId="1" fillId="0" borderId="0" xfId="1" applyNumberFormat="1" applyFill="1" applyAlignment="1">
      <alignment horizontal="right"/>
    </xf>
    <xf numFmtId="2" fontId="5" fillId="0" borderId="0" xfId="2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2" fontId="9" fillId="0" borderId="0" xfId="1" applyNumberFormat="1" applyFont="1" applyFill="1"/>
    <xf numFmtId="2" fontId="9" fillId="0" borderId="0" xfId="0" applyNumberFormat="1" applyFont="1" applyFill="1"/>
    <xf numFmtId="2" fontId="10" fillId="0" borderId="0" xfId="0" applyNumberFormat="1" applyFont="1" applyFill="1"/>
    <xf numFmtId="2" fontId="10" fillId="0" borderId="0" xfId="0" applyNumberFormat="1" applyFont="1" applyFill="1" applyBorder="1"/>
    <xf numFmtId="2" fontId="0" fillId="0" borderId="0" xfId="0" applyNumberFormat="1" applyFont="1" applyFill="1"/>
    <xf numFmtId="0" fontId="11" fillId="0" borderId="0" xfId="0" applyFont="1" applyAlignment="1">
      <alignment wrapText="1"/>
    </xf>
    <xf numFmtId="0" fontId="11" fillId="0" borderId="0" xfId="0" applyFont="1"/>
    <xf numFmtId="0" fontId="7" fillId="0" borderId="0" xfId="0" applyFont="1"/>
    <xf numFmtId="0" fontId="0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2" fontId="0" fillId="0" borderId="0" xfId="0" applyNumberFormat="1" applyFont="1"/>
  </cellXfs>
  <cellStyles count="3">
    <cellStyle name="Normal" xfId="0" builtinId="0"/>
    <cellStyle name="Normal 2" xfId="1"/>
    <cellStyle name="Normal 2 2" xfId="2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94"/>
  <sheetViews>
    <sheetView tabSelected="1" zoomScale="90" zoomScaleNormal="90" workbookViewId="0">
      <pane xSplit="7" ySplit="2" topLeftCell="H158" activePane="bottomRight" state="frozen"/>
      <selection pane="topRight" activeCell="E1" sqref="E1"/>
      <selection pane="bottomLeft" activeCell="A3" sqref="A3"/>
      <selection pane="bottomRight" activeCell="D117" sqref="D117:D193"/>
    </sheetView>
  </sheetViews>
  <sheetFormatPr defaultColWidth="9.140625" defaultRowHeight="15" x14ac:dyDescent="0.25"/>
  <cols>
    <col min="1" max="76" width="9.140625" style="1"/>
    <col min="77" max="77" width="9.28515625" style="24" bestFit="1" customWidth="1"/>
    <col min="78" max="84" width="9.28515625" style="1" bestFit="1" customWidth="1"/>
    <col min="85" max="85" width="10.42578125" style="1" bestFit="1" customWidth="1"/>
    <col min="86" max="86" width="9.28515625" style="1" bestFit="1" customWidth="1"/>
    <col min="87" max="87" width="10.42578125" style="1" bestFit="1" customWidth="1"/>
    <col min="88" max="136" width="9.28515625" style="1" bestFit="1" customWidth="1"/>
    <col min="137" max="138" width="9.140625" style="1"/>
    <col min="139" max="141" width="9.28515625" style="1" bestFit="1" customWidth="1"/>
    <col min="142" max="143" width="10.42578125" style="1" bestFit="1" customWidth="1"/>
    <col min="144" max="167" width="9.28515625" style="1" bestFit="1" customWidth="1"/>
    <col min="168" max="16384" width="9.140625" style="1"/>
  </cols>
  <sheetData>
    <row r="1" spans="1:167" x14ac:dyDescent="0.25">
      <c r="I1" s="1" t="s">
        <v>81</v>
      </c>
      <c r="AG1" s="1" t="s">
        <v>80</v>
      </c>
      <c r="AU1" s="1" t="s">
        <v>0</v>
      </c>
      <c r="BY1" s="24" t="s">
        <v>82</v>
      </c>
      <c r="CQ1" s="1" t="s">
        <v>219</v>
      </c>
      <c r="EI1" s="1" t="s">
        <v>83</v>
      </c>
    </row>
    <row r="2" spans="1:167" s="20" customFormat="1" x14ac:dyDescent="0.25">
      <c r="A2" s="20" t="s">
        <v>1</v>
      </c>
      <c r="B2" s="20" t="s">
        <v>223</v>
      </c>
      <c r="C2" s="20" t="s">
        <v>230</v>
      </c>
      <c r="D2" s="20" t="s">
        <v>231</v>
      </c>
      <c r="E2" s="20" t="s">
        <v>2</v>
      </c>
      <c r="F2" s="20" t="s">
        <v>3</v>
      </c>
      <c r="G2" s="20" t="s">
        <v>4</v>
      </c>
      <c r="I2" s="20" t="s">
        <v>5</v>
      </c>
      <c r="J2" s="21" t="s">
        <v>114</v>
      </c>
      <c r="K2" s="20" t="s">
        <v>6</v>
      </c>
      <c r="L2" s="20" t="s">
        <v>116</v>
      </c>
      <c r="M2" s="20" t="s">
        <v>7</v>
      </c>
      <c r="N2" s="20" t="s">
        <v>117</v>
      </c>
      <c r="O2" s="20" t="s">
        <v>8</v>
      </c>
      <c r="P2" s="20" t="s">
        <v>118</v>
      </c>
      <c r="Q2" s="20" t="s">
        <v>9</v>
      </c>
      <c r="R2" s="20" t="s">
        <v>119</v>
      </c>
      <c r="S2" s="20" t="s">
        <v>10</v>
      </c>
      <c r="T2" s="20" t="s">
        <v>120</v>
      </c>
      <c r="U2" s="20" t="s">
        <v>11</v>
      </c>
      <c r="V2" s="20" t="s">
        <v>121</v>
      </c>
      <c r="W2" s="20" t="s">
        <v>12</v>
      </c>
      <c r="X2" s="20" t="s">
        <v>122</v>
      </c>
      <c r="Y2" s="20" t="s">
        <v>13</v>
      </c>
      <c r="Z2" s="21" t="s">
        <v>123</v>
      </c>
      <c r="AA2" s="20" t="s">
        <v>14</v>
      </c>
      <c r="AB2" s="20" t="s">
        <v>124</v>
      </c>
      <c r="AC2" s="20" t="s">
        <v>78</v>
      </c>
      <c r="AD2" s="20" t="s">
        <v>125</v>
      </c>
      <c r="AE2" s="20" t="s">
        <v>15</v>
      </c>
      <c r="AG2" s="20" t="s">
        <v>16</v>
      </c>
      <c r="AH2" s="20" t="s">
        <v>17</v>
      </c>
      <c r="AI2" s="20" t="s">
        <v>7</v>
      </c>
      <c r="AJ2" s="20" t="s">
        <v>18</v>
      </c>
      <c r="AK2" s="20" t="s">
        <v>19</v>
      </c>
      <c r="AL2" s="20" t="s">
        <v>20</v>
      </c>
      <c r="AM2" s="20" t="s">
        <v>21</v>
      </c>
      <c r="AN2" s="20" t="s">
        <v>22</v>
      </c>
      <c r="AO2" s="20" t="s">
        <v>23</v>
      </c>
      <c r="AP2" s="20" t="s">
        <v>24</v>
      </c>
      <c r="AQ2" s="20" t="s">
        <v>25</v>
      </c>
      <c r="AS2" s="20" t="s">
        <v>26</v>
      </c>
      <c r="AU2" s="22" t="s">
        <v>27</v>
      </c>
      <c r="AV2" s="22" t="s">
        <v>126</v>
      </c>
      <c r="AW2" s="20" t="s">
        <v>28</v>
      </c>
      <c r="AX2" s="20" t="s">
        <v>116</v>
      </c>
      <c r="AY2" s="20" t="s">
        <v>29</v>
      </c>
      <c r="AZ2" s="20" t="s">
        <v>117</v>
      </c>
      <c r="BA2" s="20" t="s">
        <v>30</v>
      </c>
      <c r="BB2" s="20" t="s">
        <v>127</v>
      </c>
      <c r="BC2" s="20" t="s">
        <v>31</v>
      </c>
      <c r="BD2" s="20" t="s">
        <v>119</v>
      </c>
      <c r="BE2" s="20" t="s">
        <v>32</v>
      </c>
      <c r="BF2" s="20" t="s">
        <v>148</v>
      </c>
      <c r="BG2" s="20" t="s">
        <v>33</v>
      </c>
      <c r="BH2" s="20" t="s">
        <v>128</v>
      </c>
      <c r="BI2" s="20" t="s">
        <v>34</v>
      </c>
      <c r="BJ2" s="20" t="s">
        <v>122</v>
      </c>
      <c r="BK2" s="20" t="s">
        <v>35</v>
      </c>
      <c r="BL2" s="20" t="s">
        <v>129</v>
      </c>
      <c r="BM2" s="20" t="s">
        <v>36</v>
      </c>
      <c r="BN2" s="20" t="s">
        <v>124</v>
      </c>
      <c r="BO2" s="20" t="s">
        <v>37</v>
      </c>
      <c r="BP2" s="20" t="s">
        <v>130</v>
      </c>
      <c r="BQ2" s="20" t="s">
        <v>38</v>
      </c>
      <c r="BR2" s="20" t="s">
        <v>131</v>
      </c>
      <c r="BS2" s="20" t="s">
        <v>13</v>
      </c>
      <c r="BT2" s="20" t="s">
        <v>132</v>
      </c>
      <c r="BU2" s="22" t="s">
        <v>39</v>
      </c>
      <c r="BV2" s="22" t="s">
        <v>151</v>
      </c>
      <c r="BW2" s="22" t="s">
        <v>152</v>
      </c>
      <c r="BX2" s="22"/>
      <c r="BY2" s="25" t="s">
        <v>40</v>
      </c>
      <c r="BZ2" s="23" t="s">
        <v>84</v>
      </c>
      <c r="CA2" s="20" t="s">
        <v>41</v>
      </c>
      <c r="CB2" s="23" t="s">
        <v>85</v>
      </c>
      <c r="CC2" s="20" t="s">
        <v>42</v>
      </c>
      <c r="CD2" s="23" t="s">
        <v>86</v>
      </c>
      <c r="CE2" s="20" t="s">
        <v>43</v>
      </c>
      <c r="CF2" s="23" t="s">
        <v>87</v>
      </c>
      <c r="CG2" s="20" t="s">
        <v>44</v>
      </c>
      <c r="CH2" s="23" t="s">
        <v>88</v>
      </c>
      <c r="CI2" s="20" t="s">
        <v>45</v>
      </c>
      <c r="CJ2" s="23" t="s">
        <v>89</v>
      </c>
      <c r="CK2" s="20" t="s">
        <v>46</v>
      </c>
      <c r="CL2" s="23" t="s">
        <v>90</v>
      </c>
      <c r="CM2" s="20" t="s">
        <v>47</v>
      </c>
      <c r="CN2" s="23" t="s">
        <v>91</v>
      </c>
      <c r="CO2" s="20" t="s">
        <v>48</v>
      </c>
      <c r="CP2" s="23" t="s">
        <v>92</v>
      </c>
      <c r="CQ2" s="20" t="s">
        <v>50</v>
      </c>
      <c r="CR2" s="23" t="s">
        <v>93</v>
      </c>
      <c r="CS2" s="20" t="s">
        <v>51</v>
      </c>
      <c r="CT2" s="23" t="s">
        <v>94</v>
      </c>
      <c r="CU2" s="20" t="s">
        <v>52</v>
      </c>
      <c r="CV2" s="23" t="s">
        <v>95</v>
      </c>
      <c r="CW2" s="20" t="s">
        <v>53</v>
      </c>
      <c r="CX2" s="23" t="s">
        <v>96</v>
      </c>
      <c r="CY2" s="20" t="s">
        <v>54</v>
      </c>
      <c r="CZ2" s="23" t="s">
        <v>97</v>
      </c>
      <c r="DA2" s="20" t="s">
        <v>55</v>
      </c>
      <c r="DB2" s="23" t="s">
        <v>98</v>
      </c>
      <c r="DC2" s="20" t="s">
        <v>56</v>
      </c>
      <c r="DD2" s="23" t="s">
        <v>99</v>
      </c>
      <c r="DE2" s="20" t="s">
        <v>57</v>
      </c>
      <c r="DF2" s="23" t="s">
        <v>100</v>
      </c>
      <c r="DG2" s="20" t="s">
        <v>58</v>
      </c>
      <c r="DH2" s="23" t="s">
        <v>101</v>
      </c>
      <c r="DI2" s="20" t="s">
        <v>59</v>
      </c>
      <c r="DJ2" s="23" t="s">
        <v>102</v>
      </c>
      <c r="DK2" s="20" t="s">
        <v>60</v>
      </c>
      <c r="DL2" s="23" t="s">
        <v>103</v>
      </c>
      <c r="DM2" s="20" t="s">
        <v>61</v>
      </c>
      <c r="DN2" s="23" t="s">
        <v>104</v>
      </c>
      <c r="DO2" s="20" t="s">
        <v>62</v>
      </c>
      <c r="DP2" s="23" t="s">
        <v>105</v>
      </c>
      <c r="DQ2" s="20" t="s">
        <v>63</v>
      </c>
      <c r="DR2" s="23" t="s">
        <v>106</v>
      </c>
      <c r="DS2" s="20" t="s">
        <v>64</v>
      </c>
      <c r="DT2" s="23" t="s">
        <v>107</v>
      </c>
      <c r="DU2" s="20" t="s">
        <v>65</v>
      </c>
      <c r="DV2" s="23" t="s">
        <v>108</v>
      </c>
      <c r="DW2" s="20" t="s">
        <v>66</v>
      </c>
      <c r="DX2" s="23" t="s">
        <v>109</v>
      </c>
      <c r="DY2" s="20" t="s">
        <v>67</v>
      </c>
      <c r="DZ2" s="23" t="s">
        <v>110</v>
      </c>
      <c r="EA2" s="20" t="s">
        <v>68</v>
      </c>
      <c r="EB2" s="23" t="s">
        <v>111</v>
      </c>
      <c r="EC2" s="20" t="s">
        <v>69</v>
      </c>
      <c r="ED2" s="23" t="s">
        <v>112</v>
      </c>
      <c r="EE2" s="20" t="s">
        <v>70</v>
      </c>
      <c r="EF2" s="23" t="s">
        <v>113</v>
      </c>
      <c r="EG2" s="23" t="s">
        <v>149</v>
      </c>
      <c r="EH2" s="23" t="s">
        <v>150</v>
      </c>
      <c r="EI2" s="20" t="s">
        <v>41</v>
      </c>
      <c r="EJ2" s="20" t="s">
        <v>42</v>
      </c>
      <c r="EK2" s="20" t="s">
        <v>43</v>
      </c>
      <c r="EL2" s="20" t="s">
        <v>44</v>
      </c>
      <c r="EM2" s="20" t="s">
        <v>45</v>
      </c>
      <c r="EN2" s="20" t="s">
        <v>46</v>
      </c>
      <c r="EO2" s="20" t="s">
        <v>47</v>
      </c>
      <c r="EP2" s="20" t="s">
        <v>48</v>
      </c>
      <c r="EQ2" s="20" t="s">
        <v>50</v>
      </c>
      <c r="ER2" s="20" t="s">
        <v>51</v>
      </c>
      <c r="ES2" s="20" t="s">
        <v>52</v>
      </c>
      <c r="ET2" s="20" t="s">
        <v>53</v>
      </c>
      <c r="EU2" s="20" t="s">
        <v>54</v>
      </c>
      <c r="EV2" s="20" t="s">
        <v>55</v>
      </c>
      <c r="EW2" s="20" t="s">
        <v>56</v>
      </c>
      <c r="EX2" s="20" t="s">
        <v>57</v>
      </c>
      <c r="EY2" s="20" t="s">
        <v>58</v>
      </c>
      <c r="EZ2" s="20" t="s">
        <v>59</v>
      </c>
      <c r="FA2" s="20" t="s">
        <v>60</v>
      </c>
      <c r="FB2" s="20" t="s">
        <v>61</v>
      </c>
      <c r="FC2" s="20" t="s">
        <v>62</v>
      </c>
      <c r="FD2" s="20" t="s">
        <v>63</v>
      </c>
      <c r="FE2" s="20" t="s">
        <v>64</v>
      </c>
      <c r="FF2" s="20" t="s">
        <v>65</v>
      </c>
      <c r="FG2" s="20" t="s">
        <v>66</v>
      </c>
      <c r="FH2" s="20" t="s">
        <v>67</v>
      </c>
      <c r="FI2" s="20" t="s">
        <v>68</v>
      </c>
      <c r="FJ2" s="20" t="s">
        <v>69</v>
      </c>
      <c r="FK2" s="20" t="s">
        <v>70</v>
      </c>
    </row>
    <row r="3" spans="1:167" x14ac:dyDescent="0.25">
      <c r="A3" s="1" t="s">
        <v>71</v>
      </c>
      <c r="B3" s="1" t="s">
        <v>227</v>
      </c>
      <c r="C3" s="34">
        <v>64.839160000000007</v>
      </c>
      <c r="D3" s="34">
        <v>-23.74156</v>
      </c>
      <c r="E3" s="1">
        <v>1</v>
      </c>
      <c r="F3" s="1">
        <v>1</v>
      </c>
      <c r="G3" s="1" t="s">
        <v>72</v>
      </c>
      <c r="I3" s="16">
        <v>45.369929999999997</v>
      </c>
      <c r="J3" s="16">
        <v>0.49592818037441211</v>
      </c>
      <c r="K3" s="16">
        <v>2.8106599999999999</v>
      </c>
      <c r="L3" s="16">
        <v>8.790662377818266E-2</v>
      </c>
      <c r="M3" s="16">
        <v>16.886790000000001</v>
      </c>
      <c r="N3" s="16">
        <v>0.24612554999328642</v>
      </c>
      <c r="O3" s="16">
        <v>9.3374799999999993</v>
      </c>
      <c r="P3" s="16">
        <v>0.16721878548980654</v>
      </c>
      <c r="Q3" s="16">
        <v>0.17505000000000001</v>
      </c>
      <c r="R3" s="16">
        <v>2.5863033857048023E-2</v>
      </c>
      <c r="S3" s="16">
        <v>6.3878000000000004</v>
      </c>
      <c r="T3" s="16">
        <v>0.12142063540687742</v>
      </c>
      <c r="U3" s="16">
        <v>12.212870000000001</v>
      </c>
      <c r="V3" s="16">
        <v>0.16916320764120171</v>
      </c>
      <c r="W3" s="16">
        <v>2.54454</v>
      </c>
      <c r="X3" s="16">
        <v>0.15698566401966446</v>
      </c>
      <c r="Y3" s="16">
        <v>0.88532</v>
      </c>
      <c r="Z3" s="16">
        <v>5.0858859770865641E-2</v>
      </c>
      <c r="AA3" s="16">
        <v>0.59828999999999999</v>
      </c>
      <c r="AB3" s="16">
        <v>3.9320782841823054E-2</v>
      </c>
      <c r="AC3" s="16">
        <v>0.30003999999999997</v>
      </c>
      <c r="AD3" s="16">
        <v>1.8958516545708768E-2</v>
      </c>
      <c r="AE3" s="16">
        <f>SUM(I3,K3,M3,O3,Q3,S3,U3,W3,Y3,AA3,AC3)</f>
        <v>97.508769999999984</v>
      </c>
      <c r="AF3" s="16"/>
      <c r="AG3" s="16">
        <v>45.545999999999999</v>
      </c>
      <c r="AH3" s="16">
        <v>2.5539999999999998</v>
      </c>
      <c r="AI3" s="16">
        <v>15.353</v>
      </c>
      <c r="AJ3" s="16">
        <v>0.83199999999999996</v>
      </c>
      <c r="AK3" s="16">
        <v>11.076000000000001</v>
      </c>
      <c r="AL3" s="16">
        <v>0.16400000000000001</v>
      </c>
      <c r="AM3" s="16">
        <v>9.7140000000000004</v>
      </c>
      <c r="AN3" s="16">
        <v>11.099</v>
      </c>
      <c r="AO3" s="16">
        <v>2.3090000000000002</v>
      </c>
      <c r="AP3" s="16">
        <v>0.80900000000000005</v>
      </c>
      <c r="AQ3" s="16">
        <v>0.54500000000000004</v>
      </c>
      <c r="AR3" s="7"/>
      <c r="AS3" s="7">
        <v>12.17</v>
      </c>
      <c r="AT3" s="7"/>
      <c r="AU3" s="7">
        <v>39.506485714285709</v>
      </c>
      <c r="AV3" s="7">
        <v>0.49771568773102026</v>
      </c>
      <c r="AW3" s="7">
        <v>1.3886857142857145E-2</v>
      </c>
      <c r="AX3" s="7">
        <v>3.2282741090938774E-2</v>
      </c>
      <c r="AY3" s="7">
        <v>8.4542000000000006E-2</v>
      </c>
      <c r="AZ3" s="7">
        <v>7.7530424687999987E-3</v>
      </c>
      <c r="BA3" s="7">
        <v>14.771828571428571</v>
      </c>
      <c r="BB3" s="7">
        <v>0.50334731523183684</v>
      </c>
      <c r="BC3" s="7">
        <v>0.23086342857142855</v>
      </c>
      <c r="BD3" s="7">
        <v>1.5833019591453057E-2</v>
      </c>
      <c r="BE3" s="7">
        <v>44.533099999999997</v>
      </c>
      <c r="BF3" s="7">
        <v>0.7777866870347141</v>
      </c>
      <c r="BG3" s="7">
        <v>0.26546271428571433</v>
      </c>
      <c r="BH3" s="7">
        <v>1.873177724630205E-2</v>
      </c>
      <c r="BI3" s="7">
        <v>8.271714285714285E-3</v>
      </c>
      <c r="BJ3" s="7">
        <v>8.271714285714285E-3</v>
      </c>
      <c r="BK3" s="7">
        <v>0.18328471428571427</v>
      </c>
      <c r="BL3" s="7">
        <v>0.02</v>
      </c>
      <c r="BM3" s="7">
        <v>4.42916E-2</v>
      </c>
      <c r="BN3" s="7">
        <v>3.0611962173599995E-2</v>
      </c>
      <c r="BO3" s="7" t="s">
        <v>77</v>
      </c>
      <c r="BP3" s="7" t="s">
        <v>77</v>
      </c>
      <c r="BQ3" s="7">
        <v>2.8562714285714282E-2</v>
      </c>
      <c r="BR3" s="7">
        <v>1.5971951558326529E-2</v>
      </c>
      <c r="BS3" s="7" t="s">
        <v>77</v>
      </c>
      <c r="BT3" s="7" t="s">
        <v>77</v>
      </c>
      <c r="BU3" s="7">
        <f>SUM(AU3,AW3,AY3,BA3,BC3,BE3,BG3,BI3,BK3,BM3,BO3,BQ3,BS3)</f>
        <v>99.670580028571422</v>
      </c>
      <c r="BV3" s="7">
        <v>84.310197908652214</v>
      </c>
      <c r="BW3" s="7" t="s">
        <v>77</v>
      </c>
      <c r="BY3" s="26">
        <v>7584.413383509197</v>
      </c>
      <c r="BZ3" s="7">
        <v>227.53240150527591</v>
      </c>
      <c r="CA3" s="7">
        <v>3.5989754210526317</v>
      </c>
      <c r="CB3" s="7">
        <f>CA3*0.05</f>
        <v>0.1799487710526316</v>
      </c>
      <c r="CC3" s="7">
        <v>1.5677838947368421</v>
      </c>
      <c r="CD3" s="7">
        <f>CC3*0.04</f>
        <v>6.2711355789473691E-2</v>
      </c>
      <c r="CE3" s="7">
        <v>734.32747894736838</v>
      </c>
      <c r="CF3" s="7">
        <f>CE3*0.16</f>
        <v>117.49239663157894</v>
      </c>
      <c r="CG3" s="9">
        <v>37941.982105263152</v>
      </c>
      <c r="CH3" s="9">
        <f>CG3*0.02</f>
        <v>758.83964210526301</v>
      </c>
      <c r="CI3" s="9">
        <v>213210.37894736844</v>
      </c>
      <c r="CJ3" s="9">
        <f>CI3*0.01</f>
        <v>2132.1037894736846</v>
      </c>
      <c r="CK3" s="7">
        <v>600.70661052631579</v>
      </c>
      <c r="CL3" s="7">
        <f>CK3*0.18</f>
        <v>108.12718989473684</v>
      </c>
      <c r="CM3" s="9">
        <v>7490.999368421054</v>
      </c>
      <c r="CN3" s="9">
        <f>CM3*0.02</f>
        <v>149.8199873684211</v>
      </c>
      <c r="CO3" s="9">
        <v>17051.343157894735</v>
      </c>
      <c r="CP3" s="9">
        <f>CO3*0.02</f>
        <v>341.0268631578947</v>
      </c>
      <c r="CQ3" s="9">
        <v>6882.696473684211</v>
      </c>
      <c r="CR3" s="9">
        <f>CQ3*0.02</f>
        <v>137.65392947368423</v>
      </c>
      <c r="CS3" s="9">
        <v>16709.253157894735</v>
      </c>
      <c r="CT3" s="9">
        <f>CS3*0.02</f>
        <v>334.18506315789472</v>
      </c>
      <c r="CU3" s="7">
        <v>499.58857894736843</v>
      </c>
      <c r="CV3" s="7">
        <f>CU3*0.03</f>
        <v>14.987657368421052</v>
      </c>
      <c r="CW3" s="7">
        <v>23.057208947368423</v>
      </c>
      <c r="CX3" s="7">
        <f>CW3*0.04</f>
        <v>0.92228835789473695</v>
      </c>
      <c r="CY3" s="7">
        <v>144.69806842105262</v>
      </c>
      <c r="CZ3" s="7">
        <f>CY3*0.04</f>
        <v>5.7879227368421047</v>
      </c>
      <c r="DA3" s="7">
        <v>34.918901052631583</v>
      </c>
      <c r="DB3" s="7">
        <f>DA3*0.08</f>
        <v>2.7935120842105268</v>
      </c>
      <c r="DC3" s="7">
        <v>283.0687578947369</v>
      </c>
      <c r="DD3" s="7">
        <f>DC3*0.05</f>
        <v>14.153437894736847</v>
      </c>
      <c r="DE3" s="7">
        <v>26.923940526315789</v>
      </c>
      <c r="DF3" s="7">
        <f>DE3*0.06</f>
        <v>1.6154364315789473</v>
      </c>
      <c r="DG3" s="7">
        <v>57.195904736842103</v>
      </c>
      <c r="DH3" s="7">
        <f>DG3*0.04</f>
        <v>2.2878361894736843</v>
      </c>
      <c r="DI3" s="7">
        <v>7.1745446842105265</v>
      </c>
      <c r="DJ3" s="7">
        <f>DI3*0.07</f>
        <v>0.50221812789473685</v>
      </c>
      <c r="DK3" s="7">
        <v>33.745163684210524</v>
      </c>
      <c r="DL3" s="7">
        <f>DK3*0.1</f>
        <v>3.3745163684210526</v>
      </c>
      <c r="DM3" s="7">
        <v>6.4361790000000001</v>
      </c>
      <c r="DN3" s="7">
        <f>DM3*0.18</f>
        <v>1.15851222</v>
      </c>
      <c r="DO3" s="7">
        <v>2.0980662631578944</v>
      </c>
      <c r="DP3" s="7">
        <f>DO3*0.07</f>
        <v>0.14686463842105263</v>
      </c>
      <c r="DQ3" s="7">
        <v>5.4497766315789473</v>
      </c>
      <c r="DR3" s="7">
        <f>DQ3*0.2</f>
        <v>1.0899553263157895</v>
      </c>
      <c r="DS3" s="7">
        <v>0.79683821052631576</v>
      </c>
      <c r="DT3" s="7">
        <f>DS3*0.18</f>
        <v>0.14343087789473682</v>
      </c>
      <c r="DU3" s="7">
        <v>4.6083552631578941</v>
      </c>
      <c r="DV3" s="7">
        <f>DU3*0.27</f>
        <v>1.2442559210526314</v>
      </c>
      <c r="DW3" s="7">
        <v>0.89011989473684205</v>
      </c>
      <c r="DX3" s="7">
        <f>DW3*0.09</f>
        <v>8.0110790526315784E-2</v>
      </c>
      <c r="DY3" s="7">
        <v>2.6923940526315788</v>
      </c>
      <c r="DZ3" s="7">
        <f>DY3*0.11</f>
        <v>0.29616334578947368</v>
      </c>
      <c r="EA3" s="7">
        <v>0.27926204210526318</v>
      </c>
      <c r="EB3" s="7">
        <f>EA3*0.23</f>
        <v>6.4230269684210528E-2</v>
      </c>
      <c r="EC3" s="7">
        <v>2.2300152631578949</v>
      </c>
      <c r="ED3" s="7">
        <f>EC3*0.11</f>
        <v>0.24530167894736843</v>
      </c>
      <c r="EE3" s="7">
        <v>0.2739292105263158</v>
      </c>
      <c r="EF3" s="7">
        <f>EE3*0.16</f>
        <v>4.3828673684210527E-2</v>
      </c>
      <c r="EG3" s="1" t="s">
        <v>77</v>
      </c>
      <c r="EH3" s="1" t="s">
        <v>77</v>
      </c>
      <c r="EI3" s="7">
        <v>3.2689577779999999</v>
      </c>
      <c r="EJ3" s="7">
        <v>1.378565324</v>
      </c>
      <c r="EK3" s="7">
        <v>644.07687229999999</v>
      </c>
      <c r="EL3" s="9">
        <v>67935.717829999994</v>
      </c>
      <c r="EM3" s="9">
        <v>212901.86619999999</v>
      </c>
      <c r="EN3" s="7">
        <v>526.85085790000005</v>
      </c>
      <c r="EO3" s="9">
        <v>6574.600512</v>
      </c>
      <c r="EP3" s="9">
        <v>14970.05723</v>
      </c>
      <c r="EQ3" s="9">
        <v>6040.7133329999997</v>
      </c>
      <c r="ER3" s="9">
        <v>14669.72271</v>
      </c>
      <c r="ES3" s="7">
        <v>438.15372710000003</v>
      </c>
      <c r="ET3" s="7">
        <v>20.224205309999999</v>
      </c>
      <c r="EU3" s="7">
        <v>126.91265249999999</v>
      </c>
      <c r="EV3" s="7">
        <v>30.66465956</v>
      </c>
      <c r="EW3" s="7">
        <v>248.2605719</v>
      </c>
      <c r="EX3" s="7">
        <v>23.613110259999999</v>
      </c>
      <c r="EY3" s="7">
        <v>50.162603660000002</v>
      </c>
      <c r="EZ3" s="7">
        <v>6.2929378030000001</v>
      </c>
      <c r="FA3" s="7">
        <v>29.595874949999999</v>
      </c>
      <c r="FB3" s="7">
        <v>5.6450093519999998</v>
      </c>
      <c r="FC3" s="7">
        <v>1.840232343</v>
      </c>
      <c r="FD3" s="7">
        <v>4.7802330299999998</v>
      </c>
      <c r="FE3" s="7">
        <v>0.69898635200000003</v>
      </c>
      <c r="FF3" s="7">
        <v>4.0437601609999998</v>
      </c>
      <c r="FG3" s="7">
        <v>0.78082316299999999</v>
      </c>
      <c r="FH3" s="7">
        <v>2.3643741509999998</v>
      </c>
      <c r="FI3" s="7">
        <v>0.244968619</v>
      </c>
      <c r="FJ3" s="7">
        <v>1.9611253070000001</v>
      </c>
      <c r="FK3" s="7">
        <v>0.241212286</v>
      </c>
    </row>
    <row r="4" spans="1:167" x14ac:dyDescent="0.25">
      <c r="A4" s="1" t="s">
        <v>71</v>
      </c>
      <c r="B4" s="1" t="s">
        <v>227</v>
      </c>
      <c r="C4" s="34">
        <v>64.839160000000007</v>
      </c>
      <c r="D4" s="34">
        <v>-23.74156</v>
      </c>
      <c r="E4" s="1">
        <v>3</v>
      </c>
      <c r="F4" s="1">
        <v>1</v>
      </c>
      <c r="G4" s="1" t="s">
        <v>72</v>
      </c>
      <c r="I4" s="16">
        <v>45.593179999999997</v>
      </c>
      <c r="J4" s="16">
        <v>0.49757556753033344</v>
      </c>
      <c r="K4" s="16">
        <v>2.8625699999999998</v>
      </c>
      <c r="L4" s="16">
        <v>8.8707293005693091E-2</v>
      </c>
      <c r="M4" s="16">
        <v>16.359539999999999</v>
      </c>
      <c r="N4" s="16">
        <v>0.24036251159599725</v>
      </c>
      <c r="O4" s="16">
        <v>10.229469999999999</v>
      </c>
      <c r="P4" s="16">
        <v>0.17658444054018024</v>
      </c>
      <c r="Q4" s="16">
        <v>0.19041</v>
      </c>
      <c r="R4" s="16">
        <v>2.6522591889325917E-2</v>
      </c>
      <c r="S4" s="16">
        <v>6.2969200000000001</v>
      </c>
      <c r="T4" s="16">
        <v>0.12065771780407775</v>
      </c>
      <c r="U4" s="16">
        <v>11.91897</v>
      </c>
      <c r="V4" s="16">
        <v>0.16653273839514837</v>
      </c>
      <c r="W4" s="16">
        <v>2.51511</v>
      </c>
      <c r="X4" s="16">
        <v>0.15795598218496765</v>
      </c>
      <c r="Y4" s="16">
        <v>0.94896999999999998</v>
      </c>
      <c r="Z4" s="16">
        <v>5.2605448094645707E-2</v>
      </c>
      <c r="AA4" s="16">
        <v>0.56155999999999995</v>
      </c>
      <c r="AB4" s="16">
        <v>3.8495972579263057E-2</v>
      </c>
      <c r="AC4" s="16">
        <v>0.37025600000000003</v>
      </c>
      <c r="AD4" s="16">
        <v>2.053648257256933E-2</v>
      </c>
      <c r="AE4" s="16">
        <f t="shared" ref="AE4:AE67" si="0">SUM(I4,K4,M4,O4,Q4,S4,U4,W4,Y4,AA4,AC4)</f>
        <v>97.846956000000006</v>
      </c>
      <c r="AF4" s="16"/>
      <c r="AG4" s="16">
        <v>45.869</v>
      </c>
      <c r="AH4" s="16">
        <v>2.6440000000000001</v>
      </c>
      <c r="AI4" s="16">
        <v>15.109</v>
      </c>
      <c r="AJ4" s="16">
        <v>0.85799999999999998</v>
      </c>
      <c r="AK4" s="16">
        <v>11.141</v>
      </c>
      <c r="AL4" s="16">
        <v>0.17599999999999999</v>
      </c>
      <c r="AM4" s="16">
        <v>9.4770000000000003</v>
      </c>
      <c r="AN4" s="16">
        <v>11.007999999999999</v>
      </c>
      <c r="AO4" s="16">
        <v>2.323</v>
      </c>
      <c r="AP4" s="16">
        <v>0.876</v>
      </c>
      <c r="AQ4" s="16">
        <v>0.51900000000000002</v>
      </c>
      <c r="AR4" s="7"/>
      <c r="AS4" s="7">
        <v>10.47</v>
      </c>
      <c r="AT4" s="7"/>
      <c r="AU4" s="7">
        <v>39.066649999999996</v>
      </c>
      <c r="AV4" s="7">
        <v>0.49540829064824987</v>
      </c>
      <c r="AW4" s="7">
        <v>2.5279000000000003E-2</v>
      </c>
      <c r="AX4" s="7">
        <v>2.157638487E-2</v>
      </c>
      <c r="AY4" s="7">
        <v>5.0612499999999998E-2</v>
      </c>
      <c r="AZ4" s="7">
        <v>6.3983259637499998E-3</v>
      </c>
      <c r="BA4" s="7">
        <v>15.248250000000001</v>
      </c>
      <c r="BB4" s="7">
        <v>0.51081332535000001</v>
      </c>
      <c r="BC4" s="7">
        <v>0.24072974999999999</v>
      </c>
      <c r="BD4" s="7">
        <v>1.5948755178075001E-2</v>
      </c>
      <c r="BE4" s="7">
        <v>44.314449999999994</v>
      </c>
      <c r="BF4" s="7">
        <v>0.77759961320174986</v>
      </c>
      <c r="BG4" s="7">
        <v>0.27438850000000004</v>
      </c>
      <c r="BH4" s="7">
        <v>1.873177724630205E-2</v>
      </c>
      <c r="BI4" s="7">
        <v>6.5516666666666666E-3</v>
      </c>
      <c r="BJ4" s="7">
        <v>8.271714285714285E-3</v>
      </c>
      <c r="BK4" s="7">
        <v>0.15697149999999999</v>
      </c>
      <c r="BL4" s="7">
        <v>0.02</v>
      </c>
      <c r="BM4" s="7">
        <v>2.2381499999999999E-2</v>
      </c>
      <c r="BN4" s="7">
        <v>2.8099033226999998E-2</v>
      </c>
      <c r="BO4" s="7" t="s">
        <v>77</v>
      </c>
      <c r="BP4" s="7" t="s">
        <v>77</v>
      </c>
      <c r="BQ4" s="7">
        <v>2.788875E-2</v>
      </c>
      <c r="BR4" s="7">
        <v>1.62430703578125E-2</v>
      </c>
      <c r="BS4" s="7" t="s">
        <v>77</v>
      </c>
      <c r="BT4" s="7" t="s">
        <v>77</v>
      </c>
      <c r="BU4" s="7">
        <f>SUM(AU4,AW4,AY4,BA4,BC4,BE4,BG4,BI4,BK4,BM4,BO4,BQ4,BS4)</f>
        <v>99.434153166666647</v>
      </c>
      <c r="BV4" s="7">
        <v>83.819069228377671</v>
      </c>
      <c r="BW4" s="7" t="s">
        <v>77</v>
      </c>
      <c r="BY4" s="26">
        <v>7090.5582824195271</v>
      </c>
      <c r="BZ4" s="7">
        <v>212.71674847258581</v>
      </c>
      <c r="CA4" s="7">
        <v>3.7862343721804512</v>
      </c>
      <c r="CB4" s="7">
        <f t="shared" ref="CB4:CB67" si="1">CA4*0.05</f>
        <v>0.18931171860902257</v>
      </c>
      <c r="CC4" s="7">
        <v>1.593458872180451</v>
      </c>
      <c r="CD4" s="7">
        <f>CC4*0.04</f>
        <v>6.3738354887218046E-2</v>
      </c>
      <c r="CE4" s="7">
        <v>674.53548270676686</v>
      </c>
      <c r="CF4" s="7">
        <f t="shared" ref="CF4:CF67" si="2">CE4*0.16</f>
        <v>107.92567723308269</v>
      </c>
      <c r="CG4" s="9">
        <v>37633.596917293231</v>
      </c>
      <c r="CH4" s="9">
        <f t="shared" ref="CH4:CH67" si="3">CG4*0.02</f>
        <v>752.67193834586465</v>
      </c>
      <c r="CI4" s="9">
        <v>214659.45413533834</v>
      </c>
      <c r="CJ4" s="9">
        <f t="shared" ref="CJ4:CJ67" si="4">CI4*0.01</f>
        <v>2146.5945413533836</v>
      </c>
      <c r="CK4" s="7">
        <v>769.55604210526303</v>
      </c>
      <c r="CL4" s="7">
        <f t="shared" ref="CL4:CL67" si="5">CK4*0.18</f>
        <v>138.52008757894734</v>
      </c>
      <c r="CM4" s="9">
        <v>8242.8263609022542</v>
      </c>
      <c r="CN4" s="9">
        <f>CM4*0.02</f>
        <v>164.8565272180451</v>
      </c>
      <c r="CO4" s="9">
        <v>17078.322744360899</v>
      </c>
      <c r="CP4" s="9">
        <f t="shared" ref="CP4:CP67" si="6">CO4*0.02</f>
        <v>341.56645488721801</v>
      </c>
      <c r="CQ4" s="9">
        <v>8005.4476015037599</v>
      </c>
      <c r="CR4" s="9">
        <f t="shared" ref="CR4:CR67" si="7">CQ4*0.02</f>
        <v>160.10895203007519</v>
      </c>
      <c r="CS4" s="9">
        <v>16916.041992481201</v>
      </c>
      <c r="CT4" s="9">
        <f t="shared" ref="CT4:CT67" si="8">CS4*0.02</f>
        <v>338.32083984962401</v>
      </c>
      <c r="CU4" s="7">
        <v>572.05691428571424</v>
      </c>
      <c r="CV4" s="7">
        <f t="shared" ref="CV4:CV67" si="9">CU4*0.03</f>
        <v>17.161707428571425</v>
      </c>
      <c r="CW4" s="7">
        <v>20.711512556390975</v>
      </c>
      <c r="CX4" s="7">
        <f t="shared" ref="CX4:CX67" si="10">CW4*0.04</f>
        <v>0.82846050225563905</v>
      </c>
      <c r="CY4" s="7">
        <v>153.00140037593982</v>
      </c>
      <c r="CZ4" s="7">
        <f t="shared" ref="CZ4:CZ67" si="11">CY4*0.04</f>
        <v>6.1200560150375933</v>
      </c>
      <c r="DA4" s="7">
        <v>40.293102218045107</v>
      </c>
      <c r="DB4" s="7">
        <f t="shared" ref="DB4:DB67" si="12">DA4*0.08</f>
        <v>3.2234481774436086</v>
      </c>
      <c r="DC4" s="7">
        <v>333.52147293233077</v>
      </c>
      <c r="DD4" s="7">
        <f t="shared" ref="DD4:DD67" si="13">DC4*0.05</f>
        <v>16.67607364661654</v>
      </c>
      <c r="DE4" s="7">
        <v>30.110848233082706</v>
      </c>
      <c r="DF4" s="7">
        <f t="shared" ref="DF4:DF67" si="14">DE4*0.06</f>
        <v>1.8066508939849624</v>
      </c>
      <c r="DG4" s="7">
        <v>60.961455000000001</v>
      </c>
      <c r="DH4" s="7">
        <f t="shared" ref="DH4:DH67" si="15">DG4*0.04</f>
        <v>2.4384581999999999</v>
      </c>
      <c r="DI4" s="7">
        <v>7.3032380714285692</v>
      </c>
      <c r="DJ4" s="7">
        <f t="shared" ref="DJ4:DJ67" si="16">DI4*0.07</f>
        <v>0.51122666499999991</v>
      </c>
      <c r="DK4" s="7">
        <v>34.163551052631583</v>
      </c>
      <c r="DL4" s="7">
        <f t="shared" ref="DL4:DL67" si="17">DK4*0.1</f>
        <v>3.4163551052631584</v>
      </c>
      <c r="DM4" s="7">
        <v>6.9018521691729315</v>
      </c>
      <c r="DN4" s="7">
        <f t="shared" ref="DN4:DN67" si="18">DM4*0.18</f>
        <v>1.2423333904511276</v>
      </c>
      <c r="DO4" s="7">
        <v>1.8015753045112781</v>
      </c>
      <c r="DP4" s="7">
        <f t="shared" ref="DP4:DP67" si="19">DO4*0.07</f>
        <v>0.12611027131578947</v>
      </c>
      <c r="DQ4" s="7">
        <v>4.9748545601503755</v>
      </c>
      <c r="DR4" s="7">
        <f t="shared" ref="DR4:DR67" si="20">DQ4*0.2</f>
        <v>0.99497091203007515</v>
      </c>
      <c r="DS4" s="7">
        <v>0.67258466090225555</v>
      </c>
      <c r="DT4" s="7">
        <f t="shared" ref="DT4:DT67" si="21">DS4*0.18</f>
        <v>0.12106523896240599</v>
      </c>
      <c r="DU4" s="7">
        <v>3.9931423308270677</v>
      </c>
      <c r="DV4" s="7">
        <f t="shared" ref="DV4:DV67" si="22">DU4*0.27</f>
        <v>1.0781484293233083</v>
      </c>
      <c r="DW4" s="7">
        <v>0.95944178571428551</v>
      </c>
      <c r="DX4" s="7">
        <f t="shared" ref="DX4:DX67" si="23">DW4*0.09</f>
        <v>8.6349760714285698E-2</v>
      </c>
      <c r="DY4" s="7">
        <v>2.1891500789473679</v>
      </c>
      <c r="DZ4" s="7">
        <f t="shared" ref="DZ4:DZ67" si="24">DY4*0.11</f>
        <v>0.24080650868421047</v>
      </c>
      <c r="EA4" s="7">
        <v>0.38451906240601502</v>
      </c>
      <c r="EB4" s="7">
        <f t="shared" ref="EB4:EB67" si="25">EA4*0.23</f>
        <v>8.8439384353383457E-2</v>
      </c>
      <c r="EC4" s="7">
        <v>1.9258754548872179</v>
      </c>
      <c r="ED4" s="7">
        <f t="shared" ref="ED4:ED67" si="26">EC4*0.11</f>
        <v>0.21184630003759397</v>
      </c>
      <c r="EE4" s="7">
        <v>0.2171368251879699</v>
      </c>
      <c r="EF4" s="7">
        <f t="shared" ref="EF4:EF67" si="27">EE4*0.16</f>
        <v>3.4741892030075182E-2</v>
      </c>
      <c r="EG4" s="1" t="s">
        <v>77</v>
      </c>
      <c r="EH4" s="1" t="s">
        <v>77</v>
      </c>
      <c r="EI4" s="7">
        <v>3.488534628</v>
      </c>
      <c r="EJ4" s="7">
        <v>1.4281326539999999</v>
      </c>
      <c r="EK4" s="7">
        <v>603.254774</v>
      </c>
      <c r="EL4" s="9">
        <v>61832.324939999999</v>
      </c>
      <c r="EM4" s="9">
        <v>214411.709</v>
      </c>
      <c r="EN4" s="7">
        <v>688.2035697</v>
      </c>
      <c r="EO4" s="9">
        <v>7375.851928</v>
      </c>
      <c r="EP4" s="9">
        <v>15286.094150000001</v>
      </c>
      <c r="EQ4" s="9">
        <v>7163.4404930000001</v>
      </c>
      <c r="ER4" s="9">
        <v>15140.843419999999</v>
      </c>
      <c r="ES4" s="7">
        <v>511.57145270000001</v>
      </c>
      <c r="ET4" s="7">
        <v>18.523459800000001</v>
      </c>
      <c r="EU4" s="7">
        <v>136.83162479999999</v>
      </c>
      <c r="EV4" s="7">
        <v>36.072652830000003</v>
      </c>
      <c r="EW4" s="7">
        <v>298.25820470000002</v>
      </c>
      <c r="EX4" s="7">
        <v>26.927158859999999</v>
      </c>
      <c r="EY4" s="7">
        <v>54.515920180000002</v>
      </c>
      <c r="EZ4" s="7">
        <v>6.5316205309999997</v>
      </c>
      <c r="FA4" s="7">
        <v>30.551664169999999</v>
      </c>
      <c r="FB4" s="7">
        <v>6.1723696590000001</v>
      </c>
      <c r="FC4" s="7">
        <v>1.6112135460000001</v>
      </c>
      <c r="FD4" s="7">
        <v>4.4493388569999999</v>
      </c>
      <c r="FE4" s="7">
        <v>0.60156985900000004</v>
      </c>
      <c r="FF4" s="7">
        <v>3.5725143209999999</v>
      </c>
      <c r="FG4" s="7">
        <v>0.85814868600000005</v>
      </c>
      <c r="FH4" s="7">
        <v>1.959850358</v>
      </c>
      <c r="FI4" s="7">
        <v>0.343919645</v>
      </c>
      <c r="FJ4" s="7">
        <v>1.726250909</v>
      </c>
      <c r="FK4" s="7">
        <v>0.19484511400000001</v>
      </c>
    </row>
    <row r="5" spans="1:167" x14ac:dyDescent="0.25">
      <c r="A5" s="1" t="s">
        <v>71</v>
      </c>
      <c r="B5" s="1" t="s">
        <v>227</v>
      </c>
      <c r="C5" s="34">
        <v>64.839160000000007</v>
      </c>
      <c r="D5" s="34">
        <v>-23.74156</v>
      </c>
      <c r="E5" s="1">
        <v>4</v>
      </c>
      <c r="F5" s="1">
        <v>1</v>
      </c>
      <c r="G5" s="1" t="s">
        <v>72</v>
      </c>
      <c r="I5" s="16">
        <v>45.493369999999999</v>
      </c>
      <c r="J5" s="16">
        <v>0.49671972834932454</v>
      </c>
      <c r="K5" s="16">
        <v>2.89012</v>
      </c>
      <c r="L5" s="16">
        <v>8.8823863144468246E-2</v>
      </c>
      <c r="M5" s="16">
        <v>16.325310000000002</v>
      </c>
      <c r="N5" s="16">
        <v>0.23988997258117717</v>
      </c>
      <c r="O5" s="16">
        <v>10.56291</v>
      </c>
      <c r="P5" s="16">
        <v>0.17991634768914855</v>
      </c>
      <c r="Q5" s="16">
        <v>0.17946000000000001</v>
      </c>
      <c r="R5" s="16">
        <v>2.6406367822708304E-2</v>
      </c>
      <c r="S5" s="16">
        <v>6.1107300000000002</v>
      </c>
      <c r="T5" s="16">
        <v>0.11856833354138736</v>
      </c>
      <c r="U5" s="16">
        <v>11.787879999999999</v>
      </c>
      <c r="V5" s="16">
        <v>0.16509157696448429</v>
      </c>
      <c r="W5" s="16">
        <v>2.6450900000000002</v>
      </c>
      <c r="X5" s="16">
        <v>0.16089424105755071</v>
      </c>
      <c r="Y5" s="16">
        <v>1.0061599999999999</v>
      </c>
      <c r="Z5" s="16">
        <v>5.4327773387927117E-2</v>
      </c>
      <c r="AA5" s="16">
        <v>0.48005999999999999</v>
      </c>
      <c r="AB5" s="16">
        <v>3.6273746062052512E-2</v>
      </c>
      <c r="AC5" s="16">
        <v>0.33573599999999998</v>
      </c>
      <c r="AD5" s="16">
        <v>1.9817333809353802E-2</v>
      </c>
      <c r="AE5" s="16">
        <f t="shared" si="0"/>
        <v>97.816825999999992</v>
      </c>
      <c r="AF5" s="16"/>
      <c r="AG5" s="16">
        <v>45.963999999999999</v>
      </c>
      <c r="AH5" s="16">
        <v>2.742</v>
      </c>
      <c r="AI5" s="16">
        <v>15.487</v>
      </c>
      <c r="AJ5" s="16">
        <v>0.91800000000000004</v>
      </c>
      <c r="AK5" s="16">
        <v>11.154999999999999</v>
      </c>
      <c r="AL5" s="16">
        <v>0.17</v>
      </c>
      <c r="AM5" s="16">
        <v>8.4629999999999992</v>
      </c>
      <c r="AN5" s="16">
        <v>11.182</v>
      </c>
      <c r="AO5" s="16">
        <v>2.5089999999999999</v>
      </c>
      <c r="AP5" s="16">
        <v>0.95399999999999996</v>
      </c>
      <c r="AQ5" s="16">
        <v>0.45500000000000002</v>
      </c>
      <c r="AR5" s="7"/>
      <c r="AS5" s="7">
        <v>7.66</v>
      </c>
      <c r="AT5" s="7"/>
      <c r="AU5" s="7">
        <v>39.588233333333335</v>
      </c>
      <c r="AV5" s="7">
        <v>0.49837508178633344</v>
      </c>
      <c r="AW5" s="7">
        <v>1.9316666666666666E-2</v>
      </c>
      <c r="AX5" s="7">
        <v>1.8128595083333334E-2</v>
      </c>
      <c r="AY5" s="7">
        <v>9.090666666666665E-2</v>
      </c>
      <c r="AZ5" s="7">
        <v>9.1710827039999977E-3</v>
      </c>
      <c r="BA5" s="7">
        <v>16.653833333333335</v>
      </c>
      <c r="BB5" s="7">
        <v>0.53385028518333355</v>
      </c>
      <c r="BC5" s="7">
        <v>0.26333499999999999</v>
      </c>
      <c r="BD5" s="7">
        <v>1.6388864393E-2</v>
      </c>
      <c r="BE5" s="7">
        <v>43.082333333333338</v>
      </c>
      <c r="BF5" s="7">
        <v>0.77024965061666684</v>
      </c>
      <c r="BG5" s="7">
        <v>0.27774699999999997</v>
      </c>
      <c r="BH5" s="7">
        <v>1.873177724630205E-2</v>
      </c>
      <c r="BI5" s="7">
        <v>6.7983333333333333E-3</v>
      </c>
      <c r="BJ5" s="7">
        <v>8.271714285714285E-3</v>
      </c>
      <c r="BK5" s="7">
        <v>0.14213000000000001</v>
      </c>
      <c r="BL5" s="7">
        <v>0.02</v>
      </c>
      <c r="BM5" s="7">
        <v>4.5139000000000006E-2</v>
      </c>
      <c r="BN5" s="7">
        <v>3.5659629444000009E-2</v>
      </c>
      <c r="BO5" s="7" t="s">
        <v>77</v>
      </c>
      <c r="BP5" s="7" t="s">
        <v>77</v>
      </c>
      <c r="BQ5" s="7">
        <v>2.5118333333333336E-2</v>
      </c>
      <c r="BR5" s="7">
        <v>1.6259272995000001E-2</v>
      </c>
      <c r="BS5" s="7" t="s">
        <v>77</v>
      </c>
      <c r="BT5" s="7" t="s">
        <v>77</v>
      </c>
      <c r="BU5" s="7">
        <f t="shared" ref="BU5:BU68" si="28">SUM(AU5,AW5,AY5,BA5,BC5,BE5,BG5,BI5,BK5,BM5,BO5,BQ5,BS5)</f>
        <v>100.19489100000003</v>
      </c>
      <c r="BV5" s="7">
        <v>82.177994899034502</v>
      </c>
      <c r="BW5" s="7" t="s">
        <v>77</v>
      </c>
      <c r="BY5" s="26">
        <v>7468.5834304529135</v>
      </c>
      <c r="BZ5" s="7">
        <v>224.0575029135874</v>
      </c>
      <c r="CA5" s="7">
        <v>3.7429813928571423</v>
      </c>
      <c r="CB5" s="7">
        <f t="shared" si="1"/>
        <v>0.18714906964285713</v>
      </c>
      <c r="CC5" s="7">
        <v>1.9926576390977444</v>
      </c>
      <c r="CD5" s="7">
        <f t="shared" ref="CD5:CD68" si="29">CC5*0.04</f>
        <v>7.9706305563909771E-2</v>
      </c>
      <c r="CE5" s="7">
        <v>699.75747875939851</v>
      </c>
      <c r="CF5" s="7">
        <f t="shared" si="2"/>
        <v>111.96119660150376</v>
      </c>
      <c r="CG5" s="9">
        <v>36799.105601503761</v>
      </c>
      <c r="CH5" s="9">
        <f t="shared" si="3"/>
        <v>735.9821120300752</v>
      </c>
      <c r="CI5" s="9">
        <v>215150.26992481205</v>
      </c>
      <c r="CJ5" s="9">
        <f t="shared" si="4"/>
        <v>2151.5026992481207</v>
      </c>
      <c r="CK5" s="7">
        <v>707.63051823308263</v>
      </c>
      <c r="CL5" s="7">
        <f t="shared" si="5"/>
        <v>127.37349328195486</v>
      </c>
      <c r="CM5" s="9">
        <v>8662.9389285714278</v>
      </c>
      <c r="CN5" s="9">
        <f t="shared" ref="CN5:CN68" si="30">CM5*0.02</f>
        <v>173.25877857142856</v>
      </c>
      <c r="CO5" s="9">
        <v>17481.608308270679</v>
      </c>
      <c r="CP5" s="9">
        <f t="shared" si="6"/>
        <v>349.63216616541359</v>
      </c>
      <c r="CQ5" s="9">
        <v>7909.6361296992472</v>
      </c>
      <c r="CR5" s="9">
        <f t="shared" si="7"/>
        <v>158.19272259398494</v>
      </c>
      <c r="CS5" s="9">
        <v>17261.855338345864</v>
      </c>
      <c r="CT5" s="9">
        <f t="shared" si="8"/>
        <v>345.23710676691729</v>
      </c>
      <c r="CU5" s="7">
        <v>570.89918214285717</v>
      </c>
      <c r="CV5" s="7">
        <f t="shared" si="9"/>
        <v>17.126975464285714</v>
      </c>
      <c r="CW5" s="7">
        <v>22.073926278195486</v>
      </c>
      <c r="CX5" s="7">
        <f t="shared" si="10"/>
        <v>0.88295705112781953</v>
      </c>
      <c r="CY5" s="7">
        <v>167.57461710526314</v>
      </c>
      <c r="CZ5" s="7">
        <f t="shared" si="11"/>
        <v>6.7029846842105263</v>
      </c>
      <c r="DA5" s="7">
        <v>40.7633107518797</v>
      </c>
      <c r="DB5" s="7">
        <f t="shared" si="12"/>
        <v>3.261064860150376</v>
      </c>
      <c r="DC5" s="7">
        <v>314.20348853383456</v>
      </c>
      <c r="DD5" s="7">
        <f t="shared" si="13"/>
        <v>15.710174426691729</v>
      </c>
      <c r="DE5" s="7">
        <v>30.538741466165416</v>
      </c>
      <c r="DF5" s="7">
        <f t="shared" si="14"/>
        <v>1.8323244879699248</v>
      </c>
      <c r="DG5" s="7">
        <v>65.373913045112772</v>
      </c>
      <c r="DH5" s="7">
        <f t="shared" si="15"/>
        <v>2.614956521804511</v>
      </c>
      <c r="DI5" s="7">
        <v>8.3771735507518805</v>
      </c>
      <c r="DJ5" s="7">
        <f t="shared" si="16"/>
        <v>0.58640214855263173</v>
      </c>
      <c r="DK5" s="7">
        <v>34.095451936090221</v>
      </c>
      <c r="DL5" s="7">
        <f t="shared" si="17"/>
        <v>3.4095451936090222</v>
      </c>
      <c r="DM5" s="7">
        <v>6.2179708458646621</v>
      </c>
      <c r="DN5" s="7">
        <f t="shared" si="18"/>
        <v>1.1192347522556392</v>
      </c>
      <c r="DO5" s="7">
        <v>1.6954720281954885</v>
      </c>
      <c r="DP5" s="7">
        <f t="shared" si="19"/>
        <v>0.11868304197368421</v>
      </c>
      <c r="DQ5" s="7">
        <v>5.3166376015037597</v>
      </c>
      <c r="DR5" s="7">
        <f t="shared" si="20"/>
        <v>1.0633275203007519</v>
      </c>
      <c r="DS5" s="7">
        <v>0.85297893928571422</v>
      </c>
      <c r="DT5" s="7">
        <f t="shared" si="21"/>
        <v>0.15353620907142856</v>
      </c>
      <c r="DU5" s="7">
        <v>3.993620902255639</v>
      </c>
      <c r="DV5" s="7">
        <f t="shared" si="22"/>
        <v>1.0782776436090227</v>
      </c>
      <c r="DW5" s="7">
        <v>0.84494151766917303</v>
      </c>
      <c r="DX5" s="7">
        <f t="shared" si="23"/>
        <v>7.6044736590225565E-2</v>
      </c>
      <c r="DY5" s="7">
        <v>2.6269131597744364</v>
      </c>
      <c r="DZ5" s="7">
        <f t="shared" si="24"/>
        <v>0.28896044757518802</v>
      </c>
      <c r="EA5" s="7">
        <v>0.45062336372180456</v>
      </c>
      <c r="EB5" s="7">
        <f t="shared" si="25"/>
        <v>0.10364337365601506</v>
      </c>
      <c r="EC5" s="7">
        <v>2.2272050018796992</v>
      </c>
      <c r="ED5" s="7">
        <f t="shared" si="26"/>
        <v>0.24499255020676691</v>
      </c>
      <c r="EE5" s="7">
        <v>0.36175318627819547</v>
      </c>
      <c r="EF5" s="7">
        <f t="shared" si="27"/>
        <v>5.7880509804511274E-2</v>
      </c>
      <c r="EG5" s="1" t="s">
        <v>77</v>
      </c>
      <c r="EH5" s="1" t="s">
        <v>77</v>
      </c>
      <c r="EI5" s="7">
        <v>3.5266098850000001</v>
      </c>
      <c r="EJ5" s="7">
        <v>1.8404325619999999</v>
      </c>
      <c r="EK5" s="7">
        <v>645.3025695</v>
      </c>
      <c r="EL5" s="9">
        <v>52600.272550000002</v>
      </c>
      <c r="EM5" s="9">
        <v>214855.78049999999</v>
      </c>
      <c r="EN5" s="7">
        <v>652.54203640000003</v>
      </c>
      <c r="EO5" s="9">
        <v>7991.9744499999997</v>
      </c>
      <c r="EP5" s="9">
        <v>16130.702579999999</v>
      </c>
      <c r="EQ5" s="9">
        <v>7297.0166799999997</v>
      </c>
      <c r="ER5" s="9">
        <v>15927.931200000001</v>
      </c>
      <c r="ES5" s="7">
        <v>526.44673690000002</v>
      </c>
      <c r="ET5" s="7">
        <v>20.35662396</v>
      </c>
      <c r="EU5" s="7">
        <v>154.5327589</v>
      </c>
      <c r="EV5" s="7">
        <v>37.619287710000002</v>
      </c>
      <c r="EW5" s="7">
        <v>289.73911379999998</v>
      </c>
      <c r="EX5" s="7">
        <v>28.160897949999999</v>
      </c>
      <c r="EY5" s="7">
        <v>60.283740340000001</v>
      </c>
      <c r="EZ5" s="7">
        <v>7.7253865350000002</v>
      </c>
      <c r="FA5" s="7">
        <v>31.440897140000001</v>
      </c>
      <c r="FB5" s="7">
        <v>5.7339980749999997</v>
      </c>
      <c r="FC5" s="7">
        <v>1.563543159</v>
      </c>
      <c r="FD5" s="7">
        <v>4.903054107</v>
      </c>
      <c r="FE5" s="7">
        <v>0.78665669100000002</v>
      </c>
      <c r="FF5" s="7">
        <v>3.6838360579999998</v>
      </c>
      <c r="FG5" s="7">
        <v>0.77925041799999994</v>
      </c>
      <c r="FH5" s="7">
        <v>2.4243026419999998</v>
      </c>
      <c r="FI5" s="7">
        <v>0.41558573999999998</v>
      </c>
      <c r="FJ5" s="7">
        <v>2.0572260889999998</v>
      </c>
      <c r="FK5" s="7">
        <v>0.33441080099999998</v>
      </c>
    </row>
    <row r="6" spans="1:167" x14ac:dyDescent="0.25">
      <c r="A6" s="1" t="s">
        <v>71</v>
      </c>
      <c r="B6" s="1" t="s">
        <v>227</v>
      </c>
      <c r="C6" s="34">
        <v>64.839160000000007</v>
      </c>
      <c r="D6" s="34">
        <v>-23.74156</v>
      </c>
      <c r="E6" s="1">
        <v>6</v>
      </c>
      <c r="F6" s="1">
        <v>1</v>
      </c>
      <c r="G6" s="1" t="s">
        <v>72</v>
      </c>
      <c r="I6" s="16">
        <v>45.21846</v>
      </c>
      <c r="J6" s="16">
        <v>0.49419526208690162</v>
      </c>
      <c r="K6" s="16">
        <v>3.3712900000000001</v>
      </c>
      <c r="L6" s="16">
        <v>9.5396085824975635E-2</v>
      </c>
      <c r="M6" s="16">
        <v>15.5093</v>
      </c>
      <c r="N6" s="16">
        <v>0.23049927109298282</v>
      </c>
      <c r="O6" s="16">
        <v>11.233739999999999</v>
      </c>
      <c r="P6" s="16">
        <v>0.18609173698242334</v>
      </c>
      <c r="Q6" s="16">
        <v>0.19137999999999999</v>
      </c>
      <c r="R6" s="16">
        <v>2.6574457863841848E-2</v>
      </c>
      <c r="S6" s="16">
        <v>6.2193300000000002</v>
      </c>
      <c r="T6" s="16">
        <v>0.11994468338297211</v>
      </c>
      <c r="U6" s="16">
        <v>10.9529</v>
      </c>
      <c r="V6" s="16">
        <v>0.15736788584028061</v>
      </c>
      <c r="W6" s="16">
        <v>2.80402</v>
      </c>
      <c r="X6" s="16">
        <v>0.16652900041823504</v>
      </c>
      <c r="Y6" s="16">
        <v>1.14472</v>
      </c>
      <c r="Z6" s="16">
        <v>5.8327379719661572E-2</v>
      </c>
      <c r="AA6" s="16">
        <v>0.66096999999999995</v>
      </c>
      <c r="AB6" s="16">
        <v>4.1085776044375112E-2</v>
      </c>
      <c r="AC6" s="16">
        <v>0.40317600000000003</v>
      </c>
      <c r="AD6" s="16">
        <v>2.1116745057232052E-2</v>
      </c>
      <c r="AE6" s="16">
        <f t="shared" si="0"/>
        <v>97.709286000000006</v>
      </c>
      <c r="AF6" s="16"/>
      <c r="AG6" s="16">
        <v>45.512</v>
      </c>
      <c r="AH6" s="16">
        <v>3.0670000000000002</v>
      </c>
      <c r="AI6" s="16">
        <v>14.111000000000001</v>
      </c>
      <c r="AJ6" s="16">
        <v>0.92900000000000005</v>
      </c>
      <c r="AK6" s="16">
        <v>11.978999999999999</v>
      </c>
      <c r="AL6" s="16">
        <v>0.17399999999999999</v>
      </c>
      <c r="AM6" s="16">
        <v>10.069000000000001</v>
      </c>
      <c r="AN6" s="16">
        <v>9.9649999999999999</v>
      </c>
      <c r="AO6" s="16">
        <v>2.5510000000000002</v>
      </c>
      <c r="AP6" s="16">
        <v>1.0409999999999999</v>
      </c>
      <c r="AQ6" s="16">
        <v>0.60099999999999998</v>
      </c>
      <c r="AR6" s="7"/>
      <c r="AS6" s="7">
        <v>12.39</v>
      </c>
      <c r="AT6" s="7"/>
      <c r="AU6" s="7">
        <v>39.274759999999993</v>
      </c>
      <c r="AV6" s="7">
        <v>0.49673326121496003</v>
      </c>
      <c r="AW6" s="7">
        <v>2.4915200000000002E-2</v>
      </c>
      <c r="AX6" s="7">
        <v>1.8100813071360002E-2</v>
      </c>
      <c r="AY6" s="7">
        <v>4.7785599999999998E-2</v>
      </c>
      <c r="AZ6" s="7">
        <v>6.3184165543679997E-3</v>
      </c>
      <c r="BA6" s="7">
        <v>15.232839999999999</v>
      </c>
      <c r="BB6" s="7">
        <v>0.5108144006784</v>
      </c>
      <c r="BC6" s="7">
        <v>0.23858260000000003</v>
      </c>
      <c r="BD6" s="7">
        <v>1.6849471671199996E-2</v>
      </c>
      <c r="BE6" s="7">
        <v>44.144979999999997</v>
      </c>
      <c r="BF6" s="7">
        <v>0.77620462664843992</v>
      </c>
      <c r="BG6" s="7">
        <v>0.27060999999999996</v>
      </c>
      <c r="BH6" s="7">
        <v>1.873177724630205E-2</v>
      </c>
      <c r="BI6" s="7">
        <v>6.6855999999999999E-3</v>
      </c>
      <c r="BJ6" s="7">
        <v>8.271714285714285E-3</v>
      </c>
      <c r="BK6" s="7">
        <v>0.13552700000000001</v>
      </c>
      <c r="BL6" s="7">
        <v>0.02</v>
      </c>
      <c r="BM6" s="7">
        <v>2.8775750000000003E-2</v>
      </c>
      <c r="BN6" s="7">
        <v>3.0776096261250004E-2</v>
      </c>
      <c r="BO6" s="7" t="s">
        <v>77</v>
      </c>
      <c r="BP6" s="7" t="s">
        <v>77</v>
      </c>
      <c r="BQ6" s="7">
        <v>3.0989200000000001E-2</v>
      </c>
      <c r="BR6" s="7">
        <v>1.6031349715333335E-2</v>
      </c>
      <c r="BS6" s="7" t="s">
        <v>77</v>
      </c>
      <c r="BT6" s="7" t="s">
        <v>77</v>
      </c>
      <c r="BU6" s="7">
        <f t="shared" si="28"/>
        <v>99.436450949999966</v>
      </c>
      <c r="BV6" s="7">
        <v>83.780779487546113</v>
      </c>
      <c r="BW6" s="7" t="s">
        <v>77</v>
      </c>
      <c r="BY6" s="26">
        <v>7108.2200555101072</v>
      </c>
      <c r="BZ6" s="7">
        <v>213.24660166530322</v>
      </c>
      <c r="CA6" s="7">
        <v>3.7956472330827062</v>
      </c>
      <c r="CB6" s="7">
        <f t="shared" si="1"/>
        <v>0.18978236165413531</v>
      </c>
      <c r="CC6" s="7">
        <v>1.816024195488722</v>
      </c>
      <c r="CD6" s="7">
        <f t="shared" si="29"/>
        <v>7.2640967819548874E-2</v>
      </c>
      <c r="CE6" s="7">
        <v>723.07092631578939</v>
      </c>
      <c r="CF6" s="7">
        <f t="shared" si="2"/>
        <v>115.6913482105263</v>
      </c>
      <c r="CG6" s="9">
        <v>37851.1732330827</v>
      </c>
      <c r="CH6" s="9">
        <f t="shared" si="3"/>
        <v>757.02346466165397</v>
      </c>
      <c r="CI6" s="9">
        <v>212892.51729323308</v>
      </c>
      <c r="CJ6" s="9">
        <f t="shared" si="4"/>
        <v>2128.925172932331</v>
      </c>
      <c r="CK6" s="7">
        <v>779.64136842105256</v>
      </c>
      <c r="CL6" s="7">
        <f t="shared" si="5"/>
        <v>140.33544631578945</v>
      </c>
      <c r="CM6" s="9">
        <v>10071.045413533833</v>
      </c>
      <c r="CN6" s="9">
        <f t="shared" si="30"/>
        <v>201.42090827067668</v>
      </c>
      <c r="CO6" s="9">
        <v>20722.519999999997</v>
      </c>
      <c r="CP6" s="9">
        <f t="shared" si="6"/>
        <v>414.45039999999995</v>
      </c>
      <c r="CQ6" s="9">
        <v>9687.5169924812017</v>
      </c>
      <c r="CR6" s="9">
        <f t="shared" si="7"/>
        <v>193.75033984962403</v>
      </c>
      <c r="CS6" s="9">
        <v>20568.423759398494</v>
      </c>
      <c r="CT6" s="9">
        <f t="shared" si="8"/>
        <v>411.36847518796992</v>
      </c>
      <c r="CU6" s="7">
        <v>600.73563308270673</v>
      </c>
      <c r="CV6" s="7">
        <f t="shared" si="9"/>
        <v>18.022068992481202</v>
      </c>
      <c r="CW6" s="7">
        <v>23.124709172932327</v>
      </c>
      <c r="CX6" s="7">
        <f t="shared" si="10"/>
        <v>0.92498836691729314</v>
      </c>
      <c r="CY6" s="7">
        <v>186.45645112781955</v>
      </c>
      <c r="CZ6" s="7">
        <f t="shared" si="11"/>
        <v>7.4582580451127818</v>
      </c>
      <c r="DA6" s="7">
        <v>49.431505714285706</v>
      </c>
      <c r="DB6" s="7">
        <f t="shared" si="12"/>
        <v>3.9545204571428565</v>
      </c>
      <c r="DC6" s="7">
        <v>410.93186917293229</v>
      </c>
      <c r="DD6" s="7">
        <f t="shared" si="13"/>
        <v>20.546593458646615</v>
      </c>
      <c r="DE6" s="7">
        <v>35.622770375939844</v>
      </c>
      <c r="DF6" s="7">
        <f t="shared" si="14"/>
        <v>2.1373662225563907</v>
      </c>
      <c r="DG6" s="7">
        <v>73.086134736842098</v>
      </c>
      <c r="DH6" s="7">
        <f t="shared" si="15"/>
        <v>2.923445389473684</v>
      </c>
      <c r="DI6" s="7">
        <v>8.6285333834586471</v>
      </c>
      <c r="DJ6" s="7">
        <f t="shared" si="16"/>
        <v>0.60399733684210533</v>
      </c>
      <c r="DK6" s="7">
        <v>36.788765263157885</v>
      </c>
      <c r="DL6" s="7">
        <f t="shared" si="17"/>
        <v>3.6788765263157885</v>
      </c>
      <c r="DM6" s="7">
        <v>6.4987521203007512</v>
      </c>
      <c r="DN6" s="7">
        <f t="shared" si="18"/>
        <v>1.1697753816541352</v>
      </c>
      <c r="DO6" s="7">
        <v>2.2062301203007517</v>
      </c>
      <c r="DP6" s="7">
        <f t="shared" si="19"/>
        <v>0.15443610842105263</v>
      </c>
      <c r="DQ6" s="7">
        <v>5.7725307819548863</v>
      </c>
      <c r="DR6" s="7">
        <f t="shared" si="20"/>
        <v>1.1545061563909773</v>
      </c>
      <c r="DS6" s="7">
        <v>0.8630245563909773</v>
      </c>
      <c r="DT6" s="7">
        <f t="shared" si="21"/>
        <v>0.15534442015037592</v>
      </c>
      <c r="DU6" s="7">
        <v>5.3183749172932329</v>
      </c>
      <c r="DV6" s="7">
        <f t="shared" si="22"/>
        <v>1.4359612276691729</v>
      </c>
      <c r="DW6" s="7">
        <v>0.87218472180451112</v>
      </c>
      <c r="DX6" s="7">
        <f t="shared" si="23"/>
        <v>7.8496624962406003E-2</v>
      </c>
      <c r="DY6" s="7">
        <v>2.6867535639097739</v>
      </c>
      <c r="DZ6" s="7">
        <f t="shared" si="24"/>
        <v>0.29554289203007511</v>
      </c>
      <c r="EA6" s="7">
        <v>0.39215781052631571</v>
      </c>
      <c r="EB6" s="7">
        <f t="shared" si="25"/>
        <v>9.0196296421052619E-2</v>
      </c>
      <c r="EC6" s="7">
        <v>2.6362442406015036</v>
      </c>
      <c r="ED6" s="7">
        <f t="shared" si="26"/>
        <v>0.28998686646616539</v>
      </c>
      <c r="EE6" s="7">
        <v>0.31839707669172929</v>
      </c>
      <c r="EF6" s="7">
        <f t="shared" si="27"/>
        <v>5.0943532270676689E-2</v>
      </c>
      <c r="EG6" s="1" t="s">
        <v>77</v>
      </c>
      <c r="EH6" s="1" t="s">
        <v>77</v>
      </c>
      <c r="EI6" s="7">
        <v>3.443854376</v>
      </c>
      <c r="EJ6" s="7">
        <v>1.5941125730000001</v>
      </c>
      <c r="EK6" s="7">
        <v>633.08773659999997</v>
      </c>
      <c r="EL6" s="9">
        <v>68593.432159999997</v>
      </c>
      <c r="EM6" s="9">
        <v>212742.93530000001</v>
      </c>
      <c r="EN6" s="7">
        <v>682.58194200000003</v>
      </c>
      <c r="EO6" s="9">
        <v>8823.5770819999998</v>
      </c>
      <c r="EP6" s="9">
        <v>18161.45205</v>
      </c>
      <c r="EQ6" s="9">
        <v>8487.5551059999998</v>
      </c>
      <c r="ER6" s="9">
        <v>18026.40035</v>
      </c>
      <c r="ES6" s="7">
        <v>525.93469749999997</v>
      </c>
      <c r="ET6" s="7">
        <v>20.247733289999999</v>
      </c>
      <c r="EU6" s="7">
        <v>163.25051780000001</v>
      </c>
      <c r="EV6" s="7">
        <v>43.333795850000001</v>
      </c>
      <c r="EW6" s="7">
        <v>359.76597900000002</v>
      </c>
      <c r="EX6" s="7">
        <v>31.18722232</v>
      </c>
      <c r="EY6" s="7">
        <v>63.985942799999997</v>
      </c>
      <c r="EZ6" s="7">
        <v>7.5549461139999998</v>
      </c>
      <c r="FA6" s="7">
        <v>32.208417480000001</v>
      </c>
      <c r="FB6" s="7">
        <v>5.6898573839999997</v>
      </c>
      <c r="FC6" s="7">
        <v>1.9316989870000001</v>
      </c>
      <c r="FD6" s="7">
        <v>5.0544293920000003</v>
      </c>
      <c r="FE6" s="7">
        <v>0.75571449599999996</v>
      </c>
      <c r="FF6" s="7">
        <v>4.6586186940000003</v>
      </c>
      <c r="FG6" s="7">
        <v>0.76374577200000004</v>
      </c>
      <c r="FH6" s="7">
        <v>2.3553243780000002</v>
      </c>
      <c r="FI6" s="7">
        <v>0.34339618700000002</v>
      </c>
      <c r="FJ6" s="7">
        <v>2.3144107979999999</v>
      </c>
      <c r="FK6" s="7">
        <v>0.279897061</v>
      </c>
    </row>
    <row r="7" spans="1:167" x14ac:dyDescent="0.25">
      <c r="A7" s="1" t="s">
        <v>71</v>
      </c>
      <c r="B7" s="1" t="s">
        <v>227</v>
      </c>
      <c r="C7" s="34">
        <v>64.839160000000007</v>
      </c>
      <c r="D7" s="34">
        <v>-23.74156</v>
      </c>
      <c r="E7" s="1">
        <v>7</v>
      </c>
      <c r="F7" s="1">
        <v>1</v>
      </c>
      <c r="G7" s="1" t="s">
        <v>72</v>
      </c>
      <c r="I7" s="16">
        <v>44.362130000000001</v>
      </c>
      <c r="J7" s="16">
        <v>0.48931745760521306</v>
      </c>
      <c r="K7" s="16">
        <v>3.4275500000000001</v>
      </c>
      <c r="L7" s="16">
        <v>9.6663708986675242E-2</v>
      </c>
      <c r="M7" s="16">
        <v>15.295859999999999</v>
      </c>
      <c r="N7" s="16">
        <v>0.2282885215225775</v>
      </c>
      <c r="O7" s="16">
        <v>10.911960000000001</v>
      </c>
      <c r="P7" s="16">
        <v>0.18342866435901306</v>
      </c>
      <c r="Q7" s="16">
        <v>0.20746000000000001</v>
      </c>
      <c r="R7" s="16">
        <v>2.6870247090309326E-2</v>
      </c>
      <c r="S7" s="16">
        <v>6.4334100000000003</v>
      </c>
      <c r="T7" s="16">
        <v>0.12276398685919909</v>
      </c>
      <c r="U7" s="16">
        <v>11.40821</v>
      </c>
      <c r="V7" s="16">
        <v>0.16183148198661168</v>
      </c>
      <c r="W7" s="16">
        <v>2.7512400000000001</v>
      </c>
      <c r="X7" s="16">
        <v>0.16413000543848388</v>
      </c>
      <c r="Y7" s="16">
        <v>1.12412</v>
      </c>
      <c r="Z7" s="16">
        <v>5.7725015966908842E-2</v>
      </c>
      <c r="AA7" s="16">
        <v>1.3025599999999999</v>
      </c>
      <c r="AB7" s="16">
        <v>5.6827316386665494E-2</v>
      </c>
      <c r="AC7" s="16">
        <v>0.31564800000000004</v>
      </c>
      <c r="AD7" s="16">
        <v>1.9318456708860759E-2</v>
      </c>
      <c r="AE7" s="16">
        <f t="shared" si="0"/>
        <v>97.540147999999988</v>
      </c>
      <c r="AF7" s="16"/>
      <c r="AG7" s="16">
        <v>44.509</v>
      </c>
      <c r="AH7" s="16">
        <v>2.99</v>
      </c>
      <c r="AI7" s="16">
        <v>13.343999999999999</v>
      </c>
      <c r="AJ7" s="16">
        <v>0.90500000000000003</v>
      </c>
      <c r="AK7" s="16">
        <v>12.103</v>
      </c>
      <c r="AL7" s="16">
        <v>0.18099999999999999</v>
      </c>
      <c r="AM7" s="16">
        <v>11.499000000000001</v>
      </c>
      <c r="AN7" s="16">
        <v>9.952</v>
      </c>
      <c r="AO7" s="16">
        <v>2.4</v>
      </c>
      <c r="AP7" s="16">
        <v>0.98099999999999998</v>
      </c>
      <c r="AQ7" s="16">
        <v>1.1359999999999999</v>
      </c>
      <c r="AR7" s="7"/>
      <c r="AS7" s="7">
        <v>17.05</v>
      </c>
      <c r="AT7" s="7"/>
      <c r="AU7" s="7">
        <v>39.347766666666665</v>
      </c>
      <c r="AV7" s="7">
        <v>0.49757592142116669</v>
      </c>
      <c r="AW7" s="7">
        <v>1.8528666666666666E-2</v>
      </c>
      <c r="AX7" s="7">
        <v>1.7803463917666667E-2</v>
      </c>
      <c r="AY7" s="7">
        <v>0.20106900000000005</v>
      </c>
      <c r="AZ7" s="7">
        <v>1.8717712268310004E-2</v>
      </c>
      <c r="BA7" s="7">
        <v>13.885366666666668</v>
      </c>
      <c r="BB7" s="7">
        <v>0.48812687406833338</v>
      </c>
      <c r="BC7" s="7">
        <v>0.2215216666666667</v>
      </c>
      <c r="BD7" s="7">
        <v>1.5912777073764001E-2</v>
      </c>
      <c r="BE7" s="7">
        <v>45.892983333333341</v>
      </c>
      <c r="BF7" s="7">
        <v>0.78729068710958339</v>
      </c>
      <c r="BG7" s="7">
        <v>0.29594183333333335</v>
      </c>
      <c r="BH7" s="7">
        <v>1.873177724630205E-2</v>
      </c>
      <c r="BI7" s="7">
        <v>6.8455E-3</v>
      </c>
      <c r="BJ7" s="7">
        <v>8.271714285714285E-3</v>
      </c>
      <c r="BK7" s="7">
        <v>0.19068383333333336</v>
      </c>
      <c r="BL7" s="7">
        <v>0.02</v>
      </c>
      <c r="BM7" s="7">
        <v>3.6577666666666668E-2</v>
      </c>
      <c r="BN7" s="7">
        <v>3.8020692194333336E-2</v>
      </c>
      <c r="BO7" s="7" t="s">
        <v>77</v>
      </c>
      <c r="BP7" s="7" t="s">
        <v>77</v>
      </c>
      <c r="BQ7" s="7">
        <v>2.2926333333333337E-2</v>
      </c>
      <c r="BR7" s="7">
        <v>1.5907276978559998E-2</v>
      </c>
      <c r="BS7" s="7" t="s">
        <v>77</v>
      </c>
      <c r="BT7" s="7" t="s">
        <v>77</v>
      </c>
      <c r="BU7" s="7">
        <f t="shared" si="28"/>
        <v>100.12021116666668</v>
      </c>
      <c r="BV7" s="7">
        <v>85.488714852119656</v>
      </c>
      <c r="BW7" s="7" t="s">
        <v>77</v>
      </c>
      <c r="BY7" s="26">
        <v>6696.0789683618887</v>
      </c>
      <c r="BZ7" s="7">
        <v>200.88236905085665</v>
      </c>
      <c r="CA7" s="7">
        <v>3.7440377142857146</v>
      </c>
      <c r="CB7" s="7">
        <f t="shared" si="1"/>
        <v>0.18720188571428575</v>
      </c>
      <c r="CC7" s="7">
        <v>1.4994902857142856</v>
      </c>
      <c r="CD7" s="7">
        <f t="shared" si="29"/>
        <v>5.9979611428571424E-2</v>
      </c>
      <c r="CE7" s="7">
        <v>1099.922</v>
      </c>
      <c r="CF7" s="7">
        <f t="shared" si="2"/>
        <v>175.98752000000002</v>
      </c>
      <c r="CG7" s="9">
        <v>39077.828571428567</v>
      </c>
      <c r="CH7" s="9">
        <f t="shared" si="3"/>
        <v>781.55657142857137</v>
      </c>
      <c r="CI7" s="9">
        <v>208180.68571428573</v>
      </c>
      <c r="CJ7" s="9">
        <f t="shared" si="4"/>
        <v>2081.8068571428576</v>
      </c>
      <c r="CK7" s="7">
        <v>796.29865714285711</v>
      </c>
      <c r="CL7" s="7">
        <f t="shared" si="5"/>
        <v>143.33375828571428</v>
      </c>
      <c r="CM7" s="9">
        <v>9619.6085714285709</v>
      </c>
      <c r="CN7" s="9">
        <f t="shared" si="30"/>
        <v>192.39217142857143</v>
      </c>
      <c r="CO7" s="9">
        <v>20870.80857142857</v>
      </c>
      <c r="CP7" s="9">
        <f t="shared" si="6"/>
        <v>417.41617142857143</v>
      </c>
      <c r="CQ7" s="9">
        <v>9447.9942857142851</v>
      </c>
      <c r="CR7" s="9">
        <f t="shared" si="7"/>
        <v>188.95988571428572</v>
      </c>
      <c r="CS7" s="9">
        <v>21541.360000000001</v>
      </c>
      <c r="CT7" s="9">
        <f t="shared" si="8"/>
        <v>430.8272</v>
      </c>
      <c r="CU7" s="7">
        <v>595.96199999999999</v>
      </c>
      <c r="CV7" s="7">
        <f t="shared" si="9"/>
        <v>17.87886</v>
      </c>
      <c r="CW7" s="7">
        <v>34.617531428571425</v>
      </c>
      <c r="CX7" s="7">
        <f t="shared" si="10"/>
        <v>1.384701257142857</v>
      </c>
      <c r="CY7" s="7">
        <v>193.99948571428573</v>
      </c>
      <c r="CZ7" s="7">
        <f t="shared" si="11"/>
        <v>7.7599794285714294</v>
      </c>
      <c r="DA7" s="7">
        <v>55.717717142857147</v>
      </c>
      <c r="DB7" s="7">
        <f t="shared" si="12"/>
        <v>4.4574173714285719</v>
      </c>
      <c r="DC7" s="7">
        <v>407.7136857142857</v>
      </c>
      <c r="DD7" s="7">
        <f t="shared" si="13"/>
        <v>20.385684285714287</v>
      </c>
      <c r="DE7" s="7">
        <v>47.672774285714283</v>
      </c>
      <c r="DF7" s="7">
        <f t="shared" si="14"/>
        <v>2.8603664571428569</v>
      </c>
      <c r="DG7" s="7">
        <v>103.78060000000001</v>
      </c>
      <c r="DH7" s="7">
        <f t="shared" si="15"/>
        <v>4.151224</v>
      </c>
      <c r="DI7" s="7">
        <v>13.101285714285716</v>
      </c>
      <c r="DJ7" s="7">
        <f t="shared" si="16"/>
        <v>0.91709000000000018</v>
      </c>
      <c r="DK7" s="7">
        <v>59.526717142857137</v>
      </c>
      <c r="DL7" s="7">
        <f t="shared" si="17"/>
        <v>5.9526717142857137</v>
      </c>
      <c r="DM7" s="7">
        <v>11.22776</v>
      </c>
      <c r="DN7" s="7">
        <f t="shared" si="18"/>
        <v>2.0209967999999998</v>
      </c>
      <c r="DO7" s="7">
        <v>3.4612508571428569</v>
      </c>
      <c r="DP7" s="7">
        <f t="shared" si="19"/>
        <v>0.24228756000000001</v>
      </c>
      <c r="DQ7" s="7">
        <v>7.7877725714285706</v>
      </c>
      <c r="DR7" s="7">
        <f t="shared" si="20"/>
        <v>1.5575545142857141</v>
      </c>
      <c r="DS7" s="7">
        <v>1.317914</v>
      </c>
      <c r="DT7" s="7">
        <f t="shared" si="21"/>
        <v>0.23722451999999999</v>
      </c>
      <c r="DU7" s="7">
        <v>7.0493288571428572</v>
      </c>
      <c r="DV7" s="7">
        <f t="shared" si="22"/>
        <v>1.9033187914285716</v>
      </c>
      <c r="DW7" s="7">
        <v>1.2615742857142855</v>
      </c>
      <c r="DX7" s="7">
        <f t="shared" si="23"/>
        <v>0.11354168571428569</v>
      </c>
      <c r="DY7" s="7">
        <v>3.9729962857142858</v>
      </c>
      <c r="DZ7" s="7">
        <f t="shared" si="24"/>
        <v>0.43702959142857145</v>
      </c>
      <c r="EA7" s="7">
        <v>0.4195341428571428</v>
      </c>
      <c r="EB7" s="7">
        <f t="shared" si="25"/>
        <v>9.6492852857142847E-2</v>
      </c>
      <c r="EC7" s="7">
        <v>3.284446285714286</v>
      </c>
      <c r="ED7" s="7">
        <f t="shared" si="26"/>
        <v>0.36128909142857146</v>
      </c>
      <c r="EE7" s="7">
        <v>0.25998308571428569</v>
      </c>
      <c r="EF7" s="7">
        <f t="shared" si="27"/>
        <v>4.1597293714285714E-2</v>
      </c>
      <c r="EG7" s="1" t="s">
        <v>77</v>
      </c>
      <c r="EH7" s="1" t="s">
        <v>77</v>
      </c>
      <c r="EI7" s="7">
        <v>3.2644709509999998</v>
      </c>
      <c r="EJ7" s="7">
        <v>1.2477292259999999</v>
      </c>
      <c r="EK7" s="7">
        <v>911.93474739999999</v>
      </c>
      <c r="EL7" s="9">
        <v>90571.861839999998</v>
      </c>
      <c r="EM7" s="9">
        <v>208054.47589999999</v>
      </c>
      <c r="EN7" s="7">
        <v>660.15396950000002</v>
      </c>
      <c r="EO7" s="9">
        <v>7982.9801219999999</v>
      </c>
      <c r="EP7" s="9">
        <v>17327.733609999999</v>
      </c>
      <c r="EQ7" s="9">
        <v>7840.5633680000001</v>
      </c>
      <c r="ER7" s="9">
        <v>17884.45073</v>
      </c>
      <c r="ES7" s="7">
        <v>494.05077849999998</v>
      </c>
      <c r="ET7" s="7">
        <v>28.70266217</v>
      </c>
      <c r="EU7" s="7">
        <v>160.84004630000001</v>
      </c>
      <c r="EV7" s="7">
        <v>46.27625115</v>
      </c>
      <c r="EW7" s="7">
        <v>337.99549089999999</v>
      </c>
      <c r="EX7" s="7">
        <v>39.520666210000002</v>
      </c>
      <c r="EY7" s="7">
        <v>86.034139609999997</v>
      </c>
      <c r="EZ7" s="7">
        <v>10.86255238</v>
      </c>
      <c r="FA7" s="7">
        <v>49.348399229999998</v>
      </c>
      <c r="FB7" s="7">
        <v>9.3084766400000003</v>
      </c>
      <c r="FC7" s="7">
        <v>2.869742462</v>
      </c>
      <c r="FD7" s="7">
        <v>6.4572479459999998</v>
      </c>
      <c r="FE7" s="7">
        <v>1.0928532950000001</v>
      </c>
      <c r="FF7" s="7">
        <v>5.8482445490000003</v>
      </c>
      <c r="FG7" s="7">
        <v>1.046154292</v>
      </c>
      <c r="FH7" s="7">
        <v>3.299765018</v>
      </c>
      <c r="FI7" s="7">
        <v>0.34789012800000002</v>
      </c>
      <c r="FJ7" s="7">
        <v>2.7335060439999999</v>
      </c>
      <c r="FK7" s="7">
        <v>0.21677779999999999</v>
      </c>
    </row>
    <row r="8" spans="1:167" x14ac:dyDescent="0.25">
      <c r="A8" s="1" t="s">
        <v>71</v>
      </c>
      <c r="B8" s="1" t="s">
        <v>227</v>
      </c>
      <c r="C8" s="34">
        <v>64.839160000000007</v>
      </c>
      <c r="D8" s="34">
        <v>-23.74156</v>
      </c>
      <c r="E8" s="1">
        <v>7</v>
      </c>
      <c r="F8" s="1">
        <v>5</v>
      </c>
      <c r="G8" s="1" t="s">
        <v>72</v>
      </c>
      <c r="I8" s="16">
        <v>45.546300000000002</v>
      </c>
      <c r="J8" s="16">
        <v>0.49569284977841244</v>
      </c>
      <c r="K8" s="16">
        <v>3.21827</v>
      </c>
      <c r="L8" s="16">
        <v>9.3578120610568319E-2</v>
      </c>
      <c r="M8" s="16">
        <v>14.056609999999999</v>
      </c>
      <c r="N8" s="16">
        <v>0.21389047606245692</v>
      </c>
      <c r="O8" s="16">
        <v>12.158939999999999</v>
      </c>
      <c r="P8" s="16">
        <v>0.19541868035944604</v>
      </c>
      <c r="Q8" s="16">
        <v>0.224</v>
      </c>
      <c r="R8" s="16">
        <v>2.7489970025363155E-2</v>
      </c>
      <c r="S8" s="16">
        <v>5.9487399999999999</v>
      </c>
      <c r="T8" s="16">
        <v>0.11727504154993379</v>
      </c>
      <c r="U8" s="16">
        <v>12.30254</v>
      </c>
      <c r="V8" s="16">
        <v>0.16970902373031713</v>
      </c>
      <c r="W8" s="16">
        <v>2.6238199999999998</v>
      </c>
      <c r="X8" s="16">
        <v>0.16244447605690243</v>
      </c>
      <c r="Y8" s="16">
        <v>1.1559600000000001</v>
      </c>
      <c r="Z8" s="16">
        <v>5.8652673898771379E-2</v>
      </c>
      <c r="AA8" s="16">
        <v>0.87573999999999996</v>
      </c>
      <c r="AB8" s="16">
        <v>4.6332782458527386E-2</v>
      </c>
      <c r="AC8" s="16">
        <v>0.14707200000000001</v>
      </c>
      <c r="AD8" s="16">
        <v>1.494293072534637E-2</v>
      </c>
      <c r="AE8" s="16">
        <f t="shared" si="0"/>
        <v>98.257991999999973</v>
      </c>
      <c r="AF8" s="16"/>
      <c r="AG8" s="16">
        <v>45.582999999999998</v>
      </c>
      <c r="AH8" s="16">
        <v>2.8620000000000001</v>
      </c>
      <c r="AI8" s="16">
        <v>12.499000000000001</v>
      </c>
      <c r="AJ8" s="16">
        <v>0.95</v>
      </c>
      <c r="AK8" s="16">
        <v>11.693</v>
      </c>
      <c r="AL8" s="16">
        <v>0.19900000000000001</v>
      </c>
      <c r="AM8" s="16">
        <v>11.135</v>
      </c>
      <c r="AN8" s="16">
        <v>10.939</v>
      </c>
      <c r="AO8" s="16">
        <v>2.3330000000000002</v>
      </c>
      <c r="AP8" s="16">
        <v>1.028</v>
      </c>
      <c r="AQ8" s="16">
        <v>0.77900000000000003</v>
      </c>
      <c r="AR8" s="7"/>
      <c r="AS8" s="7">
        <v>14.53</v>
      </c>
      <c r="AT8" s="7"/>
      <c r="AU8" s="7">
        <v>39.347766666666665</v>
      </c>
      <c r="AV8" s="7">
        <v>0.49757592142116669</v>
      </c>
      <c r="AW8" s="7">
        <v>1.8528666666666666E-2</v>
      </c>
      <c r="AX8" s="7">
        <v>1.7803463917666667E-2</v>
      </c>
      <c r="AY8" s="7">
        <v>0.20106900000000005</v>
      </c>
      <c r="AZ8" s="7">
        <v>1.8717712268310004E-2</v>
      </c>
      <c r="BA8" s="7">
        <v>13.885366666666668</v>
      </c>
      <c r="BB8" s="7">
        <v>0.48812687406833338</v>
      </c>
      <c r="BC8" s="7">
        <v>0.2215216666666667</v>
      </c>
      <c r="BD8" s="7">
        <v>1.65046470188225E-2</v>
      </c>
      <c r="BE8" s="7">
        <v>45.892983333333341</v>
      </c>
      <c r="BF8" s="7">
        <v>0.78729068710958339</v>
      </c>
      <c r="BG8" s="7">
        <v>0.29594183333333335</v>
      </c>
      <c r="BH8" s="7">
        <v>1.873177724630205E-2</v>
      </c>
      <c r="BI8" s="7">
        <v>6.8455E-3</v>
      </c>
      <c r="BJ8" s="7">
        <v>8.271714285714285E-3</v>
      </c>
      <c r="BK8" s="7">
        <v>0.19068383333333336</v>
      </c>
      <c r="BL8" s="7">
        <v>0.02</v>
      </c>
      <c r="BM8" s="7">
        <v>3.6577666666666668E-2</v>
      </c>
      <c r="BN8" s="7">
        <v>3.8020692194333336E-2</v>
      </c>
      <c r="BO8" s="7" t="s">
        <v>77</v>
      </c>
      <c r="BP8" s="7" t="s">
        <v>77</v>
      </c>
      <c r="BQ8" s="7">
        <v>1.48634666666667E-2</v>
      </c>
      <c r="BR8" s="7">
        <v>1.6022836082166668E-2</v>
      </c>
      <c r="BS8" s="7" t="s">
        <v>77</v>
      </c>
      <c r="BT8" s="7" t="s">
        <v>77</v>
      </c>
      <c r="BU8" s="7">
        <f t="shared" si="28"/>
        <v>100.11214830000002</v>
      </c>
      <c r="BV8" s="7">
        <v>85.488714852119656</v>
      </c>
      <c r="BW8" s="7" t="s">
        <v>77</v>
      </c>
      <c r="BY8" s="26">
        <v>2347.2779542293661</v>
      </c>
      <c r="BZ8" s="7">
        <v>70.418338626880981</v>
      </c>
      <c r="CA8" s="7">
        <v>4.8395698421052629</v>
      </c>
      <c r="CB8" s="7">
        <f t="shared" si="1"/>
        <v>0.24197849210526315</v>
      </c>
      <c r="CC8" s="7">
        <v>1.131866007518797</v>
      </c>
      <c r="CD8" s="7">
        <f t="shared" si="29"/>
        <v>4.527464030075188E-2</v>
      </c>
      <c r="CE8" s="7">
        <v>1044.984120300752</v>
      </c>
      <c r="CF8" s="7">
        <f t="shared" si="2"/>
        <v>167.19745924812034</v>
      </c>
      <c r="CG8" s="9">
        <v>36966.39902255639</v>
      </c>
      <c r="CH8" s="9">
        <f t="shared" si="3"/>
        <v>739.32798045112781</v>
      </c>
      <c r="CI8" s="9">
        <v>213285.16992481204</v>
      </c>
      <c r="CJ8" s="9">
        <f t="shared" si="4"/>
        <v>2132.8516992481204</v>
      </c>
      <c r="CK8" s="7">
        <v>720.62221578947367</v>
      </c>
      <c r="CL8" s="7">
        <f t="shared" si="5"/>
        <v>129.71199884210526</v>
      </c>
      <c r="CM8" s="9">
        <v>9677.0812781954883</v>
      </c>
      <c r="CN8" s="9">
        <f t="shared" si="30"/>
        <v>193.54162556390978</v>
      </c>
      <c r="CO8" s="9">
        <v>19363.596917293231</v>
      </c>
      <c r="CP8" s="9">
        <f t="shared" si="6"/>
        <v>387.27193834586461</v>
      </c>
      <c r="CQ8" s="9">
        <v>8552.1623909774426</v>
      </c>
      <c r="CR8" s="9">
        <f t="shared" si="7"/>
        <v>171.04324781954887</v>
      </c>
      <c r="CS8" s="9">
        <v>19057.409022556389</v>
      </c>
      <c r="CT8" s="9">
        <f t="shared" si="8"/>
        <v>381.14818045112776</v>
      </c>
      <c r="CU8" s="7">
        <v>487.44769774436094</v>
      </c>
      <c r="CV8" s="7">
        <f t="shared" si="9"/>
        <v>14.623430932330827</v>
      </c>
      <c r="CW8" s="7">
        <v>29.653053984962405</v>
      </c>
      <c r="CX8" s="7">
        <f t="shared" si="10"/>
        <v>1.1861221593984963</v>
      </c>
      <c r="CY8" s="7">
        <v>170.04149022556388</v>
      </c>
      <c r="CZ8" s="7">
        <f t="shared" si="11"/>
        <v>6.801659609022555</v>
      </c>
      <c r="DA8" s="7">
        <v>44.181969774436091</v>
      </c>
      <c r="DB8" s="7">
        <f t="shared" si="12"/>
        <v>3.5345575819548873</v>
      </c>
      <c r="DC8" s="7">
        <v>341.12076015037593</v>
      </c>
      <c r="DD8" s="7">
        <f t="shared" si="13"/>
        <v>17.056038007518797</v>
      </c>
      <c r="DE8" s="7">
        <v>38.035912481203006</v>
      </c>
      <c r="DF8" s="7">
        <f t="shared" si="14"/>
        <v>2.2821547488721801</v>
      </c>
      <c r="DG8" s="7">
        <v>81.714430451127811</v>
      </c>
      <c r="DH8" s="7">
        <f t="shared" si="15"/>
        <v>3.2685772180451127</v>
      </c>
      <c r="DI8" s="7">
        <v>10.404384736842106</v>
      </c>
      <c r="DJ8" s="7">
        <f t="shared" si="16"/>
        <v>0.72830693157894744</v>
      </c>
      <c r="DK8" s="7">
        <v>50.597335187969918</v>
      </c>
      <c r="DL8" s="7">
        <f t="shared" si="17"/>
        <v>5.0597335187969925</v>
      </c>
      <c r="DM8" s="7">
        <v>9.3734663909774429</v>
      </c>
      <c r="DN8" s="7">
        <f t="shared" si="18"/>
        <v>1.6872239503759396</v>
      </c>
      <c r="DO8" s="7">
        <v>2.3481266616541352</v>
      </c>
      <c r="DP8" s="7">
        <f t="shared" si="19"/>
        <v>0.16436886631578948</v>
      </c>
      <c r="DQ8" s="7">
        <v>7.2364121127819541</v>
      </c>
      <c r="DR8" s="7">
        <f t="shared" si="20"/>
        <v>1.4472824225563909</v>
      </c>
      <c r="DS8" s="7">
        <v>0.86787543609022555</v>
      </c>
      <c r="DT8" s="7">
        <f t="shared" si="21"/>
        <v>0.1562175784962406</v>
      </c>
      <c r="DU8" s="7">
        <v>5.9807844436090223</v>
      </c>
      <c r="DV8" s="7">
        <f t="shared" si="22"/>
        <v>1.6148117997744362</v>
      </c>
      <c r="DW8" s="7">
        <v>1.1179717669172933</v>
      </c>
      <c r="DX8" s="7">
        <f t="shared" si="23"/>
        <v>0.10061745902255639</v>
      </c>
      <c r="DY8" s="7">
        <v>3.3112033759398498</v>
      </c>
      <c r="DZ8" s="7">
        <f t="shared" si="24"/>
        <v>0.36423237135338349</v>
      </c>
      <c r="EA8" s="7">
        <v>0.51064764887218039</v>
      </c>
      <c r="EB8" s="7">
        <f t="shared" si="25"/>
        <v>0.11744895924060149</v>
      </c>
      <c r="EC8" s="7">
        <v>3.1852117744360897</v>
      </c>
      <c r="ED8" s="7">
        <f t="shared" si="26"/>
        <v>0.35037329518796989</v>
      </c>
      <c r="EE8" s="7">
        <v>0.37379795563909768</v>
      </c>
      <c r="EF8" s="7">
        <f t="shared" si="27"/>
        <v>5.9807672902255631E-2</v>
      </c>
      <c r="EG8" s="1" t="s">
        <v>77</v>
      </c>
      <c r="EH8" s="1" t="s">
        <v>77</v>
      </c>
      <c r="EI8" s="7">
        <v>4.3112403690000001</v>
      </c>
      <c r="EJ8" s="7">
        <v>0.969491306</v>
      </c>
      <c r="EK8" s="7">
        <v>892.35138280000001</v>
      </c>
      <c r="EL8" s="9">
        <v>74854.334019999995</v>
      </c>
      <c r="EM8" s="9">
        <v>213074.82029999999</v>
      </c>
      <c r="EN8" s="7">
        <v>615.32769069999995</v>
      </c>
      <c r="EO8" s="9">
        <v>8270.1123119999993</v>
      </c>
      <c r="EP8" s="9">
        <v>16554.52406</v>
      </c>
      <c r="EQ8" s="9">
        <v>7308.747488</v>
      </c>
      <c r="ER8" s="9">
        <v>16292.754779999999</v>
      </c>
      <c r="ES8" s="7">
        <v>416.2106599</v>
      </c>
      <c r="ET8" s="7">
        <v>25.32304761</v>
      </c>
      <c r="EU8" s="7">
        <v>145.20252579999999</v>
      </c>
      <c r="EV8" s="7">
        <v>37.784363679999998</v>
      </c>
      <c r="EW8" s="7">
        <v>291.269834</v>
      </c>
      <c r="EX8" s="7">
        <v>32.477283540000002</v>
      </c>
      <c r="EY8" s="7">
        <v>69.772662729999993</v>
      </c>
      <c r="EZ8" s="7">
        <v>8.884973317</v>
      </c>
      <c r="FA8" s="7">
        <v>43.203570360000001</v>
      </c>
      <c r="FB8" s="7">
        <v>8.0041031460000003</v>
      </c>
      <c r="FC8" s="7">
        <v>2.0051849009999998</v>
      </c>
      <c r="FD8" s="7">
        <v>6.1798317850000002</v>
      </c>
      <c r="FE8" s="7">
        <v>0.74121611300000001</v>
      </c>
      <c r="FF8" s="7">
        <v>5.1099431769999999</v>
      </c>
      <c r="FG8" s="7">
        <v>0.95482792000000005</v>
      </c>
      <c r="FH8" s="7">
        <v>2.8317368649999999</v>
      </c>
      <c r="FI8" s="7">
        <v>0.43612279999999998</v>
      </c>
      <c r="FJ8" s="7">
        <v>2.7286975450000002</v>
      </c>
      <c r="FK8" s="7">
        <v>0.32072725899999999</v>
      </c>
    </row>
    <row r="9" spans="1:167" x14ac:dyDescent="0.25">
      <c r="A9" s="1" t="s">
        <v>71</v>
      </c>
      <c r="B9" s="1" t="s">
        <v>227</v>
      </c>
      <c r="C9" s="34">
        <v>64.839160000000007</v>
      </c>
      <c r="D9" s="34">
        <v>-23.74156</v>
      </c>
      <c r="E9" s="1">
        <v>7</v>
      </c>
      <c r="F9" s="1">
        <v>6</v>
      </c>
      <c r="G9" s="1" t="s">
        <v>72</v>
      </c>
      <c r="I9" s="16">
        <v>45.487110000000001</v>
      </c>
      <c r="J9" s="16">
        <v>0.49532922668644547</v>
      </c>
      <c r="K9" s="16">
        <v>3.2714400000000001</v>
      </c>
      <c r="L9" s="16">
        <v>9.4361885551414157E-2</v>
      </c>
      <c r="M9" s="16">
        <v>13.825699999999999</v>
      </c>
      <c r="N9" s="16">
        <v>0.21143421004079455</v>
      </c>
      <c r="O9" s="16">
        <v>12.59332</v>
      </c>
      <c r="P9" s="16">
        <v>0.19967710172287856</v>
      </c>
      <c r="Q9" s="16">
        <v>0.24274000000000001</v>
      </c>
      <c r="R9" s="16">
        <v>2.8084445981169211E-2</v>
      </c>
      <c r="S9" s="16">
        <v>5.9116200000000001</v>
      </c>
      <c r="T9" s="16">
        <v>0.11705931935806915</v>
      </c>
      <c r="U9" s="16">
        <v>12.144349999999999</v>
      </c>
      <c r="V9" s="16">
        <v>0.16823971933867157</v>
      </c>
      <c r="W9" s="16">
        <v>2.6264500000000002</v>
      </c>
      <c r="X9" s="16">
        <v>0.16174361822791569</v>
      </c>
      <c r="Y9" s="16">
        <v>1.04339</v>
      </c>
      <c r="Z9" s="16">
        <v>5.5472556456082019E-2</v>
      </c>
      <c r="AA9" s="16">
        <v>0.92952999999999997</v>
      </c>
      <c r="AB9" s="16">
        <v>4.7959036878173836E-2</v>
      </c>
      <c r="AC9" s="16">
        <v>0.13328000000000001</v>
      </c>
      <c r="AD9" s="16">
        <v>1.4324952780692552E-2</v>
      </c>
      <c r="AE9" s="16">
        <f t="shared" si="0"/>
        <v>98.208930000000009</v>
      </c>
      <c r="AF9" s="16"/>
      <c r="AG9" s="16">
        <v>45.613999999999997</v>
      </c>
      <c r="AH9" s="16">
        <v>2.9169999999999998</v>
      </c>
      <c r="AI9" s="16">
        <v>12.327999999999999</v>
      </c>
      <c r="AJ9" s="16">
        <v>0.95199999999999996</v>
      </c>
      <c r="AK9" s="16">
        <v>11.781000000000001</v>
      </c>
      <c r="AL9" s="16">
        <v>0.216</v>
      </c>
      <c r="AM9" s="16">
        <v>11.262</v>
      </c>
      <c r="AN9" s="16">
        <v>10.829000000000001</v>
      </c>
      <c r="AO9" s="16">
        <v>2.3420000000000001</v>
      </c>
      <c r="AP9" s="16">
        <v>0.93</v>
      </c>
      <c r="AQ9" s="16">
        <v>0.82899999999999996</v>
      </c>
      <c r="AR9" s="7"/>
      <c r="AS9" s="7">
        <v>14.41</v>
      </c>
      <c r="AT9" s="7"/>
      <c r="AU9" s="7">
        <v>39.347766666666665</v>
      </c>
      <c r="AV9" s="7">
        <v>0.49757592142116669</v>
      </c>
      <c r="AW9" s="7">
        <v>1.8528666666666666E-2</v>
      </c>
      <c r="AX9" s="7">
        <v>1.7803463917666667E-2</v>
      </c>
      <c r="AY9" s="7">
        <v>0.20106900000000005</v>
      </c>
      <c r="AZ9" s="7">
        <v>1.8717712268310004E-2</v>
      </c>
      <c r="BA9" s="7">
        <v>13.885366666666668</v>
      </c>
      <c r="BB9" s="7">
        <v>0.48812687406833338</v>
      </c>
      <c r="BC9" s="7">
        <v>0.2215216666666667</v>
      </c>
      <c r="BD9" s="7">
        <v>1.6610670164597201E-2</v>
      </c>
      <c r="BE9" s="7">
        <v>45.892983333333341</v>
      </c>
      <c r="BF9" s="7">
        <v>0.78729068710958339</v>
      </c>
      <c r="BG9" s="7">
        <v>0.29594183333333335</v>
      </c>
      <c r="BH9" s="7">
        <v>1.873177724630205E-2</v>
      </c>
      <c r="BI9" s="7">
        <v>6.8455E-3</v>
      </c>
      <c r="BJ9" s="7">
        <v>8.271714285714285E-3</v>
      </c>
      <c r="BK9" s="7">
        <v>0.19068383333333336</v>
      </c>
      <c r="BL9" s="7">
        <v>0.02</v>
      </c>
      <c r="BM9" s="7">
        <v>3.6577666666666668E-2</v>
      </c>
      <c r="BN9" s="7">
        <v>3.8020692194333336E-2</v>
      </c>
      <c r="BO9" s="7" t="s">
        <v>77</v>
      </c>
      <c r="BP9" s="7" t="s">
        <v>77</v>
      </c>
      <c r="BQ9" s="7">
        <v>6.8006000000000004E-3</v>
      </c>
      <c r="BR9" s="7">
        <v>1.6022836082166668E-2</v>
      </c>
      <c r="BS9" s="7" t="s">
        <v>77</v>
      </c>
      <c r="BT9" s="7" t="s">
        <v>77</v>
      </c>
      <c r="BU9" s="7">
        <f t="shared" si="28"/>
        <v>100.10408543333335</v>
      </c>
      <c r="BV9" s="7">
        <v>85.488714852119656</v>
      </c>
      <c r="BW9" s="7" t="s">
        <v>77</v>
      </c>
      <c r="BY9" s="26">
        <v>1771.9967447312406</v>
      </c>
      <c r="BZ9" s="7">
        <v>53.159902341937219</v>
      </c>
      <c r="CA9" s="7">
        <v>4.0740187894736843</v>
      </c>
      <c r="CB9" s="7">
        <f t="shared" si="1"/>
        <v>0.20370093947368423</v>
      </c>
      <c r="CC9" s="7">
        <v>1.4123562631578948</v>
      </c>
      <c r="CD9" s="7">
        <f t="shared" si="29"/>
        <v>5.6494250526315792E-2</v>
      </c>
      <c r="CE9" s="7">
        <v>896.0884736842105</v>
      </c>
      <c r="CF9" s="7">
        <f t="shared" si="2"/>
        <v>143.37415578947369</v>
      </c>
      <c r="CG9" s="9">
        <v>31917.466578947373</v>
      </c>
      <c r="CH9" s="9">
        <f t="shared" si="3"/>
        <v>638.3493315789475</v>
      </c>
      <c r="CI9" s="9">
        <v>213406.7052631579</v>
      </c>
      <c r="CJ9" s="9">
        <f t="shared" si="4"/>
        <v>2134.0670526315789</v>
      </c>
      <c r="CK9" s="7">
        <v>656.76540000000011</v>
      </c>
      <c r="CL9" s="7">
        <f t="shared" si="5"/>
        <v>118.21777200000001</v>
      </c>
      <c r="CM9" s="9">
        <v>8298.558473684212</v>
      </c>
      <c r="CN9" s="9">
        <f t="shared" si="30"/>
        <v>165.97116947368426</v>
      </c>
      <c r="CO9" s="9">
        <v>17602.534736842106</v>
      </c>
      <c r="CP9" s="9">
        <f t="shared" si="6"/>
        <v>352.0506947368421</v>
      </c>
      <c r="CQ9" s="9">
        <v>8839.8844736842111</v>
      </c>
      <c r="CR9" s="9">
        <f t="shared" si="7"/>
        <v>176.79768947368422</v>
      </c>
      <c r="CS9" s="9">
        <v>19599.468157894738</v>
      </c>
      <c r="CT9" s="9">
        <f t="shared" si="8"/>
        <v>391.98936315789479</v>
      </c>
      <c r="CU9" s="7">
        <v>511.3677078947369</v>
      </c>
      <c r="CV9" s="7">
        <f t="shared" si="9"/>
        <v>15.341031236842106</v>
      </c>
      <c r="CW9" s="7">
        <v>31.164003947368421</v>
      </c>
      <c r="CX9" s="7">
        <f t="shared" si="10"/>
        <v>1.246560157894737</v>
      </c>
      <c r="CY9" s="7">
        <v>172.56697105263157</v>
      </c>
      <c r="CZ9" s="7">
        <f t="shared" si="11"/>
        <v>6.9026788421052627</v>
      </c>
      <c r="DA9" s="7">
        <v>46.772179736842105</v>
      </c>
      <c r="DB9" s="7">
        <f t="shared" si="12"/>
        <v>3.7417743789473685</v>
      </c>
      <c r="DC9" s="7">
        <v>363.82462105263158</v>
      </c>
      <c r="DD9" s="7">
        <f t="shared" si="13"/>
        <v>18.191231052631579</v>
      </c>
      <c r="DE9" s="7">
        <v>38.604232894736846</v>
      </c>
      <c r="DF9" s="7">
        <f t="shared" si="14"/>
        <v>2.3162539736842107</v>
      </c>
      <c r="DG9" s="7">
        <v>83.052521052631576</v>
      </c>
      <c r="DH9" s="7">
        <f t="shared" si="15"/>
        <v>3.3221008421052631</v>
      </c>
      <c r="DI9" s="7">
        <v>10.511576052631581</v>
      </c>
      <c r="DJ9" s="7">
        <f t="shared" si="16"/>
        <v>0.73581032368421073</v>
      </c>
      <c r="DK9" s="7">
        <v>47.749621578947377</v>
      </c>
      <c r="DL9" s="7">
        <f t="shared" si="17"/>
        <v>4.7749621578947377</v>
      </c>
      <c r="DM9" s="7">
        <v>9.0175231578947361</v>
      </c>
      <c r="DN9" s="7">
        <f t="shared" si="18"/>
        <v>1.6231541684210524</v>
      </c>
      <c r="DO9" s="7">
        <v>2.7940762894736841</v>
      </c>
      <c r="DP9" s="7">
        <f t="shared" si="19"/>
        <v>0.19558534026315791</v>
      </c>
      <c r="DQ9" s="7">
        <v>8.8887994736842124</v>
      </c>
      <c r="DR9" s="7">
        <f t="shared" si="20"/>
        <v>1.7777598947368425</v>
      </c>
      <c r="DS9" s="7">
        <v>1.024726342105263</v>
      </c>
      <c r="DT9" s="7">
        <f t="shared" si="21"/>
        <v>0.18445074157894734</v>
      </c>
      <c r="DU9" s="7">
        <v>6.787943131578948</v>
      </c>
      <c r="DV9" s="7">
        <f t="shared" si="22"/>
        <v>1.8327446455263161</v>
      </c>
      <c r="DW9" s="7">
        <v>1.3425880263157897</v>
      </c>
      <c r="DX9" s="7">
        <f t="shared" si="23"/>
        <v>0.12083292236842107</v>
      </c>
      <c r="DY9" s="7">
        <v>3.6880193684210525</v>
      </c>
      <c r="DZ9" s="7">
        <f t="shared" si="24"/>
        <v>0.4056821305263158</v>
      </c>
      <c r="EA9" s="7">
        <v>0.44697153947368429</v>
      </c>
      <c r="EB9" s="7">
        <f t="shared" si="25"/>
        <v>0.10280345407894739</v>
      </c>
      <c r="EC9" s="7">
        <v>3.0231186315789476</v>
      </c>
      <c r="ED9" s="7">
        <f t="shared" si="26"/>
        <v>0.33254304947368424</v>
      </c>
      <c r="EE9" s="7">
        <v>0.38726091315789474</v>
      </c>
      <c r="EF9" s="7">
        <f t="shared" si="27"/>
        <v>6.1961746105263157E-2</v>
      </c>
      <c r="EG9" s="1" t="s">
        <v>77</v>
      </c>
      <c r="EH9" s="1" t="s">
        <v>77</v>
      </c>
      <c r="EI9" s="7">
        <v>3.6333828389999998</v>
      </c>
      <c r="EJ9" s="7">
        <v>1.2115410950000001</v>
      </c>
      <c r="EK9" s="7">
        <v>766.36190620000002</v>
      </c>
      <c r="EL9" s="9">
        <v>64230.916270000002</v>
      </c>
      <c r="EM9" s="9">
        <v>213219.72779999999</v>
      </c>
      <c r="EN9" s="7">
        <v>561.65047500000003</v>
      </c>
      <c r="EO9" s="9">
        <v>7102.6994780000005</v>
      </c>
      <c r="EP9" s="9">
        <v>15071.558929999999</v>
      </c>
      <c r="EQ9" s="9">
        <v>7566.0180060000002</v>
      </c>
      <c r="ER9" s="9">
        <v>16781.363799999999</v>
      </c>
      <c r="ES9" s="7">
        <v>437.29614579999998</v>
      </c>
      <c r="ET9" s="7">
        <v>26.6536334</v>
      </c>
      <c r="EU9" s="7">
        <v>147.58214390000001</v>
      </c>
      <c r="EV9" s="7">
        <v>40.059518949999998</v>
      </c>
      <c r="EW9" s="7">
        <v>311.1262097</v>
      </c>
      <c r="EX9" s="7">
        <v>33.01246493</v>
      </c>
      <c r="EY9" s="7">
        <v>71.022592590000002</v>
      </c>
      <c r="EZ9" s="7">
        <v>8.9900943269999996</v>
      </c>
      <c r="FA9" s="7">
        <v>40.833728970000003</v>
      </c>
      <c r="FB9" s="7">
        <v>7.7118157910000003</v>
      </c>
      <c r="FC9" s="7">
        <v>2.3896148799999999</v>
      </c>
      <c r="FD9" s="7">
        <v>7.6024406070000001</v>
      </c>
      <c r="FE9" s="7">
        <v>0.87649938599999999</v>
      </c>
      <c r="FF9" s="7">
        <v>5.8083242540000004</v>
      </c>
      <c r="FG9" s="7">
        <v>1.1484001559999999</v>
      </c>
      <c r="FH9" s="7">
        <v>3.1587213300000001</v>
      </c>
      <c r="FI9" s="7">
        <v>0.382316979</v>
      </c>
      <c r="FJ9" s="7">
        <v>2.5936815719999999</v>
      </c>
      <c r="FK9" s="7">
        <v>0.33276749799999999</v>
      </c>
    </row>
    <row r="10" spans="1:167" x14ac:dyDescent="0.25">
      <c r="A10" s="1" t="s">
        <v>71</v>
      </c>
      <c r="B10" s="1" t="s">
        <v>227</v>
      </c>
      <c r="C10" s="34">
        <v>64.839160000000007</v>
      </c>
      <c r="D10" s="34">
        <v>-23.74156</v>
      </c>
      <c r="E10" s="1">
        <v>9</v>
      </c>
      <c r="F10" s="1">
        <v>1</v>
      </c>
      <c r="G10" s="1" t="s">
        <v>72</v>
      </c>
      <c r="I10" s="16">
        <v>45.07734</v>
      </c>
      <c r="J10" s="16">
        <v>0.49214138795036627</v>
      </c>
      <c r="K10" s="16">
        <v>3.4847299999999999</v>
      </c>
      <c r="L10" s="16">
        <v>9.6880531520750546E-2</v>
      </c>
      <c r="M10" s="16">
        <v>13.473940000000001</v>
      </c>
      <c r="N10" s="16">
        <v>0.20720185169499844</v>
      </c>
      <c r="O10" s="16">
        <v>12.96339</v>
      </c>
      <c r="P10" s="16">
        <v>0.20288042218982563</v>
      </c>
      <c r="Q10" s="16">
        <v>0.23913999999999999</v>
      </c>
      <c r="R10" s="16">
        <v>2.7747522272015546E-2</v>
      </c>
      <c r="S10" s="16">
        <v>5.9539299999999997</v>
      </c>
      <c r="T10" s="16">
        <v>0.11757352620056929</v>
      </c>
      <c r="U10" s="16">
        <v>11.984360000000001</v>
      </c>
      <c r="V10" s="16">
        <v>0.16649083745176674</v>
      </c>
      <c r="W10" s="16">
        <v>2.6068600000000002</v>
      </c>
      <c r="X10" s="16">
        <v>0.16171641606900011</v>
      </c>
      <c r="Y10" s="16">
        <v>1.07667</v>
      </c>
      <c r="Z10" s="16">
        <v>5.6448109958715131E-2</v>
      </c>
      <c r="AA10" s="16">
        <v>1.00187</v>
      </c>
      <c r="AB10" s="16">
        <v>4.9700524437938848E-2</v>
      </c>
      <c r="AC10" s="16">
        <v>9.5911999999999997E-2</v>
      </c>
      <c r="AD10" s="16">
        <v>1.3604680691522601E-2</v>
      </c>
      <c r="AE10" s="16">
        <f t="shared" si="0"/>
        <v>97.958141999999981</v>
      </c>
      <c r="AF10" s="16"/>
      <c r="AG10" s="16">
        <v>45.7</v>
      </c>
      <c r="AH10" s="16">
        <v>3.3439999999999999</v>
      </c>
      <c r="AI10" s="16">
        <v>12.930999999999999</v>
      </c>
      <c r="AJ10" s="16">
        <v>1.1319999999999999</v>
      </c>
      <c r="AK10" s="16">
        <v>12.005000000000001</v>
      </c>
      <c r="AL10" s="16">
        <v>0.23</v>
      </c>
      <c r="AM10" s="16">
        <v>8.6590000000000007</v>
      </c>
      <c r="AN10" s="16">
        <v>11.502000000000001</v>
      </c>
      <c r="AO10" s="16">
        <v>2.5019999999999998</v>
      </c>
      <c r="AP10" s="16">
        <v>1.0329999999999999</v>
      </c>
      <c r="AQ10" s="16">
        <v>0.96199999999999997</v>
      </c>
      <c r="AR10" s="7"/>
      <c r="AS10" s="7">
        <v>6.57</v>
      </c>
      <c r="AT10" s="7"/>
      <c r="AU10" s="7">
        <v>38.483966666666667</v>
      </c>
      <c r="AV10" s="7">
        <v>0.49</v>
      </c>
      <c r="AW10" s="7">
        <v>2.0999333333333332E-2</v>
      </c>
      <c r="AX10" s="7">
        <v>0.02</v>
      </c>
      <c r="AY10" s="7">
        <v>0.11430583333333333</v>
      </c>
      <c r="AZ10" s="7">
        <v>0.01</v>
      </c>
      <c r="BA10" s="7">
        <v>17.501666666666669</v>
      </c>
      <c r="BB10" s="7">
        <v>0.55000000000000004</v>
      </c>
      <c r="BC10" s="7">
        <v>0.27102616666666668</v>
      </c>
      <c r="BD10" s="7">
        <v>1.6716693310371799E-2</v>
      </c>
      <c r="BE10" s="7">
        <v>42.811599999999999</v>
      </c>
      <c r="BF10" s="7">
        <v>0.77</v>
      </c>
      <c r="BG10" s="7">
        <v>0.23593600000000001</v>
      </c>
      <c r="BH10" s="7">
        <v>1.873177724630205E-2</v>
      </c>
      <c r="BI10" s="7">
        <v>1.6437E-2</v>
      </c>
      <c r="BJ10" s="7">
        <v>8.271714285714285E-3</v>
      </c>
      <c r="BK10" s="7">
        <v>0.13968449999999999</v>
      </c>
      <c r="BL10" s="7">
        <v>0.02</v>
      </c>
      <c r="BM10" s="7">
        <v>3.1067000000000001E-2</v>
      </c>
      <c r="BN10" s="7">
        <v>0.04</v>
      </c>
      <c r="BO10" s="7" t="s">
        <v>77</v>
      </c>
      <c r="BP10" s="7" t="s">
        <v>77</v>
      </c>
      <c r="BQ10" s="7">
        <v>0.02</v>
      </c>
      <c r="BR10" s="7">
        <v>0.02</v>
      </c>
      <c r="BS10" s="7" t="s">
        <v>77</v>
      </c>
      <c r="BT10" s="7" t="s">
        <v>77</v>
      </c>
      <c r="BU10" s="7">
        <f t="shared" si="28"/>
        <v>99.646689166666647</v>
      </c>
      <c r="BV10" s="7">
        <v>81.343616805726782</v>
      </c>
      <c r="BW10" s="7" t="s">
        <v>77</v>
      </c>
      <c r="BY10" s="26">
        <v>2021.798144585516</v>
      </c>
      <c r="BZ10" s="7">
        <v>60.653944337565477</v>
      </c>
      <c r="CA10" s="7">
        <v>4.7916599718045099</v>
      </c>
      <c r="CB10" s="7">
        <f t="shared" si="1"/>
        <v>0.2395829985902255</v>
      </c>
      <c r="CC10" s="7">
        <v>0.80410836315789469</v>
      </c>
      <c r="CD10" s="7">
        <f t="shared" si="29"/>
        <v>3.2164334526315785E-2</v>
      </c>
      <c r="CE10" s="7">
        <v>1012.3128439849623</v>
      </c>
      <c r="CF10" s="7">
        <f t="shared" si="2"/>
        <v>161.97005503759397</v>
      </c>
      <c r="CG10" s="9">
        <v>38677.106842105262</v>
      </c>
      <c r="CH10" s="9">
        <f t="shared" si="3"/>
        <v>773.54213684210526</v>
      </c>
      <c r="CI10" s="9">
        <v>213757.2879699248</v>
      </c>
      <c r="CJ10" s="9">
        <f t="shared" si="4"/>
        <v>2137.572879699248</v>
      </c>
      <c r="CK10" s="7">
        <v>571.32884266917279</v>
      </c>
      <c r="CL10" s="7">
        <f t="shared" si="5"/>
        <v>102.83919168045109</v>
      </c>
      <c r="CM10" s="9">
        <v>9362.4110526315781</v>
      </c>
      <c r="CN10" s="9">
        <f t="shared" si="30"/>
        <v>187.24822105263158</v>
      </c>
      <c r="CO10" s="9">
        <v>21778.866033834584</v>
      </c>
      <c r="CP10" s="9">
        <f t="shared" si="6"/>
        <v>435.57732067669167</v>
      </c>
      <c r="CQ10" s="9">
        <v>8906.8401879699231</v>
      </c>
      <c r="CR10" s="9">
        <f t="shared" si="7"/>
        <v>178.13680375939848</v>
      </c>
      <c r="CS10" s="9">
        <v>21395.498853383458</v>
      </c>
      <c r="CT10" s="9">
        <f t="shared" si="8"/>
        <v>427.90997706766916</v>
      </c>
      <c r="CU10" s="7">
        <v>491.50938890977432</v>
      </c>
      <c r="CV10" s="7">
        <f t="shared" si="9"/>
        <v>14.745281667293229</v>
      </c>
      <c r="CW10" s="7">
        <v>33.053815150375939</v>
      </c>
      <c r="CX10" s="7">
        <f t="shared" si="10"/>
        <v>1.3221526060150377</v>
      </c>
      <c r="CY10" s="7">
        <v>191.0389144736842</v>
      </c>
      <c r="CZ10" s="7">
        <f t="shared" si="11"/>
        <v>7.6415565789473678</v>
      </c>
      <c r="DA10" s="7">
        <v>53.392045770676688</v>
      </c>
      <c r="DB10" s="7">
        <f t="shared" si="12"/>
        <v>4.2713636616541351</v>
      </c>
      <c r="DC10" s="7">
        <v>380.52201146616534</v>
      </c>
      <c r="DD10" s="7">
        <f t="shared" si="13"/>
        <v>19.026100573308266</v>
      </c>
      <c r="DE10" s="7">
        <v>42.017386804511275</v>
      </c>
      <c r="DF10" s="7">
        <f t="shared" si="14"/>
        <v>2.5210432082706764</v>
      </c>
      <c r="DG10" s="7">
        <v>92.283184962406011</v>
      </c>
      <c r="DH10" s="7">
        <f t="shared" si="15"/>
        <v>3.6913273984962407</v>
      </c>
      <c r="DI10" s="7">
        <v>11.474368815789473</v>
      </c>
      <c r="DJ10" s="7">
        <f t="shared" si="16"/>
        <v>0.80320581710526318</v>
      </c>
      <c r="DK10" s="7">
        <v>51.942814680451121</v>
      </c>
      <c r="DL10" s="7">
        <f t="shared" si="17"/>
        <v>5.1942814680451121</v>
      </c>
      <c r="DM10" s="7">
        <v>10.130004981203006</v>
      </c>
      <c r="DN10" s="7">
        <f t="shared" si="18"/>
        <v>1.8234008966165411</v>
      </c>
      <c r="DO10" s="7">
        <v>2.579304704887218</v>
      </c>
      <c r="DP10" s="7">
        <f t="shared" si="19"/>
        <v>0.18055132934210527</v>
      </c>
      <c r="DQ10" s="7">
        <v>8.4967404530075168</v>
      </c>
      <c r="DR10" s="7">
        <f t="shared" si="20"/>
        <v>1.6993480906015035</v>
      </c>
      <c r="DS10" s="7">
        <v>1.1561185150375939</v>
      </c>
      <c r="DT10" s="7">
        <f t="shared" si="21"/>
        <v>0.20810133270676689</v>
      </c>
      <c r="DU10" s="7">
        <v>6.8049393665413529</v>
      </c>
      <c r="DV10" s="7">
        <f t="shared" si="22"/>
        <v>1.8373336289661655</v>
      </c>
      <c r="DW10" s="7">
        <v>1.3410115206766915</v>
      </c>
      <c r="DX10" s="7">
        <f t="shared" si="23"/>
        <v>0.12069103686090223</v>
      </c>
      <c r="DY10" s="7">
        <v>4.0819149473684204</v>
      </c>
      <c r="DZ10" s="7">
        <f t="shared" si="24"/>
        <v>0.44901064421052622</v>
      </c>
      <c r="EA10" s="7">
        <v>0.55635517387218048</v>
      </c>
      <c r="EB10" s="7">
        <f t="shared" si="25"/>
        <v>0.12796168999060151</v>
      </c>
      <c r="EC10" s="7">
        <v>3.0845585808270672</v>
      </c>
      <c r="ED10" s="7">
        <f t="shared" si="26"/>
        <v>0.33930144389097738</v>
      </c>
      <c r="EE10" s="7">
        <v>0.42795295545112777</v>
      </c>
      <c r="EF10" s="7">
        <f t="shared" si="27"/>
        <v>6.8472472872180445E-2</v>
      </c>
      <c r="EG10" s="1" t="s">
        <v>77</v>
      </c>
      <c r="EH10" s="1" t="s">
        <v>77</v>
      </c>
      <c r="EI10" s="7">
        <v>4.5568582820000003</v>
      </c>
      <c r="EJ10" s="7">
        <v>0.75182315399999999</v>
      </c>
      <c r="EK10" s="7">
        <v>945.24274560000003</v>
      </c>
      <c r="EL10" s="9">
        <v>52479.526270000002</v>
      </c>
      <c r="EM10" s="9">
        <v>213621.72930000001</v>
      </c>
      <c r="EN10" s="7">
        <v>533.46127249999995</v>
      </c>
      <c r="EO10" s="9">
        <v>8745.0807850000001</v>
      </c>
      <c r="EP10" s="9">
        <v>20346.148840000002</v>
      </c>
      <c r="EQ10" s="9">
        <v>8319.5489440000001</v>
      </c>
      <c r="ER10" s="9">
        <v>19988.001370000002</v>
      </c>
      <c r="ES10" s="7">
        <v>458.92599990000002</v>
      </c>
      <c r="ET10" s="7">
        <v>30.864482590000001</v>
      </c>
      <c r="EU10" s="7">
        <v>178.38052719999999</v>
      </c>
      <c r="EV10" s="7">
        <v>49.886443419999999</v>
      </c>
      <c r="EW10" s="7">
        <v>355.29702639999999</v>
      </c>
      <c r="EX10" s="7">
        <v>39.231975609999999</v>
      </c>
      <c r="EY10" s="7">
        <v>86.165618499999994</v>
      </c>
      <c r="EZ10" s="7">
        <v>10.71428663</v>
      </c>
      <c r="FA10" s="7">
        <v>48.499724929999999</v>
      </c>
      <c r="FB10" s="7">
        <v>9.4587186800000005</v>
      </c>
      <c r="FC10" s="7">
        <v>2.4084306999999998</v>
      </c>
      <c r="FD10" s="7">
        <v>7.9340093950000004</v>
      </c>
      <c r="FE10" s="7">
        <v>1.0795865650000001</v>
      </c>
      <c r="FF10" s="7">
        <v>6.3555502830000004</v>
      </c>
      <c r="FG10" s="7">
        <v>1.2522486589999999</v>
      </c>
      <c r="FH10" s="7">
        <v>3.8139055389999998</v>
      </c>
      <c r="FI10" s="7">
        <v>0.51952595099999999</v>
      </c>
      <c r="FJ10" s="7">
        <v>2.8841885860000001</v>
      </c>
      <c r="FK10" s="7">
        <v>0.40042556600000001</v>
      </c>
    </row>
    <row r="11" spans="1:167" x14ac:dyDescent="0.25">
      <c r="A11" s="1" t="s">
        <v>71</v>
      </c>
      <c r="B11" s="1" t="s">
        <v>227</v>
      </c>
      <c r="C11" s="34">
        <v>64.839160000000007</v>
      </c>
      <c r="D11" s="34">
        <v>-23.74156</v>
      </c>
      <c r="E11" s="1">
        <v>10</v>
      </c>
      <c r="F11" s="1">
        <v>1</v>
      </c>
      <c r="G11" s="1" t="s">
        <v>72</v>
      </c>
      <c r="I11" s="16">
        <v>43.787460000000003</v>
      </c>
      <c r="J11" s="16">
        <v>0.48523134828913478</v>
      </c>
      <c r="K11" s="16">
        <v>3.29915</v>
      </c>
      <c r="L11" s="16">
        <v>9.4228544017716298E-2</v>
      </c>
      <c r="M11" s="16">
        <v>14.53098</v>
      </c>
      <c r="N11" s="16">
        <v>0.21965362379899123</v>
      </c>
      <c r="O11" s="16">
        <v>13.269310000000001</v>
      </c>
      <c r="P11" s="16">
        <v>0.20569771277962365</v>
      </c>
      <c r="Q11" s="16">
        <v>0.26311000000000001</v>
      </c>
      <c r="R11" s="16">
        <v>2.821433794660385E-2</v>
      </c>
      <c r="S11" s="16">
        <v>6.0854100000000004</v>
      </c>
      <c r="T11" s="16">
        <v>0.11924827930031857</v>
      </c>
      <c r="U11" s="16">
        <v>11.436859999999999</v>
      </c>
      <c r="V11" s="16">
        <v>0.16148180020431011</v>
      </c>
      <c r="W11" s="16">
        <v>2.5727099999999998</v>
      </c>
      <c r="X11" s="16">
        <v>0.16077331284679103</v>
      </c>
      <c r="Y11" s="16">
        <v>0.95574000000000003</v>
      </c>
      <c r="Z11" s="16">
        <v>5.2472283434794126E-2</v>
      </c>
      <c r="AA11" s="16">
        <v>1.06542</v>
      </c>
      <c r="AB11" s="16">
        <v>5.1236216448726779E-2</v>
      </c>
      <c r="AC11" s="16">
        <v>0.43180800000000003</v>
      </c>
      <c r="AD11" s="16">
        <v>2.1935007356002779E-2</v>
      </c>
      <c r="AE11" s="16">
        <f t="shared" si="0"/>
        <v>97.697958</v>
      </c>
      <c r="AF11" s="16"/>
      <c r="AG11" s="16">
        <v>45.084000000000003</v>
      </c>
      <c r="AH11" s="16">
        <v>3.3490000000000002</v>
      </c>
      <c r="AI11" s="16">
        <v>14.75</v>
      </c>
      <c r="AJ11" s="16">
        <v>1.153</v>
      </c>
      <c r="AK11" s="16">
        <v>11.66</v>
      </c>
      <c r="AL11" s="16">
        <v>0.26700000000000002</v>
      </c>
      <c r="AM11" s="16">
        <v>7.4640000000000004</v>
      </c>
      <c r="AN11" s="16">
        <v>11.609</v>
      </c>
      <c r="AO11" s="16">
        <v>2.6120000000000001</v>
      </c>
      <c r="AP11" s="16">
        <v>0.97</v>
      </c>
      <c r="AQ11" s="16">
        <v>1.081</v>
      </c>
      <c r="AR11" s="7"/>
      <c r="AS11" s="7">
        <v>1.63</v>
      </c>
      <c r="AT11" s="7"/>
      <c r="AU11" s="7">
        <v>38.391450000000006</v>
      </c>
      <c r="AV11" s="7">
        <v>0.49</v>
      </c>
      <c r="AW11" s="7">
        <v>2.6804999999999999E-2</v>
      </c>
      <c r="AX11" s="7">
        <v>0.02</v>
      </c>
      <c r="AY11" s="7">
        <v>7.8835000000000002E-2</v>
      </c>
      <c r="AZ11" s="7">
        <v>0.01</v>
      </c>
      <c r="BA11" s="7">
        <v>18.978099999999998</v>
      </c>
      <c r="BB11" s="7">
        <v>0.56999999999999995</v>
      </c>
      <c r="BC11" s="7">
        <v>0.33321149999999999</v>
      </c>
      <c r="BD11" s="7">
        <v>1.68227164561465E-2</v>
      </c>
      <c r="BE11" s="7">
        <v>40.991349999999997</v>
      </c>
      <c r="BF11" s="7">
        <v>0.76</v>
      </c>
      <c r="BG11" s="7">
        <v>0.25916499999999998</v>
      </c>
      <c r="BH11" s="7">
        <v>1.873177724630205E-2</v>
      </c>
      <c r="BI11" s="7">
        <v>1.1098999999999999E-2</v>
      </c>
      <c r="BJ11" s="7">
        <v>8.271714285714285E-3</v>
      </c>
      <c r="BK11" s="7">
        <v>8.1638000000000002E-2</v>
      </c>
      <c r="BL11" s="7">
        <v>0.02</v>
      </c>
      <c r="BM11" s="7">
        <v>6.6257499999999997E-2</v>
      </c>
      <c r="BN11" s="7">
        <v>0.03</v>
      </c>
      <c r="BO11" s="7" t="s">
        <v>77</v>
      </c>
      <c r="BP11" s="7" t="s">
        <v>77</v>
      </c>
      <c r="BQ11" s="7">
        <v>0.02</v>
      </c>
      <c r="BR11" s="7">
        <v>0.02</v>
      </c>
      <c r="BS11" s="7" t="s">
        <v>77</v>
      </c>
      <c r="BT11" s="7" t="s">
        <v>77</v>
      </c>
      <c r="BU11" s="7">
        <f t="shared" si="28"/>
        <v>99.237910999999997</v>
      </c>
      <c r="BV11" s="7">
        <v>79.381169523882278</v>
      </c>
      <c r="BW11" s="7" t="s">
        <v>77</v>
      </c>
      <c r="BY11" s="26">
        <v>7142.2637174061801</v>
      </c>
      <c r="BZ11" s="7">
        <v>214.26791152218539</v>
      </c>
      <c r="CA11" s="7">
        <v>4.9179468082706768</v>
      </c>
      <c r="CB11" s="7">
        <f t="shared" si="1"/>
        <v>0.24589734041353384</v>
      </c>
      <c r="CC11" s="7">
        <v>1.4794802819548871</v>
      </c>
      <c r="CD11" s="7">
        <f t="shared" si="29"/>
        <v>5.9179211278195483E-2</v>
      </c>
      <c r="CE11" s="7">
        <v>1117.0097330827066</v>
      </c>
      <c r="CF11" s="7">
        <f t="shared" si="2"/>
        <v>178.72155729323305</v>
      </c>
      <c r="CG11" s="9">
        <v>38751.443120300755</v>
      </c>
      <c r="CH11" s="9">
        <f t="shared" si="3"/>
        <v>775.02886240601515</v>
      </c>
      <c r="CI11" s="9">
        <v>210901.20751879699</v>
      </c>
      <c r="CJ11" s="9">
        <f t="shared" si="4"/>
        <v>2109.0120751879699</v>
      </c>
      <c r="CK11" s="7">
        <v>702.78069661654138</v>
      </c>
      <c r="CL11" s="7">
        <f t="shared" si="5"/>
        <v>126.50052539097744</v>
      </c>
      <c r="CM11" s="9">
        <v>8409.5881203007521</v>
      </c>
      <c r="CN11" s="9">
        <f t="shared" si="30"/>
        <v>168.19176240601504</v>
      </c>
      <c r="CO11" s="9">
        <v>20984.958496240601</v>
      </c>
      <c r="CP11" s="9">
        <f t="shared" si="6"/>
        <v>419.699169924812</v>
      </c>
      <c r="CQ11" s="9">
        <v>7719.9272631578942</v>
      </c>
      <c r="CR11" s="9">
        <f t="shared" si="7"/>
        <v>154.3985452631579</v>
      </c>
      <c r="CS11" s="9">
        <v>20655.902406015037</v>
      </c>
      <c r="CT11" s="9">
        <f t="shared" si="8"/>
        <v>413.11804812030073</v>
      </c>
      <c r="CU11" s="7">
        <v>575.44107819548867</v>
      </c>
      <c r="CV11" s="7">
        <f t="shared" si="9"/>
        <v>17.263232345864658</v>
      </c>
      <c r="CW11" s="7">
        <v>30.907526165413536</v>
      </c>
      <c r="CX11" s="7">
        <f t="shared" si="10"/>
        <v>1.2363010466165414</v>
      </c>
      <c r="CY11" s="7">
        <v>155.95392894736841</v>
      </c>
      <c r="CZ11" s="7">
        <f t="shared" si="11"/>
        <v>6.2381571578947366</v>
      </c>
      <c r="DA11" s="7">
        <v>46.375706654135335</v>
      </c>
      <c r="DB11" s="7">
        <f t="shared" si="12"/>
        <v>3.7100565323308268</v>
      </c>
      <c r="DC11" s="7">
        <v>332.46538270676695</v>
      </c>
      <c r="DD11" s="7">
        <f t="shared" si="13"/>
        <v>16.623269135338347</v>
      </c>
      <c r="DE11" s="7">
        <v>40.0396807518797</v>
      </c>
      <c r="DF11" s="7">
        <f t="shared" si="14"/>
        <v>2.4023808451127819</v>
      </c>
      <c r="DG11" s="7">
        <v>87.67479022556391</v>
      </c>
      <c r="DH11" s="7">
        <f t="shared" si="15"/>
        <v>3.5069916090225566</v>
      </c>
      <c r="DI11" s="7">
        <v>10.651918796992481</v>
      </c>
      <c r="DJ11" s="7">
        <f t="shared" si="16"/>
        <v>0.7456343157894737</v>
      </c>
      <c r="DK11" s="7">
        <v>50.187838421052625</v>
      </c>
      <c r="DL11" s="7">
        <f t="shared" si="17"/>
        <v>5.0187838421052628</v>
      </c>
      <c r="DM11" s="7">
        <v>9.6138655639097745</v>
      </c>
      <c r="DN11" s="7">
        <f t="shared" si="18"/>
        <v>1.7304958015037593</v>
      </c>
      <c r="DO11" s="7">
        <v>3.1188241541353388</v>
      </c>
      <c r="DP11" s="7">
        <f t="shared" si="19"/>
        <v>0.21831769078947375</v>
      </c>
      <c r="DQ11" s="7">
        <v>8.8463507142857125</v>
      </c>
      <c r="DR11" s="7">
        <f t="shared" si="20"/>
        <v>1.7692701428571427</v>
      </c>
      <c r="DS11" s="7">
        <v>1.1803615112781956</v>
      </c>
      <c r="DT11" s="7">
        <f t="shared" si="21"/>
        <v>0.2124650720300752</v>
      </c>
      <c r="DU11" s="7">
        <v>6.4585738533834585</v>
      </c>
      <c r="DV11" s="7">
        <f t="shared" si="22"/>
        <v>1.7438149404135339</v>
      </c>
      <c r="DW11" s="7">
        <v>1.3710953120300751</v>
      </c>
      <c r="DX11" s="7">
        <f t="shared" si="23"/>
        <v>0.12339857808270675</v>
      </c>
      <c r="DY11" s="7">
        <v>3.3910587030075185</v>
      </c>
      <c r="DZ11" s="7">
        <f t="shared" si="24"/>
        <v>0.37301645733082706</v>
      </c>
      <c r="EA11" s="7">
        <v>0.412753372556391</v>
      </c>
      <c r="EB11" s="7">
        <f t="shared" si="25"/>
        <v>9.4933275687969929E-2</v>
      </c>
      <c r="EC11" s="7">
        <v>3.4637393909774437</v>
      </c>
      <c r="ED11" s="7">
        <f t="shared" si="26"/>
        <v>0.38101133300751883</v>
      </c>
      <c r="EE11" s="7">
        <v>0.35650004661654139</v>
      </c>
      <c r="EF11" s="7">
        <f t="shared" si="27"/>
        <v>5.7040007458646624E-2</v>
      </c>
      <c r="EG11" s="1" t="s">
        <v>77</v>
      </c>
      <c r="EH11" s="1" t="s">
        <v>77</v>
      </c>
      <c r="EI11" s="7">
        <v>4.8556366239999997</v>
      </c>
      <c r="EJ11" s="7">
        <v>1.4547460969999999</v>
      </c>
      <c r="EK11" s="7">
        <v>1097.9852989999999</v>
      </c>
      <c r="EL11" s="9">
        <v>41694.470260000002</v>
      </c>
      <c r="EM11" s="9">
        <v>210742.27669999999</v>
      </c>
      <c r="EN11" s="7">
        <v>690.80667319999998</v>
      </c>
      <c r="EO11" s="9">
        <v>8267.0386369999997</v>
      </c>
      <c r="EP11" s="9">
        <v>20630.05975</v>
      </c>
      <c r="EQ11" s="9">
        <v>7589.0681020000002</v>
      </c>
      <c r="ER11" s="9">
        <v>20306.56868</v>
      </c>
      <c r="ES11" s="7">
        <v>565.63481639999998</v>
      </c>
      <c r="ET11" s="7">
        <v>30.381271219999999</v>
      </c>
      <c r="EU11" s="7">
        <v>153.29753149999999</v>
      </c>
      <c r="EV11" s="7">
        <v>45.592896760000002</v>
      </c>
      <c r="EW11" s="7">
        <v>326.7999135</v>
      </c>
      <c r="EX11" s="7">
        <v>39.357359160000001</v>
      </c>
      <c r="EY11" s="7">
        <v>86.180726489999998</v>
      </c>
      <c r="EZ11" s="7">
        <v>10.47053395</v>
      </c>
      <c r="FA11" s="7">
        <v>49.33265368</v>
      </c>
      <c r="FB11" s="7">
        <v>9.4500949559999992</v>
      </c>
      <c r="FC11" s="7">
        <v>3.0657106160000001</v>
      </c>
      <c r="FD11" s="7">
        <v>8.6957403390000003</v>
      </c>
      <c r="FE11" s="7">
        <v>1.160275223</v>
      </c>
      <c r="FF11" s="7">
        <v>6.348928731</v>
      </c>
      <c r="FG11" s="7">
        <v>1.3477655100000001</v>
      </c>
      <c r="FH11" s="7">
        <v>3.3338185120000001</v>
      </c>
      <c r="FI11" s="7">
        <v>0.40572952200000001</v>
      </c>
      <c r="FJ11" s="7">
        <v>3.405888021</v>
      </c>
      <c r="FK11" s="7">
        <v>0.35060339800000001</v>
      </c>
    </row>
    <row r="12" spans="1:167" x14ac:dyDescent="0.25">
      <c r="A12" s="1" t="s">
        <v>71</v>
      </c>
      <c r="B12" s="1" t="s">
        <v>227</v>
      </c>
      <c r="C12" s="34">
        <v>64.839160000000007</v>
      </c>
      <c r="D12" s="34">
        <v>-23.74156</v>
      </c>
      <c r="E12" s="1">
        <v>14</v>
      </c>
      <c r="F12" s="1">
        <v>1</v>
      </c>
      <c r="G12" s="1" t="s">
        <v>72</v>
      </c>
      <c r="I12" s="16">
        <v>45.245469999999997</v>
      </c>
      <c r="J12" s="16">
        <v>0.49620639492399837</v>
      </c>
      <c r="K12" s="16">
        <v>2.7404600000000001</v>
      </c>
      <c r="L12" s="16">
        <v>8.6571920555599521E-2</v>
      </c>
      <c r="M12" s="16">
        <v>16.000879999999999</v>
      </c>
      <c r="N12" s="16">
        <v>0.23656440463608613</v>
      </c>
      <c r="O12" s="16">
        <v>10.91461</v>
      </c>
      <c r="P12" s="16">
        <v>0.1837245554680704</v>
      </c>
      <c r="Q12" s="16">
        <v>0.18335000000000001</v>
      </c>
      <c r="R12" s="16">
        <v>2.6626361011338827E-2</v>
      </c>
      <c r="S12" s="16">
        <v>6.3070300000000001</v>
      </c>
      <c r="T12" s="16">
        <v>0.12120516673634281</v>
      </c>
      <c r="U12" s="16">
        <v>11.553990000000001</v>
      </c>
      <c r="V12" s="16">
        <v>0.16335657251467445</v>
      </c>
      <c r="W12" s="16">
        <v>2.5878000000000001</v>
      </c>
      <c r="X12" s="16">
        <v>0.15903479809976245</v>
      </c>
      <c r="Y12" s="16">
        <v>1.00556</v>
      </c>
      <c r="Z12" s="16">
        <v>5.4376082227226986E-2</v>
      </c>
      <c r="AA12" s="16">
        <v>0.60145999999999999</v>
      </c>
      <c r="AB12" s="16">
        <v>3.9321295336787576E-2</v>
      </c>
      <c r="AC12" s="16">
        <v>0.36777599999999999</v>
      </c>
      <c r="AD12" s="16">
        <v>2.0477505567928732E-2</v>
      </c>
      <c r="AE12" s="16">
        <f t="shared" si="0"/>
        <v>97.508386000000002</v>
      </c>
      <c r="AF12" s="16"/>
      <c r="AG12" s="16">
        <v>46.104999999999997</v>
      </c>
      <c r="AH12" s="16">
        <v>2.657</v>
      </c>
      <c r="AI12" s="16">
        <v>15.513</v>
      </c>
      <c r="AJ12" s="16">
        <v>0.89300000000000002</v>
      </c>
      <c r="AK12" s="16">
        <v>10.893000000000001</v>
      </c>
      <c r="AL12" s="16">
        <v>0.17799999999999999</v>
      </c>
      <c r="AM12" s="16">
        <v>8.4930000000000003</v>
      </c>
      <c r="AN12" s="16">
        <v>11.202</v>
      </c>
      <c r="AO12" s="16">
        <v>2.5089999999999999</v>
      </c>
      <c r="AP12" s="16">
        <v>0.97499999999999998</v>
      </c>
      <c r="AQ12" s="16">
        <v>0.58299999999999996</v>
      </c>
      <c r="AR12" s="7"/>
      <c r="AS12" s="7">
        <v>6</v>
      </c>
      <c r="AT12" s="7"/>
      <c r="AU12" s="7">
        <v>38.267400000000002</v>
      </c>
      <c r="AV12" s="7">
        <v>0.49</v>
      </c>
      <c r="AW12" s="7">
        <v>2.0577500000000002E-2</v>
      </c>
      <c r="AX12" s="7">
        <v>0.02</v>
      </c>
      <c r="AY12" s="7">
        <v>5.0644000000000002E-2</v>
      </c>
      <c r="AZ12" s="7">
        <v>0.01</v>
      </c>
      <c r="BA12" s="7">
        <v>16.236149999999999</v>
      </c>
      <c r="BB12" s="7">
        <v>0.51</v>
      </c>
      <c r="BC12" s="7">
        <v>0.23191700000000001</v>
      </c>
      <c r="BD12" s="7">
        <v>1.6928739601921199E-2</v>
      </c>
      <c r="BE12" s="7">
        <v>43.072900000000004</v>
      </c>
      <c r="BF12" s="7">
        <v>0.77</v>
      </c>
      <c r="BG12" s="7">
        <v>0.24655575000000002</v>
      </c>
      <c r="BH12" s="7">
        <v>1.873177724630205E-2</v>
      </c>
      <c r="BI12" s="7">
        <v>5.6532500000000003E-3</v>
      </c>
      <c r="BJ12" s="7">
        <v>8.271714285714285E-3</v>
      </c>
      <c r="BK12" s="7">
        <v>0.14641425</v>
      </c>
      <c r="BL12" s="7">
        <v>0.02</v>
      </c>
      <c r="BM12" s="7">
        <v>2.3075500000000002E-2</v>
      </c>
      <c r="BN12" s="7">
        <v>0.03</v>
      </c>
      <c r="BO12" s="7" t="s">
        <v>77</v>
      </c>
      <c r="BP12" s="7" t="s">
        <v>77</v>
      </c>
      <c r="BQ12" s="7">
        <v>0.03</v>
      </c>
      <c r="BR12" s="7">
        <v>0.02</v>
      </c>
      <c r="BS12" s="7" t="s">
        <v>77</v>
      </c>
      <c r="BT12" s="7" t="s">
        <v>77</v>
      </c>
      <c r="BU12" s="7">
        <f t="shared" si="28"/>
        <v>98.331287250000017</v>
      </c>
      <c r="BV12" s="7">
        <v>82.543809389440014</v>
      </c>
      <c r="BW12" s="7" t="s">
        <v>77</v>
      </c>
      <c r="BY12" s="26">
        <v>7415.446951691024</v>
      </c>
      <c r="BZ12" s="7">
        <v>222.46340855073072</v>
      </c>
      <c r="CA12" s="7">
        <v>3.8418156691729322</v>
      </c>
      <c r="CB12" s="7">
        <f t="shared" si="1"/>
        <v>0.19209078345864661</v>
      </c>
      <c r="CC12" s="7">
        <v>1.672332015037594</v>
      </c>
      <c r="CD12" s="7">
        <f t="shared" si="29"/>
        <v>6.6893280601503763E-2</v>
      </c>
      <c r="CE12" s="7">
        <v>712.07772218045102</v>
      </c>
      <c r="CF12" s="7">
        <f t="shared" si="2"/>
        <v>113.93243554887216</v>
      </c>
      <c r="CG12" s="9">
        <v>38229.815375939848</v>
      </c>
      <c r="CH12" s="9">
        <f t="shared" si="3"/>
        <v>764.59630751879695</v>
      </c>
      <c r="CI12" s="9">
        <v>215837.41203007518</v>
      </c>
      <c r="CJ12" s="9">
        <f t="shared" si="4"/>
        <v>2158.3741203007517</v>
      </c>
      <c r="CK12" s="7">
        <v>574.69271353383454</v>
      </c>
      <c r="CL12" s="7">
        <f t="shared" si="5"/>
        <v>103.44468843609022</v>
      </c>
      <c r="CM12" s="9">
        <v>8583.6771654135318</v>
      </c>
      <c r="CN12" s="9">
        <f t="shared" si="30"/>
        <v>171.67354330827064</v>
      </c>
      <c r="CO12" s="9">
        <v>16721.584285714285</v>
      </c>
      <c r="CP12" s="9">
        <f t="shared" si="6"/>
        <v>334.43168571428572</v>
      </c>
      <c r="CQ12" s="9">
        <v>7807.8324548872179</v>
      </c>
      <c r="CR12" s="9">
        <f t="shared" si="7"/>
        <v>156.15664909774435</v>
      </c>
      <c r="CS12" s="9">
        <v>16408.260714285712</v>
      </c>
      <c r="CT12" s="9">
        <f t="shared" si="8"/>
        <v>328.16521428571423</v>
      </c>
      <c r="CU12" s="7">
        <v>530.42816466165414</v>
      </c>
      <c r="CV12" s="7">
        <f t="shared" si="9"/>
        <v>15.912844939849624</v>
      </c>
      <c r="CW12" s="7">
        <v>20.48493887218045</v>
      </c>
      <c r="CX12" s="7">
        <f t="shared" si="10"/>
        <v>0.81939755488721799</v>
      </c>
      <c r="CY12" s="7">
        <v>160.86257819548871</v>
      </c>
      <c r="CZ12" s="7">
        <f t="shared" si="11"/>
        <v>6.4345031278195481</v>
      </c>
      <c r="DA12" s="7">
        <v>41.250219887218044</v>
      </c>
      <c r="DB12" s="7">
        <f t="shared" si="12"/>
        <v>3.3000175909774434</v>
      </c>
      <c r="DC12" s="7">
        <v>351.1567417293233</v>
      </c>
      <c r="DD12" s="7">
        <f t="shared" si="13"/>
        <v>17.557837086466165</v>
      </c>
      <c r="DE12" s="7">
        <v>30.022647255639093</v>
      </c>
      <c r="DF12" s="7">
        <f t="shared" si="14"/>
        <v>1.8013588353383456</v>
      </c>
      <c r="DG12" s="7">
        <v>63.27834244360902</v>
      </c>
      <c r="DH12" s="7">
        <f t="shared" si="15"/>
        <v>2.531133697744361</v>
      </c>
      <c r="DI12" s="7">
        <v>7.5892003007518793</v>
      </c>
      <c r="DJ12" s="7">
        <f t="shared" si="16"/>
        <v>0.53124402105263158</v>
      </c>
      <c r="DK12" s="7">
        <v>32.501461992481204</v>
      </c>
      <c r="DL12" s="7">
        <f t="shared" si="17"/>
        <v>3.2501461992481206</v>
      </c>
      <c r="DM12" s="7">
        <v>6.5482890563909768</v>
      </c>
      <c r="DN12" s="7">
        <f t="shared" si="18"/>
        <v>1.1786920301503758</v>
      </c>
      <c r="DO12" s="7">
        <v>1.3983257781954885</v>
      </c>
      <c r="DP12" s="7">
        <f t="shared" si="19"/>
        <v>9.7882804473684207E-2</v>
      </c>
      <c r="DQ12" s="7">
        <v>4.4839988007518796</v>
      </c>
      <c r="DR12" s="7">
        <f t="shared" si="20"/>
        <v>0.89679976015037599</v>
      </c>
      <c r="DS12" s="7">
        <v>0.82660139323308268</v>
      </c>
      <c r="DT12" s="7">
        <f t="shared" si="21"/>
        <v>0.14878825078195487</v>
      </c>
      <c r="DU12" s="7">
        <v>4.4787912067669167</v>
      </c>
      <c r="DV12" s="7">
        <f t="shared" si="22"/>
        <v>1.2092736258270675</v>
      </c>
      <c r="DW12" s="7">
        <v>0.89232122932330826</v>
      </c>
      <c r="DX12" s="7">
        <f t="shared" si="23"/>
        <v>8.0308910639097744E-2</v>
      </c>
      <c r="DY12" s="7">
        <v>2.5521550187969924</v>
      </c>
      <c r="DZ12" s="7">
        <f t="shared" si="24"/>
        <v>0.28073705206766914</v>
      </c>
      <c r="EA12" s="7">
        <v>0.31141412030075188</v>
      </c>
      <c r="EB12" s="7">
        <f t="shared" si="25"/>
        <v>7.1625247669172942E-2</v>
      </c>
      <c r="EC12" s="7">
        <v>2.5231660789473684</v>
      </c>
      <c r="ED12" s="7">
        <f t="shared" si="26"/>
        <v>0.27754826868421051</v>
      </c>
      <c r="EE12" s="7">
        <v>0.18368919849624057</v>
      </c>
      <c r="EF12" s="7">
        <f t="shared" si="27"/>
        <v>2.9390271759398491E-2</v>
      </c>
      <c r="EG12" s="1" t="s">
        <v>77</v>
      </c>
      <c r="EH12" s="1" t="s">
        <v>77</v>
      </c>
      <c r="EI12" s="7">
        <v>3.6666578350000001</v>
      </c>
      <c r="EJ12" s="7">
        <v>1.57158664</v>
      </c>
      <c r="EK12" s="7">
        <v>668.37770049999995</v>
      </c>
      <c r="EL12" s="9">
        <v>50428.655250000003</v>
      </c>
      <c r="EM12" s="9">
        <v>215514.87590000001</v>
      </c>
      <c r="EN12" s="7">
        <v>539.41056279999998</v>
      </c>
      <c r="EO12" s="9">
        <v>8059.3912730000002</v>
      </c>
      <c r="EP12" s="9">
        <v>15702.571540000001</v>
      </c>
      <c r="EQ12" s="9">
        <v>7330.9346949999999</v>
      </c>
      <c r="ER12" s="9">
        <v>15408.341899999999</v>
      </c>
      <c r="ES12" s="7">
        <v>497.85738939999999</v>
      </c>
      <c r="ET12" s="7">
        <v>19.228138359999999</v>
      </c>
      <c r="EU12" s="7">
        <v>150.98953320000001</v>
      </c>
      <c r="EV12" s="7">
        <v>38.741226939999997</v>
      </c>
      <c r="EW12" s="7">
        <v>329.59472469999997</v>
      </c>
      <c r="EX12" s="7">
        <v>28.179133449999998</v>
      </c>
      <c r="EY12" s="7">
        <v>59.392829159999998</v>
      </c>
      <c r="EZ12" s="7">
        <v>7.1235404429999996</v>
      </c>
      <c r="FA12" s="7">
        <v>30.505908659999999</v>
      </c>
      <c r="FB12" s="7">
        <v>6.1463455400000004</v>
      </c>
      <c r="FC12" s="7">
        <v>1.3125188699999999</v>
      </c>
      <c r="FD12" s="7">
        <v>4.2089206800000003</v>
      </c>
      <c r="FE12" s="7">
        <v>0.775916206</v>
      </c>
      <c r="FF12" s="7">
        <v>4.2048130060000002</v>
      </c>
      <c r="FG12" s="7">
        <v>0.83761144399999998</v>
      </c>
      <c r="FH12" s="7">
        <v>2.3969233870000002</v>
      </c>
      <c r="FI12" s="7">
        <v>0.29231896400000001</v>
      </c>
      <c r="FJ12" s="7">
        <v>2.3713110980000001</v>
      </c>
      <c r="FK12" s="7">
        <v>0.172740844</v>
      </c>
    </row>
    <row r="13" spans="1:167" x14ac:dyDescent="0.25">
      <c r="A13" s="1" t="s">
        <v>71</v>
      </c>
      <c r="B13" s="1" t="s">
        <v>227</v>
      </c>
      <c r="C13" s="34">
        <v>64.839160000000007</v>
      </c>
      <c r="D13" s="34">
        <v>-23.74156</v>
      </c>
      <c r="E13" s="1">
        <v>15</v>
      </c>
      <c r="F13" s="1">
        <v>1</v>
      </c>
      <c r="G13" s="1" t="s">
        <v>72</v>
      </c>
      <c r="I13" s="16">
        <v>45.880040000000001</v>
      </c>
      <c r="J13" s="16">
        <v>0.49828146708291454</v>
      </c>
      <c r="K13" s="16">
        <v>2.75543</v>
      </c>
      <c r="L13" s="16">
        <v>8.6672241809332404E-2</v>
      </c>
      <c r="M13" s="16">
        <v>16.20552</v>
      </c>
      <c r="N13" s="16">
        <v>0.23832175005392545</v>
      </c>
      <c r="O13" s="16">
        <v>10.715120000000001</v>
      </c>
      <c r="P13" s="16">
        <v>0.18095848911983789</v>
      </c>
      <c r="Q13" s="16">
        <v>0.19689999999999999</v>
      </c>
      <c r="R13" s="16">
        <v>2.6780156075808255E-2</v>
      </c>
      <c r="S13" s="16">
        <v>6.2140199999999997</v>
      </c>
      <c r="T13" s="16">
        <v>0.11953004261814727</v>
      </c>
      <c r="U13" s="16">
        <v>11.56072</v>
      </c>
      <c r="V13" s="16">
        <v>0.16293681045897188</v>
      </c>
      <c r="W13" s="16">
        <v>2.6383899999999998</v>
      </c>
      <c r="X13" s="16">
        <v>0.15922353192424218</v>
      </c>
      <c r="Y13" s="16">
        <v>1.05982</v>
      </c>
      <c r="Z13" s="16">
        <v>5.5797752216412817E-2</v>
      </c>
      <c r="AA13" s="16">
        <v>0.59582999999999997</v>
      </c>
      <c r="AB13" s="16">
        <v>3.9274415259777713E-2</v>
      </c>
      <c r="AC13" s="16">
        <v>0.39727999999999997</v>
      </c>
      <c r="AD13" s="16">
        <v>2.1196524187870863E-2</v>
      </c>
      <c r="AE13" s="16">
        <f t="shared" si="0"/>
        <v>98.219070000000016</v>
      </c>
      <c r="AF13" s="16"/>
      <c r="AG13" s="16">
        <v>46.182000000000002</v>
      </c>
      <c r="AH13" s="16">
        <v>2.5739999999999998</v>
      </c>
      <c r="AI13" s="16">
        <v>15.141</v>
      </c>
      <c r="AJ13" s="16">
        <v>0.85799999999999998</v>
      </c>
      <c r="AK13" s="16">
        <v>10.954000000000001</v>
      </c>
      <c r="AL13" s="16">
        <v>0.184</v>
      </c>
      <c r="AM13" s="16">
        <v>9.2929999999999993</v>
      </c>
      <c r="AN13" s="16">
        <v>10.801</v>
      </c>
      <c r="AO13" s="16">
        <v>2.4649999999999999</v>
      </c>
      <c r="AP13" s="16">
        <v>0.99</v>
      </c>
      <c r="AQ13" s="16">
        <v>0.55700000000000005</v>
      </c>
      <c r="AR13" s="7"/>
      <c r="AS13" s="7">
        <v>9.11</v>
      </c>
      <c r="AT13" s="7"/>
      <c r="AU13" s="7">
        <v>38.783899999999996</v>
      </c>
      <c r="AV13" s="7">
        <v>0.49</v>
      </c>
      <c r="AW13" s="7">
        <v>2.1748333333333331E-2</v>
      </c>
      <c r="AX13" s="7">
        <v>0.02</v>
      </c>
      <c r="AY13" s="7">
        <v>7.803800000000001E-2</v>
      </c>
      <c r="AZ13" s="7">
        <v>0.01</v>
      </c>
      <c r="BA13" s="7">
        <v>15.342333333333334</v>
      </c>
      <c r="BB13" s="7">
        <v>0.51</v>
      </c>
      <c r="BC13" s="7">
        <v>0.23043500000000003</v>
      </c>
      <c r="BD13" s="7">
        <v>1.70347627476959E-2</v>
      </c>
      <c r="BE13" s="7">
        <v>44.433699999999995</v>
      </c>
      <c r="BF13" s="7">
        <v>0.78</v>
      </c>
      <c r="BG13" s="7">
        <v>0.252388</v>
      </c>
      <c r="BH13" s="7">
        <v>1.873177724630205E-2</v>
      </c>
      <c r="BI13" s="7">
        <v>7.1666666666666658E-3</v>
      </c>
      <c r="BJ13" s="7">
        <v>8.271714285714285E-3</v>
      </c>
      <c r="BK13" s="7">
        <v>0.16950699999999999</v>
      </c>
      <c r="BL13" s="7">
        <v>0.02</v>
      </c>
      <c r="BM13" s="7">
        <v>3.0563E-2</v>
      </c>
      <c r="BN13" s="7">
        <v>0.03</v>
      </c>
      <c r="BO13" s="7" t="s">
        <v>77</v>
      </c>
      <c r="BP13" s="7" t="s">
        <v>77</v>
      </c>
      <c r="BQ13" s="7">
        <v>0.03</v>
      </c>
      <c r="BR13" s="7">
        <v>0.02</v>
      </c>
      <c r="BS13" s="7" t="s">
        <v>77</v>
      </c>
      <c r="BT13" s="7" t="s">
        <v>77</v>
      </c>
      <c r="BU13" s="7">
        <f t="shared" si="28"/>
        <v>99.379779333333317</v>
      </c>
      <c r="BV13" s="7">
        <v>83.772036111883992</v>
      </c>
      <c r="BW13" s="7" t="s">
        <v>77</v>
      </c>
      <c r="BY13" s="26">
        <v>6851.5254690211723</v>
      </c>
      <c r="BZ13" s="7">
        <v>205.54576407063516</v>
      </c>
      <c r="CA13" s="7">
        <v>3.8422080921052633</v>
      </c>
      <c r="CB13" s="7">
        <f t="shared" si="1"/>
        <v>0.19211040460526319</v>
      </c>
      <c r="CC13" s="7">
        <v>1.9313201409774436</v>
      </c>
      <c r="CD13" s="7">
        <f t="shared" si="29"/>
        <v>7.7252805639097741E-2</v>
      </c>
      <c r="CE13" s="7">
        <v>683.76540695488711</v>
      </c>
      <c r="CF13" s="7">
        <f t="shared" si="2"/>
        <v>109.40246511278194</v>
      </c>
      <c r="CG13" s="9">
        <v>37586.534774436092</v>
      </c>
      <c r="CH13" s="9">
        <f t="shared" si="3"/>
        <v>751.73069548872184</v>
      </c>
      <c r="CI13" s="9">
        <v>216216.04135338348</v>
      </c>
      <c r="CJ13" s="9">
        <f t="shared" si="4"/>
        <v>2162.1604135338348</v>
      </c>
      <c r="CK13" s="7">
        <v>726.80342387218047</v>
      </c>
      <c r="CL13" s="7">
        <f t="shared" si="5"/>
        <v>130.82461629699247</v>
      </c>
      <c r="CM13" s="9">
        <v>8761.4968984962397</v>
      </c>
      <c r="CN13" s="9">
        <f t="shared" si="30"/>
        <v>175.2299379699248</v>
      </c>
      <c r="CO13" s="9">
        <v>16618.760714285716</v>
      </c>
      <c r="CP13" s="9">
        <f t="shared" si="6"/>
        <v>332.37521428571432</v>
      </c>
      <c r="CQ13" s="9">
        <v>8136.5327255639104</v>
      </c>
      <c r="CR13" s="9">
        <f t="shared" si="7"/>
        <v>162.7306545112782</v>
      </c>
      <c r="CS13" s="9">
        <v>16355.315883458647</v>
      </c>
      <c r="CT13" s="9">
        <f t="shared" si="8"/>
        <v>327.10631766917294</v>
      </c>
      <c r="CU13" s="7">
        <v>573.72719642857146</v>
      </c>
      <c r="CV13" s="7">
        <f t="shared" si="9"/>
        <v>17.211815892857143</v>
      </c>
      <c r="CW13" s="7">
        <v>20.619992105263158</v>
      </c>
      <c r="CX13" s="7">
        <f t="shared" si="10"/>
        <v>0.8247996842105263</v>
      </c>
      <c r="CY13" s="7">
        <v>150.45047368421052</v>
      </c>
      <c r="CZ13" s="7">
        <f t="shared" si="11"/>
        <v>6.0180189473684207</v>
      </c>
      <c r="DA13" s="7">
        <v>41.947720488721806</v>
      </c>
      <c r="DB13" s="7">
        <f t="shared" si="12"/>
        <v>3.3558176390977446</v>
      </c>
      <c r="DC13" s="7">
        <v>370.92684398496243</v>
      </c>
      <c r="DD13" s="7">
        <f t="shared" si="13"/>
        <v>18.546342199248123</v>
      </c>
      <c r="DE13" s="7">
        <v>30.321369736842108</v>
      </c>
      <c r="DF13" s="7">
        <f t="shared" si="14"/>
        <v>1.8192821842105265</v>
      </c>
      <c r="DG13" s="7">
        <v>62.039084022556388</v>
      </c>
      <c r="DH13" s="7">
        <f t="shared" si="15"/>
        <v>2.4815633609022556</v>
      </c>
      <c r="DI13" s="7">
        <v>7.3476763063909774</v>
      </c>
      <c r="DJ13" s="7">
        <f t="shared" si="16"/>
        <v>0.51433734144736842</v>
      </c>
      <c r="DK13" s="7">
        <v>33.341856015037592</v>
      </c>
      <c r="DL13" s="7">
        <f t="shared" si="17"/>
        <v>3.3341856015037594</v>
      </c>
      <c r="DM13" s="7">
        <v>6.4244891071428567</v>
      </c>
      <c r="DN13" s="7">
        <f t="shared" si="18"/>
        <v>1.1564080392857141</v>
      </c>
      <c r="DO13" s="7">
        <v>1.7779482988721804</v>
      </c>
      <c r="DP13" s="7">
        <f t="shared" si="19"/>
        <v>0.12445638092105264</v>
      </c>
      <c r="DQ13" s="7">
        <v>6.8881693984962409</v>
      </c>
      <c r="DR13" s="7">
        <f t="shared" si="20"/>
        <v>1.3776338796992482</v>
      </c>
      <c r="DS13" s="7">
        <v>0.75901672744360893</v>
      </c>
      <c r="DT13" s="7">
        <f t="shared" si="21"/>
        <v>0.1366230109398496</v>
      </c>
      <c r="DU13" s="7">
        <v>4.2545035996240603</v>
      </c>
      <c r="DV13" s="7">
        <f t="shared" si="22"/>
        <v>1.1487159718984963</v>
      </c>
      <c r="DW13" s="7">
        <v>0.79111700187969936</v>
      </c>
      <c r="DX13" s="7">
        <f t="shared" si="23"/>
        <v>7.1200530169172938E-2</v>
      </c>
      <c r="DY13" s="7">
        <v>2.7834728759398497</v>
      </c>
      <c r="DZ13" s="7">
        <f t="shared" si="24"/>
        <v>0.30618201635338349</v>
      </c>
      <c r="EA13" s="7">
        <v>0.33155792669172934</v>
      </c>
      <c r="EB13" s="7">
        <f t="shared" si="25"/>
        <v>7.625832313909775E-2</v>
      </c>
      <c r="EC13" s="7">
        <v>2.1802450751879703</v>
      </c>
      <c r="ED13" s="7">
        <f t="shared" si="26"/>
        <v>0.23982695827067674</v>
      </c>
      <c r="EE13" s="7">
        <v>0.29318018796992479</v>
      </c>
      <c r="EF13" s="7">
        <f t="shared" si="27"/>
        <v>4.6908830075187966E-2</v>
      </c>
      <c r="EG13" s="1" t="s">
        <v>77</v>
      </c>
      <c r="EH13" s="1" t="s">
        <v>77</v>
      </c>
      <c r="EI13" s="7">
        <v>3.5777639969999999</v>
      </c>
      <c r="EJ13" s="7">
        <v>1.7559579139999999</v>
      </c>
      <c r="EK13" s="7">
        <v>620.52923220000002</v>
      </c>
      <c r="EL13" s="9">
        <v>57679.817130000003</v>
      </c>
      <c r="EM13" s="9">
        <v>215874.8075</v>
      </c>
      <c r="EN13" s="7">
        <v>659.56168130000003</v>
      </c>
      <c r="EO13" s="9">
        <v>7955.0108520000003</v>
      </c>
      <c r="EP13" s="9">
        <v>15092.4818</v>
      </c>
      <c r="EQ13" s="9">
        <v>7387.5739370000001</v>
      </c>
      <c r="ER13" s="9">
        <v>14853.23194</v>
      </c>
      <c r="ES13" s="7">
        <v>520.63767559999997</v>
      </c>
      <c r="ET13" s="7">
        <v>18.713541530000001</v>
      </c>
      <c r="EU13" s="7">
        <v>136.53514519999999</v>
      </c>
      <c r="EV13" s="7">
        <v>38.102490150000001</v>
      </c>
      <c r="EW13" s="7">
        <v>336.60436770000001</v>
      </c>
      <c r="EX13" s="7">
        <v>27.51562526</v>
      </c>
      <c r="EY13" s="7">
        <v>56.298440110000001</v>
      </c>
      <c r="EZ13" s="7">
        <v>6.6682727899999996</v>
      </c>
      <c r="FA13" s="7">
        <v>30.25687529</v>
      </c>
      <c r="FB13" s="7">
        <v>5.8302254080000004</v>
      </c>
      <c r="FC13" s="7">
        <v>1.6135347449999999</v>
      </c>
      <c r="FD13" s="7">
        <v>6.2513736529999999</v>
      </c>
      <c r="FE13" s="7">
        <v>0.688880241</v>
      </c>
      <c r="FF13" s="7">
        <v>3.862290947</v>
      </c>
      <c r="FG13" s="7">
        <v>0.71802116699999996</v>
      </c>
      <c r="FH13" s="7">
        <v>2.528319695</v>
      </c>
      <c r="FI13" s="7">
        <v>0.300920515</v>
      </c>
      <c r="FJ13" s="7">
        <v>1.9824700319999999</v>
      </c>
      <c r="FK13" s="7">
        <v>0.26683990299999999</v>
      </c>
    </row>
    <row r="14" spans="1:167" x14ac:dyDescent="0.25">
      <c r="A14" s="1" t="s">
        <v>71</v>
      </c>
      <c r="B14" s="1" t="s">
        <v>227</v>
      </c>
      <c r="C14" s="34">
        <v>64.839160000000007</v>
      </c>
      <c r="D14" s="34">
        <v>-23.74156</v>
      </c>
      <c r="E14" s="1">
        <v>19</v>
      </c>
      <c r="F14" s="1">
        <v>1</v>
      </c>
      <c r="G14" s="1" t="s">
        <v>72</v>
      </c>
      <c r="I14" s="16">
        <v>45.43045</v>
      </c>
      <c r="J14" s="16">
        <v>0.49556445548470957</v>
      </c>
      <c r="K14" s="16">
        <v>2.7105800000000002</v>
      </c>
      <c r="L14" s="16">
        <v>8.6404950153846152E-2</v>
      </c>
      <c r="M14" s="16">
        <v>16.035450000000001</v>
      </c>
      <c r="N14" s="16">
        <v>0.23639451532055086</v>
      </c>
      <c r="O14" s="16">
        <v>10.59111</v>
      </c>
      <c r="P14" s="16">
        <v>0.17994229661148714</v>
      </c>
      <c r="Q14" s="16">
        <v>0.18018000000000001</v>
      </c>
      <c r="R14" s="16">
        <v>2.5928152501074962E-2</v>
      </c>
      <c r="S14" s="16">
        <v>6.3088300000000004</v>
      </c>
      <c r="T14" s="16">
        <v>0.12072411523499108</v>
      </c>
      <c r="U14" s="16">
        <v>11.520239999999999</v>
      </c>
      <c r="V14" s="16">
        <v>0.16269893024187915</v>
      </c>
      <c r="W14" s="16">
        <v>2.3157899999999998</v>
      </c>
      <c r="X14" s="16">
        <v>0.15240267140869745</v>
      </c>
      <c r="Y14" s="16">
        <v>1.0280100000000001</v>
      </c>
      <c r="Z14" s="16">
        <v>5.5027006175371172E-2</v>
      </c>
      <c r="AA14" s="16">
        <v>0.55000000000000004</v>
      </c>
      <c r="AB14" s="16">
        <v>3.8359123743328782E-2</v>
      </c>
      <c r="AC14" s="16">
        <v>0.37063199999999996</v>
      </c>
      <c r="AD14" s="16">
        <v>2.0617304010349283E-2</v>
      </c>
      <c r="AE14" s="16">
        <f t="shared" si="0"/>
        <v>97.041271999999978</v>
      </c>
      <c r="AF14" s="16"/>
      <c r="AG14" s="16">
        <v>46.351999999999997</v>
      </c>
      <c r="AH14" s="16">
        <v>2.597</v>
      </c>
      <c r="AI14" s="16">
        <v>15.362</v>
      </c>
      <c r="AJ14" s="16">
        <v>0.85299999999999998</v>
      </c>
      <c r="AK14" s="16">
        <v>10.913</v>
      </c>
      <c r="AL14" s="16">
        <v>0.17299999999999999</v>
      </c>
      <c r="AM14" s="16">
        <v>8.9789999999999992</v>
      </c>
      <c r="AN14" s="16">
        <v>11.037000000000001</v>
      </c>
      <c r="AO14" s="16">
        <v>2.2189999999999999</v>
      </c>
      <c r="AP14" s="16">
        <v>0.98499999999999999</v>
      </c>
      <c r="AQ14" s="16">
        <v>0.53100000000000003</v>
      </c>
      <c r="AR14" s="7"/>
      <c r="AS14" s="7">
        <v>7.69</v>
      </c>
      <c r="AT14" s="7"/>
      <c r="AU14" s="7">
        <v>38.913899999999998</v>
      </c>
      <c r="AV14" s="7">
        <v>0.49</v>
      </c>
      <c r="AW14" s="7">
        <v>2.172E-2</v>
      </c>
      <c r="AX14" s="7">
        <v>0.02</v>
      </c>
      <c r="AY14" s="7">
        <v>5.5344999999999998E-2</v>
      </c>
      <c r="AZ14" s="7">
        <v>0.01</v>
      </c>
      <c r="BA14" s="7">
        <v>15.7887</v>
      </c>
      <c r="BB14" s="7">
        <v>0.52</v>
      </c>
      <c r="BC14" s="7">
        <v>0.24096899999999999</v>
      </c>
      <c r="BD14" s="7">
        <v>1.7140785893470602E-2</v>
      </c>
      <c r="BE14" s="7">
        <v>43.797499999999999</v>
      </c>
      <c r="BF14" s="7">
        <v>0.77</v>
      </c>
      <c r="BG14" s="7">
        <v>0.25357299999999999</v>
      </c>
      <c r="BH14" s="7">
        <v>1.873177724630205E-2</v>
      </c>
      <c r="BI14" s="7">
        <v>1.001E-2</v>
      </c>
      <c r="BJ14" s="7">
        <v>8.271714285714285E-3</v>
      </c>
      <c r="BK14" s="7">
        <v>0.16057399999999999</v>
      </c>
      <c r="BL14" s="7">
        <v>0.02</v>
      </c>
      <c r="BM14" s="7" t="s">
        <v>77</v>
      </c>
      <c r="BN14" s="7" t="s">
        <v>77</v>
      </c>
      <c r="BO14" s="7" t="s">
        <v>77</v>
      </c>
      <c r="BP14" s="7" t="s">
        <v>77</v>
      </c>
      <c r="BQ14" s="7">
        <v>0.02</v>
      </c>
      <c r="BR14" s="7">
        <v>0.02</v>
      </c>
      <c r="BS14" s="7" t="s">
        <v>77</v>
      </c>
      <c r="BT14" s="7" t="s">
        <v>77</v>
      </c>
      <c r="BU14" s="7">
        <f t="shared" si="28"/>
        <v>99.262290999999991</v>
      </c>
      <c r="BV14" s="7">
        <v>83.177551447040059</v>
      </c>
      <c r="BW14" s="7" t="s">
        <v>77</v>
      </c>
      <c r="BY14" s="26">
        <v>7752.6022081755318</v>
      </c>
      <c r="BZ14" s="7">
        <v>232.57806624526594</v>
      </c>
      <c r="CA14" s="7">
        <v>3.8655270526315788</v>
      </c>
      <c r="CB14" s="7">
        <f t="shared" si="1"/>
        <v>0.19327635263157894</v>
      </c>
      <c r="CC14" s="7">
        <v>1.3029699736842104</v>
      </c>
      <c r="CD14" s="7">
        <f t="shared" si="29"/>
        <v>5.2118798947368421E-2</v>
      </c>
      <c r="CE14" s="7">
        <v>601.42447368421051</v>
      </c>
      <c r="CF14" s="7">
        <f t="shared" si="2"/>
        <v>96.227915789473684</v>
      </c>
      <c r="CG14" s="9">
        <v>37674.136842105261</v>
      </c>
      <c r="CH14" s="9">
        <f t="shared" si="3"/>
        <v>753.48273684210528</v>
      </c>
      <c r="CI14" s="9">
        <v>217071.46315789476</v>
      </c>
      <c r="CJ14" s="9">
        <f t="shared" si="4"/>
        <v>2170.7146315789478</v>
      </c>
      <c r="CK14" s="7">
        <v>710.2220736842105</v>
      </c>
      <c r="CL14" s="7">
        <f t="shared" si="5"/>
        <v>127.83997326315789</v>
      </c>
      <c r="CM14" s="9">
        <v>8978.5952631578948</v>
      </c>
      <c r="CN14" s="9">
        <f t="shared" si="30"/>
        <v>179.5719052631579</v>
      </c>
      <c r="CO14" s="9">
        <v>16582.381315789473</v>
      </c>
      <c r="CP14" s="9">
        <f t="shared" si="6"/>
        <v>331.64762631578947</v>
      </c>
      <c r="CQ14" s="9">
        <v>8428.0605526315776</v>
      </c>
      <c r="CR14" s="9">
        <f t="shared" si="7"/>
        <v>168.56121105263156</v>
      </c>
      <c r="CS14" s="9">
        <v>16399.073421052632</v>
      </c>
      <c r="CT14" s="9">
        <f t="shared" si="8"/>
        <v>327.98146842105263</v>
      </c>
      <c r="CU14" s="7">
        <v>515.65383684210531</v>
      </c>
      <c r="CV14" s="7">
        <f t="shared" si="9"/>
        <v>15.469615105263159</v>
      </c>
      <c r="CW14" s="7">
        <v>21.425201315789476</v>
      </c>
      <c r="CX14" s="7">
        <f t="shared" si="10"/>
        <v>0.85700805263157909</v>
      </c>
      <c r="CY14" s="7">
        <v>154.10083684210525</v>
      </c>
      <c r="CZ14" s="7">
        <f t="shared" si="11"/>
        <v>6.16403347368421</v>
      </c>
      <c r="DA14" s="7">
        <v>44.432087894736839</v>
      </c>
      <c r="DB14" s="7">
        <f t="shared" si="12"/>
        <v>3.554567031578947</v>
      </c>
      <c r="DC14" s="7">
        <v>373.18868684210526</v>
      </c>
      <c r="DD14" s="7">
        <f t="shared" si="13"/>
        <v>18.659434342105264</v>
      </c>
      <c r="DE14" s="7">
        <v>31.171071052631582</v>
      </c>
      <c r="DF14" s="7">
        <f t="shared" si="14"/>
        <v>1.870264263157895</v>
      </c>
      <c r="DG14" s="7">
        <v>63.533643421052631</v>
      </c>
      <c r="DH14" s="7">
        <f t="shared" si="15"/>
        <v>2.5413457368421053</v>
      </c>
      <c r="DI14" s="7">
        <v>7.2667613947368412</v>
      </c>
      <c r="DJ14" s="7">
        <f t="shared" si="16"/>
        <v>0.50867329763157898</v>
      </c>
      <c r="DK14" s="7">
        <v>33.988775263157898</v>
      </c>
      <c r="DL14" s="7">
        <f t="shared" si="17"/>
        <v>3.3988775263157898</v>
      </c>
      <c r="DM14" s="7">
        <v>6.3874945263157894</v>
      </c>
      <c r="DN14" s="7">
        <f t="shared" si="18"/>
        <v>1.1497490147368421</v>
      </c>
      <c r="DO14" s="7">
        <v>1.4696055789473683</v>
      </c>
      <c r="DP14" s="7">
        <f t="shared" si="19"/>
        <v>0.10287239052631579</v>
      </c>
      <c r="DQ14" s="7">
        <v>6.429044315789473</v>
      </c>
      <c r="DR14" s="7">
        <f t="shared" si="20"/>
        <v>1.2858088631578948</v>
      </c>
      <c r="DS14" s="7">
        <v>0.81221109473684217</v>
      </c>
      <c r="DT14" s="7">
        <f t="shared" si="21"/>
        <v>0.14619799705263159</v>
      </c>
      <c r="DU14" s="7">
        <v>4.1514000789473684</v>
      </c>
      <c r="DV14" s="7">
        <f t="shared" si="22"/>
        <v>1.1208780213157896</v>
      </c>
      <c r="DW14" s="7">
        <v>0.90650118421052628</v>
      </c>
      <c r="DX14" s="7">
        <f t="shared" si="23"/>
        <v>8.1585106578947367E-2</v>
      </c>
      <c r="DY14" s="7">
        <v>2.3590853157894736</v>
      </c>
      <c r="DZ14" s="7">
        <f t="shared" si="24"/>
        <v>0.25949938473684209</v>
      </c>
      <c r="EA14" s="7">
        <v>0.30970305263157893</v>
      </c>
      <c r="EB14" s="7">
        <f t="shared" si="25"/>
        <v>7.1231702105263153E-2</v>
      </c>
      <c r="EC14" s="7">
        <v>2.3197177631578949</v>
      </c>
      <c r="ED14" s="7">
        <f t="shared" si="26"/>
        <v>0.25516895394736844</v>
      </c>
      <c r="EE14" s="7">
        <v>0.28597777368421051</v>
      </c>
      <c r="EF14" s="7">
        <f t="shared" si="27"/>
        <v>4.5756443789473682E-2</v>
      </c>
      <c r="EG14" s="1" t="s">
        <v>77</v>
      </c>
      <c r="EH14" s="1" t="s">
        <v>77</v>
      </c>
      <c r="EI14" s="7">
        <v>3.6394459659999998</v>
      </c>
      <c r="EJ14" s="7">
        <v>1.202466966</v>
      </c>
      <c r="EK14" s="7">
        <v>554.17347099999995</v>
      </c>
      <c r="EL14" s="9">
        <v>53903.740420000002</v>
      </c>
      <c r="EM14" s="9">
        <v>216669.46170000001</v>
      </c>
      <c r="EN14" s="7">
        <v>654.40233139999998</v>
      </c>
      <c r="EO14" s="9">
        <v>8276.5000789999995</v>
      </c>
      <c r="EP14" s="9">
        <v>15288.63207</v>
      </c>
      <c r="EQ14" s="9">
        <v>7769.0152840000001</v>
      </c>
      <c r="ER14" s="9">
        <v>15119.625770000001</v>
      </c>
      <c r="ES14" s="7">
        <v>475.11853719999999</v>
      </c>
      <c r="ET14" s="7">
        <v>19.74239828</v>
      </c>
      <c r="EU14" s="7">
        <v>141.9927252</v>
      </c>
      <c r="EV14" s="7">
        <v>40.972074679999999</v>
      </c>
      <c r="EW14" s="7">
        <v>343.8533845</v>
      </c>
      <c r="EX14" s="7">
        <v>28.720751159999999</v>
      </c>
      <c r="EY14" s="7">
        <v>58.539388010000003</v>
      </c>
      <c r="EZ14" s="7">
        <v>6.6959534060000001</v>
      </c>
      <c r="FA14" s="7">
        <v>31.317184610000002</v>
      </c>
      <c r="FB14" s="7">
        <v>5.8855650370000001</v>
      </c>
      <c r="FC14" s="7">
        <v>1.3541564399999999</v>
      </c>
      <c r="FD14" s="7">
        <v>5.9241342570000004</v>
      </c>
      <c r="FE14" s="7">
        <v>0.74845340100000002</v>
      </c>
      <c r="FF14" s="7">
        <v>3.826285006</v>
      </c>
      <c r="FG14" s="7">
        <v>0.83534850400000005</v>
      </c>
      <c r="FH14" s="7">
        <v>2.175378748</v>
      </c>
      <c r="FI14" s="7">
        <v>0.285391697</v>
      </c>
      <c r="FJ14" s="7">
        <v>2.1409604560000002</v>
      </c>
      <c r="FK14" s="7">
        <v>0.26415162800000003</v>
      </c>
    </row>
    <row r="15" spans="1:167" x14ac:dyDescent="0.25">
      <c r="A15" s="1" t="s">
        <v>71</v>
      </c>
      <c r="B15" s="1" t="s">
        <v>227</v>
      </c>
      <c r="C15" s="34">
        <v>64.839160000000007</v>
      </c>
      <c r="D15" s="34">
        <v>-23.74156</v>
      </c>
      <c r="E15" s="1">
        <v>20</v>
      </c>
      <c r="F15" s="1">
        <v>1</v>
      </c>
      <c r="G15" s="1" t="s">
        <v>72</v>
      </c>
      <c r="I15" s="16">
        <v>43.503909999999998</v>
      </c>
      <c r="J15" s="16">
        <v>0.4849104711018703</v>
      </c>
      <c r="K15" s="16">
        <v>3.0159899999999999</v>
      </c>
      <c r="L15" s="16">
        <v>9.0808806862490252E-2</v>
      </c>
      <c r="M15" s="16">
        <v>15.184150000000001</v>
      </c>
      <c r="N15" s="16">
        <v>0.22741959012405288</v>
      </c>
      <c r="O15" s="16">
        <v>12.10249</v>
      </c>
      <c r="P15" s="16">
        <v>0.19504561962852368</v>
      </c>
      <c r="Q15" s="16">
        <v>0.2344</v>
      </c>
      <c r="R15" s="16">
        <v>2.7632677794303971E-2</v>
      </c>
      <c r="S15" s="16">
        <v>6.3525700000000001</v>
      </c>
      <c r="T15" s="16">
        <v>0.12229970410648512</v>
      </c>
      <c r="U15" s="16">
        <v>11.948180000000001</v>
      </c>
      <c r="V15" s="16">
        <v>0.16661661663133981</v>
      </c>
      <c r="W15" s="16">
        <v>2.4643000000000002</v>
      </c>
      <c r="X15" s="16">
        <v>0.15791523944971694</v>
      </c>
      <c r="Y15" s="16">
        <v>0.89732000000000001</v>
      </c>
      <c r="Z15" s="16">
        <v>5.1328775943079608E-2</v>
      </c>
      <c r="AA15" s="16">
        <v>0.92898000000000003</v>
      </c>
      <c r="AB15" s="16">
        <v>4.8234001775936071E-2</v>
      </c>
      <c r="AC15" s="16">
        <v>0.37980000000000003</v>
      </c>
      <c r="AD15" s="16">
        <v>2.0936847088527697E-2</v>
      </c>
      <c r="AE15" s="16">
        <f t="shared" si="0"/>
        <v>97.012089999999986</v>
      </c>
      <c r="AF15" s="16"/>
      <c r="AG15" s="16">
        <v>44.801000000000002</v>
      </c>
      <c r="AH15" s="16">
        <v>2.9630000000000001</v>
      </c>
      <c r="AI15" s="16">
        <v>14.919</v>
      </c>
      <c r="AJ15" s="16">
        <v>0.95699999999999996</v>
      </c>
      <c r="AK15" s="16">
        <v>11.353999999999999</v>
      </c>
      <c r="AL15" s="16">
        <v>0.23</v>
      </c>
      <c r="AM15" s="16">
        <v>8.82</v>
      </c>
      <c r="AN15" s="16">
        <v>11.739000000000001</v>
      </c>
      <c r="AO15" s="16">
        <v>2.4209999999999998</v>
      </c>
      <c r="AP15" s="16">
        <v>0.88200000000000001</v>
      </c>
      <c r="AQ15" s="16">
        <v>0.91300000000000003</v>
      </c>
      <c r="AR15" s="7"/>
      <c r="AS15" s="7">
        <v>5.46</v>
      </c>
      <c r="AT15" s="7"/>
      <c r="AU15" s="7">
        <v>38.809966666666661</v>
      </c>
      <c r="AV15" s="7">
        <v>0.49</v>
      </c>
      <c r="AW15" s="7">
        <v>2.3068333333333333E-2</v>
      </c>
      <c r="AX15" s="7">
        <v>0.02</v>
      </c>
      <c r="AY15" s="7">
        <v>4.1222333333333333E-2</v>
      </c>
      <c r="AZ15" s="7">
        <v>0.01</v>
      </c>
      <c r="BA15" s="7">
        <v>16.220600000000001</v>
      </c>
      <c r="BB15" s="7">
        <v>0.52</v>
      </c>
      <c r="BC15" s="7">
        <v>0.26478466666666667</v>
      </c>
      <c r="BD15" s="7">
        <v>1.72468090392453E-2</v>
      </c>
      <c r="BE15" s="7">
        <v>43.458400000000005</v>
      </c>
      <c r="BF15" s="7">
        <v>0.77</v>
      </c>
      <c r="BG15" s="7">
        <v>0.2844976666666667</v>
      </c>
      <c r="BH15" s="7">
        <v>1.873177724630205E-2</v>
      </c>
      <c r="BI15" s="7">
        <v>6.5413333333333339E-3</v>
      </c>
      <c r="BJ15" s="7">
        <v>8.271714285714285E-3</v>
      </c>
      <c r="BK15" s="7">
        <v>0.15796066666666667</v>
      </c>
      <c r="BL15" s="7">
        <v>0.02</v>
      </c>
      <c r="BM15" s="7">
        <v>4.6378500000000003E-2</v>
      </c>
      <c r="BN15" s="7">
        <v>0.03</v>
      </c>
      <c r="BO15" s="7" t="s">
        <v>77</v>
      </c>
      <c r="BP15" s="7" t="s">
        <v>77</v>
      </c>
      <c r="BQ15" s="7">
        <v>0.03</v>
      </c>
      <c r="BR15" s="7">
        <v>0.02</v>
      </c>
      <c r="BS15" s="7" t="s">
        <v>77</v>
      </c>
      <c r="BT15" s="7" t="s">
        <v>77</v>
      </c>
      <c r="BU15" s="7">
        <f t="shared" si="28"/>
        <v>99.343420166666661</v>
      </c>
      <c r="BV15" s="7">
        <v>82.685545831956105</v>
      </c>
      <c r="BW15" s="7" t="s">
        <v>77</v>
      </c>
      <c r="BY15" s="26">
        <v>6620.8597081116523</v>
      </c>
      <c r="BZ15" s="7">
        <v>198.62579124334957</v>
      </c>
      <c r="CA15" s="7">
        <v>3.9643638515037587</v>
      </c>
      <c r="CB15" s="7">
        <f t="shared" si="1"/>
        <v>0.19821819257518794</v>
      </c>
      <c r="CC15" s="7">
        <v>1.0086922763157893</v>
      </c>
      <c r="CD15" s="7">
        <f t="shared" si="29"/>
        <v>4.0347691052631571E-2</v>
      </c>
      <c r="CE15" s="7">
        <v>946.55015413533818</v>
      </c>
      <c r="CF15" s="7">
        <f t="shared" si="2"/>
        <v>151.4480246616541</v>
      </c>
      <c r="CG15" s="9">
        <v>38942.115507518793</v>
      </c>
      <c r="CH15" s="9">
        <f t="shared" si="3"/>
        <v>778.84231015037585</v>
      </c>
      <c r="CI15" s="9">
        <v>209681.17969924811</v>
      </c>
      <c r="CJ15" s="9">
        <f t="shared" si="4"/>
        <v>2096.811796992481</v>
      </c>
      <c r="CK15" s="7">
        <v>574.30450827067671</v>
      </c>
      <c r="CL15" s="7">
        <f t="shared" si="5"/>
        <v>103.3748114887218</v>
      </c>
      <c r="CM15" s="9">
        <v>7569.2814793233083</v>
      </c>
      <c r="CN15" s="9">
        <f t="shared" si="30"/>
        <v>151.38562958646617</v>
      </c>
      <c r="CO15" s="9">
        <v>18782.603984962403</v>
      </c>
      <c r="CP15" s="9">
        <f t="shared" si="6"/>
        <v>375.65207969924808</v>
      </c>
      <c r="CQ15" s="9">
        <v>6998.7881296992473</v>
      </c>
      <c r="CR15" s="9">
        <f t="shared" si="7"/>
        <v>139.97576259398494</v>
      </c>
      <c r="CS15" s="9">
        <v>18654.441127819548</v>
      </c>
      <c r="CT15" s="9">
        <f t="shared" si="8"/>
        <v>373.08882255639094</v>
      </c>
      <c r="CU15" s="7">
        <v>569.04308571428567</v>
      </c>
      <c r="CV15" s="7">
        <f t="shared" si="9"/>
        <v>17.071292571428568</v>
      </c>
      <c r="CW15" s="7">
        <v>28.022134172932329</v>
      </c>
      <c r="CX15" s="7">
        <f t="shared" si="10"/>
        <v>1.1208853669172931</v>
      </c>
      <c r="CY15" s="7">
        <v>145.60818289473681</v>
      </c>
      <c r="CZ15" s="7">
        <f t="shared" si="11"/>
        <v>5.824327315789473</v>
      </c>
      <c r="DA15" s="7">
        <v>41.274342236842102</v>
      </c>
      <c r="DB15" s="7">
        <f t="shared" si="12"/>
        <v>3.3019473789473683</v>
      </c>
      <c r="DC15" s="7">
        <v>310.51668026315787</v>
      </c>
      <c r="DD15" s="7">
        <f t="shared" si="13"/>
        <v>15.525834013157894</v>
      </c>
      <c r="DE15" s="7">
        <v>34.944614812030075</v>
      </c>
      <c r="DF15" s="7">
        <f t="shared" si="14"/>
        <v>2.0966768887218046</v>
      </c>
      <c r="DG15" s="7">
        <v>76.942402650375939</v>
      </c>
      <c r="DH15" s="7">
        <f t="shared" si="15"/>
        <v>3.0776961060150376</v>
      </c>
      <c r="DI15" s="7">
        <v>9.5928212218045115</v>
      </c>
      <c r="DJ15" s="7">
        <f t="shared" si="16"/>
        <v>0.67149748552631583</v>
      </c>
      <c r="DK15" s="7">
        <v>44.066943439849616</v>
      </c>
      <c r="DL15" s="7">
        <f t="shared" si="17"/>
        <v>4.4066943439849622</v>
      </c>
      <c r="DM15" s="7">
        <v>8.1353059924812037</v>
      </c>
      <c r="DN15" s="7">
        <f t="shared" si="18"/>
        <v>1.4643550786466166</v>
      </c>
      <c r="DO15" s="7">
        <v>2.0912468308270675</v>
      </c>
      <c r="DP15" s="7">
        <f t="shared" si="19"/>
        <v>0.14638727815789473</v>
      </c>
      <c r="DQ15" s="7">
        <v>6.4632022951127812</v>
      </c>
      <c r="DR15" s="7">
        <f t="shared" si="20"/>
        <v>1.2926404590225564</v>
      </c>
      <c r="DS15" s="7">
        <v>0.90262064849624057</v>
      </c>
      <c r="DT15" s="7">
        <f t="shared" si="21"/>
        <v>0.16247171672932328</v>
      </c>
      <c r="DU15" s="7">
        <v>5.7914434248120301</v>
      </c>
      <c r="DV15" s="7">
        <f t="shared" si="22"/>
        <v>1.5636897246992483</v>
      </c>
      <c r="DW15" s="7">
        <v>1.0656067030075187</v>
      </c>
      <c r="DX15" s="7">
        <f t="shared" si="23"/>
        <v>9.590460327067668E-2</v>
      </c>
      <c r="DY15" s="7">
        <v>3.6141925714285712</v>
      </c>
      <c r="DZ15" s="7">
        <f t="shared" si="24"/>
        <v>0.39756118285714281</v>
      </c>
      <c r="EA15" s="7">
        <v>0.48308122199248116</v>
      </c>
      <c r="EB15" s="7">
        <f t="shared" si="25"/>
        <v>0.11110868105827067</v>
      </c>
      <c r="EC15" s="7">
        <v>3.054913471804511</v>
      </c>
      <c r="ED15" s="7">
        <f t="shared" si="26"/>
        <v>0.33604048189849622</v>
      </c>
      <c r="EE15" s="7">
        <v>0.35124211447368414</v>
      </c>
      <c r="EF15" s="7">
        <f t="shared" si="27"/>
        <v>5.6198738315789462E-2</v>
      </c>
      <c r="EG15" s="1" t="s">
        <v>77</v>
      </c>
      <c r="EH15" s="1" t="s">
        <v>77</v>
      </c>
      <c r="EI15" s="7">
        <v>3.800409342</v>
      </c>
      <c r="EJ15" s="7">
        <v>0.95349729299999997</v>
      </c>
      <c r="EK15" s="7">
        <v>893.78155130000005</v>
      </c>
      <c r="EL15" s="9">
        <v>50073.371359999997</v>
      </c>
      <c r="EM15" s="9">
        <v>209419.41130000001</v>
      </c>
      <c r="EN15" s="7">
        <v>542.27574960000004</v>
      </c>
      <c r="EO15" s="9">
        <v>7149.3126410000004</v>
      </c>
      <c r="EP15" s="9">
        <v>17742.873579999999</v>
      </c>
      <c r="EQ15" s="9">
        <v>6610.4721550000004</v>
      </c>
      <c r="ER15" s="9">
        <v>17621.80531</v>
      </c>
      <c r="ES15" s="7">
        <v>537.30172110000001</v>
      </c>
      <c r="ET15" s="7">
        <v>26.460389639999999</v>
      </c>
      <c r="EU15" s="7">
        <v>137.48998209999999</v>
      </c>
      <c r="EV15" s="7">
        <v>38.993937019999997</v>
      </c>
      <c r="EW15" s="7">
        <v>293.19650949999999</v>
      </c>
      <c r="EX15" s="7">
        <v>32.995414050000001</v>
      </c>
      <c r="EY15" s="7">
        <v>72.6506179</v>
      </c>
      <c r="EZ15" s="7">
        <v>9.058138134</v>
      </c>
      <c r="FA15" s="7">
        <v>41.609112009999997</v>
      </c>
      <c r="FB15" s="7">
        <v>7.681689124</v>
      </c>
      <c r="FC15" s="7">
        <v>1.9746741720000001</v>
      </c>
      <c r="FD15" s="7">
        <v>6.1030259239999998</v>
      </c>
      <c r="FE15" s="7">
        <v>0.852344027</v>
      </c>
      <c r="FF15" s="7">
        <v>5.4696235499999997</v>
      </c>
      <c r="FG15" s="7">
        <v>1.00625729</v>
      </c>
      <c r="FH15" s="7">
        <v>3.4145086240000002</v>
      </c>
      <c r="FI15" s="7">
        <v>0.456173249</v>
      </c>
      <c r="FJ15" s="7">
        <v>2.8879127429999998</v>
      </c>
      <c r="FK15" s="7">
        <v>0.33222750200000001</v>
      </c>
    </row>
    <row r="16" spans="1:167" x14ac:dyDescent="0.25">
      <c r="A16" s="1" t="s">
        <v>71</v>
      </c>
      <c r="B16" s="1" t="s">
        <v>227</v>
      </c>
      <c r="C16" s="34">
        <v>64.839160000000007</v>
      </c>
      <c r="D16" s="34">
        <v>-23.74156</v>
      </c>
      <c r="E16" s="1">
        <v>23</v>
      </c>
      <c r="F16" s="1">
        <v>1</v>
      </c>
      <c r="G16" s="1" t="s">
        <v>72</v>
      </c>
      <c r="I16" s="16">
        <v>44.711880000000001</v>
      </c>
      <c r="J16" s="16">
        <v>0.49314699374913873</v>
      </c>
      <c r="K16" s="16">
        <v>3.1246499999999999</v>
      </c>
      <c r="L16" s="16">
        <v>9.2210060697298257E-2</v>
      </c>
      <c r="M16" s="16">
        <v>16.067540000000001</v>
      </c>
      <c r="N16" s="16">
        <v>0.2375094110508231</v>
      </c>
      <c r="O16" s="16">
        <v>11.9695</v>
      </c>
      <c r="P16" s="16">
        <v>0.19388769351974858</v>
      </c>
      <c r="Q16" s="16">
        <v>0.20582</v>
      </c>
      <c r="R16" s="16">
        <v>2.6884153442459081E-2</v>
      </c>
      <c r="S16" s="16">
        <v>6.0534499999999998</v>
      </c>
      <c r="T16" s="16">
        <v>0.11848537215099715</v>
      </c>
      <c r="U16" s="16">
        <v>11.569649999999999</v>
      </c>
      <c r="V16" s="16">
        <v>0.16321669422017326</v>
      </c>
      <c r="W16" s="16">
        <v>2.42957</v>
      </c>
      <c r="X16" s="16">
        <v>0.16381986546667776</v>
      </c>
      <c r="Y16" s="16">
        <v>0.84447000000000005</v>
      </c>
      <c r="Z16" s="16">
        <v>4.995530990114546E-2</v>
      </c>
      <c r="AA16" s="16">
        <v>0.45678000000000002</v>
      </c>
      <c r="AB16" s="16">
        <v>3.5334341326377049E-2</v>
      </c>
      <c r="AC16" s="16">
        <v>0.40069600000000005</v>
      </c>
      <c r="AD16" s="16">
        <v>2.1356335643416269E-2</v>
      </c>
      <c r="AE16" s="16">
        <f t="shared" si="0"/>
        <v>97.834005999999988</v>
      </c>
      <c r="AF16" s="16"/>
      <c r="AG16" s="16">
        <v>45.417999999999999</v>
      </c>
      <c r="AH16" s="16">
        <v>2.964</v>
      </c>
      <c r="AI16" s="16">
        <v>15.243</v>
      </c>
      <c r="AJ16" s="16">
        <v>0.90100000000000002</v>
      </c>
      <c r="AK16" s="16">
        <v>11.57</v>
      </c>
      <c r="AL16" s="16">
        <v>0.19500000000000001</v>
      </c>
      <c r="AM16" s="16">
        <v>9.1929999999999996</v>
      </c>
      <c r="AN16" s="16">
        <v>10.976000000000001</v>
      </c>
      <c r="AO16" s="16">
        <v>2.3050000000000002</v>
      </c>
      <c r="AP16" s="16">
        <v>0.80100000000000005</v>
      </c>
      <c r="AQ16" s="16">
        <v>0.433</v>
      </c>
      <c r="AR16" s="7"/>
      <c r="AS16" s="7">
        <v>8.17</v>
      </c>
      <c r="AT16" s="7"/>
      <c r="AU16" s="7">
        <v>38.3459</v>
      </c>
      <c r="AV16" s="7">
        <v>0.49</v>
      </c>
      <c r="AW16" s="7">
        <v>3.1786000000000002E-2</v>
      </c>
      <c r="AX16" s="7">
        <v>0.02</v>
      </c>
      <c r="AY16" s="7">
        <v>6.3462000000000005E-2</v>
      </c>
      <c r="AZ16" s="7">
        <v>0.01</v>
      </c>
      <c r="BA16" s="7">
        <v>16.250699999999998</v>
      </c>
      <c r="BB16" s="7">
        <v>0.53</v>
      </c>
      <c r="BC16" s="7">
        <v>0.25869500000000001</v>
      </c>
      <c r="BD16" s="7">
        <v>1.7352832185020001E-2</v>
      </c>
      <c r="BE16" s="7">
        <v>44.183700000000002</v>
      </c>
      <c r="BF16" s="7">
        <v>0.78</v>
      </c>
      <c r="BG16" s="7">
        <v>0.25343900000000003</v>
      </c>
      <c r="BH16" s="7">
        <v>1.873177724630205E-2</v>
      </c>
      <c r="BI16" s="7">
        <v>5.3860000000000002E-3</v>
      </c>
      <c r="BJ16" s="7">
        <v>8.271714285714285E-3</v>
      </c>
      <c r="BK16" s="7">
        <v>0.12280000000000001</v>
      </c>
      <c r="BL16" s="7">
        <v>0.02</v>
      </c>
      <c r="BM16" s="7">
        <v>3.066E-2</v>
      </c>
      <c r="BN16" s="7">
        <v>0.03</v>
      </c>
      <c r="BO16" s="7" t="s">
        <v>77</v>
      </c>
      <c r="BP16" s="7" t="s">
        <v>77</v>
      </c>
      <c r="BQ16" s="7">
        <v>0.03</v>
      </c>
      <c r="BR16" s="7">
        <v>0.02</v>
      </c>
      <c r="BS16" s="7" t="s">
        <v>77</v>
      </c>
      <c r="BT16" s="7" t="s">
        <v>77</v>
      </c>
      <c r="BU16" s="7">
        <f t="shared" si="28"/>
        <v>99.576527999999996</v>
      </c>
      <c r="BV16" s="7">
        <v>82.894958386175233</v>
      </c>
      <c r="BW16" s="7" t="s">
        <v>77</v>
      </c>
      <c r="BY16" s="26">
        <v>6332.0191448471778</v>
      </c>
      <c r="BZ16" s="7">
        <v>189.96057434541532</v>
      </c>
      <c r="CA16" s="7">
        <v>3.8269473684210524</v>
      </c>
      <c r="CB16" s="7">
        <f t="shared" si="1"/>
        <v>0.19134736842105263</v>
      </c>
      <c r="CC16" s="7">
        <v>0.67849726691729317</v>
      </c>
      <c r="CD16" s="7">
        <f t="shared" si="29"/>
        <v>2.7139890676691727E-2</v>
      </c>
      <c r="CE16" s="7">
        <v>697.20488909774429</v>
      </c>
      <c r="CF16" s="7">
        <f t="shared" si="2"/>
        <v>111.55278225563909</v>
      </c>
      <c r="CG16" s="9">
        <v>37707.390789473684</v>
      </c>
      <c r="CH16" s="9">
        <f t="shared" si="3"/>
        <v>754.14781578947373</v>
      </c>
      <c r="CI16" s="9">
        <v>212429.74812030076</v>
      </c>
      <c r="CJ16" s="9">
        <f t="shared" si="4"/>
        <v>2124.2974812030075</v>
      </c>
      <c r="CK16" s="7">
        <v>604.02555451127819</v>
      </c>
      <c r="CL16" s="7">
        <f t="shared" si="5"/>
        <v>108.72459981203006</v>
      </c>
      <c r="CM16" s="9">
        <v>7284.7822462406002</v>
      </c>
      <c r="CN16" s="9">
        <f t="shared" si="30"/>
        <v>145.695644924812</v>
      </c>
      <c r="CO16" s="9">
        <v>19297.89464285714</v>
      </c>
      <c r="CP16" s="9">
        <f t="shared" si="6"/>
        <v>385.95789285714278</v>
      </c>
      <c r="CQ16" s="8" t="s">
        <v>77</v>
      </c>
      <c r="CR16" s="8" t="s">
        <v>77</v>
      </c>
      <c r="CS16" s="8" t="s">
        <v>77</v>
      </c>
      <c r="CT16" s="8" t="s">
        <v>77</v>
      </c>
      <c r="CU16" s="8" t="s">
        <v>77</v>
      </c>
      <c r="CV16" s="8" t="s">
        <v>77</v>
      </c>
      <c r="CW16" s="8" t="s">
        <v>77</v>
      </c>
      <c r="CX16" s="8" t="s">
        <v>77</v>
      </c>
      <c r="CY16" s="8" t="s">
        <v>77</v>
      </c>
      <c r="CZ16" s="8" t="s">
        <v>77</v>
      </c>
      <c r="DA16" s="8" t="s">
        <v>77</v>
      </c>
      <c r="DB16" s="8" t="s">
        <v>77</v>
      </c>
      <c r="DC16" s="8" t="s">
        <v>77</v>
      </c>
      <c r="DD16" s="8" t="s">
        <v>77</v>
      </c>
      <c r="DE16" s="8" t="s">
        <v>77</v>
      </c>
      <c r="DF16" s="8" t="s">
        <v>77</v>
      </c>
      <c r="DG16" s="8" t="s">
        <v>77</v>
      </c>
      <c r="DH16" s="8" t="s">
        <v>77</v>
      </c>
      <c r="DI16" s="8" t="s">
        <v>77</v>
      </c>
      <c r="DJ16" s="8" t="s">
        <v>77</v>
      </c>
      <c r="DK16" s="8" t="s">
        <v>77</v>
      </c>
      <c r="DL16" s="8" t="s">
        <v>77</v>
      </c>
      <c r="DM16" s="8" t="s">
        <v>77</v>
      </c>
      <c r="DN16" s="8" t="s">
        <v>77</v>
      </c>
      <c r="DO16" s="8" t="s">
        <v>77</v>
      </c>
      <c r="DP16" s="8" t="s">
        <v>77</v>
      </c>
      <c r="DQ16" s="8" t="s">
        <v>77</v>
      </c>
      <c r="DR16" s="8" t="s">
        <v>77</v>
      </c>
      <c r="DS16" s="8" t="s">
        <v>77</v>
      </c>
      <c r="DT16" s="8" t="s">
        <v>77</v>
      </c>
      <c r="DU16" s="8" t="s">
        <v>77</v>
      </c>
      <c r="DV16" s="8" t="s">
        <v>77</v>
      </c>
      <c r="DW16" s="8" t="s">
        <v>77</v>
      </c>
      <c r="DX16" s="8" t="s">
        <v>77</v>
      </c>
      <c r="DY16" s="8" t="s">
        <v>77</v>
      </c>
      <c r="DZ16" s="8" t="s">
        <v>77</v>
      </c>
      <c r="EA16" s="8" t="s">
        <v>77</v>
      </c>
      <c r="EB16" s="8" t="s">
        <v>77</v>
      </c>
      <c r="EC16" s="8" t="s">
        <v>77</v>
      </c>
      <c r="ED16" s="8" t="s">
        <v>77</v>
      </c>
      <c r="EE16" s="8" t="s">
        <v>77</v>
      </c>
      <c r="EF16" s="8" t="s">
        <v>77</v>
      </c>
      <c r="EG16" s="1" t="s">
        <v>77</v>
      </c>
      <c r="EH16" s="1" t="s">
        <v>77</v>
      </c>
      <c r="EI16" s="7" t="s">
        <v>77</v>
      </c>
      <c r="EJ16" s="7" t="s">
        <v>77</v>
      </c>
      <c r="EK16" s="7" t="s">
        <v>77</v>
      </c>
      <c r="EL16" s="7" t="s">
        <v>77</v>
      </c>
      <c r="EM16" s="7" t="s">
        <v>77</v>
      </c>
      <c r="EN16" s="7" t="s">
        <v>77</v>
      </c>
      <c r="EO16" s="7" t="s">
        <v>77</v>
      </c>
      <c r="EP16" s="7" t="s">
        <v>77</v>
      </c>
      <c r="EQ16" s="7" t="s">
        <v>77</v>
      </c>
      <c r="ER16" s="7" t="s">
        <v>77</v>
      </c>
      <c r="ES16" s="7" t="s">
        <v>77</v>
      </c>
      <c r="ET16" s="7" t="s">
        <v>77</v>
      </c>
      <c r="EU16" s="7" t="s">
        <v>77</v>
      </c>
      <c r="EV16" s="7" t="s">
        <v>77</v>
      </c>
      <c r="EW16" s="7" t="s">
        <v>77</v>
      </c>
      <c r="EX16" s="7" t="s">
        <v>77</v>
      </c>
      <c r="EY16" s="7" t="s">
        <v>77</v>
      </c>
      <c r="EZ16" s="7" t="s">
        <v>77</v>
      </c>
      <c r="FA16" s="7" t="s">
        <v>77</v>
      </c>
      <c r="FB16" s="7" t="s">
        <v>77</v>
      </c>
      <c r="FC16" s="7" t="s">
        <v>77</v>
      </c>
      <c r="FD16" s="7" t="s">
        <v>77</v>
      </c>
      <c r="FE16" s="7" t="s">
        <v>77</v>
      </c>
      <c r="FF16" s="7" t="s">
        <v>77</v>
      </c>
      <c r="FG16" s="7" t="s">
        <v>77</v>
      </c>
      <c r="FH16" s="7" t="s">
        <v>77</v>
      </c>
      <c r="FI16" s="7" t="s">
        <v>77</v>
      </c>
      <c r="FJ16" s="7" t="s">
        <v>77</v>
      </c>
      <c r="FK16" s="7" t="s">
        <v>77</v>
      </c>
    </row>
    <row r="17" spans="1:167" x14ac:dyDescent="0.25">
      <c r="A17" s="1" t="s">
        <v>71</v>
      </c>
      <c r="B17" s="1" t="s">
        <v>227</v>
      </c>
      <c r="C17" s="34">
        <v>64.839160000000007</v>
      </c>
      <c r="D17" s="34">
        <v>-23.74156</v>
      </c>
      <c r="E17" s="1">
        <v>28</v>
      </c>
      <c r="F17" s="1">
        <v>1</v>
      </c>
      <c r="G17" s="1" t="s">
        <v>72</v>
      </c>
      <c r="I17" s="16">
        <v>44.726410000000001</v>
      </c>
      <c r="J17" s="16">
        <v>0.49047281689595157</v>
      </c>
      <c r="K17" s="16">
        <v>3.45899</v>
      </c>
      <c r="L17" s="16">
        <v>9.6763713560981249E-2</v>
      </c>
      <c r="M17" s="16">
        <v>13.18764</v>
      </c>
      <c r="N17" s="16">
        <v>0.20419749590942565</v>
      </c>
      <c r="O17" s="16">
        <v>13.393330000000001</v>
      </c>
      <c r="P17" s="16">
        <v>0.20737018538601115</v>
      </c>
      <c r="Q17" s="16">
        <v>0.25736999999999999</v>
      </c>
      <c r="R17" s="16">
        <v>2.6741105395232119E-2</v>
      </c>
      <c r="S17" s="16">
        <v>5.7674200000000004</v>
      </c>
      <c r="T17" s="16">
        <v>0.1156996280524798</v>
      </c>
      <c r="U17" s="16">
        <v>12.38354</v>
      </c>
      <c r="V17" s="16">
        <v>0.17032467585792346</v>
      </c>
      <c r="W17" s="16">
        <v>2.58779</v>
      </c>
      <c r="X17" s="16">
        <v>0.15664861444312519</v>
      </c>
      <c r="Y17" s="16">
        <v>1.06663</v>
      </c>
      <c r="Z17" s="16">
        <v>5.6158709145528875E-2</v>
      </c>
      <c r="AA17" s="16">
        <v>0.93815999999999999</v>
      </c>
      <c r="AB17" s="16">
        <v>4.8395142396560988E-2</v>
      </c>
      <c r="AC17" s="16">
        <v>0.169296</v>
      </c>
      <c r="AD17" s="16">
        <v>1.5503150342223274E-2</v>
      </c>
      <c r="AE17" s="16">
        <f t="shared" si="0"/>
        <v>97.936576000000002</v>
      </c>
      <c r="AF17" s="16"/>
      <c r="AG17" s="16">
        <v>45.152999999999999</v>
      </c>
      <c r="AH17" s="16">
        <v>3.1040000000000001</v>
      </c>
      <c r="AI17" s="16">
        <v>11.833</v>
      </c>
      <c r="AJ17" s="16">
        <v>0.997</v>
      </c>
      <c r="AK17" s="16">
        <v>12.074999999999999</v>
      </c>
      <c r="AL17" s="16">
        <v>0.23100000000000001</v>
      </c>
      <c r="AM17" s="16">
        <v>11.375999999999999</v>
      </c>
      <c r="AN17" s="16">
        <v>11.111000000000001</v>
      </c>
      <c r="AO17" s="16">
        <v>2.3220000000000001</v>
      </c>
      <c r="AP17" s="16">
        <v>0.95699999999999996</v>
      </c>
      <c r="AQ17" s="16">
        <v>0.84199999999999997</v>
      </c>
      <c r="AR17" s="7"/>
      <c r="AS17" s="7">
        <v>14.28</v>
      </c>
      <c r="AT17" s="7"/>
      <c r="AU17" s="7">
        <v>39.726799999999997</v>
      </c>
      <c r="AV17" s="7">
        <v>0.5</v>
      </c>
      <c r="AW17" s="7">
        <v>1.1918E-2</v>
      </c>
      <c r="AX17" s="7">
        <v>0.02</v>
      </c>
      <c r="AY17" s="7">
        <v>9.807674999999999E-2</v>
      </c>
      <c r="AZ17" s="7">
        <v>0.01</v>
      </c>
      <c r="BA17" s="7">
        <v>13.783300000000001</v>
      </c>
      <c r="BB17" s="7">
        <v>0.49</v>
      </c>
      <c r="BC17" s="7">
        <v>0.20721575</v>
      </c>
      <c r="BD17" s="7">
        <v>1.7458855330794699E-2</v>
      </c>
      <c r="BE17" s="7">
        <v>45.388724999999994</v>
      </c>
      <c r="BF17" s="7">
        <v>0.78</v>
      </c>
      <c r="BG17" s="7">
        <v>0.30789599999999995</v>
      </c>
      <c r="BH17" s="7">
        <v>1.873177724630205E-2</v>
      </c>
      <c r="BI17" s="7">
        <v>7.0157500000000003E-3</v>
      </c>
      <c r="BJ17" s="7">
        <v>8.271714285714285E-3</v>
      </c>
      <c r="BK17" s="7">
        <v>0.20356974999999999</v>
      </c>
      <c r="BL17" s="7">
        <v>0.02</v>
      </c>
      <c r="BM17" s="7">
        <v>3.8489999999999996E-2</v>
      </c>
      <c r="BN17" s="7">
        <v>0.03</v>
      </c>
      <c r="BO17" s="7" t="s">
        <v>77</v>
      </c>
      <c r="BP17" s="7" t="s">
        <v>77</v>
      </c>
      <c r="BQ17" s="7">
        <v>0.03</v>
      </c>
      <c r="BR17" s="7">
        <v>0.02</v>
      </c>
      <c r="BS17" s="7" t="s">
        <v>77</v>
      </c>
      <c r="BT17" s="7" t="s">
        <v>77</v>
      </c>
      <c r="BU17" s="7">
        <f t="shared" si="28"/>
        <v>99.80300699999998</v>
      </c>
      <c r="BV17" s="7">
        <v>85.443118630043642</v>
      </c>
      <c r="BW17" s="7" t="s">
        <v>77</v>
      </c>
      <c r="BY17" s="26">
        <v>2264.9530832943851</v>
      </c>
      <c r="BZ17" s="7">
        <v>67.948592498831545</v>
      </c>
      <c r="CA17" s="7">
        <v>5.1167687218045108</v>
      </c>
      <c r="CB17" s="7">
        <f t="shared" si="1"/>
        <v>0.25583843609022555</v>
      </c>
      <c r="CC17" s="7">
        <v>1.4321353834586463</v>
      </c>
      <c r="CD17" s="7">
        <f t="shared" si="29"/>
        <v>5.7285415338345858E-2</v>
      </c>
      <c r="CE17" s="7">
        <v>1033.4481654135336</v>
      </c>
      <c r="CF17" s="7">
        <f t="shared" si="2"/>
        <v>165.35170646616538</v>
      </c>
      <c r="CG17" s="9">
        <v>36655.472481203004</v>
      </c>
      <c r="CH17" s="9">
        <f t="shared" si="3"/>
        <v>733.10944962406006</v>
      </c>
      <c r="CI17" s="9">
        <v>210947.95187969925</v>
      </c>
      <c r="CJ17" s="9">
        <f t="shared" si="4"/>
        <v>2109.4795187969926</v>
      </c>
      <c r="CK17" s="7">
        <v>733.6523428571428</v>
      </c>
      <c r="CL17" s="7">
        <f t="shared" si="5"/>
        <v>132.05742171428571</v>
      </c>
      <c r="CM17" s="9">
        <v>9235.9711278195482</v>
      </c>
      <c r="CN17" s="9">
        <f t="shared" si="30"/>
        <v>184.71942255639098</v>
      </c>
      <c r="CO17" s="9">
        <v>21465.489473684211</v>
      </c>
      <c r="CP17" s="9">
        <f t="shared" si="6"/>
        <v>429.30978947368425</v>
      </c>
      <c r="CQ17" s="9">
        <v>8866.9733834586459</v>
      </c>
      <c r="CR17" s="9">
        <f t="shared" si="7"/>
        <v>177.33946766917293</v>
      </c>
      <c r="CS17" s="9">
        <v>21322.98</v>
      </c>
      <c r="CT17" s="9">
        <f t="shared" si="8"/>
        <v>426.45960000000002</v>
      </c>
      <c r="CU17" s="7">
        <v>513.63637744360904</v>
      </c>
      <c r="CV17" s="7">
        <f t="shared" si="9"/>
        <v>15.409091323308271</v>
      </c>
      <c r="CW17" s="7">
        <v>33.849393082706769</v>
      </c>
      <c r="CX17" s="7">
        <f t="shared" si="10"/>
        <v>1.3539757233082708</v>
      </c>
      <c r="CY17" s="7">
        <v>185.99182857142856</v>
      </c>
      <c r="CZ17" s="7">
        <f t="shared" si="11"/>
        <v>7.4396731428571421</v>
      </c>
      <c r="DA17" s="7">
        <v>52.488444661654142</v>
      </c>
      <c r="DB17" s="7">
        <f t="shared" si="12"/>
        <v>4.1990755729323315</v>
      </c>
      <c r="DC17" s="7">
        <v>388.38072932330829</v>
      </c>
      <c r="DD17" s="7">
        <f t="shared" si="13"/>
        <v>19.419036466165416</v>
      </c>
      <c r="DE17" s="7">
        <v>43.288100902255636</v>
      </c>
      <c r="DF17" s="7">
        <f t="shared" si="14"/>
        <v>2.597286054135338</v>
      </c>
      <c r="DG17" s="7">
        <v>91.316338345864665</v>
      </c>
      <c r="DH17" s="7">
        <f t="shared" si="15"/>
        <v>3.6526535338345867</v>
      </c>
      <c r="DI17" s="7">
        <v>11.683232030075187</v>
      </c>
      <c r="DJ17" s="7">
        <f t="shared" si="16"/>
        <v>0.81782624210526322</v>
      </c>
      <c r="DK17" s="7">
        <v>55.105359699248119</v>
      </c>
      <c r="DL17" s="7">
        <f t="shared" si="17"/>
        <v>5.5105359699248124</v>
      </c>
      <c r="DM17" s="7">
        <v>10.164827518796992</v>
      </c>
      <c r="DN17" s="7">
        <f t="shared" si="18"/>
        <v>1.8296689533834585</v>
      </c>
      <c r="DO17" s="7">
        <v>3.0616633533834587</v>
      </c>
      <c r="DP17" s="7">
        <f t="shared" si="19"/>
        <v>0.21431643473684214</v>
      </c>
      <c r="DQ17" s="7">
        <v>9.081585864661653</v>
      </c>
      <c r="DR17" s="7">
        <f t="shared" si="20"/>
        <v>1.8163171729323306</v>
      </c>
      <c r="DS17" s="7">
        <v>1.2550164661654135</v>
      </c>
      <c r="DT17" s="7">
        <f t="shared" si="21"/>
        <v>0.22590296390977443</v>
      </c>
      <c r="DU17" s="7">
        <v>6.4839265714285714</v>
      </c>
      <c r="DV17" s="7">
        <f t="shared" si="22"/>
        <v>1.7506601742857144</v>
      </c>
      <c r="DW17" s="7">
        <v>1.270539819548872</v>
      </c>
      <c r="DX17" s="7">
        <f t="shared" si="23"/>
        <v>0.11434858375939848</v>
      </c>
      <c r="DY17" s="7">
        <v>4.0230085112781957</v>
      </c>
      <c r="DZ17" s="7">
        <f t="shared" si="24"/>
        <v>0.44253093624060152</v>
      </c>
      <c r="EA17" s="7">
        <v>0.44468893684210525</v>
      </c>
      <c r="EB17" s="7">
        <f t="shared" si="25"/>
        <v>0.10227845547368421</v>
      </c>
      <c r="EC17" s="7">
        <v>2.7953063609022557</v>
      </c>
      <c r="ED17" s="7">
        <f t="shared" si="26"/>
        <v>0.3074836996992481</v>
      </c>
      <c r="EE17" s="7">
        <v>0.49494897443609026</v>
      </c>
      <c r="EF17" s="7">
        <f t="shared" si="27"/>
        <v>7.9191835909774438E-2</v>
      </c>
      <c r="EG17" s="1" t="s">
        <v>77</v>
      </c>
      <c r="EH17" s="1" t="s">
        <v>77</v>
      </c>
      <c r="EI17" s="7">
        <v>4.574949342</v>
      </c>
      <c r="EJ17" s="7">
        <v>1.232097617</v>
      </c>
      <c r="EK17" s="7">
        <v>886.44471669999996</v>
      </c>
      <c r="EL17" s="9">
        <v>73368.495739999998</v>
      </c>
      <c r="EM17" s="9">
        <v>211064.81280000001</v>
      </c>
      <c r="EN17" s="7">
        <v>629.25457019999999</v>
      </c>
      <c r="EO17" s="9">
        <v>7928.2984939999997</v>
      </c>
      <c r="EP17" s="9">
        <v>18433.118920000001</v>
      </c>
      <c r="EQ17" s="9">
        <v>7611.5452020000002</v>
      </c>
      <c r="ER17" s="9">
        <v>18310.74137</v>
      </c>
      <c r="ES17" s="7">
        <v>440.53301399999998</v>
      </c>
      <c r="ET17" s="7">
        <v>29.035800139999999</v>
      </c>
      <c r="EU17" s="7">
        <v>159.53280789999999</v>
      </c>
      <c r="EV17" s="7">
        <v>45.087439070000002</v>
      </c>
      <c r="EW17" s="7">
        <v>333.10603450000002</v>
      </c>
      <c r="EX17" s="7">
        <v>37.127173579999997</v>
      </c>
      <c r="EY17" s="7">
        <v>78.31997011</v>
      </c>
      <c r="EZ17" s="7">
        <v>10.02164979</v>
      </c>
      <c r="FA17" s="7">
        <v>47.263210540000003</v>
      </c>
      <c r="FB17" s="7">
        <v>8.7186544809999997</v>
      </c>
      <c r="FC17" s="7">
        <v>2.6261949659999999</v>
      </c>
      <c r="FD17" s="7">
        <v>7.7902482500000003</v>
      </c>
      <c r="FE17" s="7">
        <v>1.0766448980000001</v>
      </c>
      <c r="FF17" s="7">
        <v>5.5645294520000004</v>
      </c>
      <c r="FG17" s="7">
        <v>1.089978761</v>
      </c>
      <c r="FH17" s="7">
        <v>3.4557539720000001</v>
      </c>
      <c r="FI17" s="7">
        <v>0.38148668800000002</v>
      </c>
      <c r="FJ17" s="7">
        <v>2.4052342169999998</v>
      </c>
      <c r="FK17" s="7">
        <v>0.426537842</v>
      </c>
    </row>
    <row r="18" spans="1:167" x14ac:dyDescent="0.25">
      <c r="A18" s="1" t="s">
        <v>71</v>
      </c>
      <c r="B18" s="1" t="s">
        <v>227</v>
      </c>
      <c r="C18" s="34">
        <v>64.839160000000007</v>
      </c>
      <c r="D18" s="34">
        <v>-23.74156</v>
      </c>
      <c r="E18" s="1">
        <v>30</v>
      </c>
      <c r="F18" s="1">
        <v>1</v>
      </c>
      <c r="G18" s="1" t="s">
        <v>72</v>
      </c>
      <c r="I18" s="16">
        <v>45.45861</v>
      </c>
      <c r="J18" s="16">
        <v>0.49684814342242484</v>
      </c>
      <c r="K18" s="16">
        <v>2.42794</v>
      </c>
      <c r="L18" s="16">
        <v>8.1651377829686372E-2</v>
      </c>
      <c r="M18" s="16">
        <v>16.460789999999999</v>
      </c>
      <c r="N18" s="16">
        <v>0.24157167061726972</v>
      </c>
      <c r="O18" s="16">
        <v>10.422639999999999</v>
      </c>
      <c r="P18" s="16">
        <v>0.17835962980060679</v>
      </c>
      <c r="Q18" s="16">
        <v>0.18612000000000001</v>
      </c>
      <c r="R18" s="16">
        <v>2.8278160746538227E-2</v>
      </c>
      <c r="S18" s="16">
        <v>6.34253</v>
      </c>
      <c r="T18" s="16">
        <v>0.12122135235689839</v>
      </c>
      <c r="U18" s="16">
        <v>12.07948</v>
      </c>
      <c r="V18" s="16">
        <v>0.16793204661576971</v>
      </c>
      <c r="W18" s="16">
        <v>2.6308400000000001</v>
      </c>
      <c r="X18" s="16">
        <v>0.16167621608951122</v>
      </c>
      <c r="Y18" s="16">
        <v>0.94964000000000004</v>
      </c>
      <c r="Z18" s="16">
        <v>5.3087037065225662E-2</v>
      </c>
      <c r="AA18" s="16">
        <v>0.61170000000000002</v>
      </c>
      <c r="AB18" s="16">
        <v>4.0100206031091962E-2</v>
      </c>
      <c r="AC18" s="16">
        <v>0.26411200000000001</v>
      </c>
      <c r="AD18" s="16">
        <v>1.8018986763482341E-2</v>
      </c>
      <c r="AE18" s="16">
        <f t="shared" si="0"/>
        <v>97.834402000000011</v>
      </c>
      <c r="AF18" s="16"/>
      <c r="AG18" s="16">
        <v>45.966000000000001</v>
      </c>
      <c r="AH18" s="16">
        <v>2.2749999999999999</v>
      </c>
      <c r="AI18" s="16">
        <v>15.425000000000001</v>
      </c>
      <c r="AJ18" s="16">
        <v>0.79700000000000004</v>
      </c>
      <c r="AK18" s="16">
        <v>10.423999999999999</v>
      </c>
      <c r="AL18" s="16">
        <v>0.17399999999999999</v>
      </c>
      <c r="AM18" s="16">
        <v>9.6910000000000007</v>
      </c>
      <c r="AN18" s="16">
        <v>11.319000000000001</v>
      </c>
      <c r="AO18" s="16">
        <v>2.4649999999999999</v>
      </c>
      <c r="AP18" s="16">
        <v>0.89</v>
      </c>
      <c r="AQ18" s="16">
        <v>0.57299999999999995</v>
      </c>
      <c r="AR18" s="7"/>
      <c r="AS18" s="7">
        <v>9.1999999999999993</v>
      </c>
      <c r="AT18" s="7"/>
      <c r="AU18" s="7">
        <v>39.261566666666667</v>
      </c>
      <c r="AV18" s="7">
        <v>0.5</v>
      </c>
      <c r="AW18" s="7">
        <v>1.9371666666666666E-2</v>
      </c>
      <c r="AX18" s="7">
        <v>0.02</v>
      </c>
      <c r="AY18" s="7">
        <v>4.4843999999999995E-2</v>
      </c>
      <c r="AZ18" s="7">
        <v>0.01</v>
      </c>
      <c r="BA18" s="7">
        <v>14.000433333333334</v>
      </c>
      <c r="BB18" s="7">
        <v>0.49</v>
      </c>
      <c r="BC18" s="7">
        <v>0.21980433333333335</v>
      </c>
      <c r="BD18" s="7">
        <v>1.75648784765693E-2</v>
      </c>
      <c r="BE18" s="7">
        <v>44.968033333333331</v>
      </c>
      <c r="BF18" s="7">
        <v>0.78</v>
      </c>
      <c r="BG18" s="7">
        <v>0.28746033333333337</v>
      </c>
      <c r="BH18" s="7">
        <v>1.873177724630205E-2</v>
      </c>
      <c r="BI18" s="7">
        <v>4.0420000000000005E-3</v>
      </c>
      <c r="BJ18" s="7">
        <v>8.271714285714285E-3</v>
      </c>
      <c r="BK18" s="7">
        <v>0.21034</v>
      </c>
      <c r="BL18" s="7">
        <v>0.02</v>
      </c>
      <c r="BM18" s="7">
        <v>4.0459499999999995E-2</v>
      </c>
      <c r="BN18" s="7">
        <v>7.0000000000000007E-2</v>
      </c>
      <c r="BO18" s="7" t="s">
        <v>77</v>
      </c>
      <c r="BP18" s="7" t="s">
        <v>77</v>
      </c>
      <c r="BQ18" s="7">
        <v>0.01</v>
      </c>
      <c r="BR18" s="7">
        <v>0.02</v>
      </c>
      <c r="BS18" s="7" t="s">
        <v>77</v>
      </c>
      <c r="BT18" s="7" t="s">
        <v>77</v>
      </c>
      <c r="BU18" s="7">
        <f t="shared" si="28"/>
        <v>99.066355166666654</v>
      </c>
      <c r="BV18" s="7">
        <v>85.130137745558429</v>
      </c>
      <c r="BW18" s="7" t="s">
        <v>77</v>
      </c>
      <c r="BY18" s="26">
        <v>5825.6512511125939</v>
      </c>
      <c r="BZ18" s="7">
        <v>174.76953753337781</v>
      </c>
      <c r="CA18" s="7">
        <v>4.4421605413533838</v>
      </c>
      <c r="CB18" s="7">
        <f t="shared" si="1"/>
        <v>0.22210802706766919</v>
      </c>
      <c r="CC18" s="7">
        <v>1.3754676090225564</v>
      </c>
      <c r="CD18" s="7">
        <f t="shared" si="29"/>
        <v>5.5018704360902254E-2</v>
      </c>
      <c r="CE18" s="7">
        <v>891.61738345864649</v>
      </c>
      <c r="CF18" s="7">
        <f t="shared" si="2"/>
        <v>142.65878135338343</v>
      </c>
      <c r="CG18" s="9">
        <v>37837.260751879701</v>
      </c>
      <c r="CH18" s="9">
        <f t="shared" si="3"/>
        <v>756.74521503759399</v>
      </c>
      <c r="CI18" s="9">
        <v>215248.43308270679</v>
      </c>
      <c r="CJ18" s="9">
        <f t="shared" si="4"/>
        <v>2152.4843308270679</v>
      </c>
      <c r="CK18" s="7">
        <v>523.9518015037595</v>
      </c>
      <c r="CL18" s="7">
        <f t="shared" si="5"/>
        <v>94.311324270676707</v>
      </c>
      <c r="CM18" s="9">
        <v>7986.0388571428566</v>
      </c>
      <c r="CN18" s="9">
        <f t="shared" si="30"/>
        <v>159.72077714285714</v>
      </c>
      <c r="CO18" s="9">
        <v>14758.73022556391</v>
      </c>
      <c r="CP18" s="9">
        <f t="shared" si="6"/>
        <v>295.17460451127818</v>
      </c>
      <c r="CQ18" s="9">
        <v>7903.0312781954881</v>
      </c>
      <c r="CR18" s="9">
        <f t="shared" si="7"/>
        <v>158.06062556390975</v>
      </c>
      <c r="CS18" s="9">
        <v>14699.871879699247</v>
      </c>
      <c r="CT18" s="9">
        <f t="shared" si="8"/>
        <v>293.99743759398496</v>
      </c>
      <c r="CU18" s="7">
        <v>554.93898947368416</v>
      </c>
      <c r="CV18" s="7">
        <f t="shared" si="9"/>
        <v>16.648169684210526</v>
      </c>
      <c r="CW18" s="7">
        <v>22.758271879699247</v>
      </c>
      <c r="CX18" s="7">
        <f t="shared" si="10"/>
        <v>0.91033087518796996</v>
      </c>
      <c r="CY18" s="7">
        <v>124.71044812030077</v>
      </c>
      <c r="CZ18" s="7">
        <f t="shared" si="11"/>
        <v>4.9884179248120306</v>
      </c>
      <c r="DA18" s="7">
        <v>34.506570827067669</v>
      </c>
      <c r="DB18" s="7">
        <f t="shared" si="12"/>
        <v>2.7605256661654134</v>
      </c>
      <c r="DC18" s="7">
        <v>305.77776240601503</v>
      </c>
      <c r="DD18" s="7">
        <f t="shared" si="13"/>
        <v>15.288888120300753</v>
      </c>
      <c r="DE18" s="7">
        <v>28.386168421052634</v>
      </c>
      <c r="DF18" s="7">
        <f t="shared" si="14"/>
        <v>1.703170105263158</v>
      </c>
      <c r="DG18" s="7">
        <v>64.055191578947372</v>
      </c>
      <c r="DH18" s="7">
        <f t="shared" si="15"/>
        <v>2.5622076631578952</v>
      </c>
      <c r="DI18" s="7">
        <v>7.7241192180451126</v>
      </c>
      <c r="DJ18" s="7">
        <f t="shared" si="16"/>
        <v>0.5406883452631579</v>
      </c>
      <c r="DK18" s="7">
        <v>36.490443308270677</v>
      </c>
      <c r="DL18" s="7">
        <f t="shared" si="17"/>
        <v>3.6490443308270679</v>
      </c>
      <c r="DM18" s="7">
        <v>7.2217459248120308</v>
      </c>
      <c r="DN18" s="7">
        <f t="shared" si="18"/>
        <v>1.2999142664661656</v>
      </c>
      <c r="DO18" s="7">
        <v>2.0746701353383457</v>
      </c>
      <c r="DP18" s="7">
        <f t="shared" si="19"/>
        <v>0.14522690947368422</v>
      </c>
      <c r="DQ18" s="7">
        <v>7.1690330827067665</v>
      </c>
      <c r="DR18" s="7">
        <f t="shared" si="20"/>
        <v>1.4338066165413534</v>
      </c>
      <c r="DS18" s="7">
        <v>0.77334673082706773</v>
      </c>
      <c r="DT18" s="7">
        <f t="shared" si="21"/>
        <v>0.1392024115488722</v>
      </c>
      <c r="DU18" s="7">
        <v>4.7565333533834586</v>
      </c>
      <c r="DV18" s="7">
        <f t="shared" si="22"/>
        <v>1.2842640054135339</v>
      </c>
      <c r="DW18" s="7">
        <v>0.92987530827067677</v>
      </c>
      <c r="DX18" s="7">
        <f t="shared" si="23"/>
        <v>8.3688777744360912E-2</v>
      </c>
      <c r="DY18" s="7">
        <v>2.2449265563909773</v>
      </c>
      <c r="DZ18" s="7">
        <f t="shared" si="24"/>
        <v>0.24694192120300751</v>
      </c>
      <c r="EA18" s="7">
        <v>0.35482061353383459</v>
      </c>
      <c r="EB18" s="7">
        <f t="shared" si="25"/>
        <v>8.1608741112781963E-2</v>
      </c>
      <c r="EC18" s="7">
        <v>2.3468899849624059</v>
      </c>
      <c r="ED18" s="7">
        <f t="shared" si="26"/>
        <v>0.25815789834586467</v>
      </c>
      <c r="EE18" s="7">
        <v>0.25536732030075188</v>
      </c>
      <c r="EF18" s="7">
        <f t="shared" si="27"/>
        <v>4.0858771248120304E-2</v>
      </c>
      <c r="EG18" s="1" t="s">
        <v>77</v>
      </c>
      <c r="EH18" s="1" t="s">
        <v>77</v>
      </c>
      <c r="EI18" s="7">
        <v>4.1325951339999998</v>
      </c>
      <c r="EJ18" s="7">
        <v>1.2491092939999999</v>
      </c>
      <c r="EK18" s="7">
        <v>808.19384760000003</v>
      </c>
      <c r="EL18" s="9">
        <v>58312.18432</v>
      </c>
      <c r="EM18" s="9">
        <v>214865.1293</v>
      </c>
      <c r="EN18" s="7">
        <v>474.91021360000002</v>
      </c>
      <c r="EO18" s="9">
        <v>7242.3236209999995</v>
      </c>
      <c r="EP18" s="9">
        <v>13387.39558</v>
      </c>
      <c r="EQ18" s="9">
        <v>7167.0462820000002</v>
      </c>
      <c r="ER18" s="9">
        <v>13334.006170000001</v>
      </c>
      <c r="ES18" s="7">
        <v>502.98730970000003</v>
      </c>
      <c r="ET18" s="7">
        <v>20.62950433</v>
      </c>
      <c r="EU18" s="7">
        <v>113.0408946</v>
      </c>
      <c r="EV18" s="7">
        <v>31.306371380000002</v>
      </c>
      <c r="EW18" s="7">
        <v>277.15264560000003</v>
      </c>
      <c r="EX18" s="7">
        <v>25.728767550000001</v>
      </c>
      <c r="EY18" s="7">
        <v>58.058653800000002</v>
      </c>
      <c r="EZ18" s="7">
        <v>7.0015515160000001</v>
      </c>
      <c r="FA18" s="7">
        <v>33.074639550000001</v>
      </c>
      <c r="FB18" s="7">
        <v>6.5459209999999999</v>
      </c>
      <c r="FC18" s="7">
        <v>1.8805729470000001</v>
      </c>
      <c r="FD18" s="7">
        <v>6.498517423</v>
      </c>
      <c r="FE18" s="7">
        <v>0.70104987200000002</v>
      </c>
      <c r="FF18" s="7">
        <v>4.3129059920000001</v>
      </c>
      <c r="FG18" s="7">
        <v>0.84295340100000005</v>
      </c>
      <c r="FH18" s="7">
        <v>2.03672816</v>
      </c>
      <c r="FI18" s="7">
        <v>0.32164996099999998</v>
      </c>
      <c r="FJ18" s="7">
        <v>2.1314969609999999</v>
      </c>
      <c r="FK18" s="7">
        <v>0.232154148</v>
      </c>
    </row>
    <row r="19" spans="1:167" x14ac:dyDescent="0.25">
      <c r="A19" s="1" t="s">
        <v>71</v>
      </c>
      <c r="B19" s="1" t="s">
        <v>227</v>
      </c>
      <c r="C19" s="34">
        <v>64.839160000000007</v>
      </c>
      <c r="D19" s="34">
        <v>-23.74156</v>
      </c>
      <c r="E19" s="1">
        <v>30</v>
      </c>
      <c r="F19" s="1">
        <v>2</v>
      </c>
      <c r="G19" s="1" t="s">
        <v>72</v>
      </c>
      <c r="I19" s="16">
        <v>45.102069999999998</v>
      </c>
      <c r="J19" s="16">
        <v>0.4949653477886965</v>
      </c>
      <c r="K19" s="16">
        <v>2.5532499999999998</v>
      </c>
      <c r="L19" s="16">
        <v>8.3886757106365173E-2</v>
      </c>
      <c r="M19" s="16">
        <v>16.277920000000002</v>
      </c>
      <c r="N19" s="16">
        <v>0.23951205160319775</v>
      </c>
      <c r="O19" s="16">
        <v>10.63043</v>
      </c>
      <c r="P19" s="16">
        <v>0.18061113550741914</v>
      </c>
      <c r="Q19" s="16">
        <v>0.21092</v>
      </c>
      <c r="R19" s="16">
        <v>2.6715851255723604E-2</v>
      </c>
      <c r="S19" s="16">
        <v>6.2172999999999998</v>
      </c>
      <c r="T19" s="16">
        <v>0.11992828763469539</v>
      </c>
      <c r="U19" s="16">
        <v>12.047040000000001</v>
      </c>
      <c r="V19" s="16">
        <v>0.16769409160331944</v>
      </c>
      <c r="W19" s="16">
        <v>2.7532399999999999</v>
      </c>
      <c r="X19" s="16">
        <v>0.16053099395908163</v>
      </c>
      <c r="Y19" s="16">
        <v>0.95379000000000003</v>
      </c>
      <c r="Z19" s="16">
        <v>5.3099425598019646E-2</v>
      </c>
      <c r="AA19" s="16">
        <v>0.63741999999999999</v>
      </c>
      <c r="AB19" s="16">
        <v>4.0534760946149974E-2</v>
      </c>
      <c r="AC19" s="16">
        <v>0.217144</v>
      </c>
      <c r="AD19" s="16">
        <v>1.6680334866605338E-2</v>
      </c>
      <c r="AE19" s="16">
        <f t="shared" si="0"/>
        <v>97.600524000000007</v>
      </c>
      <c r="AF19" s="16"/>
      <c r="AG19" s="16">
        <v>45.680999999999997</v>
      </c>
      <c r="AH19" s="16">
        <v>2.383</v>
      </c>
      <c r="AI19" s="16">
        <v>15.194000000000001</v>
      </c>
      <c r="AJ19" s="16">
        <v>0.82199999999999995</v>
      </c>
      <c r="AK19" s="16">
        <v>10.621</v>
      </c>
      <c r="AL19" s="16">
        <v>0.19700000000000001</v>
      </c>
      <c r="AM19" s="16">
        <v>9.8019999999999996</v>
      </c>
      <c r="AN19" s="16">
        <v>11.244999999999999</v>
      </c>
      <c r="AO19" s="16">
        <v>2.57</v>
      </c>
      <c r="AP19" s="16">
        <v>0.89</v>
      </c>
      <c r="AQ19" s="16">
        <v>0.59499999999999997</v>
      </c>
      <c r="AR19" s="7"/>
      <c r="AS19" s="7">
        <v>9.84</v>
      </c>
      <c r="AT19" s="7"/>
      <c r="AU19" s="7">
        <v>39.261566666666667</v>
      </c>
      <c r="AV19" s="7">
        <v>0.5</v>
      </c>
      <c r="AW19" s="7">
        <v>1.9371666666666666E-2</v>
      </c>
      <c r="AX19" s="7">
        <v>0.02</v>
      </c>
      <c r="AY19" s="7">
        <v>4.4843999999999995E-2</v>
      </c>
      <c r="AZ19" s="7">
        <v>0.01</v>
      </c>
      <c r="BA19" s="7">
        <v>14.000433333333334</v>
      </c>
      <c r="BB19" s="7">
        <v>0.49</v>
      </c>
      <c r="BC19" s="7">
        <v>0.21980433333333335</v>
      </c>
      <c r="BD19" s="7">
        <v>1.7670901622343999E-2</v>
      </c>
      <c r="BE19" s="7">
        <v>44.968033333333331</v>
      </c>
      <c r="BF19" s="7">
        <v>0.78</v>
      </c>
      <c r="BG19" s="7">
        <v>0.28746033333333337</v>
      </c>
      <c r="BH19" s="7">
        <v>1.873177724630205E-2</v>
      </c>
      <c r="BI19" s="7">
        <v>4.0420000000000005E-3</v>
      </c>
      <c r="BJ19" s="7">
        <v>8.271714285714285E-3</v>
      </c>
      <c r="BK19" s="7">
        <v>0.21034</v>
      </c>
      <c r="BL19" s="7">
        <v>0.02</v>
      </c>
      <c r="BM19" s="7">
        <v>4.0459499999999995E-2</v>
      </c>
      <c r="BN19" s="7">
        <v>7.0000000000000007E-2</v>
      </c>
      <c r="BO19" s="7" t="s">
        <v>77</v>
      </c>
      <c r="BP19" s="7" t="s">
        <v>77</v>
      </c>
      <c r="BQ19" s="7">
        <v>0.01</v>
      </c>
      <c r="BR19" s="7">
        <v>0.02</v>
      </c>
      <c r="BS19" s="7" t="s">
        <v>77</v>
      </c>
      <c r="BT19" s="7" t="s">
        <v>77</v>
      </c>
      <c r="BU19" s="7">
        <f t="shared" si="28"/>
        <v>99.066355166666654</v>
      </c>
      <c r="BV19" s="7">
        <v>85.130137745558429</v>
      </c>
      <c r="BW19" s="7" t="s">
        <v>77</v>
      </c>
      <c r="BY19" s="26">
        <v>6411.7054357507241</v>
      </c>
      <c r="BZ19" s="7">
        <v>192.35116307252173</v>
      </c>
      <c r="CA19" s="7">
        <v>4.6741646165413533</v>
      </c>
      <c r="CB19" s="7">
        <f t="shared" si="1"/>
        <v>0.23370823082706768</v>
      </c>
      <c r="CC19" s="7">
        <v>1.3522962180451126</v>
      </c>
      <c r="CD19" s="7">
        <f t="shared" si="29"/>
        <v>5.4091848721804503E-2</v>
      </c>
      <c r="CE19" s="7">
        <v>897.14442857142842</v>
      </c>
      <c r="CF19" s="7">
        <f t="shared" si="2"/>
        <v>143.54310857142855</v>
      </c>
      <c r="CG19" s="9">
        <v>37305.761278195489</v>
      </c>
      <c r="CH19" s="9">
        <f t="shared" si="3"/>
        <v>746.1152255639098</v>
      </c>
      <c r="CI19" s="9">
        <v>213883.49774436091</v>
      </c>
      <c r="CJ19" s="9">
        <f t="shared" si="4"/>
        <v>2138.8349774436092</v>
      </c>
      <c r="CK19" s="7">
        <v>589.64174661654135</v>
      </c>
      <c r="CL19" s="7">
        <f t="shared" si="5"/>
        <v>106.13551439097743</v>
      </c>
      <c r="CM19" s="9">
        <v>8270.569015037594</v>
      </c>
      <c r="CN19" s="9">
        <f t="shared" si="30"/>
        <v>165.41138030075189</v>
      </c>
      <c r="CO19" s="9">
        <v>15318.799172932331</v>
      </c>
      <c r="CP19" s="9">
        <f t="shared" si="6"/>
        <v>306.37598345864666</v>
      </c>
      <c r="CQ19" s="9">
        <v>8028.113819548872</v>
      </c>
      <c r="CR19" s="9">
        <f t="shared" si="7"/>
        <v>160.56227639097744</v>
      </c>
      <c r="CS19" s="9">
        <v>15297.297293233081</v>
      </c>
      <c r="CT19" s="9">
        <f t="shared" si="8"/>
        <v>305.94594586466161</v>
      </c>
      <c r="CU19" s="7">
        <v>532.79077669172932</v>
      </c>
      <c r="CV19" s="7">
        <f t="shared" si="9"/>
        <v>15.98372330075188</v>
      </c>
      <c r="CW19" s="7">
        <v>23.998677969924813</v>
      </c>
      <c r="CX19" s="7">
        <f t="shared" si="10"/>
        <v>0.95994711879699257</v>
      </c>
      <c r="CY19" s="7">
        <v>131.09266015037593</v>
      </c>
      <c r="CZ19" s="7">
        <f t="shared" si="11"/>
        <v>5.2437064060150371</v>
      </c>
      <c r="DA19" s="7">
        <v>35.886637218045109</v>
      </c>
      <c r="DB19" s="7">
        <f t="shared" si="12"/>
        <v>2.8709309774436087</v>
      </c>
      <c r="DC19" s="7">
        <v>321.93474360902258</v>
      </c>
      <c r="DD19" s="7">
        <f t="shared" si="13"/>
        <v>16.096737180451129</v>
      </c>
      <c r="DE19" s="7">
        <v>30.622116992481203</v>
      </c>
      <c r="DF19" s="7">
        <f t="shared" si="14"/>
        <v>1.837327019548872</v>
      </c>
      <c r="DG19" s="7">
        <v>65.527408421052627</v>
      </c>
      <c r="DH19" s="7">
        <f t="shared" si="15"/>
        <v>2.621096336842105</v>
      </c>
      <c r="DI19" s="7">
        <v>8.0447132706766915</v>
      </c>
      <c r="DJ19" s="7">
        <f t="shared" si="16"/>
        <v>0.56312992894736846</v>
      </c>
      <c r="DK19" s="7">
        <v>38.358493308270674</v>
      </c>
      <c r="DL19" s="7">
        <f t="shared" si="17"/>
        <v>3.8358493308270676</v>
      </c>
      <c r="DM19" s="7">
        <v>7.6785792631578937</v>
      </c>
      <c r="DN19" s="7">
        <f t="shared" si="18"/>
        <v>1.3821442673684208</v>
      </c>
      <c r="DO19" s="7">
        <v>1.9474682481203007</v>
      </c>
      <c r="DP19" s="7">
        <f t="shared" si="19"/>
        <v>0.13632277736842108</v>
      </c>
      <c r="DQ19" s="7">
        <v>7.2524980150375935</v>
      </c>
      <c r="DR19" s="7">
        <f t="shared" si="20"/>
        <v>1.4504996030075188</v>
      </c>
      <c r="DS19" s="7">
        <v>1.0099002857142856</v>
      </c>
      <c r="DT19" s="7">
        <f t="shared" si="21"/>
        <v>0.1817820514285714</v>
      </c>
      <c r="DU19" s="7">
        <v>4.6844855187969925</v>
      </c>
      <c r="DV19" s="7">
        <f t="shared" si="22"/>
        <v>1.2648110900751881</v>
      </c>
      <c r="DW19" s="7">
        <v>1.0363906015037594</v>
      </c>
      <c r="DX19" s="7">
        <f t="shared" si="23"/>
        <v>9.3275154135338337E-2</v>
      </c>
      <c r="DY19" s="7">
        <v>2.7951583533834583</v>
      </c>
      <c r="DZ19" s="7">
        <f t="shared" si="24"/>
        <v>0.30746741887218043</v>
      </c>
      <c r="EA19" s="7">
        <v>0.33931686315789472</v>
      </c>
      <c r="EB19" s="7">
        <f t="shared" si="25"/>
        <v>7.8042878526315793E-2</v>
      </c>
      <c r="EC19" s="7">
        <v>2.1977501278195488</v>
      </c>
      <c r="ED19" s="7">
        <f t="shared" si="26"/>
        <v>0.24175251406015036</v>
      </c>
      <c r="EE19" s="7">
        <v>0.28815959097744359</v>
      </c>
      <c r="EF19" s="7">
        <f t="shared" si="27"/>
        <v>4.6105534556390979E-2</v>
      </c>
      <c r="EG19" s="1" t="s">
        <v>77</v>
      </c>
      <c r="EH19" s="1" t="s">
        <v>77</v>
      </c>
      <c r="EI19" s="7">
        <v>4.3266493930000003</v>
      </c>
      <c r="EJ19" s="7">
        <v>1.219756131</v>
      </c>
      <c r="EK19" s="7">
        <v>807.589923</v>
      </c>
      <c r="EL19" s="9">
        <v>59360.957049999997</v>
      </c>
      <c r="EM19" s="9">
        <v>213532.91500000001</v>
      </c>
      <c r="EN19" s="7">
        <v>530.76059880000003</v>
      </c>
      <c r="EO19" s="9">
        <v>7448.8420679999999</v>
      </c>
      <c r="EP19" s="9">
        <v>13800.22177</v>
      </c>
      <c r="EQ19" s="9">
        <v>7230.4761420000004</v>
      </c>
      <c r="ER19" s="9">
        <v>13780.851409999999</v>
      </c>
      <c r="ES19" s="7">
        <v>479.57678529999998</v>
      </c>
      <c r="ET19" s="7">
        <v>21.603755809999999</v>
      </c>
      <c r="EU19" s="7">
        <v>118.00552020000001</v>
      </c>
      <c r="EV19" s="7">
        <v>32.33583496</v>
      </c>
      <c r="EW19" s="7">
        <v>289.78155770000001</v>
      </c>
      <c r="EX19" s="7">
        <v>27.563674670000001</v>
      </c>
      <c r="EY19" s="7">
        <v>58.982794669999997</v>
      </c>
      <c r="EZ19" s="7">
        <v>7.241824781</v>
      </c>
      <c r="FA19" s="7">
        <v>34.527687540000002</v>
      </c>
      <c r="FB19" s="7">
        <v>6.9119457420000003</v>
      </c>
      <c r="FC19" s="7">
        <v>1.753086438</v>
      </c>
      <c r="FD19" s="7">
        <v>6.5288104330000003</v>
      </c>
      <c r="FE19" s="7">
        <v>0.90917488099999999</v>
      </c>
      <c r="FF19" s="7">
        <v>4.2183566890000002</v>
      </c>
      <c r="FG19" s="7">
        <v>0.93303277100000004</v>
      </c>
      <c r="FH19" s="7">
        <v>2.5185914930000002</v>
      </c>
      <c r="FI19" s="7">
        <v>0.30547408799999998</v>
      </c>
      <c r="FJ19" s="7">
        <v>1.9825514930000001</v>
      </c>
      <c r="FK19" s="7">
        <v>0.26021306700000002</v>
      </c>
    </row>
    <row r="20" spans="1:167" x14ac:dyDescent="0.25">
      <c r="A20" s="1" t="s">
        <v>71</v>
      </c>
      <c r="B20" s="1" t="s">
        <v>227</v>
      </c>
      <c r="C20" s="34">
        <v>64.839160000000007</v>
      </c>
      <c r="D20" s="34">
        <v>-23.74156</v>
      </c>
      <c r="E20" s="1">
        <v>31</v>
      </c>
      <c r="F20" s="1">
        <v>1</v>
      </c>
      <c r="G20" s="1" t="s">
        <v>72</v>
      </c>
      <c r="I20" s="16">
        <v>45.218089999999997</v>
      </c>
      <c r="J20" s="16">
        <v>0.49520093282450467</v>
      </c>
      <c r="K20" s="16">
        <v>2.5292300000000001</v>
      </c>
      <c r="L20" s="16">
        <v>8.3269577054218585E-2</v>
      </c>
      <c r="M20" s="16">
        <v>15.90855</v>
      </c>
      <c r="N20" s="16">
        <v>0.23533637498990434</v>
      </c>
      <c r="O20" s="16">
        <v>10.94487</v>
      </c>
      <c r="P20" s="16">
        <v>0.18366004168082081</v>
      </c>
      <c r="Q20" s="16">
        <v>0.18723000000000001</v>
      </c>
      <c r="R20" s="16">
        <v>2.6986397306397306E-2</v>
      </c>
      <c r="S20" s="16">
        <v>6.5212700000000003</v>
      </c>
      <c r="T20" s="16">
        <v>0.12359319849968214</v>
      </c>
      <c r="U20" s="16">
        <v>12.3316</v>
      </c>
      <c r="V20" s="16">
        <v>0.17005880462754103</v>
      </c>
      <c r="W20" s="16">
        <v>2.5511499999999998</v>
      </c>
      <c r="X20" s="16">
        <v>0.16319939623011018</v>
      </c>
      <c r="Y20" s="16">
        <v>0.78491</v>
      </c>
      <c r="Z20" s="16">
        <v>4.7581984069737106E-2</v>
      </c>
      <c r="AA20" s="16">
        <v>0.70867999999999998</v>
      </c>
      <c r="AB20" s="16">
        <v>4.2482304707708224E-2</v>
      </c>
      <c r="AC20" s="16">
        <v>0.35044799999999998</v>
      </c>
      <c r="AD20" s="16">
        <v>2.0217385474860336E-2</v>
      </c>
      <c r="AE20" s="16">
        <f t="shared" si="0"/>
        <v>98.036027999999973</v>
      </c>
      <c r="AF20" s="16"/>
      <c r="AG20" s="16">
        <v>46.073</v>
      </c>
      <c r="AH20" s="16">
        <v>2.5230000000000001</v>
      </c>
      <c r="AI20" s="16">
        <v>15.869</v>
      </c>
      <c r="AJ20" s="16">
        <v>0.92400000000000004</v>
      </c>
      <c r="AK20" s="16">
        <v>10.542</v>
      </c>
      <c r="AL20" s="16">
        <v>0.187</v>
      </c>
      <c r="AM20" s="16">
        <v>7.548</v>
      </c>
      <c r="AN20" s="16">
        <v>12.301</v>
      </c>
      <c r="AO20" s="16">
        <v>2.5449999999999999</v>
      </c>
      <c r="AP20" s="16">
        <v>0.78300000000000003</v>
      </c>
      <c r="AQ20" s="16">
        <v>0.70699999999999996</v>
      </c>
      <c r="AR20" s="7"/>
      <c r="AS20" s="7">
        <v>2.52</v>
      </c>
      <c r="AT20" s="7"/>
      <c r="AU20" s="7">
        <v>38.322300000000006</v>
      </c>
      <c r="AV20" s="7">
        <v>0.49</v>
      </c>
      <c r="AW20" s="7">
        <v>2.3685333333333336E-2</v>
      </c>
      <c r="AX20" s="7">
        <v>0.03</v>
      </c>
      <c r="AY20" s="7">
        <v>0.12556033333333336</v>
      </c>
      <c r="AZ20" s="7">
        <v>0.01</v>
      </c>
      <c r="BA20" s="7">
        <v>17.547600000000003</v>
      </c>
      <c r="BB20" s="7">
        <v>0.55000000000000004</v>
      </c>
      <c r="BC20" s="7">
        <v>0.27408866666666665</v>
      </c>
      <c r="BD20" s="7">
        <v>1.77769247681187E-2</v>
      </c>
      <c r="BE20" s="7">
        <v>42.375566666666664</v>
      </c>
      <c r="BF20" s="7">
        <v>0.77</v>
      </c>
      <c r="BG20" s="7">
        <v>0.28513833333333333</v>
      </c>
      <c r="BH20" s="7">
        <v>1.873177724630205E-2</v>
      </c>
      <c r="BI20" s="7">
        <v>9.201666666666667E-3</v>
      </c>
      <c r="BJ20" s="7">
        <v>8.271714285714285E-3</v>
      </c>
      <c r="BK20" s="7">
        <v>0.120425</v>
      </c>
      <c r="BL20" s="7">
        <v>0.02</v>
      </c>
      <c r="BM20" s="7">
        <v>5.1387333333333333E-2</v>
      </c>
      <c r="BN20" s="7">
        <v>0.03</v>
      </c>
      <c r="BO20" s="7" t="s">
        <v>77</v>
      </c>
      <c r="BP20" s="7" t="s">
        <v>77</v>
      </c>
      <c r="BQ20" s="7">
        <v>0.03</v>
      </c>
      <c r="BR20" s="7">
        <v>0.02</v>
      </c>
      <c r="BS20" s="7" t="s">
        <v>77</v>
      </c>
      <c r="BT20" s="7" t="s">
        <v>77</v>
      </c>
      <c r="BU20" s="7">
        <f t="shared" si="28"/>
        <v>99.164953333333344</v>
      </c>
      <c r="BV20" s="7">
        <v>81.14769627688257</v>
      </c>
      <c r="BW20" s="7" t="s">
        <v>77</v>
      </c>
      <c r="BY20" s="26">
        <v>7189.8775921429951</v>
      </c>
      <c r="BZ20" s="7">
        <v>215.69632776428983</v>
      </c>
      <c r="CA20" s="7">
        <v>4.3048896390977438</v>
      </c>
      <c r="CB20" s="7">
        <f t="shared" si="1"/>
        <v>0.21524448195488721</v>
      </c>
      <c r="CC20" s="7">
        <v>1.2645516015037592</v>
      </c>
      <c r="CD20" s="7">
        <f t="shared" si="29"/>
        <v>5.0582064060150367E-2</v>
      </c>
      <c r="CE20" s="7">
        <v>876.47670676691723</v>
      </c>
      <c r="CF20" s="7">
        <f t="shared" si="2"/>
        <v>140.23627308270676</v>
      </c>
      <c r="CG20" s="9">
        <v>39536.589398496239</v>
      </c>
      <c r="CH20" s="9">
        <f t="shared" si="3"/>
        <v>790.73178796992477</v>
      </c>
      <c r="CI20" s="9">
        <v>215080.15338345864</v>
      </c>
      <c r="CJ20" s="9">
        <f t="shared" si="4"/>
        <v>2150.8015338345863</v>
      </c>
      <c r="CK20" s="7">
        <v>586.35893834586466</v>
      </c>
      <c r="CL20" s="7">
        <f t="shared" si="5"/>
        <v>105.54460890225563</v>
      </c>
      <c r="CM20" s="9">
        <v>7093.1995413533823</v>
      </c>
      <c r="CN20" s="9">
        <f t="shared" si="30"/>
        <v>141.86399082706765</v>
      </c>
      <c r="CO20" s="9">
        <v>15233.258571428571</v>
      </c>
      <c r="CP20" s="9">
        <f t="shared" si="6"/>
        <v>304.6651714285714</v>
      </c>
      <c r="CQ20" s="9">
        <v>6735.6551654135337</v>
      </c>
      <c r="CR20" s="9">
        <f t="shared" si="7"/>
        <v>134.71310330827069</v>
      </c>
      <c r="CS20" s="9">
        <v>15078.443759398497</v>
      </c>
      <c r="CT20" s="9">
        <f t="shared" si="8"/>
        <v>301.56887518796992</v>
      </c>
      <c r="CU20" s="7">
        <v>547.0411654135338</v>
      </c>
      <c r="CV20" s="7">
        <f t="shared" si="9"/>
        <v>16.411234962406013</v>
      </c>
      <c r="CW20" s="7">
        <v>23.013783984962409</v>
      </c>
      <c r="CX20" s="7">
        <f t="shared" si="10"/>
        <v>0.92055135939849642</v>
      </c>
      <c r="CY20" s="7">
        <v>130.57202330827067</v>
      </c>
      <c r="CZ20" s="7">
        <f t="shared" si="11"/>
        <v>5.2228809323308267</v>
      </c>
      <c r="DA20" s="7">
        <v>34.853225112781956</v>
      </c>
      <c r="DB20" s="7">
        <f t="shared" si="12"/>
        <v>2.7882580090225564</v>
      </c>
      <c r="DC20" s="7">
        <v>277.10121578947366</v>
      </c>
      <c r="DD20" s="7">
        <f t="shared" si="13"/>
        <v>13.855060789473683</v>
      </c>
      <c r="DE20" s="7">
        <v>30.31516187969925</v>
      </c>
      <c r="DF20" s="7">
        <f t="shared" si="14"/>
        <v>1.8189097127819549</v>
      </c>
      <c r="DG20" s="7">
        <v>62.42064030075187</v>
      </c>
      <c r="DH20" s="7">
        <f t="shared" si="15"/>
        <v>2.4968256120300749</v>
      </c>
      <c r="DI20" s="7">
        <v>7.3952181578947362</v>
      </c>
      <c r="DJ20" s="7">
        <f t="shared" si="16"/>
        <v>0.5176652710526316</v>
      </c>
      <c r="DK20" s="7">
        <v>35.729355864661656</v>
      </c>
      <c r="DL20" s="7">
        <f t="shared" si="17"/>
        <v>3.5729355864661656</v>
      </c>
      <c r="DM20" s="7">
        <v>7.0104298345864668</v>
      </c>
      <c r="DN20" s="7">
        <f t="shared" si="18"/>
        <v>1.2618773702255639</v>
      </c>
      <c r="DO20" s="7">
        <v>2.2113436390977443</v>
      </c>
      <c r="DP20" s="7">
        <f t="shared" si="19"/>
        <v>0.15479405473684213</v>
      </c>
      <c r="DQ20" s="7">
        <v>7.6346189398496227</v>
      </c>
      <c r="DR20" s="7">
        <f t="shared" si="20"/>
        <v>1.5269237879699247</v>
      </c>
      <c r="DS20" s="7">
        <v>0.89092032330827065</v>
      </c>
      <c r="DT20" s="7">
        <f t="shared" si="21"/>
        <v>0.1603656581954887</v>
      </c>
      <c r="DU20" s="7">
        <v>4.9674797368421046</v>
      </c>
      <c r="DV20" s="7">
        <f t="shared" si="22"/>
        <v>1.3412195289473683</v>
      </c>
      <c r="DW20" s="7">
        <v>0.91998053383458656</v>
      </c>
      <c r="DX20" s="7">
        <f t="shared" si="23"/>
        <v>8.2798248045112793E-2</v>
      </c>
      <c r="DY20" s="7">
        <v>2.4736639323308269</v>
      </c>
      <c r="DZ20" s="7">
        <f t="shared" si="24"/>
        <v>0.27210303255639096</v>
      </c>
      <c r="EA20" s="7">
        <v>0.3412671984962406</v>
      </c>
      <c r="EB20" s="7">
        <f t="shared" si="25"/>
        <v>7.8491455654135345E-2</v>
      </c>
      <c r="EC20" s="7">
        <v>2.6277868345864661</v>
      </c>
      <c r="ED20" s="7">
        <f t="shared" si="26"/>
        <v>0.28905655180451129</v>
      </c>
      <c r="EE20" s="7">
        <v>0.30397326165413535</v>
      </c>
      <c r="EF20" s="7">
        <f t="shared" si="27"/>
        <v>4.8635721864661655E-2</v>
      </c>
      <c r="EG20" s="1" t="s">
        <v>77</v>
      </c>
      <c r="EH20" s="1" t="s">
        <v>77</v>
      </c>
      <c r="EI20" s="7">
        <v>4.2310263790000002</v>
      </c>
      <c r="EJ20" s="7">
        <v>1.234949353</v>
      </c>
      <c r="EK20" s="7">
        <v>855.53533370000002</v>
      </c>
      <c r="EL20" s="9">
        <v>44407.338069999998</v>
      </c>
      <c r="EM20" s="9">
        <v>215365.29399999999</v>
      </c>
      <c r="EN20" s="7">
        <v>572.34338530000002</v>
      </c>
      <c r="EO20" s="9">
        <v>6924.6073379999998</v>
      </c>
      <c r="EP20" s="9">
        <v>14872.103220000001</v>
      </c>
      <c r="EQ20" s="9">
        <v>6575.5611289999997</v>
      </c>
      <c r="ER20" s="9">
        <v>14720.95881</v>
      </c>
      <c r="ES20" s="7">
        <v>533.96268710000004</v>
      </c>
      <c r="ET20" s="7">
        <v>22.464094100000001</v>
      </c>
      <c r="EU20" s="7">
        <v>127.4519772</v>
      </c>
      <c r="EV20" s="7">
        <v>34.028649799999997</v>
      </c>
      <c r="EW20" s="7">
        <v>270.47659290000001</v>
      </c>
      <c r="EX20" s="7">
        <v>29.590404620000001</v>
      </c>
      <c r="EY20" s="7">
        <v>60.928339479999998</v>
      </c>
      <c r="EZ20" s="7">
        <v>7.2185631299999997</v>
      </c>
      <c r="FA20" s="7">
        <v>34.875239309999998</v>
      </c>
      <c r="FB20" s="7">
        <v>6.8428966689999999</v>
      </c>
      <c r="FC20" s="7">
        <v>2.1585141339999998</v>
      </c>
      <c r="FD20" s="7">
        <v>7.45228321</v>
      </c>
      <c r="FE20" s="7">
        <v>0.86965378999999998</v>
      </c>
      <c r="FF20" s="7">
        <v>4.8492139229999998</v>
      </c>
      <c r="FG20" s="7">
        <v>0.89802261699999997</v>
      </c>
      <c r="FH20" s="7">
        <v>2.415140734</v>
      </c>
      <c r="FI20" s="7">
        <v>0.333121049</v>
      </c>
      <c r="FJ20" s="7">
        <v>2.5663377230000002</v>
      </c>
      <c r="FK20" s="7">
        <v>0.29694081999999999</v>
      </c>
    </row>
    <row r="21" spans="1:167" x14ac:dyDescent="0.25">
      <c r="A21" s="1" t="s">
        <v>71</v>
      </c>
      <c r="B21" s="1" t="s">
        <v>227</v>
      </c>
      <c r="C21" s="34">
        <v>64.839160000000007</v>
      </c>
      <c r="D21" s="34">
        <v>-23.74156</v>
      </c>
      <c r="E21" s="1">
        <v>31</v>
      </c>
      <c r="F21" s="1">
        <v>2</v>
      </c>
      <c r="G21" s="1" t="s">
        <v>72</v>
      </c>
      <c r="I21" s="16">
        <v>44.992699999999999</v>
      </c>
      <c r="J21" s="16">
        <v>0.49355353867046303</v>
      </c>
      <c r="K21" s="16">
        <v>2.8770799999999999</v>
      </c>
      <c r="L21" s="16">
        <v>8.8573783779082912E-2</v>
      </c>
      <c r="M21" s="16">
        <v>15.264430000000001</v>
      </c>
      <c r="N21" s="16">
        <v>0.22798636936194233</v>
      </c>
      <c r="O21" s="16">
        <v>11.528029999999999</v>
      </c>
      <c r="P21" s="16">
        <v>0.1894622107512722</v>
      </c>
      <c r="Q21" s="16">
        <v>0.21371000000000001</v>
      </c>
      <c r="R21" s="16">
        <v>2.6367148965517243E-2</v>
      </c>
      <c r="S21" s="16">
        <v>6.3575200000000001</v>
      </c>
      <c r="T21" s="16">
        <v>0.12198446725929636</v>
      </c>
      <c r="U21" s="16">
        <v>11.985670000000001</v>
      </c>
      <c r="V21" s="16">
        <v>0.1669664924253656</v>
      </c>
      <c r="W21" s="16">
        <v>2.5612200000000001</v>
      </c>
      <c r="X21" s="16">
        <v>0.15934493387298748</v>
      </c>
      <c r="Y21" s="16">
        <v>0.89302999999999999</v>
      </c>
      <c r="Z21" s="16">
        <v>5.1171395966817294E-2</v>
      </c>
      <c r="AA21" s="16">
        <v>0.82130000000000003</v>
      </c>
      <c r="AB21" s="16">
        <v>4.5461016097982865E-2</v>
      </c>
      <c r="AC21" s="16">
        <v>0.36587999999999998</v>
      </c>
      <c r="AD21" s="16">
        <v>2.0476494676494674E-2</v>
      </c>
      <c r="AE21" s="16">
        <f t="shared" si="0"/>
        <v>97.860569999999996</v>
      </c>
      <c r="AF21" s="16"/>
      <c r="AG21" s="16">
        <v>45.877000000000002</v>
      </c>
      <c r="AH21" s="16">
        <v>2.8420000000000001</v>
      </c>
      <c r="AI21" s="16">
        <v>15.077</v>
      </c>
      <c r="AJ21" s="16">
        <v>0.98899999999999999</v>
      </c>
      <c r="AK21" s="16">
        <v>11.045</v>
      </c>
      <c r="AL21" s="16">
        <v>0.21099999999999999</v>
      </c>
      <c r="AM21" s="16">
        <v>7.8970000000000002</v>
      </c>
      <c r="AN21" s="16">
        <v>11.839</v>
      </c>
      <c r="AO21" s="16">
        <v>2.5299999999999998</v>
      </c>
      <c r="AP21" s="16">
        <v>0.88200000000000001</v>
      </c>
      <c r="AQ21" s="16">
        <v>0.81100000000000005</v>
      </c>
      <c r="AR21" s="7"/>
      <c r="AS21" s="7">
        <v>3.78</v>
      </c>
      <c r="AT21" s="7"/>
      <c r="AU21" s="7">
        <v>38.322300000000006</v>
      </c>
      <c r="AV21" s="7">
        <v>0.49</v>
      </c>
      <c r="AW21" s="7">
        <v>2.3685333333333336E-2</v>
      </c>
      <c r="AX21" s="7">
        <v>0.03</v>
      </c>
      <c r="AY21" s="7">
        <v>0.12556033333333336</v>
      </c>
      <c r="AZ21" s="7">
        <v>0.01</v>
      </c>
      <c r="BA21" s="7">
        <v>17.547600000000003</v>
      </c>
      <c r="BB21" s="7">
        <v>0.55000000000000004</v>
      </c>
      <c r="BC21" s="7">
        <v>0.27408866666666665</v>
      </c>
      <c r="BD21" s="7">
        <v>1.7882947913893402E-2</v>
      </c>
      <c r="BE21" s="7">
        <v>42.375566666666664</v>
      </c>
      <c r="BF21" s="7">
        <v>0.77</v>
      </c>
      <c r="BG21" s="7">
        <v>0.28513833333333333</v>
      </c>
      <c r="BH21" s="7">
        <v>1.873177724630205E-2</v>
      </c>
      <c r="BI21" s="7">
        <v>9.201666666666667E-3</v>
      </c>
      <c r="BJ21" s="7">
        <v>8.271714285714285E-3</v>
      </c>
      <c r="BK21" s="7">
        <v>0.120425</v>
      </c>
      <c r="BL21" s="7">
        <v>0.02</v>
      </c>
      <c r="BM21" s="7">
        <v>5.1387333333333333E-2</v>
      </c>
      <c r="BN21" s="7">
        <v>0.03</v>
      </c>
      <c r="BO21" s="7" t="s">
        <v>77</v>
      </c>
      <c r="BP21" s="7" t="s">
        <v>77</v>
      </c>
      <c r="BQ21" s="7">
        <v>0.03</v>
      </c>
      <c r="BR21" s="7">
        <v>0.02</v>
      </c>
      <c r="BS21" s="7" t="s">
        <v>77</v>
      </c>
      <c r="BT21" s="7" t="s">
        <v>77</v>
      </c>
      <c r="BU21" s="7">
        <f t="shared" si="28"/>
        <v>99.164953333333344</v>
      </c>
      <c r="BV21" s="7">
        <v>81.14769627688257</v>
      </c>
      <c r="BW21" s="7" t="s">
        <v>77</v>
      </c>
      <c r="BY21" s="27">
        <v>6784.4800545642192</v>
      </c>
      <c r="BZ21" s="7">
        <v>203.53440163692656</v>
      </c>
      <c r="CA21" s="7">
        <v>4.4091220601503753</v>
      </c>
      <c r="CB21" s="7">
        <f t="shared" si="1"/>
        <v>0.22045610300751878</v>
      </c>
      <c r="CC21" s="7">
        <v>1.4126060639097744</v>
      </c>
      <c r="CD21" s="7">
        <f t="shared" si="29"/>
        <v>5.6504242556390978E-2</v>
      </c>
      <c r="CE21" s="7">
        <v>911.4511296992481</v>
      </c>
      <c r="CF21" s="7">
        <f t="shared" si="2"/>
        <v>145.83218075187969</v>
      </c>
      <c r="CG21" s="9">
        <v>39658.494360902252</v>
      </c>
      <c r="CH21" s="9">
        <f t="shared" si="3"/>
        <v>793.16988721804501</v>
      </c>
      <c r="CI21" s="9">
        <v>215804.69097744362</v>
      </c>
      <c r="CJ21" s="9">
        <f t="shared" si="4"/>
        <v>2158.0469097744362</v>
      </c>
      <c r="CK21" s="7">
        <v>575.6556287593985</v>
      </c>
      <c r="CL21" s="7">
        <f t="shared" si="5"/>
        <v>103.61801317669172</v>
      </c>
      <c r="CM21" s="9">
        <v>7952.5260902255641</v>
      </c>
      <c r="CN21" s="9">
        <f t="shared" si="30"/>
        <v>159.05052180451128</v>
      </c>
      <c r="CO21" s="9">
        <v>17479.242744360905</v>
      </c>
      <c r="CP21" s="9">
        <f t="shared" si="6"/>
        <v>349.58485488721811</v>
      </c>
      <c r="CQ21" s="9">
        <v>7405.811616541353</v>
      </c>
      <c r="CR21" s="9">
        <f t="shared" si="7"/>
        <v>148.11623233082707</v>
      </c>
      <c r="CS21" s="9">
        <v>17342.998026315789</v>
      </c>
      <c r="CT21" s="9">
        <f t="shared" si="8"/>
        <v>346.85996052631577</v>
      </c>
      <c r="CU21" s="7">
        <v>557.10204868421056</v>
      </c>
      <c r="CV21" s="7">
        <f t="shared" si="9"/>
        <v>16.713061460526315</v>
      </c>
      <c r="CW21" s="7">
        <v>27.411222349624062</v>
      </c>
      <c r="CX21" s="7">
        <f t="shared" si="10"/>
        <v>1.0964488939849626</v>
      </c>
      <c r="CY21" s="7">
        <v>148.30714849624061</v>
      </c>
      <c r="CZ21" s="7">
        <f t="shared" si="11"/>
        <v>5.932285939849625</v>
      </c>
      <c r="DA21" s="7">
        <v>41.873989680451125</v>
      </c>
      <c r="DB21" s="7">
        <f t="shared" si="12"/>
        <v>3.3499191744360899</v>
      </c>
      <c r="DC21" s="7">
        <v>325.91992838345863</v>
      </c>
      <c r="DD21" s="7">
        <f t="shared" si="13"/>
        <v>16.295996419172933</v>
      </c>
      <c r="DE21" s="7">
        <v>34.484666278195483</v>
      </c>
      <c r="DF21" s="7">
        <f t="shared" si="14"/>
        <v>2.0690799766917287</v>
      </c>
      <c r="DG21" s="7">
        <v>76.473205657894738</v>
      </c>
      <c r="DH21" s="7">
        <f t="shared" si="15"/>
        <v>3.0589282263157895</v>
      </c>
      <c r="DI21" s="7">
        <v>9.3809261278195493</v>
      </c>
      <c r="DJ21" s="7">
        <f t="shared" si="16"/>
        <v>0.65666482894736855</v>
      </c>
      <c r="DK21" s="7">
        <v>43.894229830827072</v>
      </c>
      <c r="DL21" s="7">
        <f t="shared" si="17"/>
        <v>4.3894229830827074</v>
      </c>
      <c r="DM21" s="7">
        <v>9.0442194360902253</v>
      </c>
      <c r="DN21" s="7">
        <f t="shared" si="18"/>
        <v>1.6279594984962404</v>
      </c>
      <c r="DO21" s="7">
        <v>2.6028815751879701</v>
      </c>
      <c r="DP21" s="7">
        <f t="shared" si="19"/>
        <v>0.18220171026315793</v>
      </c>
      <c r="DQ21" s="7">
        <v>8.720529755639097</v>
      </c>
      <c r="DR21" s="7">
        <f t="shared" si="20"/>
        <v>1.7441059511278194</v>
      </c>
      <c r="DS21" s="7">
        <v>1.2259421221804512</v>
      </c>
      <c r="DT21" s="7">
        <f t="shared" si="21"/>
        <v>0.22066958199248121</v>
      </c>
      <c r="DU21" s="7">
        <v>6.3265278214285718</v>
      </c>
      <c r="DV21" s="7">
        <f t="shared" si="22"/>
        <v>1.7081625117857144</v>
      </c>
      <c r="DW21" s="7">
        <v>1.1226738327067669</v>
      </c>
      <c r="DX21" s="7">
        <f t="shared" si="23"/>
        <v>0.10104064494360902</v>
      </c>
      <c r="DY21" s="7">
        <v>3.272216295112782</v>
      </c>
      <c r="DZ21" s="7">
        <f t="shared" si="24"/>
        <v>0.35994379246240604</v>
      </c>
      <c r="EA21" s="7">
        <v>0.41497364154135341</v>
      </c>
      <c r="EB21" s="7">
        <f t="shared" si="25"/>
        <v>9.5443937554511291E-2</v>
      </c>
      <c r="EC21" s="7">
        <v>2.5614006992481202</v>
      </c>
      <c r="ED21" s="7">
        <f t="shared" si="26"/>
        <v>0.28175407691729321</v>
      </c>
      <c r="EE21" s="7">
        <v>0.3000594659774436</v>
      </c>
      <c r="EF21" s="7">
        <f t="shared" si="27"/>
        <v>4.8009514556390978E-2</v>
      </c>
      <c r="EG21" s="1" t="s">
        <v>77</v>
      </c>
      <c r="EH21" s="1" t="s">
        <v>77</v>
      </c>
      <c r="EI21" s="7">
        <v>4.2780973869999999</v>
      </c>
      <c r="EJ21" s="7">
        <v>1.357487844</v>
      </c>
      <c r="EK21" s="7">
        <v>875.23292839999999</v>
      </c>
      <c r="EL21" s="9">
        <v>47071.384579999998</v>
      </c>
      <c r="EM21" s="9">
        <v>215365.29399999999</v>
      </c>
      <c r="EN21" s="7">
        <v>552.77232619999995</v>
      </c>
      <c r="EO21" s="9">
        <v>7637.9886150000002</v>
      </c>
      <c r="EP21" s="9">
        <v>16789.458180000001</v>
      </c>
      <c r="EQ21" s="9">
        <v>7112.8977340000001</v>
      </c>
      <c r="ER21" s="9">
        <v>16658.590090000002</v>
      </c>
      <c r="ES21" s="7">
        <v>534.95216019999998</v>
      </c>
      <c r="ET21" s="7">
        <v>26.322289040000001</v>
      </c>
      <c r="EU21" s="7">
        <v>142.41333019999999</v>
      </c>
      <c r="EV21" s="7">
        <v>40.224613349999998</v>
      </c>
      <c r="EW21" s="7">
        <v>312.96202399999999</v>
      </c>
      <c r="EX21" s="7">
        <v>33.113598969999998</v>
      </c>
      <c r="EY21" s="7">
        <v>73.432754709999998</v>
      </c>
      <c r="EZ21" s="7">
        <v>9.0082264250000001</v>
      </c>
      <c r="FA21" s="7">
        <v>42.149196189999998</v>
      </c>
      <c r="FB21" s="7">
        <v>8.6847630680000005</v>
      </c>
      <c r="FC21" s="7">
        <v>2.4994607050000002</v>
      </c>
      <c r="FD21" s="7">
        <v>8.3741318200000006</v>
      </c>
      <c r="FE21" s="7">
        <v>1.177267783</v>
      </c>
      <c r="FF21" s="7">
        <v>6.0759270489999997</v>
      </c>
      <c r="FG21" s="7">
        <v>1.078103772</v>
      </c>
      <c r="FH21" s="7">
        <v>3.1433268299999999</v>
      </c>
      <c r="FI21" s="7">
        <v>0.39849768600000002</v>
      </c>
      <c r="FJ21" s="7">
        <v>2.4615527180000001</v>
      </c>
      <c r="FK21" s="7">
        <v>0.288473747</v>
      </c>
    </row>
    <row r="22" spans="1:167" x14ac:dyDescent="0.25">
      <c r="A22" s="1" t="s">
        <v>71</v>
      </c>
      <c r="B22" s="1" t="s">
        <v>227</v>
      </c>
      <c r="C22" s="34">
        <v>64.839160000000007</v>
      </c>
      <c r="D22" s="34">
        <v>-23.74156</v>
      </c>
      <c r="E22" s="1">
        <v>32</v>
      </c>
      <c r="F22" s="1">
        <v>1</v>
      </c>
      <c r="G22" s="1" t="s">
        <v>72</v>
      </c>
      <c r="I22" s="16">
        <v>45.937480000000001</v>
      </c>
      <c r="J22" s="16">
        <v>0.49888046800543956</v>
      </c>
      <c r="K22" s="16">
        <v>2.8527200000000001</v>
      </c>
      <c r="L22" s="16">
        <v>8.8323377830792721E-2</v>
      </c>
      <c r="M22" s="16">
        <v>16.367280000000001</v>
      </c>
      <c r="N22" s="16">
        <v>0.24009788087635328</v>
      </c>
      <c r="O22" s="16">
        <v>9.4693500000000004</v>
      </c>
      <c r="P22" s="16">
        <v>0.16882675013382101</v>
      </c>
      <c r="Q22" s="16">
        <v>0.15939999999999999</v>
      </c>
      <c r="R22" s="16">
        <v>2.7257676877530061E-2</v>
      </c>
      <c r="S22" s="16">
        <v>6.2915999999999999</v>
      </c>
      <c r="T22" s="16">
        <v>0.12037586722227933</v>
      </c>
      <c r="U22" s="16">
        <v>12.114940000000001</v>
      </c>
      <c r="V22" s="16">
        <v>0.16821175157764409</v>
      </c>
      <c r="W22" s="16">
        <v>2.5672100000000002</v>
      </c>
      <c r="X22" s="16">
        <v>0.15925061093450665</v>
      </c>
      <c r="Y22" s="16">
        <v>0.94386999999999999</v>
      </c>
      <c r="Z22" s="16">
        <v>5.2822027311594667E-2</v>
      </c>
      <c r="AA22" s="16">
        <v>0.59826999999999997</v>
      </c>
      <c r="AB22" s="16">
        <v>3.9435545980313298E-2</v>
      </c>
      <c r="AC22" s="16">
        <v>0.33424799999999999</v>
      </c>
      <c r="AD22" s="16">
        <v>1.9857899228976152E-2</v>
      </c>
      <c r="AE22" s="16">
        <f t="shared" si="0"/>
        <v>97.636368000000019</v>
      </c>
      <c r="AF22" s="16"/>
      <c r="AG22" s="16">
        <v>45.95</v>
      </c>
      <c r="AH22" s="16">
        <v>2.552</v>
      </c>
      <c r="AI22" s="16">
        <v>14.641999999999999</v>
      </c>
      <c r="AJ22" s="16">
        <v>0.84</v>
      </c>
      <c r="AK22" s="16">
        <v>11.138999999999999</v>
      </c>
      <c r="AL22" s="16">
        <v>0.14299999999999999</v>
      </c>
      <c r="AM22" s="16">
        <v>10.221</v>
      </c>
      <c r="AN22" s="16">
        <v>10.837999999999999</v>
      </c>
      <c r="AO22" s="16">
        <v>2.2970000000000002</v>
      </c>
      <c r="AP22" s="16">
        <v>0.84399999999999997</v>
      </c>
      <c r="AQ22" s="16">
        <v>0.53500000000000003</v>
      </c>
      <c r="AR22" s="7"/>
      <c r="AS22" s="7">
        <v>13.9</v>
      </c>
      <c r="AT22" s="7"/>
      <c r="AU22" s="7">
        <v>39.047774999999994</v>
      </c>
      <c r="AV22" s="7">
        <v>0.5</v>
      </c>
      <c r="AW22" s="7">
        <v>1.8262249999999997E-2</v>
      </c>
      <c r="AX22" s="7">
        <v>0.02</v>
      </c>
      <c r="AY22" s="7">
        <v>0.17790400000000001</v>
      </c>
      <c r="AZ22" s="7">
        <v>0.01</v>
      </c>
      <c r="BA22" s="7">
        <v>14.320675000000001</v>
      </c>
      <c r="BB22" s="7">
        <v>0.5</v>
      </c>
      <c r="BC22" s="7">
        <v>0.2205355</v>
      </c>
      <c r="BD22" s="7">
        <v>1.79889710596681E-2</v>
      </c>
      <c r="BE22" s="7">
        <v>45.025599999999997</v>
      </c>
      <c r="BF22" s="7">
        <v>0.78</v>
      </c>
      <c r="BG22" s="7">
        <v>0.25399599999999994</v>
      </c>
      <c r="BH22" s="7">
        <v>1.873177724630205E-2</v>
      </c>
      <c r="BI22" s="7">
        <v>6.4465E-3</v>
      </c>
      <c r="BJ22" s="7">
        <v>8.271714285714285E-3</v>
      </c>
      <c r="BK22" s="7">
        <v>0.16545675000000001</v>
      </c>
      <c r="BL22" s="7">
        <v>0.02</v>
      </c>
      <c r="BM22" s="7">
        <v>4.8832000000000007E-2</v>
      </c>
      <c r="BN22" s="7">
        <v>0.04</v>
      </c>
      <c r="BO22" s="7" t="s">
        <v>77</v>
      </c>
      <c r="BP22" s="7" t="s">
        <v>77</v>
      </c>
      <c r="BQ22" s="7">
        <v>0.03</v>
      </c>
      <c r="BR22" s="7">
        <v>0.02</v>
      </c>
      <c r="BS22" s="7" t="s">
        <v>77</v>
      </c>
      <c r="BT22" s="7" t="s">
        <v>77</v>
      </c>
      <c r="BU22" s="7">
        <f t="shared" si="28"/>
        <v>99.315482999999986</v>
      </c>
      <c r="BV22" s="7">
        <v>84.858013150132493</v>
      </c>
      <c r="BW22" s="7" t="s">
        <v>77</v>
      </c>
      <c r="BY22" s="26">
        <v>6842.2218395694645</v>
      </c>
      <c r="BZ22" s="7">
        <v>205.26665518708393</v>
      </c>
      <c r="CA22" s="7">
        <v>3.576135669172932</v>
      </c>
      <c r="CB22" s="7">
        <f t="shared" si="1"/>
        <v>0.17880678345864662</v>
      </c>
      <c r="CC22" s="7">
        <v>1.5759974887218045</v>
      </c>
      <c r="CD22" s="7">
        <f t="shared" si="29"/>
        <v>6.303989954887218E-2</v>
      </c>
      <c r="CE22" s="7">
        <v>645.49992631578948</v>
      </c>
      <c r="CF22" s="7">
        <f t="shared" si="2"/>
        <v>103.27998821052631</v>
      </c>
      <c r="CG22" s="9">
        <v>37263.665789473685</v>
      </c>
      <c r="CH22" s="9">
        <f t="shared" si="3"/>
        <v>745.27331578947371</v>
      </c>
      <c r="CI22" s="9">
        <v>215080.15338345864</v>
      </c>
      <c r="CJ22" s="9">
        <f t="shared" si="4"/>
        <v>2150.8015338345863</v>
      </c>
      <c r="CK22" s="7">
        <v>676.59262180451117</v>
      </c>
      <c r="CL22" s="7">
        <f t="shared" si="5"/>
        <v>121.78667192481201</v>
      </c>
      <c r="CM22" s="9">
        <v>8243.5860300751865</v>
      </c>
      <c r="CN22" s="9">
        <f t="shared" si="30"/>
        <v>164.87172060150374</v>
      </c>
      <c r="CO22" s="9">
        <v>17153.30819548872</v>
      </c>
      <c r="CP22" s="9">
        <f t="shared" si="6"/>
        <v>343.06616390977439</v>
      </c>
      <c r="CQ22" s="9">
        <v>7866.5816917293223</v>
      </c>
      <c r="CR22" s="9">
        <f t="shared" si="7"/>
        <v>157.33163383458646</v>
      </c>
      <c r="CS22" s="9">
        <v>17030.494210526314</v>
      </c>
      <c r="CT22" s="9">
        <f t="shared" si="8"/>
        <v>340.60988421052627</v>
      </c>
      <c r="CU22" s="7">
        <v>595.74296466165401</v>
      </c>
      <c r="CV22" s="7">
        <f t="shared" si="9"/>
        <v>17.872288939849621</v>
      </c>
      <c r="CW22" s="7">
        <v>21.585855187969923</v>
      </c>
      <c r="CX22" s="7">
        <f t="shared" si="10"/>
        <v>0.86343420751879696</v>
      </c>
      <c r="CY22" s="7">
        <v>159.42466090225562</v>
      </c>
      <c r="CZ22" s="7">
        <f t="shared" si="11"/>
        <v>6.3769864360902249</v>
      </c>
      <c r="DA22" s="7">
        <v>39.154309248120299</v>
      </c>
      <c r="DB22" s="7">
        <f t="shared" si="12"/>
        <v>3.132344739849624</v>
      </c>
      <c r="DC22" s="7">
        <v>348.17764736842105</v>
      </c>
      <c r="DD22" s="7">
        <f t="shared" si="13"/>
        <v>17.408882368421054</v>
      </c>
      <c r="DE22" s="7">
        <v>30.400785714285714</v>
      </c>
      <c r="DF22" s="7">
        <f t="shared" si="14"/>
        <v>1.8240471428571428</v>
      </c>
      <c r="DG22" s="7">
        <v>65.844728796992484</v>
      </c>
      <c r="DH22" s="7">
        <f t="shared" si="15"/>
        <v>2.6337891518796996</v>
      </c>
      <c r="DI22" s="7">
        <v>7.9419133684210523</v>
      </c>
      <c r="DJ22" s="7">
        <f t="shared" si="16"/>
        <v>0.5559339357894737</v>
      </c>
      <c r="DK22" s="7">
        <v>35.038310977443608</v>
      </c>
      <c r="DL22" s="7">
        <f t="shared" si="17"/>
        <v>3.503831097744361</v>
      </c>
      <c r="DM22" s="7">
        <v>6.3608995338345853</v>
      </c>
      <c r="DN22" s="7">
        <f t="shared" si="18"/>
        <v>1.1449619160902254</v>
      </c>
      <c r="DO22" s="7">
        <v>1.8128900977443605</v>
      </c>
      <c r="DP22" s="7">
        <f t="shared" si="19"/>
        <v>0.12690230684210524</v>
      </c>
      <c r="DQ22" s="7">
        <v>5.8186152481203006</v>
      </c>
      <c r="DR22" s="7">
        <f t="shared" si="20"/>
        <v>1.1637230496240603</v>
      </c>
      <c r="DS22" s="7">
        <v>0.80079042631578934</v>
      </c>
      <c r="DT22" s="7">
        <f t="shared" si="21"/>
        <v>0.14414227673684207</v>
      </c>
      <c r="DU22" s="7">
        <v>4.3498637744360895</v>
      </c>
      <c r="DV22" s="7">
        <f t="shared" si="22"/>
        <v>1.1744632190977442</v>
      </c>
      <c r="DW22" s="7">
        <v>0.88581748872180455</v>
      </c>
      <c r="DX22" s="7">
        <f t="shared" si="23"/>
        <v>7.9723573984962409E-2</v>
      </c>
      <c r="DY22" s="7">
        <v>2.8111429248120299</v>
      </c>
      <c r="DZ22" s="7">
        <f t="shared" si="24"/>
        <v>0.30922572172932328</v>
      </c>
      <c r="EA22" s="7">
        <v>0.32428081353383453</v>
      </c>
      <c r="EB22" s="7">
        <f t="shared" si="25"/>
        <v>7.4584587112781944E-2</v>
      </c>
      <c r="EC22" s="7">
        <v>2.5010808571428571</v>
      </c>
      <c r="ED22" s="7">
        <f t="shared" si="26"/>
        <v>0.27511889428571429</v>
      </c>
      <c r="EE22" s="7">
        <v>0.29343028646616542</v>
      </c>
      <c r="EF22" s="7">
        <f t="shared" si="27"/>
        <v>4.6948845834586472E-2</v>
      </c>
      <c r="EG22" s="1" t="s">
        <v>77</v>
      </c>
      <c r="EH22" s="1" t="s">
        <v>77</v>
      </c>
      <c r="EI22" s="7">
        <v>3.2017004099999999</v>
      </c>
      <c r="EJ22" s="7">
        <v>1.3591676029999999</v>
      </c>
      <c r="EK22" s="7">
        <v>555.07653449999998</v>
      </c>
      <c r="EL22" s="9">
        <v>72976.965240000005</v>
      </c>
      <c r="EM22" s="9">
        <v>214790.3383</v>
      </c>
      <c r="EN22" s="7">
        <v>581.77869469999996</v>
      </c>
      <c r="EO22" s="9">
        <v>7094.1066469999996</v>
      </c>
      <c r="EP22" s="9">
        <v>14766.766970000001</v>
      </c>
      <c r="EQ22" s="9">
        <v>6769.671507</v>
      </c>
      <c r="ER22" s="9">
        <v>14661.04011</v>
      </c>
      <c r="ES22" s="7">
        <v>512.24352610000005</v>
      </c>
      <c r="ET22" s="7">
        <v>18.562878090000002</v>
      </c>
      <c r="EU22" s="7">
        <v>137.08993050000001</v>
      </c>
      <c r="EV22" s="7">
        <v>33.716857560000001</v>
      </c>
      <c r="EW22" s="7">
        <v>299.37844089999999</v>
      </c>
      <c r="EX22" s="7">
        <v>26.13984537</v>
      </c>
      <c r="EY22" s="7">
        <v>56.616089510000002</v>
      </c>
      <c r="EZ22" s="7">
        <v>6.8295910449999999</v>
      </c>
      <c r="FA22" s="7">
        <v>30.127786050000001</v>
      </c>
      <c r="FB22" s="7">
        <v>5.4696821670000002</v>
      </c>
      <c r="FC22" s="7">
        <v>1.558958415</v>
      </c>
      <c r="FD22" s="7">
        <v>5.003825934</v>
      </c>
      <c r="FE22" s="7">
        <v>0.68870609100000002</v>
      </c>
      <c r="FF22" s="7">
        <v>3.7424258109999999</v>
      </c>
      <c r="FG22" s="7">
        <v>0.76184356099999995</v>
      </c>
      <c r="FH22" s="7">
        <v>2.4207528470000002</v>
      </c>
      <c r="FI22" s="7">
        <v>0.27889216</v>
      </c>
      <c r="FJ22" s="7">
        <v>2.1572984040000001</v>
      </c>
      <c r="FK22" s="7">
        <v>0.25347632199999998</v>
      </c>
    </row>
    <row r="23" spans="1:167" x14ac:dyDescent="0.25">
      <c r="A23" s="1" t="s">
        <v>71</v>
      </c>
      <c r="B23" s="1" t="s">
        <v>227</v>
      </c>
      <c r="C23" s="34">
        <v>64.839160000000007</v>
      </c>
      <c r="D23" s="34">
        <v>-23.74156</v>
      </c>
      <c r="E23" s="1">
        <v>38</v>
      </c>
      <c r="F23" s="1">
        <v>1</v>
      </c>
      <c r="G23" s="1" t="s">
        <v>72</v>
      </c>
      <c r="I23" s="16">
        <v>44.211539999999999</v>
      </c>
      <c r="J23" s="16">
        <v>0.48831195752371687</v>
      </c>
      <c r="K23" s="16">
        <v>3.24207</v>
      </c>
      <c r="L23" s="16">
        <v>9.3377861207437671E-2</v>
      </c>
      <c r="M23" s="16">
        <v>14.10491</v>
      </c>
      <c r="N23" s="16">
        <v>0.21491115946474906</v>
      </c>
      <c r="O23" s="16">
        <v>13.90155</v>
      </c>
      <c r="P23" s="16">
        <v>0.21227197304395629</v>
      </c>
      <c r="Q23" s="16">
        <v>0.26865</v>
      </c>
      <c r="R23" s="16">
        <v>2.577465975372651E-2</v>
      </c>
      <c r="S23" s="16">
        <v>5.42544</v>
      </c>
      <c r="T23" s="16">
        <v>0.11168643239426718</v>
      </c>
      <c r="U23" s="16">
        <v>11.35341</v>
      </c>
      <c r="V23" s="16">
        <v>0.16113197656949968</v>
      </c>
      <c r="W23" s="16">
        <v>2.57924</v>
      </c>
      <c r="X23" s="16">
        <v>0.15747075185482728</v>
      </c>
      <c r="Y23" s="16">
        <v>1.33352</v>
      </c>
      <c r="Z23" s="16">
        <v>6.3723517190294676E-2</v>
      </c>
      <c r="AA23" s="16">
        <v>0.89500999999999997</v>
      </c>
      <c r="AB23" s="16">
        <v>4.7088905245910029E-2</v>
      </c>
      <c r="AC23" s="16">
        <v>0.302504</v>
      </c>
      <c r="AD23" s="16">
        <v>1.917869766213182E-2</v>
      </c>
      <c r="AE23" s="16">
        <f t="shared" si="0"/>
        <v>97.617843999999977</v>
      </c>
      <c r="AF23" s="16"/>
      <c r="AG23" s="16">
        <v>44.93</v>
      </c>
      <c r="AH23" s="16">
        <v>2.85</v>
      </c>
      <c r="AI23" s="16">
        <v>12.4</v>
      </c>
      <c r="AJ23" s="16">
        <v>0.90400000000000003</v>
      </c>
      <c r="AK23" s="16">
        <v>11.775</v>
      </c>
      <c r="AL23" s="16">
        <v>0.23599999999999999</v>
      </c>
      <c r="AM23" s="16">
        <v>12.698</v>
      </c>
      <c r="AN23" s="16">
        <v>9.9809999999999999</v>
      </c>
      <c r="AO23" s="16">
        <v>2.2669999999999999</v>
      </c>
      <c r="AP23" s="16">
        <v>1.1719999999999999</v>
      </c>
      <c r="AQ23" s="16">
        <v>0.78700000000000003</v>
      </c>
      <c r="AR23" s="7"/>
      <c r="AS23" s="7">
        <v>17.559999999999999</v>
      </c>
      <c r="AT23" s="7"/>
      <c r="AU23" s="7">
        <v>39.786000000000001</v>
      </c>
      <c r="AV23" s="7">
        <v>0.5</v>
      </c>
      <c r="AW23" s="7">
        <v>1.8642499999999999E-2</v>
      </c>
      <c r="AX23" s="7">
        <v>0.02</v>
      </c>
      <c r="AY23" s="7">
        <v>8.5000249999999999E-2</v>
      </c>
      <c r="AZ23" s="7">
        <v>0.01</v>
      </c>
      <c r="BA23" s="7">
        <v>12.2255</v>
      </c>
      <c r="BB23" s="7">
        <v>0.46</v>
      </c>
      <c r="BC23" s="7">
        <v>0.19670974999999999</v>
      </c>
      <c r="BD23" s="7">
        <v>1.8094994205442801E-2</v>
      </c>
      <c r="BE23" s="7">
        <v>46.4251</v>
      </c>
      <c r="BF23" s="7">
        <v>0.79</v>
      </c>
      <c r="BG23" s="7">
        <v>0.30656649999999996</v>
      </c>
      <c r="BH23" s="7">
        <v>1.873177724630205E-2</v>
      </c>
      <c r="BI23" s="7">
        <v>5.7064999999999998E-3</v>
      </c>
      <c r="BJ23" s="7">
        <v>8.271714285714285E-3</v>
      </c>
      <c r="BK23" s="7">
        <v>0.25331024999999996</v>
      </c>
      <c r="BL23" s="7">
        <v>0.02</v>
      </c>
      <c r="BM23" s="7">
        <v>3.6434333333333339E-2</v>
      </c>
      <c r="BN23" s="7">
        <v>0.04</v>
      </c>
      <c r="BO23" s="7" t="s">
        <v>77</v>
      </c>
      <c r="BP23" s="7" t="s">
        <v>77</v>
      </c>
      <c r="BQ23" s="7">
        <v>0.02</v>
      </c>
      <c r="BR23" s="7">
        <v>0.02</v>
      </c>
      <c r="BS23" s="7" t="s">
        <v>77</v>
      </c>
      <c r="BT23" s="7" t="s">
        <v>77</v>
      </c>
      <c r="BU23" s="7">
        <f t="shared" si="28"/>
        <v>99.358970083333332</v>
      </c>
      <c r="BV23" s="7">
        <v>87.127702462739165</v>
      </c>
      <c r="BW23" s="7" t="s">
        <v>77</v>
      </c>
      <c r="BY23" s="26">
        <v>1803.1449423112517</v>
      </c>
      <c r="BZ23" s="7">
        <v>54.094348269337551</v>
      </c>
      <c r="CA23" s="7">
        <v>5.0683669097744355</v>
      </c>
      <c r="CB23" s="7">
        <f t="shared" si="1"/>
        <v>0.25341834548872177</v>
      </c>
      <c r="CC23" s="7">
        <v>1.827702781954887</v>
      </c>
      <c r="CD23" s="7">
        <f t="shared" si="29"/>
        <v>7.3108111278195484E-2</v>
      </c>
      <c r="CE23" s="7">
        <v>1151.9092556390974</v>
      </c>
      <c r="CF23" s="7">
        <f t="shared" si="2"/>
        <v>184.3054809022556</v>
      </c>
      <c r="CG23" s="9">
        <v>35846.475977443602</v>
      </c>
      <c r="CH23" s="9">
        <f t="shared" si="3"/>
        <v>716.92951954887201</v>
      </c>
      <c r="CI23" s="9">
        <v>210228.0887218045</v>
      </c>
      <c r="CJ23" s="9">
        <f t="shared" si="4"/>
        <v>2102.2808872180449</v>
      </c>
      <c r="CK23" s="7">
        <v>764.8792428571428</v>
      </c>
      <c r="CL23" s="7">
        <f t="shared" si="5"/>
        <v>137.67826371428569</v>
      </c>
      <c r="CM23" s="9">
        <v>11374.533270676689</v>
      </c>
      <c r="CN23" s="9">
        <f t="shared" si="30"/>
        <v>227.4906654135338</v>
      </c>
      <c r="CO23" s="9">
        <v>20753.979323308267</v>
      </c>
      <c r="CP23" s="9">
        <f t="shared" si="6"/>
        <v>415.07958646616538</v>
      </c>
      <c r="CQ23" s="9">
        <v>10498.723796992481</v>
      </c>
      <c r="CR23" s="9">
        <f t="shared" si="7"/>
        <v>209.97447593984961</v>
      </c>
      <c r="CS23" s="9">
        <v>20508.820300751875</v>
      </c>
      <c r="CT23" s="9">
        <f t="shared" si="8"/>
        <v>410.17640601503751</v>
      </c>
      <c r="CU23" s="7">
        <v>516.31335526315786</v>
      </c>
      <c r="CV23" s="7">
        <f t="shared" si="9"/>
        <v>15.489400657894736</v>
      </c>
      <c r="CW23" s="7">
        <v>33.973968270676686</v>
      </c>
      <c r="CX23" s="7">
        <f t="shared" si="10"/>
        <v>1.3589587308270674</v>
      </c>
      <c r="CY23" s="7">
        <v>175.13653345864657</v>
      </c>
      <c r="CZ23" s="7">
        <f t="shared" si="11"/>
        <v>7.0054613383458628</v>
      </c>
      <c r="DA23" s="7">
        <v>50.408076541353381</v>
      </c>
      <c r="DB23" s="7">
        <f t="shared" si="12"/>
        <v>4.0326461233082709</v>
      </c>
      <c r="DC23" s="7">
        <v>416.54208684210522</v>
      </c>
      <c r="DD23" s="7">
        <f t="shared" si="13"/>
        <v>20.827104342105262</v>
      </c>
      <c r="DE23" s="7">
        <v>42.984830413533828</v>
      </c>
      <c r="DF23" s="7">
        <f t="shared" si="14"/>
        <v>2.5790898248120295</v>
      </c>
      <c r="DG23" s="7">
        <v>94.157972180451111</v>
      </c>
      <c r="DH23" s="7">
        <f t="shared" si="15"/>
        <v>3.7663188872180444</v>
      </c>
      <c r="DI23" s="7">
        <v>11.776086842105261</v>
      </c>
      <c r="DJ23" s="7">
        <f t="shared" si="16"/>
        <v>0.82432607894736842</v>
      </c>
      <c r="DK23" s="7">
        <v>52.158004736842102</v>
      </c>
      <c r="DL23" s="7">
        <f t="shared" si="17"/>
        <v>5.2158004736842107</v>
      </c>
      <c r="DM23" s="7">
        <v>9.831722180451127</v>
      </c>
      <c r="DN23" s="7">
        <f t="shared" si="18"/>
        <v>1.7697099924812028</v>
      </c>
      <c r="DO23" s="7">
        <v>2.7409624097744358</v>
      </c>
      <c r="DP23" s="7">
        <f t="shared" si="19"/>
        <v>0.19186736868421053</v>
      </c>
      <c r="DQ23" s="7">
        <v>11.820891766917292</v>
      </c>
      <c r="DR23" s="7">
        <f t="shared" si="20"/>
        <v>2.3641783533834584</v>
      </c>
      <c r="DS23" s="7">
        <v>1.1654352706766915</v>
      </c>
      <c r="DT23" s="7">
        <f t="shared" si="21"/>
        <v>0.20977834872180445</v>
      </c>
      <c r="DU23" s="7">
        <v>7.0735141015037586</v>
      </c>
      <c r="DV23" s="7">
        <f t="shared" si="22"/>
        <v>1.9098488074060149</v>
      </c>
      <c r="DW23" s="7">
        <v>1.3848948646616541</v>
      </c>
      <c r="DX23" s="7">
        <f t="shared" si="23"/>
        <v>0.12464053781954887</v>
      </c>
      <c r="DY23" s="7">
        <v>4.2039700112781953</v>
      </c>
      <c r="DZ23" s="7">
        <f t="shared" si="24"/>
        <v>0.46243670124060149</v>
      </c>
      <c r="EA23" s="7">
        <v>0.48580373759398482</v>
      </c>
      <c r="EB23" s="7">
        <f t="shared" si="25"/>
        <v>0.11173485964661652</v>
      </c>
      <c r="EC23" s="7">
        <v>2.3443965563909774</v>
      </c>
      <c r="ED23" s="7">
        <f t="shared" si="26"/>
        <v>0.25788362120300751</v>
      </c>
      <c r="EE23" s="7">
        <v>0.43585892706766916</v>
      </c>
      <c r="EF23" s="7">
        <f t="shared" si="27"/>
        <v>6.9737428330827064E-2</v>
      </c>
      <c r="EG23" s="1" t="s">
        <v>77</v>
      </c>
      <c r="EH23" s="1" t="s">
        <v>77</v>
      </c>
      <c r="EI23" s="7">
        <v>4.3976805380000004</v>
      </c>
      <c r="EJ23" s="7">
        <v>1.511108677</v>
      </c>
      <c r="EK23" s="7">
        <v>948.81517529999996</v>
      </c>
      <c r="EL23" s="9">
        <v>85388.708750000005</v>
      </c>
      <c r="EM23" s="9">
        <v>210022.4135</v>
      </c>
      <c r="EN23" s="7">
        <v>629.97386659999995</v>
      </c>
      <c r="EO23" s="9">
        <v>9378.1267640000005</v>
      </c>
      <c r="EP23" s="9">
        <v>17119.26686</v>
      </c>
      <c r="EQ23" s="9">
        <v>8656.035398</v>
      </c>
      <c r="ER23" s="9">
        <v>16917.04335</v>
      </c>
      <c r="ES23" s="7">
        <v>425.23229959999998</v>
      </c>
      <c r="ET23" s="7">
        <v>27.98560105</v>
      </c>
      <c r="EU23" s="7">
        <v>144.25522960000001</v>
      </c>
      <c r="EV23" s="7">
        <v>41.596006019999997</v>
      </c>
      <c r="EW23" s="7">
        <v>343.06345590000001</v>
      </c>
      <c r="EX23" s="7">
        <v>35.402093309999998</v>
      </c>
      <c r="EY23" s="7">
        <v>77.548189019999995</v>
      </c>
      <c r="EZ23" s="7">
        <v>9.7002064049999994</v>
      </c>
      <c r="FA23" s="7">
        <v>42.957820779999999</v>
      </c>
      <c r="FB23" s="7">
        <v>8.0979674900000003</v>
      </c>
      <c r="FC23" s="7">
        <v>2.2577438559999998</v>
      </c>
      <c r="FD23" s="7">
        <v>9.7374892020000008</v>
      </c>
      <c r="FE23" s="7">
        <v>0.96012291800000005</v>
      </c>
      <c r="FF23" s="7">
        <v>5.8302014059999996</v>
      </c>
      <c r="FG23" s="7">
        <v>1.140942795</v>
      </c>
      <c r="FH23" s="7">
        <v>3.4690544430000001</v>
      </c>
      <c r="FI23" s="7">
        <v>0.40022068500000002</v>
      </c>
      <c r="FJ23" s="7">
        <v>1.9386752380000001</v>
      </c>
      <c r="FK23" s="7">
        <v>0.36112583100000001</v>
      </c>
    </row>
    <row r="24" spans="1:167" x14ac:dyDescent="0.25">
      <c r="A24" s="1" t="s">
        <v>74</v>
      </c>
      <c r="B24" s="1" t="s">
        <v>170</v>
      </c>
      <c r="C24" s="1">
        <v>64.174710000000005</v>
      </c>
      <c r="D24" s="1">
        <v>-21.047840000000001</v>
      </c>
      <c r="E24" s="1">
        <v>1</v>
      </c>
      <c r="F24" s="1">
        <v>1</v>
      </c>
      <c r="G24" s="1" t="s">
        <v>72</v>
      </c>
      <c r="I24" s="16">
        <v>45.897379999999998</v>
      </c>
      <c r="J24" s="16">
        <v>1.2718578148706632</v>
      </c>
      <c r="K24" s="16">
        <v>0.42596000000000001</v>
      </c>
      <c r="L24" s="16">
        <v>0.2279106804267973</v>
      </c>
      <c r="M24" s="16">
        <v>17.60764</v>
      </c>
      <c r="N24" s="16">
        <v>0.53149919642857157</v>
      </c>
      <c r="O24" s="16">
        <v>13.44272</v>
      </c>
      <c r="P24" s="16">
        <v>0.2092744212558223</v>
      </c>
      <c r="Q24" s="16">
        <v>0.22681000000000001</v>
      </c>
      <c r="R24" s="16">
        <v>8.4758374039282672E-2</v>
      </c>
      <c r="S24" s="16">
        <v>8.6989900000000002</v>
      </c>
      <c r="T24" s="16">
        <v>0.40154057463880144</v>
      </c>
      <c r="U24" s="16">
        <v>11.54884</v>
      </c>
      <c r="V24" s="16">
        <v>0.95563936902478708</v>
      </c>
      <c r="W24" s="16">
        <v>1.4060699999999999</v>
      </c>
      <c r="X24" s="16">
        <v>0.21532510957722176</v>
      </c>
      <c r="Y24" s="16">
        <v>6.0299999999999999E-2</v>
      </c>
      <c r="Z24" s="16">
        <v>4.4038513783459847E-2</v>
      </c>
      <c r="AA24" s="16">
        <v>2.0209999999999999E-2</v>
      </c>
      <c r="AB24" s="16">
        <v>0.1098718253968254</v>
      </c>
      <c r="AC24" s="16">
        <v>4.018E-2</v>
      </c>
      <c r="AD24" s="16">
        <v>4.7073137742416712E-2</v>
      </c>
      <c r="AE24" s="16">
        <f t="shared" si="0"/>
        <v>99.375100000000003</v>
      </c>
      <c r="AF24" s="16"/>
      <c r="AG24" s="17">
        <v>48.048000000000002</v>
      </c>
      <c r="AH24" s="17">
        <v>0.496</v>
      </c>
      <c r="AI24" s="17">
        <v>20.516999999999999</v>
      </c>
      <c r="AJ24" s="17">
        <v>0.67900000000000005</v>
      </c>
      <c r="AK24" s="17">
        <v>8.0069999999999997</v>
      </c>
      <c r="AL24" s="17">
        <v>0.26400000000000001</v>
      </c>
      <c r="AM24" s="17">
        <v>6.798</v>
      </c>
      <c r="AN24" s="17">
        <v>13.457000000000001</v>
      </c>
      <c r="AO24" s="17">
        <v>1.6379999999999999</v>
      </c>
      <c r="AP24" s="17">
        <v>7.0000000000000007E-2</v>
      </c>
      <c r="AQ24" s="17">
        <v>2.4E-2</v>
      </c>
      <c r="AR24" s="7"/>
      <c r="AS24" s="7">
        <v>12.3</v>
      </c>
      <c r="AT24" s="7"/>
      <c r="AU24" s="7">
        <v>40.195103333333336</v>
      </c>
      <c r="AV24" s="7">
        <v>1.0358900777125468</v>
      </c>
      <c r="AW24" s="7">
        <v>8.0800000000000004E-3</v>
      </c>
      <c r="AX24" s="7">
        <v>4.7449664429530213E-2</v>
      </c>
      <c r="AY24" s="7">
        <v>4.6344166666666665E-2</v>
      </c>
      <c r="AZ24" s="7">
        <v>2.0656014218250997E-2</v>
      </c>
      <c r="BA24" s="7">
        <v>16.067939999999997</v>
      </c>
      <c r="BB24" s="7">
        <v>0.5672289331950503</v>
      </c>
      <c r="BC24" s="7">
        <v>0.26112666666666667</v>
      </c>
      <c r="BD24" s="7">
        <v>3.6271119609022809E-2</v>
      </c>
      <c r="BE24" s="7">
        <v>42.973140000000001</v>
      </c>
      <c r="BF24" s="7">
        <v>0.76166737748531177</v>
      </c>
      <c r="BG24" s="7">
        <v>0.3130391666666667</v>
      </c>
      <c r="BH24" s="7">
        <v>4.1024707050645474E-2</v>
      </c>
      <c r="BI24" s="7">
        <v>7.0458333333333319E-3</v>
      </c>
      <c r="BJ24" s="7">
        <v>2.0597154682185367E-2</v>
      </c>
      <c r="BK24" s="7">
        <v>0.19216166666666668</v>
      </c>
      <c r="BL24" s="7">
        <v>7.9588927588617256E-2</v>
      </c>
      <c r="BM24" s="7">
        <v>1.2180000000000002E-2</v>
      </c>
      <c r="BN24" s="7">
        <v>2.1859482839680304E-2</v>
      </c>
      <c r="BO24" s="7">
        <v>2.3802500000000001E-2</v>
      </c>
      <c r="BP24" s="7">
        <v>1.6716073585098763E-2</v>
      </c>
      <c r="BQ24" s="7">
        <v>2.4082500000000003E-2</v>
      </c>
      <c r="BR24" s="7">
        <v>3.5566907752893034E-2</v>
      </c>
      <c r="BS24" s="7" t="s">
        <v>77</v>
      </c>
      <c r="BT24" s="7" t="s">
        <v>77</v>
      </c>
      <c r="BU24" s="7">
        <f t="shared" si="28"/>
        <v>100.12404583333334</v>
      </c>
      <c r="BV24" s="7">
        <v>82.660150278669775</v>
      </c>
      <c r="BW24" s="7" t="s">
        <v>77</v>
      </c>
      <c r="BY24" s="27" t="s">
        <v>77</v>
      </c>
      <c r="BZ24" s="7" t="s">
        <v>77</v>
      </c>
      <c r="CA24" s="7" t="s">
        <v>77</v>
      </c>
      <c r="CB24" s="7" t="s">
        <v>77</v>
      </c>
      <c r="CC24" s="7" t="s">
        <v>77</v>
      </c>
      <c r="CD24" s="7" t="s">
        <v>77</v>
      </c>
      <c r="CE24" s="7" t="s">
        <v>77</v>
      </c>
      <c r="CF24" s="7" t="s">
        <v>77</v>
      </c>
      <c r="CG24" s="7" t="s">
        <v>77</v>
      </c>
      <c r="CH24" s="7" t="s">
        <v>77</v>
      </c>
      <c r="CI24" s="7" t="s">
        <v>77</v>
      </c>
      <c r="CJ24" s="7" t="s">
        <v>77</v>
      </c>
      <c r="CK24" s="7" t="s">
        <v>77</v>
      </c>
      <c r="CL24" s="7" t="s">
        <v>77</v>
      </c>
      <c r="CM24" s="7" t="s">
        <v>77</v>
      </c>
      <c r="CN24" s="7" t="s">
        <v>77</v>
      </c>
      <c r="CO24" s="7" t="s">
        <v>77</v>
      </c>
      <c r="CP24" s="7" t="s">
        <v>77</v>
      </c>
      <c r="CQ24" s="7" t="s">
        <v>77</v>
      </c>
      <c r="CR24" s="7" t="s">
        <v>77</v>
      </c>
      <c r="CS24" s="7" t="s">
        <v>77</v>
      </c>
      <c r="CT24" s="7" t="s">
        <v>77</v>
      </c>
      <c r="CU24" s="7" t="s">
        <v>77</v>
      </c>
      <c r="CV24" s="7" t="s">
        <v>77</v>
      </c>
      <c r="CW24" s="7" t="s">
        <v>77</v>
      </c>
      <c r="CX24" s="7" t="s">
        <v>77</v>
      </c>
      <c r="CY24" s="7" t="s">
        <v>77</v>
      </c>
      <c r="CZ24" s="7" t="s">
        <v>77</v>
      </c>
      <c r="DA24" s="7" t="s">
        <v>77</v>
      </c>
      <c r="DB24" s="7" t="s">
        <v>77</v>
      </c>
      <c r="DC24" s="7" t="s">
        <v>77</v>
      </c>
      <c r="DD24" s="7" t="s">
        <v>77</v>
      </c>
      <c r="DE24" s="7" t="s">
        <v>77</v>
      </c>
      <c r="DF24" s="7" t="s">
        <v>77</v>
      </c>
      <c r="DG24" s="7" t="s">
        <v>77</v>
      </c>
      <c r="DH24" s="7" t="s">
        <v>77</v>
      </c>
      <c r="DI24" s="7" t="s">
        <v>77</v>
      </c>
      <c r="DJ24" s="7" t="s">
        <v>77</v>
      </c>
      <c r="DK24" s="7" t="s">
        <v>77</v>
      </c>
      <c r="DL24" s="7" t="s">
        <v>77</v>
      </c>
      <c r="DM24" s="7" t="s">
        <v>77</v>
      </c>
      <c r="DN24" s="7" t="s">
        <v>77</v>
      </c>
      <c r="DO24" s="7" t="s">
        <v>77</v>
      </c>
      <c r="DP24" s="7" t="s">
        <v>77</v>
      </c>
      <c r="DQ24" s="7" t="s">
        <v>77</v>
      </c>
      <c r="DR24" s="7" t="s">
        <v>77</v>
      </c>
      <c r="DS24" s="7" t="s">
        <v>77</v>
      </c>
      <c r="DT24" s="7" t="s">
        <v>77</v>
      </c>
      <c r="DU24" s="7" t="s">
        <v>77</v>
      </c>
      <c r="DV24" s="7" t="s">
        <v>77</v>
      </c>
      <c r="DW24" s="7" t="s">
        <v>77</v>
      </c>
      <c r="DX24" s="7" t="s">
        <v>77</v>
      </c>
      <c r="DY24" s="7" t="s">
        <v>77</v>
      </c>
      <c r="DZ24" s="7" t="s">
        <v>77</v>
      </c>
      <c r="EA24" s="7" t="s">
        <v>77</v>
      </c>
      <c r="EB24" s="7" t="s">
        <v>77</v>
      </c>
      <c r="EC24" s="7" t="s">
        <v>77</v>
      </c>
      <c r="ED24" s="7" t="s">
        <v>77</v>
      </c>
      <c r="EE24" s="7" t="s">
        <v>77</v>
      </c>
      <c r="EF24" s="7" t="s">
        <v>77</v>
      </c>
      <c r="EG24" s="1" t="s">
        <v>77</v>
      </c>
      <c r="EH24" s="1" t="s">
        <v>77</v>
      </c>
      <c r="EI24" s="7" t="s">
        <v>77</v>
      </c>
      <c r="EJ24" s="7" t="s">
        <v>77</v>
      </c>
      <c r="EK24" s="7" t="s">
        <v>77</v>
      </c>
      <c r="EL24" s="7" t="s">
        <v>77</v>
      </c>
      <c r="EM24" s="7" t="s">
        <v>77</v>
      </c>
      <c r="EN24" s="7" t="s">
        <v>77</v>
      </c>
      <c r="EO24" s="7" t="s">
        <v>77</v>
      </c>
      <c r="EP24" s="7" t="s">
        <v>77</v>
      </c>
      <c r="EQ24" s="7" t="s">
        <v>77</v>
      </c>
      <c r="ER24" s="7" t="s">
        <v>77</v>
      </c>
      <c r="ES24" s="7" t="s">
        <v>77</v>
      </c>
      <c r="ET24" s="7" t="s">
        <v>77</v>
      </c>
      <c r="EU24" s="7" t="s">
        <v>77</v>
      </c>
      <c r="EV24" s="7" t="s">
        <v>77</v>
      </c>
      <c r="EW24" s="7" t="s">
        <v>77</v>
      </c>
      <c r="EX24" s="7" t="s">
        <v>77</v>
      </c>
      <c r="EY24" s="7" t="s">
        <v>77</v>
      </c>
      <c r="EZ24" s="7" t="s">
        <v>77</v>
      </c>
      <c r="FA24" s="7" t="s">
        <v>77</v>
      </c>
      <c r="FB24" s="7" t="s">
        <v>77</v>
      </c>
      <c r="FC24" s="7" t="s">
        <v>77</v>
      </c>
      <c r="FD24" s="7" t="s">
        <v>77</v>
      </c>
      <c r="FE24" s="7" t="s">
        <v>77</v>
      </c>
      <c r="FF24" s="7" t="s">
        <v>77</v>
      </c>
      <c r="FG24" s="7" t="s">
        <v>77</v>
      </c>
      <c r="FH24" s="7" t="s">
        <v>77</v>
      </c>
      <c r="FI24" s="7" t="s">
        <v>77</v>
      </c>
      <c r="FJ24" s="7" t="s">
        <v>77</v>
      </c>
      <c r="FK24" s="7" t="s">
        <v>77</v>
      </c>
    </row>
    <row r="25" spans="1:167" x14ac:dyDescent="0.25">
      <c r="A25" s="1" t="s">
        <v>74</v>
      </c>
      <c r="B25" s="1" t="s">
        <v>170</v>
      </c>
      <c r="C25" s="1">
        <v>64.174710000000005</v>
      </c>
      <c r="D25" s="1">
        <v>-21.047840000000001</v>
      </c>
      <c r="E25" s="1">
        <v>4</v>
      </c>
      <c r="F25" s="1">
        <v>1</v>
      </c>
      <c r="G25" s="1" t="s">
        <v>72</v>
      </c>
      <c r="I25" s="16">
        <v>47.842019999999998</v>
      </c>
      <c r="J25" s="16">
        <v>1.2956902203721117</v>
      </c>
      <c r="K25" s="16">
        <v>0.95209999999999995</v>
      </c>
      <c r="L25" s="16">
        <v>0.57102359995466268</v>
      </c>
      <c r="M25" s="16">
        <v>16.17043</v>
      </c>
      <c r="N25" s="16">
        <v>0.27439722835418201</v>
      </c>
      <c r="O25" s="16">
        <v>10.33779</v>
      </c>
      <c r="P25" s="16">
        <v>0.17865564789026858</v>
      </c>
      <c r="Q25" s="16">
        <v>0.16516</v>
      </c>
      <c r="R25" s="16">
        <v>7.9410053944179507E-2</v>
      </c>
      <c r="S25" s="16">
        <v>7.36273</v>
      </c>
      <c r="T25" s="16">
        <v>0.36542269423166579</v>
      </c>
      <c r="U25" s="16">
        <v>14.438219999999999</v>
      </c>
      <c r="V25" s="16">
        <v>1.0676736354130425</v>
      </c>
      <c r="W25" s="16">
        <v>1.6204000000000001</v>
      </c>
      <c r="X25" s="16">
        <v>0.22876473171949091</v>
      </c>
      <c r="Y25" s="16">
        <v>0.16392999999999999</v>
      </c>
      <c r="Z25" s="16">
        <v>5.8710766404585203E-2</v>
      </c>
      <c r="AA25" s="16">
        <v>0.15062</v>
      </c>
      <c r="AB25" s="16">
        <v>0.16400233378974594</v>
      </c>
      <c r="AC25" s="16">
        <v>0.20873</v>
      </c>
      <c r="AD25" s="16">
        <v>7.8488554470610775E-2</v>
      </c>
      <c r="AE25" s="16">
        <f t="shared" si="0"/>
        <v>99.412130000000005</v>
      </c>
      <c r="AF25" s="16"/>
      <c r="AG25" s="17">
        <v>47.866</v>
      </c>
      <c r="AH25" s="17">
        <v>0.90900000000000003</v>
      </c>
      <c r="AI25" s="17">
        <v>15.435</v>
      </c>
      <c r="AJ25" s="17">
        <v>1.0149999999999999</v>
      </c>
      <c r="AK25" s="17">
        <v>9.0820000000000007</v>
      </c>
      <c r="AL25" s="17">
        <v>0.158</v>
      </c>
      <c r="AM25" s="17">
        <v>9.9079999999999995</v>
      </c>
      <c r="AN25" s="17">
        <v>13.782</v>
      </c>
      <c r="AO25" s="17">
        <v>1.5469999999999999</v>
      </c>
      <c r="AP25" s="17">
        <v>0.156</v>
      </c>
      <c r="AQ25" s="17">
        <v>0.14399999999999999</v>
      </c>
      <c r="AR25" s="7"/>
      <c r="AS25" s="7">
        <v>4.55</v>
      </c>
      <c r="AT25" s="7"/>
      <c r="AU25" s="7">
        <v>40.869819230769217</v>
      </c>
      <c r="AV25" s="7">
        <v>1.0453013022183473</v>
      </c>
      <c r="AW25" s="7">
        <v>1.0665384615384613E-2</v>
      </c>
      <c r="AX25" s="7">
        <v>4.7201446586850729E-2</v>
      </c>
      <c r="AY25" s="7">
        <v>4.8350769230769225E-2</v>
      </c>
      <c r="AZ25" s="7">
        <v>2.0519318243304177E-2</v>
      </c>
      <c r="BA25" s="7">
        <v>12.656693846153845</v>
      </c>
      <c r="BB25" s="7">
        <v>0.49906733597182557</v>
      </c>
      <c r="BC25" s="7">
        <v>0.19098153846153848</v>
      </c>
      <c r="BD25" s="7">
        <v>3.3691289615116582E-2</v>
      </c>
      <c r="BE25" s="7">
        <v>45.354860769230761</v>
      </c>
      <c r="BF25" s="7">
        <v>0.76905621074964137</v>
      </c>
      <c r="BG25" s="7">
        <v>0.35516615384615385</v>
      </c>
      <c r="BH25" s="7">
        <v>4.2102324383517201E-2</v>
      </c>
      <c r="BI25" s="7">
        <v>5.695384615384616E-3</v>
      </c>
      <c r="BJ25" s="7">
        <v>2.0218459858001095E-2</v>
      </c>
      <c r="BK25" s="7">
        <v>0.23305000000000001</v>
      </c>
      <c r="BL25" s="7">
        <v>8.0948172478389813E-2</v>
      </c>
      <c r="BM25" s="7">
        <v>1.2973846153846154E-2</v>
      </c>
      <c r="BN25" s="7">
        <v>2.1905040436336277E-2</v>
      </c>
      <c r="BO25" s="7">
        <v>3.8847692307692312E-2</v>
      </c>
      <c r="BP25" s="7">
        <v>1.6895873585506333E-2</v>
      </c>
      <c r="BQ25" s="7">
        <v>2.4899230769230767E-2</v>
      </c>
      <c r="BR25" s="7">
        <v>3.4715339501603E-2</v>
      </c>
      <c r="BS25" s="7" t="s">
        <v>77</v>
      </c>
      <c r="BT25" s="7" t="s">
        <v>77</v>
      </c>
      <c r="BU25" s="7">
        <f t="shared" si="28"/>
        <v>99.802003846153823</v>
      </c>
      <c r="BV25" s="7">
        <v>86.463260505803163</v>
      </c>
      <c r="BW25" s="7" t="s">
        <v>77</v>
      </c>
      <c r="BY25" s="27">
        <v>615.35262207375683</v>
      </c>
      <c r="BZ25" s="7">
        <v>18.460578662212704</v>
      </c>
      <c r="CA25" s="4">
        <v>2.4779360526315792</v>
      </c>
      <c r="CB25" s="7">
        <f t="shared" si="1"/>
        <v>0.12389680263157897</v>
      </c>
      <c r="CC25" s="4">
        <v>0.50950556954887216</v>
      </c>
      <c r="CD25" s="7">
        <f t="shared" si="29"/>
        <v>2.0380222781954886E-2</v>
      </c>
      <c r="CE25" s="4">
        <v>122.84347274436089</v>
      </c>
      <c r="CF25" s="7">
        <f t="shared" si="2"/>
        <v>19.654955639097743</v>
      </c>
      <c r="CG25" s="5">
        <v>41593.026315789473</v>
      </c>
      <c r="CH25" s="9">
        <f t="shared" si="3"/>
        <v>831.86052631578946</v>
      </c>
      <c r="CI25" s="5">
        <v>223882.1165413534</v>
      </c>
      <c r="CJ25" s="9">
        <f t="shared" si="4"/>
        <v>2238.8211654135339</v>
      </c>
      <c r="CK25" s="4">
        <v>88.246537500000002</v>
      </c>
      <c r="CL25" s="7">
        <f t="shared" si="5"/>
        <v>15.884376749999999</v>
      </c>
      <c r="CM25" s="5">
        <v>1242.9292669172933</v>
      </c>
      <c r="CN25" s="9">
        <f t="shared" si="30"/>
        <v>24.858585338345865</v>
      </c>
      <c r="CO25" s="5">
        <v>5871.4588533834585</v>
      </c>
      <c r="CP25" s="9">
        <f t="shared" si="6"/>
        <v>117.42917706766917</v>
      </c>
      <c r="CQ25" s="9" t="s">
        <v>77</v>
      </c>
      <c r="CR25" s="9" t="s">
        <v>77</v>
      </c>
      <c r="CS25" s="9" t="s">
        <v>77</v>
      </c>
      <c r="CT25" s="9" t="s">
        <v>77</v>
      </c>
      <c r="CU25" s="4">
        <v>145.90869642857143</v>
      </c>
      <c r="CV25" s="7">
        <f t="shared" si="9"/>
        <v>4.3772608928571426</v>
      </c>
      <c r="CW25" s="4">
        <v>15.853064943609025</v>
      </c>
      <c r="CX25" s="7">
        <f t="shared" si="10"/>
        <v>0.63412259774436108</v>
      </c>
      <c r="CY25" s="4">
        <v>52.623280827067667</v>
      </c>
      <c r="CZ25" s="7">
        <f t="shared" si="11"/>
        <v>2.1049312330827066</v>
      </c>
      <c r="DA25" s="4">
        <v>7.9376059398496244</v>
      </c>
      <c r="DB25" s="7">
        <f t="shared" si="12"/>
        <v>0.63500847518796999</v>
      </c>
      <c r="DC25" s="4">
        <v>42.320454135338345</v>
      </c>
      <c r="DD25" s="7">
        <f t="shared" si="13"/>
        <v>2.1160227067669175</v>
      </c>
      <c r="DE25" s="4">
        <v>5.1551045018796993</v>
      </c>
      <c r="DF25" s="7">
        <f t="shared" si="14"/>
        <v>0.30930627011278194</v>
      </c>
      <c r="DG25" s="4">
        <v>13.988581015037594</v>
      </c>
      <c r="DH25" s="7">
        <f t="shared" si="15"/>
        <v>0.55954324060150373</v>
      </c>
      <c r="DI25" s="4">
        <v>1.764282546992481</v>
      </c>
      <c r="DJ25" s="7">
        <f t="shared" si="16"/>
        <v>0.12349977828947369</v>
      </c>
      <c r="DK25" s="4">
        <v>9.6960366541353373</v>
      </c>
      <c r="DL25" s="7">
        <f t="shared" si="17"/>
        <v>0.96960366541353382</v>
      </c>
      <c r="DM25" s="4">
        <v>1.834234454887218</v>
      </c>
      <c r="DN25" s="7">
        <f t="shared" si="18"/>
        <v>0.33016220187969925</v>
      </c>
      <c r="DO25" s="4">
        <v>0.58819921522556395</v>
      </c>
      <c r="DP25" s="7">
        <f t="shared" si="19"/>
        <v>4.1173945065789481E-2</v>
      </c>
      <c r="DQ25" s="4">
        <v>1.6969414567669174</v>
      </c>
      <c r="DR25" s="7">
        <f t="shared" si="20"/>
        <v>0.3393882913533835</v>
      </c>
      <c r="DS25" s="4">
        <v>0.48060651879699251</v>
      </c>
      <c r="DT25" s="7">
        <f t="shared" si="21"/>
        <v>8.6509173383458648E-2</v>
      </c>
      <c r="DU25" s="4">
        <v>3.1380227819548874</v>
      </c>
      <c r="DV25" s="7">
        <f t="shared" si="22"/>
        <v>0.84726615112781967</v>
      </c>
      <c r="DW25" s="4">
        <v>0.69216377537593987</v>
      </c>
      <c r="DX25" s="7">
        <f t="shared" si="23"/>
        <v>6.2294739783834589E-2</v>
      </c>
      <c r="DY25" s="4">
        <v>1.9473098684210526</v>
      </c>
      <c r="DZ25" s="7">
        <f t="shared" si="24"/>
        <v>0.21420408552631579</v>
      </c>
      <c r="EA25" s="4">
        <v>0.27533323026315792</v>
      </c>
      <c r="EB25" s="7">
        <f t="shared" si="25"/>
        <v>6.3326642960526328E-2</v>
      </c>
      <c r="EC25" s="4">
        <v>2.0449904605263156</v>
      </c>
      <c r="ED25" s="7">
        <f t="shared" si="26"/>
        <v>0.22494895065789472</v>
      </c>
      <c r="EE25" s="4">
        <v>0.21167429323308271</v>
      </c>
      <c r="EF25" s="7">
        <f t="shared" si="27"/>
        <v>3.3867886917293234E-2</v>
      </c>
      <c r="EG25" s="1" t="s">
        <v>77</v>
      </c>
      <c r="EH25" s="1" t="s">
        <v>77</v>
      </c>
      <c r="EI25" s="7">
        <v>2.3712926920189421</v>
      </c>
      <c r="EJ25" s="7">
        <v>0.48038706162918232</v>
      </c>
      <c r="EK25" s="7">
        <v>115.68945315734459</v>
      </c>
      <c r="EL25" s="9">
        <v>54313.291118884423</v>
      </c>
      <c r="EM25" s="9">
        <v>223746.55789473685</v>
      </c>
      <c r="EN25" s="7">
        <v>83.105350652151074</v>
      </c>
      <c r="EO25" s="7">
        <v>1170.8927175389092</v>
      </c>
      <c r="EP25" s="7">
        <v>5531.9552489559546</v>
      </c>
      <c r="EQ25" s="7" t="e">
        <v>#VALUE!</v>
      </c>
      <c r="ER25" s="7" t="e">
        <v>#VALUE!</v>
      </c>
      <c r="ES25" s="7">
        <v>137.406515805</v>
      </c>
      <c r="ET25" s="7">
        <v>14.930096627397086</v>
      </c>
      <c r="EU25" s="7">
        <v>49.558365726412092</v>
      </c>
      <c r="EV25" s="7">
        <v>7.4795211188162316</v>
      </c>
      <c r="EW25" s="7">
        <v>39.854493608682169</v>
      </c>
      <c r="EX25" s="7">
        <v>4.8547165901209413</v>
      </c>
      <c r="EY25" s="7">
        <v>13.173474303294261</v>
      </c>
      <c r="EZ25" s="7">
        <v>1.6615558222082933</v>
      </c>
      <c r="FA25" s="7">
        <v>9.1310974908183358</v>
      </c>
      <c r="FB25" s="7">
        <v>1.7273936606241027</v>
      </c>
      <c r="FC25" s="7">
        <v>0.5539475658008719</v>
      </c>
      <c r="FD25" s="7">
        <v>1.5981547154461035</v>
      </c>
      <c r="FE25" s="7">
        <v>0.4526416605459947</v>
      </c>
      <c r="FF25" s="7">
        <v>2.955871059803175</v>
      </c>
      <c r="FG25" s="7">
        <v>0.65189299439815362</v>
      </c>
      <c r="FH25" s="7">
        <v>1.8349292464385614</v>
      </c>
      <c r="FI25" s="7">
        <v>0.25931252630897189</v>
      </c>
      <c r="FJ25" s="7">
        <v>1.9282327881314851</v>
      </c>
      <c r="FK25" s="7">
        <v>0.19970751304326911</v>
      </c>
    </row>
    <row r="26" spans="1:167" x14ac:dyDescent="0.25">
      <c r="A26" s="1" t="s">
        <v>74</v>
      </c>
      <c r="B26" s="1" t="s">
        <v>170</v>
      </c>
      <c r="C26" s="1">
        <v>64.174710000000005</v>
      </c>
      <c r="D26" s="1">
        <v>-21.047840000000001</v>
      </c>
      <c r="E26" s="1">
        <v>6</v>
      </c>
      <c r="F26" s="1">
        <v>1</v>
      </c>
      <c r="G26" s="1" t="s">
        <v>72</v>
      </c>
      <c r="I26" s="16">
        <v>46.792529999999999</v>
      </c>
      <c r="J26" s="16">
        <v>1.2821480159079592</v>
      </c>
      <c r="K26" s="16">
        <v>0.83498000000000006</v>
      </c>
      <c r="L26" s="16">
        <v>0.29311695795309944</v>
      </c>
      <c r="M26" s="16">
        <v>15.754720000000001</v>
      </c>
      <c r="N26" s="16">
        <v>0.49966689773658035</v>
      </c>
      <c r="O26" s="16">
        <v>9.4144400000000008</v>
      </c>
      <c r="P26" s="16">
        <v>0.16943159134668603</v>
      </c>
      <c r="Q26" s="16">
        <v>0.16814999999999999</v>
      </c>
      <c r="R26" s="16">
        <v>7.7857982031789896E-2</v>
      </c>
      <c r="S26" s="16">
        <v>9.3440600000000007</v>
      </c>
      <c r="T26" s="16">
        <v>0.4139608637503483</v>
      </c>
      <c r="U26" s="16">
        <v>14.27951</v>
      </c>
      <c r="V26" s="16">
        <v>1.0633082255219746</v>
      </c>
      <c r="W26" s="16">
        <v>1.60975</v>
      </c>
      <c r="X26" s="16">
        <v>0.22710658181209181</v>
      </c>
      <c r="Y26" s="16">
        <v>2.529E-2</v>
      </c>
      <c r="Z26" s="16">
        <v>3.7658014285714282E-2</v>
      </c>
      <c r="AA26" s="16">
        <v>3.9320000000000001E-2</v>
      </c>
      <c r="AB26" s="16">
        <v>0.12728589743589741</v>
      </c>
      <c r="AC26" s="16">
        <v>0.15643000000000001</v>
      </c>
      <c r="AD26" s="16">
        <v>6.9093746327755792E-2</v>
      </c>
      <c r="AE26" s="16">
        <f t="shared" si="0"/>
        <v>98.419180000000011</v>
      </c>
      <c r="AF26" s="16"/>
      <c r="AG26" s="17">
        <v>47.579000000000001</v>
      </c>
      <c r="AH26" s="17">
        <v>0.85199999999999998</v>
      </c>
      <c r="AI26" s="17">
        <v>16.076000000000001</v>
      </c>
      <c r="AJ26" s="17">
        <v>0.96499999999999997</v>
      </c>
      <c r="AK26" s="17">
        <v>8.8049999999999997</v>
      </c>
      <c r="AL26" s="17">
        <v>0.17199999999999999</v>
      </c>
      <c r="AM26" s="17">
        <v>9.2729999999999997</v>
      </c>
      <c r="AN26" s="17">
        <v>14.57</v>
      </c>
      <c r="AO26" s="17">
        <v>1.643</v>
      </c>
      <c r="AP26" s="17">
        <v>2.5999999999999999E-2</v>
      </c>
      <c r="AQ26" s="17">
        <v>0.04</v>
      </c>
      <c r="AR26" s="7"/>
      <c r="AS26" s="7">
        <v>1.34</v>
      </c>
      <c r="AT26" s="7"/>
      <c r="AU26" s="7">
        <v>40.570887142857146</v>
      </c>
      <c r="AV26" s="7">
        <v>1.0412561381997836</v>
      </c>
      <c r="AW26" s="7">
        <v>8.2221428571428584E-3</v>
      </c>
      <c r="AX26" s="7">
        <v>4.7611223114662482E-2</v>
      </c>
      <c r="AY26" s="7">
        <v>5.199142857142857E-2</v>
      </c>
      <c r="AZ26" s="7">
        <v>2.0522861296327879E-2</v>
      </c>
      <c r="BA26" s="7">
        <v>12.923320714285717</v>
      </c>
      <c r="BB26" s="7">
        <v>0.50559008923502602</v>
      </c>
      <c r="BC26" s="7">
        <v>0.20828571428571427</v>
      </c>
      <c r="BD26" s="7">
        <v>3.4310005630025113E-2</v>
      </c>
      <c r="BE26" s="7">
        <v>45.118713571428586</v>
      </c>
      <c r="BF26" s="7">
        <v>0.77068823159213917</v>
      </c>
      <c r="BG26" s="7">
        <v>0.3683528571428572</v>
      </c>
      <c r="BH26" s="7">
        <v>4.2591447029388704E-2</v>
      </c>
      <c r="BI26" s="7">
        <v>3.4271428571428573E-3</v>
      </c>
      <c r="BJ26" s="7">
        <v>2.0241141090500282E-2</v>
      </c>
      <c r="BK26" s="7">
        <v>0.23175999999999999</v>
      </c>
      <c r="BL26" s="7">
        <v>8.0285269965526318E-2</v>
      </c>
      <c r="BM26" s="7">
        <v>1.8211428571428573E-2</v>
      </c>
      <c r="BN26" s="7">
        <v>2.2452087457792501E-2</v>
      </c>
      <c r="BO26" s="7">
        <v>3.4016428571428572E-2</v>
      </c>
      <c r="BP26" s="7">
        <v>1.6858927848023567E-2</v>
      </c>
      <c r="BQ26" s="7">
        <v>2.6369285714285717E-2</v>
      </c>
      <c r="BR26" s="7">
        <v>3.4735528524686955E-2</v>
      </c>
      <c r="BS26" s="7" t="s">
        <v>77</v>
      </c>
      <c r="BT26" s="7" t="s">
        <v>77</v>
      </c>
      <c r="BU26" s="7">
        <f t="shared" si="28"/>
        <v>99.563557857142868</v>
      </c>
      <c r="BV26" s="7">
        <v>86.155248120269164</v>
      </c>
      <c r="BW26" s="7" t="s">
        <v>77</v>
      </c>
      <c r="BY26" s="28">
        <v>1124.1570195176678</v>
      </c>
      <c r="BZ26" s="7">
        <v>33.724710585530033</v>
      </c>
      <c r="CA26" s="4">
        <v>2.2297738533834588</v>
      </c>
      <c r="CB26" s="7">
        <f t="shared" si="1"/>
        <v>0.11148869266917294</v>
      </c>
      <c r="CC26" s="4">
        <v>0.69162558834586463</v>
      </c>
      <c r="CD26" s="7">
        <f t="shared" si="29"/>
        <v>2.7665023533834585E-2</v>
      </c>
      <c r="CE26" s="4">
        <v>117.24066541353382</v>
      </c>
      <c r="CF26" s="7">
        <f t="shared" si="2"/>
        <v>18.758506466165411</v>
      </c>
      <c r="CG26" s="5">
        <v>48366.360338345854</v>
      </c>
      <c r="CH26" s="9">
        <f t="shared" si="3"/>
        <v>967.32720676691713</v>
      </c>
      <c r="CI26" s="5">
        <v>217221.04511278195</v>
      </c>
      <c r="CJ26" s="9">
        <f t="shared" si="4"/>
        <v>2172.2104511278194</v>
      </c>
      <c r="CK26" s="4">
        <v>236.38555263157895</v>
      </c>
      <c r="CL26" s="7">
        <f t="shared" si="5"/>
        <v>42.549399473684211</v>
      </c>
      <c r="CM26" s="5">
        <v>2570.0879887218048</v>
      </c>
      <c r="CN26" s="9">
        <f t="shared" si="30"/>
        <v>51.401759774436094</v>
      </c>
      <c r="CO26" s="5">
        <v>10991.203195488721</v>
      </c>
      <c r="CP26" s="9">
        <f t="shared" si="6"/>
        <v>219.82406390977442</v>
      </c>
      <c r="CQ26" s="9" t="s">
        <v>77</v>
      </c>
      <c r="CR26" s="9" t="s">
        <v>77</v>
      </c>
      <c r="CS26" s="9" t="s">
        <v>77</v>
      </c>
      <c r="CT26" s="9" t="s">
        <v>77</v>
      </c>
      <c r="CU26" s="4">
        <v>191.31314661654136</v>
      </c>
      <c r="CV26" s="7">
        <f t="shared" si="9"/>
        <v>5.7393943984962403</v>
      </c>
      <c r="CW26" s="4">
        <v>16.792091729323307</v>
      </c>
      <c r="CX26" s="7">
        <f t="shared" si="10"/>
        <v>0.67168366917293232</v>
      </c>
      <c r="CY26" s="4">
        <v>115.98283082706766</v>
      </c>
      <c r="CZ26" s="7">
        <f t="shared" si="11"/>
        <v>4.6393132330827065</v>
      </c>
      <c r="DA26" s="4">
        <v>18.209776127819548</v>
      </c>
      <c r="DB26" s="7">
        <f t="shared" si="12"/>
        <v>1.4567820902255639</v>
      </c>
      <c r="DC26" s="4">
        <v>91.271622180451118</v>
      </c>
      <c r="DD26" s="7">
        <f t="shared" si="13"/>
        <v>4.5635811090225564</v>
      </c>
      <c r="DE26" s="4">
        <v>13.969825375939848</v>
      </c>
      <c r="DF26" s="7">
        <f t="shared" si="14"/>
        <v>0.8381895225563909</v>
      </c>
      <c r="DG26" s="4">
        <v>31.109568609022556</v>
      </c>
      <c r="DH26" s="7">
        <f t="shared" si="15"/>
        <v>1.2443827443609023</v>
      </c>
      <c r="DI26" s="4">
        <v>4.2301675939849623</v>
      </c>
      <c r="DJ26" s="7">
        <f t="shared" si="16"/>
        <v>0.29611173157894738</v>
      </c>
      <c r="DK26" s="4">
        <v>19.950654135338343</v>
      </c>
      <c r="DL26" s="7">
        <f t="shared" si="17"/>
        <v>1.9950654135338344</v>
      </c>
      <c r="DM26" s="4">
        <v>3.3876804699248115</v>
      </c>
      <c r="DN26" s="7">
        <f t="shared" si="18"/>
        <v>0.609782484586466</v>
      </c>
      <c r="DO26" s="4">
        <v>1.1975633458646615</v>
      </c>
      <c r="DP26" s="7">
        <f t="shared" si="19"/>
        <v>8.3829434210526313E-2</v>
      </c>
      <c r="DQ26" s="4">
        <v>2.1071349812030076</v>
      </c>
      <c r="DR26" s="7">
        <f t="shared" si="20"/>
        <v>0.42142699624060154</v>
      </c>
      <c r="DS26" s="4">
        <v>0.44792013721804508</v>
      </c>
      <c r="DT26" s="7">
        <f t="shared" si="21"/>
        <v>8.0625624699248111E-2</v>
      </c>
      <c r="DU26" s="4">
        <v>2.1011952067669171</v>
      </c>
      <c r="DV26" s="7">
        <f t="shared" si="22"/>
        <v>0.56732270582706767</v>
      </c>
      <c r="DW26" s="4">
        <v>0.55251257706766921</v>
      </c>
      <c r="DX26" s="7">
        <f t="shared" si="23"/>
        <v>4.9726131936090226E-2</v>
      </c>
      <c r="DY26" s="4">
        <v>1.4754225000000001</v>
      </c>
      <c r="DZ26" s="7">
        <f t="shared" si="24"/>
        <v>0.16229647500000002</v>
      </c>
      <c r="EA26" s="4">
        <v>0.21692405639097742</v>
      </c>
      <c r="EB26" s="7">
        <f t="shared" si="25"/>
        <v>4.989253296992481E-2</v>
      </c>
      <c r="EC26" s="4">
        <v>1.8955741917293234</v>
      </c>
      <c r="ED26" s="7">
        <f t="shared" si="26"/>
        <v>0.20851316109022558</v>
      </c>
      <c r="EE26" s="4">
        <v>0.27556185902255637</v>
      </c>
      <c r="EF26" s="7">
        <f t="shared" si="27"/>
        <v>4.408989744360902E-2</v>
      </c>
      <c r="EG26" s="1" t="s">
        <v>77</v>
      </c>
      <c r="EH26" s="1" t="s">
        <v>77</v>
      </c>
      <c r="EI26" s="7">
        <v>2.2761503231042588</v>
      </c>
      <c r="EJ26" s="7">
        <v>0.70528574780470787</v>
      </c>
      <c r="EK26" s="7">
        <v>119.54673469240807</v>
      </c>
      <c r="EL26" s="9">
        <v>50444.665772996777</v>
      </c>
      <c r="EM26" s="9">
        <v>222404.99473684211</v>
      </c>
      <c r="EN26" s="7">
        <v>241.03474845286058</v>
      </c>
      <c r="EO26" s="7">
        <v>2620.6942370680113</v>
      </c>
      <c r="EP26" s="7">
        <v>11207.735696364753</v>
      </c>
      <c r="EQ26" s="7" t="e">
        <v>#VALUE!</v>
      </c>
      <c r="ER26" s="7" t="e">
        <v>#VALUE!</v>
      </c>
      <c r="ES26" s="7">
        <v>195.07570478236843</v>
      </c>
      <c r="ET26" s="7">
        <v>17.122405329225643</v>
      </c>
      <c r="EU26" s="7">
        <v>118.26410962296383</v>
      </c>
      <c r="EV26" s="7">
        <v>18.56867089877225</v>
      </c>
      <c r="EW26" s="7">
        <v>93.066674607420438</v>
      </c>
      <c r="EX26" s="7">
        <v>14.244570700214767</v>
      </c>
      <c r="EY26" s="7">
        <v>31.721403509725654</v>
      </c>
      <c r="EZ26" s="7">
        <v>4.3133765325186033</v>
      </c>
      <c r="FA26" s="7">
        <v>20.343032269891975</v>
      </c>
      <c r="FB26" s="7">
        <v>3.4543117029078179</v>
      </c>
      <c r="FC26" s="7">
        <v>1.221119351719538</v>
      </c>
      <c r="FD26" s="7">
        <v>2.1485848598263186</v>
      </c>
      <c r="FE26" s="7">
        <v>0.45673220310486257</v>
      </c>
      <c r="FF26" s="7">
        <v>2.1425546503173978</v>
      </c>
      <c r="FG26" s="7">
        <v>0.56338255254806657</v>
      </c>
      <c r="FH26" s="7">
        <v>1.504501463765348</v>
      </c>
      <c r="FI26" s="7">
        <v>0.22119166777640276</v>
      </c>
      <c r="FJ26" s="7">
        <v>1.9330212422988968</v>
      </c>
      <c r="FK26" s="7">
        <v>0.28101712614000951</v>
      </c>
    </row>
    <row r="27" spans="1:167" x14ac:dyDescent="0.25">
      <c r="A27" s="1" t="s">
        <v>74</v>
      </c>
      <c r="B27" s="1" t="s">
        <v>170</v>
      </c>
      <c r="C27" s="1">
        <v>64.174710000000005</v>
      </c>
      <c r="D27" s="1">
        <v>-21.047840000000001</v>
      </c>
      <c r="E27" s="1">
        <v>7</v>
      </c>
      <c r="F27" s="1">
        <v>1</v>
      </c>
      <c r="G27" s="1" t="s">
        <v>72</v>
      </c>
      <c r="I27" s="16">
        <v>49.03322</v>
      </c>
      <c r="J27" s="16">
        <v>1.2831534070262656</v>
      </c>
      <c r="K27" s="16">
        <v>0.78034000000000003</v>
      </c>
      <c r="L27" s="16">
        <v>0.28544556215038919</v>
      </c>
      <c r="M27" s="16">
        <v>15.87589</v>
      </c>
      <c r="N27" s="16">
        <v>0.4867596148008807</v>
      </c>
      <c r="O27" s="16">
        <v>8.8290600000000001</v>
      </c>
      <c r="P27" s="16">
        <v>0.16328216842224902</v>
      </c>
      <c r="Q27" s="16">
        <v>0.15228</v>
      </c>
      <c r="R27" s="16">
        <v>7.6243293199932158E-2</v>
      </c>
      <c r="S27" s="16">
        <v>8.9104100000000006</v>
      </c>
      <c r="T27" s="16">
        <v>0.40281687050433351</v>
      </c>
      <c r="U27" s="16">
        <v>14.30007</v>
      </c>
      <c r="V27" s="16">
        <v>1.0648757578592136</v>
      </c>
      <c r="W27" s="16">
        <v>1.7501599999999999</v>
      </c>
      <c r="X27" s="16">
        <v>0.2363813253643057</v>
      </c>
      <c r="Y27" s="16">
        <v>1.321E-2</v>
      </c>
      <c r="Z27" s="16">
        <v>3.4933646308113034E-2</v>
      </c>
      <c r="AA27" s="16">
        <v>5.178E-2</v>
      </c>
      <c r="AB27" s="16">
        <v>0.11636753097345134</v>
      </c>
      <c r="AC27" s="16">
        <v>0.10065</v>
      </c>
      <c r="AD27" s="16">
        <v>5.8247915425848722E-2</v>
      </c>
      <c r="AE27" s="16">
        <f t="shared" si="0"/>
        <v>99.797070000000005</v>
      </c>
      <c r="AF27" s="16"/>
      <c r="AG27" s="17">
        <v>48.57</v>
      </c>
      <c r="AH27" s="17">
        <v>0.74</v>
      </c>
      <c r="AI27" s="17">
        <v>15.06</v>
      </c>
      <c r="AJ27" s="17">
        <v>0.97499999999999998</v>
      </c>
      <c r="AK27" s="17">
        <v>8.6720000000000006</v>
      </c>
      <c r="AL27" s="17">
        <v>0.14399999999999999</v>
      </c>
      <c r="AM27" s="17">
        <v>10.551</v>
      </c>
      <c r="AN27" s="17">
        <v>13.566000000000001</v>
      </c>
      <c r="AO27" s="17">
        <v>1.66</v>
      </c>
      <c r="AP27" s="17">
        <v>1.2999999999999999E-2</v>
      </c>
      <c r="AQ27" s="17">
        <v>4.9000000000000002E-2</v>
      </c>
      <c r="AR27" s="7"/>
      <c r="AS27" s="7">
        <v>4.43</v>
      </c>
      <c r="AT27" s="7"/>
      <c r="AU27" s="7">
        <v>40.94725076923077</v>
      </c>
      <c r="AV27" s="7">
        <v>1.0512339341126162</v>
      </c>
      <c r="AW27" s="7">
        <v>9.1592307692307685E-3</v>
      </c>
      <c r="AX27" s="7">
        <v>4.6687953423712743E-2</v>
      </c>
      <c r="AY27" s="7">
        <v>9.3344615384615373E-2</v>
      </c>
      <c r="AZ27" s="7">
        <v>2.2375789885962252E-2</v>
      </c>
      <c r="BA27" s="7">
        <v>11.567573076923074</v>
      </c>
      <c r="BB27" s="7">
        <v>0.47957803074874067</v>
      </c>
      <c r="BC27" s="7">
        <v>0.17473307692307694</v>
      </c>
      <c r="BD27" s="7">
        <v>3.2923546068186108E-2</v>
      </c>
      <c r="BE27" s="7">
        <v>46.246648461538456</v>
      </c>
      <c r="BF27" s="7">
        <v>0.78101891148334091</v>
      </c>
      <c r="BG27" s="7">
        <v>0.38512615384615384</v>
      </c>
      <c r="BH27" s="7">
        <v>4.4607066410537868E-2</v>
      </c>
      <c r="BI27" s="7">
        <v>7.0776923076923074E-3</v>
      </c>
      <c r="BJ27" s="7">
        <v>2.0144520174420574E-2</v>
      </c>
      <c r="BK27" s="7">
        <v>0.28454461538461534</v>
      </c>
      <c r="BL27" s="7">
        <v>8.4412514130931787E-2</v>
      </c>
      <c r="BM27" s="7">
        <v>4.1661538461538463E-3</v>
      </c>
      <c r="BN27" s="7">
        <v>2.1697103842902663E-2</v>
      </c>
      <c r="BO27" s="7">
        <v>7.7026923076923076E-2</v>
      </c>
      <c r="BP27" s="7">
        <v>1.7459001174415262E-2</v>
      </c>
      <c r="BQ27" s="7">
        <v>2.4824615384615386E-2</v>
      </c>
      <c r="BR27" s="7">
        <v>3.4232383700138806E-2</v>
      </c>
      <c r="BS27" s="7" t="s">
        <v>77</v>
      </c>
      <c r="BT27" s="7" t="s">
        <v>77</v>
      </c>
      <c r="BU27" s="7">
        <f t="shared" si="28"/>
        <v>99.821475384615397</v>
      </c>
      <c r="BV27" s="7">
        <v>87.693975590950998</v>
      </c>
      <c r="BW27" s="7" t="s">
        <v>77</v>
      </c>
      <c r="BY27" s="28">
        <v>1518.1534635095627</v>
      </c>
      <c r="BZ27" s="7">
        <v>45.544603905286877</v>
      </c>
      <c r="CA27" s="4">
        <v>2.4024562781954888</v>
      </c>
      <c r="CB27" s="7">
        <f t="shared" si="1"/>
        <v>0.12012281390977445</v>
      </c>
      <c r="CC27" s="4">
        <v>0.14895028195488721</v>
      </c>
      <c r="CD27" s="7">
        <f t="shared" si="29"/>
        <v>5.9580112781954884E-3</v>
      </c>
      <c r="CE27" s="4">
        <v>93.229646616541359</v>
      </c>
      <c r="CF27" s="7">
        <f t="shared" si="2"/>
        <v>14.916743458646618</v>
      </c>
      <c r="CG27" s="5">
        <v>47011.719924812023</v>
      </c>
      <c r="CH27" s="9">
        <f t="shared" si="3"/>
        <v>940.23439849624049</v>
      </c>
      <c r="CI27" s="5">
        <v>226897.12781954886</v>
      </c>
      <c r="CJ27" s="9">
        <f t="shared" si="4"/>
        <v>2268.9712781954886</v>
      </c>
      <c r="CK27" s="4">
        <v>6.499433007518796</v>
      </c>
      <c r="CL27" s="7">
        <f t="shared" si="5"/>
        <v>1.1698979413533832</v>
      </c>
      <c r="CM27" s="5">
        <v>78.19775751879699</v>
      </c>
      <c r="CN27" s="9">
        <f t="shared" si="30"/>
        <v>1.5639551503759399</v>
      </c>
      <c r="CO27" s="5">
        <v>3991.2288721804503</v>
      </c>
      <c r="CP27" s="9">
        <f t="shared" si="6"/>
        <v>79.824577443609002</v>
      </c>
      <c r="CQ27" s="9" t="s">
        <v>77</v>
      </c>
      <c r="CR27" s="9" t="s">
        <v>77</v>
      </c>
      <c r="CS27" s="9" t="s">
        <v>77</v>
      </c>
      <c r="CT27" s="9" t="s">
        <v>77</v>
      </c>
      <c r="CU27" s="4">
        <v>79.794468045112765</v>
      </c>
      <c r="CV27" s="7">
        <f t="shared" si="9"/>
        <v>2.393834041353383</v>
      </c>
      <c r="CW27" s="4">
        <v>15.14502744360902</v>
      </c>
      <c r="CX27" s="7">
        <f t="shared" si="10"/>
        <v>0.60580109774436086</v>
      </c>
      <c r="CY27" s="4">
        <v>12.053795864661653</v>
      </c>
      <c r="CZ27" s="7">
        <f t="shared" si="11"/>
        <v>0.48215183458646615</v>
      </c>
      <c r="DA27" s="4">
        <v>7.8470566917293219E-2</v>
      </c>
      <c r="DB27" s="7">
        <f t="shared" si="12"/>
        <v>6.277645353383458E-3</v>
      </c>
      <c r="DC27" s="4">
        <v>2.8841154135338343</v>
      </c>
      <c r="DD27" s="7">
        <f t="shared" si="13"/>
        <v>0.14420577067669171</v>
      </c>
      <c r="DE27" s="4">
        <v>0.25667806015037592</v>
      </c>
      <c r="DF27" s="7">
        <f t="shared" si="14"/>
        <v>1.5400683609022555E-2</v>
      </c>
      <c r="DG27" s="4">
        <v>0.73231531578947362</v>
      </c>
      <c r="DH27" s="7">
        <f t="shared" si="15"/>
        <v>2.9292612631578945E-2</v>
      </c>
      <c r="DI27" s="4">
        <v>0.24488065037593984</v>
      </c>
      <c r="DJ27" s="7">
        <f t="shared" si="16"/>
        <v>1.714164552631579E-2</v>
      </c>
      <c r="DK27" s="4">
        <v>2.6424190601503756</v>
      </c>
      <c r="DL27" s="7">
        <f t="shared" si="17"/>
        <v>0.26424190601503755</v>
      </c>
      <c r="DM27" s="4">
        <v>1.1969854511278195</v>
      </c>
      <c r="DN27" s="7">
        <f t="shared" si="18"/>
        <v>0.2154573812030075</v>
      </c>
      <c r="DO27" s="4">
        <v>0.50446016165413532</v>
      </c>
      <c r="DP27" s="7">
        <f t="shared" si="19"/>
        <v>3.5312211315789474E-2</v>
      </c>
      <c r="DQ27" s="4">
        <v>1.9270015037593986</v>
      </c>
      <c r="DR27" s="7">
        <f t="shared" si="20"/>
        <v>0.38540030075187975</v>
      </c>
      <c r="DS27" s="4">
        <v>0.45981613533834581</v>
      </c>
      <c r="DT27" s="7">
        <f t="shared" si="21"/>
        <v>8.2766904360902241E-2</v>
      </c>
      <c r="DU27" s="4">
        <v>3.3119425939849623</v>
      </c>
      <c r="DV27" s="7">
        <f t="shared" si="22"/>
        <v>0.89422450037593992</v>
      </c>
      <c r="DW27" s="4">
        <v>0.52011704887218035</v>
      </c>
      <c r="DX27" s="7">
        <f t="shared" si="23"/>
        <v>4.681053439849623E-2</v>
      </c>
      <c r="DY27" s="4">
        <v>1.9043738345864663</v>
      </c>
      <c r="DZ27" s="7">
        <f t="shared" si="24"/>
        <v>0.20948112180451128</v>
      </c>
      <c r="EA27" s="4">
        <v>0.29576553383458648</v>
      </c>
      <c r="EB27" s="7">
        <f t="shared" si="25"/>
        <v>6.8026072781954897E-2</v>
      </c>
      <c r="EC27" s="4">
        <v>1.1595768045112782</v>
      </c>
      <c r="ED27" s="7">
        <f t="shared" si="26"/>
        <v>0.12755344849624059</v>
      </c>
      <c r="EE27" s="4">
        <v>0.21174206390977443</v>
      </c>
      <c r="EF27" s="7">
        <f t="shared" si="27"/>
        <v>3.3878730225563911E-2</v>
      </c>
      <c r="EG27" s="1" t="s">
        <v>77</v>
      </c>
      <c r="EH27" s="1" t="s">
        <v>77</v>
      </c>
      <c r="EI27" s="7">
        <v>2.3091831421564639</v>
      </c>
      <c r="EJ27" s="7">
        <v>0.14120916927726382</v>
      </c>
      <c r="EK27" s="7">
        <v>88.28999645277149</v>
      </c>
      <c r="EL27" s="9">
        <v>60275.133277223409</v>
      </c>
      <c r="EM27" s="9">
        <v>227037.36090225563</v>
      </c>
      <c r="EN27" s="7">
        <v>6.15493285905624</v>
      </c>
      <c r="EO27" s="7">
        <v>74.074945999557031</v>
      </c>
      <c r="EP27" s="7">
        <v>3781.299679043444</v>
      </c>
      <c r="EQ27" s="7" t="e">
        <v>#VALUE!</v>
      </c>
      <c r="ER27" s="7" t="e">
        <v>#VALUE!</v>
      </c>
      <c r="ES27" s="7">
        <v>75.564157910526305</v>
      </c>
      <c r="ET27" s="7">
        <v>14.342823710320706</v>
      </c>
      <c r="EU27" s="7">
        <v>11.415077332203509</v>
      </c>
      <c r="EV27" s="7">
        <v>7.4351392383992881E-2</v>
      </c>
      <c r="EW27" s="7">
        <v>2.731218617961384</v>
      </c>
      <c r="EX27" s="7">
        <v>0.24307038607577799</v>
      </c>
      <c r="EY27" s="7">
        <v>0.69349232457316567</v>
      </c>
      <c r="EZ27" s="7">
        <v>0.23190850346114913</v>
      </c>
      <c r="FA27" s="7">
        <v>2.5023447867394508</v>
      </c>
      <c r="FB27" s="7">
        <v>1.1335521499278458</v>
      </c>
      <c r="FC27" s="7">
        <v>0.47773458816507552</v>
      </c>
      <c r="FD27" s="7">
        <v>1.8249418974289766</v>
      </c>
      <c r="FE27" s="7">
        <v>0.43547492994099463</v>
      </c>
      <c r="FF27" s="7">
        <v>3.1370508952161766</v>
      </c>
      <c r="FG27" s="7">
        <v>0.49258641833407035</v>
      </c>
      <c r="FH27" s="7">
        <v>1.8044070762275006</v>
      </c>
      <c r="FI27" s="7">
        <v>0.28010864610221609</v>
      </c>
      <c r="FJ27" s="7">
        <v>1.0993728643352825</v>
      </c>
      <c r="FK27" s="7">
        <v>0.20085927388787822</v>
      </c>
    </row>
    <row r="28" spans="1:167" x14ac:dyDescent="0.25">
      <c r="A28" s="1" t="s">
        <v>74</v>
      </c>
      <c r="B28" s="1" t="s">
        <v>170</v>
      </c>
      <c r="C28" s="1">
        <v>64.174710000000005</v>
      </c>
      <c r="D28" s="1">
        <v>-21.047840000000001</v>
      </c>
      <c r="E28" s="1">
        <v>8</v>
      </c>
      <c r="F28" s="1">
        <v>1</v>
      </c>
      <c r="G28" s="1" t="s">
        <v>72</v>
      </c>
      <c r="I28" s="16">
        <v>48.016480000000001</v>
      </c>
      <c r="J28" s="16">
        <v>1.3008459504423864</v>
      </c>
      <c r="K28" s="16">
        <v>0.74470999999999998</v>
      </c>
      <c r="L28" s="16">
        <v>0.28098661714811479</v>
      </c>
      <c r="M28" s="16">
        <v>15.77168</v>
      </c>
      <c r="N28" s="16">
        <v>0.50034316982484428</v>
      </c>
      <c r="O28" s="16">
        <v>9.29556</v>
      </c>
      <c r="P28" s="16">
        <v>0.16833816244733915</v>
      </c>
      <c r="Q28" s="16">
        <v>0.154</v>
      </c>
      <c r="R28" s="16">
        <v>7.5353735222604176E-2</v>
      </c>
      <c r="S28" s="16">
        <v>9.3683200000000006</v>
      </c>
      <c r="T28" s="16">
        <v>0.41417713598909617</v>
      </c>
      <c r="U28" s="16">
        <v>14.1996</v>
      </c>
      <c r="V28" s="16">
        <v>1.060929460001951</v>
      </c>
      <c r="W28" s="16">
        <v>1.4925900000000001</v>
      </c>
      <c r="X28" s="16">
        <v>0.21827821210533918</v>
      </c>
      <c r="Y28" s="16">
        <v>3.526E-2</v>
      </c>
      <c r="Z28" s="16">
        <v>3.9741284591732144E-2</v>
      </c>
      <c r="AA28" s="16">
        <v>1.1860000000000001E-2</v>
      </c>
      <c r="AB28" s="16">
        <v>0.11054804642166344</v>
      </c>
      <c r="AC28" s="16">
        <v>0.12975</v>
      </c>
      <c r="AD28" s="16">
        <v>6.4934939944564216E-2</v>
      </c>
      <c r="AE28" s="16">
        <f t="shared" si="0"/>
        <v>99.219809999999995</v>
      </c>
      <c r="AF28" s="16"/>
      <c r="AG28" s="17">
        <v>48.457999999999998</v>
      </c>
      <c r="AH28" s="17">
        <v>0.75700000000000001</v>
      </c>
      <c r="AI28" s="17">
        <v>16.023</v>
      </c>
      <c r="AJ28" s="17">
        <v>0.91400000000000003</v>
      </c>
      <c r="AK28" s="17">
        <v>8.6150000000000002</v>
      </c>
      <c r="AL28" s="17">
        <v>0.156</v>
      </c>
      <c r="AM28" s="17">
        <v>9.0869999999999997</v>
      </c>
      <c r="AN28" s="17">
        <v>14.426</v>
      </c>
      <c r="AO28" s="17">
        <v>1.516</v>
      </c>
      <c r="AP28" s="17">
        <v>3.5999999999999997E-2</v>
      </c>
      <c r="AQ28" s="17">
        <v>1.2E-2</v>
      </c>
      <c r="AR28" s="7"/>
      <c r="AS28" s="7">
        <v>1.56</v>
      </c>
      <c r="AT28" s="7"/>
      <c r="AU28" s="7">
        <v>40.742610000000006</v>
      </c>
      <c r="AV28" s="7">
        <v>1.0417212949512844</v>
      </c>
      <c r="AW28" s="7">
        <v>4.8790909090909084E-3</v>
      </c>
      <c r="AX28" s="7">
        <v>4.6929031018701627E-2</v>
      </c>
      <c r="AY28" s="7">
        <v>4.3459090909090912E-2</v>
      </c>
      <c r="AZ28" s="7">
        <v>2.0333014193316568E-2</v>
      </c>
      <c r="BA28" s="7">
        <v>13.166719090909091</v>
      </c>
      <c r="BB28" s="7">
        <v>0.50736940765576199</v>
      </c>
      <c r="BC28" s="7">
        <v>0.20829090909090908</v>
      </c>
      <c r="BD28" s="7">
        <v>3.4283757930292834E-2</v>
      </c>
      <c r="BE28" s="7">
        <v>45.202700909090915</v>
      </c>
      <c r="BF28" s="7">
        <v>0.7676066477105975</v>
      </c>
      <c r="BG28" s="7">
        <v>0.36138636363636362</v>
      </c>
      <c r="BH28" s="7">
        <v>4.3081019230019113E-2</v>
      </c>
      <c r="BI28" s="7">
        <v>6.9527272727272736E-3</v>
      </c>
      <c r="BJ28" s="7">
        <v>2.040463649185794E-2</v>
      </c>
      <c r="BK28" s="7">
        <v>0.19792727272727273</v>
      </c>
      <c r="BL28" s="7">
        <v>7.9066329507795144E-2</v>
      </c>
      <c r="BM28" s="7">
        <v>1.6360909090909089E-2</v>
      </c>
      <c r="BN28" s="7">
        <v>2.2854854543139274E-2</v>
      </c>
      <c r="BO28" s="7">
        <v>2.9639090909090903E-2</v>
      </c>
      <c r="BP28" s="7">
        <v>1.6728208837829134E-2</v>
      </c>
      <c r="BQ28" s="7">
        <v>2.7280909090909088E-2</v>
      </c>
      <c r="BR28" s="7">
        <v>3.4664311508937611E-2</v>
      </c>
      <c r="BS28" s="7" t="s">
        <v>77</v>
      </c>
      <c r="BT28" s="7" t="s">
        <v>77</v>
      </c>
      <c r="BU28" s="7">
        <f t="shared" si="28"/>
        <v>100.00820636363636</v>
      </c>
      <c r="BV28" s="7">
        <v>85.953648651778252</v>
      </c>
      <c r="BW28" s="7" t="s">
        <v>77</v>
      </c>
      <c r="BY28" s="28">
        <v>935.88493827128195</v>
      </c>
      <c r="BZ28" s="7">
        <v>28.076548148138457</v>
      </c>
      <c r="CA28" s="4">
        <v>2.332249684210526</v>
      </c>
      <c r="CB28" s="7">
        <f t="shared" si="1"/>
        <v>0.11661248421052631</v>
      </c>
      <c r="CC28" s="4">
        <v>0.18692034285714285</v>
      </c>
      <c r="CD28" s="7">
        <f t="shared" si="29"/>
        <v>7.4768137142857136E-3</v>
      </c>
      <c r="CE28" s="4">
        <v>128.89394887218043</v>
      </c>
      <c r="CF28" s="7">
        <f t="shared" si="2"/>
        <v>20.623031819548871</v>
      </c>
      <c r="CG28" s="5">
        <v>51668.6087218045</v>
      </c>
      <c r="CH28" s="9">
        <f t="shared" si="3"/>
        <v>1033.3721744360901</v>
      </c>
      <c r="CI28" s="5">
        <v>226317.49774436088</v>
      </c>
      <c r="CJ28" s="9">
        <f t="shared" si="4"/>
        <v>2263.1749774436089</v>
      </c>
      <c r="CK28" s="4">
        <v>17.970344661654131</v>
      </c>
      <c r="CL28" s="7">
        <f t="shared" si="5"/>
        <v>3.2346620390977434</v>
      </c>
      <c r="CM28" s="5">
        <v>320.57398496240597</v>
      </c>
      <c r="CN28" s="9">
        <f t="shared" si="30"/>
        <v>6.4114796992481198</v>
      </c>
      <c r="CO28" s="5">
        <v>4519.2513684210517</v>
      </c>
      <c r="CP28" s="9">
        <f t="shared" si="6"/>
        <v>90.385027368421035</v>
      </c>
      <c r="CQ28" s="9" t="s">
        <v>77</v>
      </c>
      <c r="CR28" s="9" t="s">
        <v>77</v>
      </c>
      <c r="CS28" s="9" t="s">
        <v>77</v>
      </c>
      <c r="CT28" s="9" t="s">
        <v>77</v>
      </c>
      <c r="CU28" s="4">
        <v>113.95961503759398</v>
      </c>
      <c r="CV28" s="7">
        <f t="shared" si="9"/>
        <v>3.4187884511278193</v>
      </c>
      <c r="CW28" s="4">
        <v>12.233230676691727</v>
      </c>
      <c r="CX28" s="7">
        <f t="shared" si="10"/>
        <v>0.48932922706766913</v>
      </c>
      <c r="CY28" s="4">
        <v>15.861700451127817</v>
      </c>
      <c r="CZ28" s="7">
        <f t="shared" si="11"/>
        <v>0.63446801804511266</v>
      </c>
      <c r="DA28" s="4">
        <v>0.61835968721804502</v>
      </c>
      <c r="DB28" s="7">
        <f t="shared" si="12"/>
        <v>4.9468774977443605E-2</v>
      </c>
      <c r="DC28" s="4">
        <v>6.4133908571428559</v>
      </c>
      <c r="DD28" s="7">
        <f t="shared" si="13"/>
        <v>0.32066954285714283</v>
      </c>
      <c r="DE28" s="4">
        <v>1.0408529924812029</v>
      </c>
      <c r="DF28" s="7">
        <f t="shared" si="14"/>
        <v>6.2451179548872172E-2</v>
      </c>
      <c r="DG28" s="4">
        <v>2.7369601203007514</v>
      </c>
      <c r="DH28" s="7">
        <f t="shared" si="15"/>
        <v>0.10947840481203006</v>
      </c>
      <c r="DI28" s="4">
        <v>0.46303715488721797</v>
      </c>
      <c r="DJ28" s="7">
        <f t="shared" si="16"/>
        <v>3.241260084210526E-2</v>
      </c>
      <c r="DK28" s="4">
        <v>3.5542986466165409</v>
      </c>
      <c r="DL28" s="7">
        <f t="shared" si="17"/>
        <v>0.3554298646616541</v>
      </c>
      <c r="DM28" s="4">
        <v>0.86998637593984951</v>
      </c>
      <c r="DN28" s="7">
        <f t="shared" si="18"/>
        <v>0.15659754766917292</v>
      </c>
      <c r="DO28" s="4">
        <v>0.69792756090225549</v>
      </c>
      <c r="DP28" s="7">
        <f t="shared" si="19"/>
        <v>4.885492926315789E-2</v>
      </c>
      <c r="DQ28" s="4">
        <v>1.6276694736842103</v>
      </c>
      <c r="DR28" s="7">
        <f t="shared" si="20"/>
        <v>0.32553389473684208</v>
      </c>
      <c r="DS28" s="4">
        <v>0.40639407518796994</v>
      </c>
      <c r="DT28" s="7">
        <f t="shared" si="21"/>
        <v>7.3150933533834589E-2</v>
      </c>
      <c r="DU28" s="4">
        <v>2.0675088120300749</v>
      </c>
      <c r="DV28" s="7">
        <f t="shared" si="22"/>
        <v>0.55822737924812027</v>
      </c>
      <c r="DW28" s="4">
        <v>0.39650155789473679</v>
      </c>
      <c r="DX28" s="7">
        <f t="shared" si="23"/>
        <v>3.5685140210526309E-2</v>
      </c>
      <c r="DY28" s="4">
        <v>1.3317130225563909</v>
      </c>
      <c r="DZ28" s="7">
        <f t="shared" si="24"/>
        <v>0.146488432481203</v>
      </c>
      <c r="EA28" s="4">
        <v>0.22698185263157894</v>
      </c>
      <c r="EB28" s="7">
        <f t="shared" si="25"/>
        <v>5.2205826105263156E-2</v>
      </c>
      <c r="EC28" s="4">
        <v>1.7308719999999997</v>
      </c>
      <c r="ED28" s="7">
        <f t="shared" si="26"/>
        <v>0.19039591999999997</v>
      </c>
      <c r="EE28" s="4">
        <v>0.1075162827067669</v>
      </c>
      <c r="EF28" s="7">
        <f t="shared" si="27"/>
        <v>1.7202605233082705E-2</v>
      </c>
      <c r="EG28" s="1" t="s">
        <v>77</v>
      </c>
      <c r="EH28" s="1" t="s">
        <v>77</v>
      </c>
      <c r="EI28" s="7">
        <v>2.3206259420551132</v>
      </c>
      <c r="EJ28" s="7">
        <v>0.18561564845454789</v>
      </c>
      <c r="EK28" s="7">
        <v>127.97433452967745</v>
      </c>
      <c r="EL28" s="9">
        <v>53616.791545858665</v>
      </c>
      <c r="EM28" s="9">
        <v>226513.82406015036</v>
      </c>
      <c r="EN28" s="7">
        <v>17.842074802249002</v>
      </c>
      <c r="EO28" s="7">
        <v>318.29957729553206</v>
      </c>
      <c r="EP28" s="7">
        <v>4487.2746941699361</v>
      </c>
      <c r="EQ28" s="7" t="e">
        <v>#VALUE!</v>
      </c>
      <c r="ER28" s="7" t="e">
        <v>#VALUE!</v>
      </c>
      <c r="ES28" s="7">
        <v>113.14600514887218</v>
      </c>
      <c r="ET28" s="7">
        <v>12.145979842117857</v>
      </c>
      <c r="EU28" s="7">
        <v>15.748519753746479</v>
      </c>
      <c r="EV28" s="7">
        <v>0.61399424927520874</v>
      </c>
      <c r="EW28" s="7">
        <v>6.3676043589476317</v>
      </c>
      <c r="EX28" s="7">
        <v>1.0334219492317855</v>
      </c>
      <c r="EY28" s="7">
        <v>2.717420144926646</v>
      </c>
      <c r="EZ28" s="7">
        <v>0.45973427467559563</v>
      </c>
      <c r="FA28" s="7">
        <v>3.5289257150940903</v>
      </c>
      <c r="FB28" s="7">
        <v>0.86377791992237063</v>
      </c>
      <c r="FC28" s="7">
        <v>0.69294863247965466</v>
      </c>
      <c r="FD28" s="7">
        <v>1.616061776223003</v>
      </c>
      <c r="FE28" s="7">
        <v>0.40349750315691224</v>
      </c>
      <c r="FF28" s="7">
        <v>2.0528138727935525</v>
      </c>
      <c r="FG28" s="7">
        <v>0.39367581094537862</v>
      </c>
      <c r="FH28" s="7">
        <v>1.3223115193895343</v>
      </c>
      <c r="FI28" s="7">
        <v>0.22536404044869665</v>
      </c>
      <c r="FJ28" s="7">
        <v>1.718804407924615</v>
      </c>
      <c r="FK28" s="7">
        <v>0.10677525816246047</v>
      </c>
    </row>
    <row r="29" spans="1:167" x14ac:dyDescent="0.25">
      <c r="A29" s="1" t="s">
        <v>74</v>
      </c>
      <c r="B29" s="1" t="s">
        <v>170</v>
      </c>
      <c r="C29" s="1">
        <v>64.174710000000005</v>
      </c>
      <c r="D29" s="1">
        <v>-21.047840000000001</v>
      </c>
      <c r="E29" s="1">
        <v>10</v>
      </c>
      <c r="F29" s="1">
        <v>1</v>
      </c>
      <c r="G29" s="1" t="s">
        <v>72</v>
      </c>
      <c r="I29" s="16">
        <v>47.750630000000001</v>
      </c>
      <c r="J29" s="16">
        <v>1.2948773679553369</v>
      </c>
      <c r="K29" s="16">
        <v>1.2432799999999999</v>
      </c>
      <c r="L29" s="16">
        <v>0.3455692817723221</v>
      </c>
      <c r="M29" s="16">
        <v>15.54049</v>
      </c>
      <c r="N29" s="16">
        <v>0.49776237311330251</v>
      </c>
      <c r="O29" s="16">
        <v>10.09108</v>
      </c>
      <c r="P29" s="16">
        <v>0.17632711293561196</v>
      </c>
      <c r="Q29" s="16">
        <v>0.18526000000000001</v>
      </c>
      <c r="R29" s="16">
        <v>8.0911630305987317E-2</v>
      </c>
      <c r="S29" s="16">
        <v>9.0743399999999994</v>
      </c>
      <c r="T29" s="16">
        <v>0.40807400242686509</v>
      </c>
      <c r="U29" s="16">
        <v>13.68493</v>
      </c>
      <c r="V29" s="16">
        <v>1.0406408887648328</v>
      </c>
      <c r="W29" s="16">
        <v>1.61642</v>
      </c>
      <c r="X29" s="16">
        <v>0.22864292240336906</v>
      </c>
      <c r="Y29" s="16">
        <v>0.15342</v>
      </c>
      <c r="Z29" s="16">
        <v>5.8243223932160804E-2</v>
      </c>
      <c r="AA29" s="16">
        <v>0.10965</v>
      </c>
      <c r="AB29" s="16">
        <v>0.15245589341692792</v>
      </c>
      <c r="AC29" s="16">
        <v>0.22467999999999999</v>
      </c>
      <c r="AD29" s="16">
        <v>7.9881782125389073E-2</v>
      </c>
      <c r="AE29" s="16">
        <f t="shared" si="0"/>
        <v>99.674180000000021</v>
      </c>
      <c r="AF29" s="16"/>
      <c r="AG29" s="17">
        <v>47.387</v>
      </c>
      <c r="AH29" s="17">
        <v>1.169</v>
      </c>
      <c r="AI29" s="17">
        <v>14.615</v>
      </c>
      <c r="AJ29" s="17">
        <v>1.1299999999999999</v>
      </c>
      <c r="AK29" s="17">
        <v>9.7319999999999993</v>
      </c>
      <c r="AL29" s="17">
        <v>0.17399999999999999</v>
      </c>
      <c r="AM29" s="17">
        <v>11.154</v>
      </c>
      <c r="AN29" s="17">
        <v>12.87</v>
      </c>
      <c r="AO29" s="17">
        <v>1.52</v>
      </c>
      <c r="AP29" s="17">
        <v>0.14399999999999999</v>
      </c>
      <c r="AQ29" s="17">
        <v>0.10299999999999999</v>
      </c>
      <c r="AR29" s="7"/>
      <c r="AS29" s="7">
        <v>4.7699999999999996</v>
      </c>
      <c r="AT29" s="7"/>
      <c r="AU29" s="7">
        <v>40.476076666666664</v>
      </c>
      <c r="AV29" s="7">
        <v>1.0356280166088856</v>
      </c>
      <c r="AW29" s="7">
        <v>-7.2649999999999998E-3</v>
      </c>
      <c r="AX29" s="7">
        <v>4.7059850746268651E-2</v>
      </c>
      <c r="AY29" s="7">
        <v>4.3169999999999993E-2</v>
      </c>
      <c r="AZ29" s="7">
        <v>2.0438838074398245E-2</v>
      </c>
      <c r="BA29" s="7">
        <v>12.102995</v>
      </c>
      <c r="BB29" s="7">
        <v>0.48471519028517884</v>
      </c>
      <c r="BC29" s="7">
        <v>0.19305333333333333</v>
      </c>
      <c r="BD29" s="7">
        <v>3.3722891816972488E-2</v>
      </c>
      <c r="BE29" s="7">
        <v>45.845066666666668</v>
      </c>
      <c r="BF29" s="7">
        <v>0.7691960562781609</v>
      </c>
      <c r="BG29" s="7">
        <v>0.36954000000000004</v>
      </c>
      <c r="BH29" s="7">
        <v>4.268918348193336E-2</v>
      </c>
      <c r="BI29" s="7">
        <v>3.2033333333333336E-3</v>
      </c>
      <c r="BJ29" s="7">
        <v>2.0156739130434784E-2</v>
      </c>
      <c r="BK29" s="7">
        <v>0.22055333333333335</v>
      </c>
      <c r="BL29" s="7">
        <v>8.1263188706823614E-2</v>
      </c>
      <c r="BM29" s="7">
        <v>1.358E-2</v>
      </c>
      <c r="BN29" s="7">
        <v>2.2004488188976379E-2</v>
      </c>
      <c r="BO29" s="7">
        <v>3.8123333333333335E-2</v>
      </c>
      <c r="BP29" s="7">
        <v>1.6924216982940391E-2</v>
      </c>
      <c r="BQ29" s="7">
        <v>2.0128333333333331E-2</v>
      </c>
      <c r="BR29" s="7">
        <v>3.4177270063515452E-2</v>
      </c>
      <c r="BS29" s="7" t="s">
        <v>77</v>
      </c>
      <c r="BT29" s="7" t="s">
        <v>77</v>
      </c>
      <c r="BU29" s="7">
        <f t="shared" si="28"/>
        <v>99.318224999999998</v>
      </c>
      <c r="BV29" s="7">
        <v>87.099619277366799</v>
      </c>
      <c r="BW29" s="7" t="s">
        <v>77</v>
      </c>
      <c r="BY29" s="28">
        <v>822.75547037864055</v>
      </c>
      <c r="BZ29" s="7">
        <v>24.682664111359216</v>
      </c>
      <c r="CA29" s="4">
        <v>2.5284804135338348</v>
      </c>
      <c r="CB29" s="7">
        <f t="shared" si="1"/>
        <v>0.12642402067669176</v>
      </c>
      <c r="CC29" s="4">
        <v>0.5646755046992481</v>
      </c>
      <c r="CD29" s="7">
        <f t="shared" si="29"/>
        <v>2.2587020187969924E-2</v>
      </c>
      <c r="CE29" s="4">
        <v>135.09457612781955</v>
      </c>
      <c r="CF29" s="7">
        <f t="shared" si="2"/>
        <v>21.615132180451127</v>
      </c>
      <c r="CG29" s="5">
        <v>49172.139755639102</v>
      </c>
      <c r="CH29" s="9">
        <f t="shared" si="3"/>
        <v>983.44279511278205</v>
      </c>
      <c r="CI29" s="5">
        <v>222059.08646616543</v>
      </c>
      <c r="CJ29" s="9">
        <f t="shared" si="4"/>
        <v>2220.5908646616545</v>
      </c>
      <c r="CK29" s="4">
        <v>82.311342011278199</v>
      </c>
      <c r="CL29" s="7">
        <f t="shared" si="5"/>
        <v>14.816041562030076</v>
      </c>
      <c r="CM29" s="5">
        <v>1242.6307894736842</v>
      </c>
      <c r="CN29" s="9">
        <f t="shared" si="30"/>
        <v>24.852615789473685</v>
      </c>
      <c r="CO29" s="5">
        <v>6386.9222368421051</v>
      </c>
      <c r="CP29" s="9">
        <f t="shared" si="6"/>
        <v>127.73844473684211</v>
      </c>
      <c r="CQ29" s="9" t="s">
        <v>77</v>
      </c>
      <c r="CR29" s="9" t="s">
        <v>77</v>
      </c>
      <c r="CS29" s="9" t="s">
        <v>77</v>
      </c>
      <c r="CT29" s="9" t="s">
        <v>77</v>
      </c>
      <c r="CU29" s="4">
        <v>138.24669360902254</v>
      </c>
      <c r="CV29" s="7">
        <f t="shared" si="9"/>
        <v>4.1474008082706764</v>
      </c>
      <c r="CW29" s="4">
        <v>14.879244642857143</v>
      </c>
      <c r="CX29" s="7">
        <f t="shared" si="10"/>
        <v>0.5951697857142858</v>
      </c>
      <c r="CY29" s="4">
        <v>55.725508082706767</v>
      </c>
      <c r="CZ29" s="7">
        <f t="shared" si="11"/>
        <v>2.2290203233082706</v>
      </c>
      <c r="DA29" s="4">
        <v>5.9302670300751883</v>
      </c>
      <c r="DB29" s="7">
        <f t="shared" si="12"/>
        <v>0.47442136240601507</v>
      </c>
      <c r="DC29" s="4">
        <v>37.911133082706769</v>
      </c>
      <c r="DD29" s="7">
        <f t="shared" si="13"/>
        <v>1.8955566541353386</v>
      </c>
      <c r="DE29" s="4">
        <v>4.6404884210526314</v>
      </c>
      <c r="DF29" s="7">
        <f t="shared" si="14"/>
        <v>0.27842930526315784</v>
      </c>
      <c r="DG29" s="4">
        <v>11.290474060150375</v>
      </c>
      <c r="DH29" s="7">
        <f t="shared" si="15"/>
        <v>0.45161896240601501</v>
      </c>
      <c r="DI29" s="4">
        <v>1.6180274436090225</v>
      </c>
      <c r="DJ29" s="7">
        <f t="shared" si="16"/>
        <v>0.11326192105263158</v>
      </c>
      <c r="DK29" s="4">
        <v>10.144817763157896</v>
      </c>
      <c r="DL29" s="7">
        <f t="shared" si="17"/>
        <v>1.0144817763157896</v>
      </c>
      <c r="DM29" s="4">
        <v>1.9961029511278194</v>
      </c>
      <c r="DN29" s="7">
        <f t="shared" si="18"/>
        <v>0.35929853120300748</v>
      </c>
      <c r="DO29" s="4">
        <v>0.79628916823308271</v>
      </c>
      <c r="DP29" s="7">
        <f t="shared" si="19"/>
        <v>5.5740241776315792E-2</v>
      </c>
      <c r="DQ29" s="4">
        <v>2.2549694830827067</v>
      </c>
      <c r="DR29" s="7">
        <f t="shared" si="20"/>
        <v>0.45099389661654138</v>
      </c>
      <c r="DS29" s="4">
        <v>0.42247303759398491</v>
      </c>
      <c r="DT29" s="7">
        <f t="shared" si="21"/>
        <v>7.6045146766917288E-2</v>
      </c>
      <c r="DU29" s="4">
        <v>3.3297254605263156</v>
      </c>
      <c r="DV29" s="7">
        <f t="shared" si="22"/>
        <v>0.89902587434210524</v>
      </c>
      <c r="DW29" s="4">
        <v>0.48879251785714289</v>
      </c>
      <c r="DX29" s="7">
        <f t="shared" si="23"/>
        <v>4.3991326607142861E-2</v>
      </c>
      <c r="DY29" s="4">
        <v>1.7887596992481203</v>
      </c>
      <c r="DZ29" s="7">
        <f t="shared" si="24"/>
        <v>0.19676356691729324</v>
      </c>
      <c r="EA29" s="4">
        <v>0.2418915310150376</v>
      </c>
      <c r="EB29" s="7">
        <f t="shared" si="25"/>
        <v>5.5635052133458651E-2</v>
      </c>
      <c r="EC29" s="4">
        <v>1.122350272556391</v>
      </c>
      <c r="ED29" s="7">
        <f t="shared" si="26"/>
        <v>0.12345852998120301</v>
      </c>
      <c r="EE29" s="4">
        <v>0.24457931390977442</v>
      </c>
      <c r="EF29" s="7">
        <f t="shared" si="27"/>
        <v>3.9132690225563906E-2</v>
      </c>
      <c r="EG29" s="1" t="s">
        <v>77</v>
      </c>
      <c r="EH29" s="1" t="s">
        <v>77</v>
      </c>
      <c r="EI29" s="7">
        <v>2.4003161772756396</v>
      </c>
      <c r="EJ29" s="7">
        <v>0.52703688965842233</v>
      </c>
      <c r="EK29" s="7">
        <v>125.92395884150294</v>
      </c>
      <c r="EL29" s="9">
        <v>66564.284164210592</v>
      </c>
      <c r="EM29" s="9">
        <v>221507.5030075188</v>
      </c>
      <c r="EN29" s="7">
        <v>76.721714302757107</v>
      </c>
      <c r="EO29" s="7">
        <v>1158.6702301753371</v>
      </c>
      <c r="EP29" s="7">
        <v>5956.3483391548061</v>
      </c>
      <c r="EQ29" s="7" t="e">
        <v>#VALUE!</v>
      </c>
      <c r="ER29" s="7" t="e">
        <v>#VALUE!</v>
      </c>
      <c r="ES29" s="7">
        <v>128.85683965593984</v>
      </c>
      <c r="ET29" s="7">
        <v>13.869478359875865</v>
      </c>
      <c r="EU29" s="7">
        <v>51.942337868023891</v>
      </c>
      <c r="EV29" s="7">
        <v>5.531229054145979</v>
      </c>
      <c r="EW29" s="7">
        <v>35.336247659513695</v>
      </c>
      <c r="EX29" s="7">
        <v>4.3253047324734268</v>
      </c>
      <c r="EY29" s="7">
        <v>10.523628029626243</v>
      </c>
      <c r="EZ29" s="7">
        <v>1.5082112626661091</v>
      </c>
      <c r="FA29" s="7">
        <v>9.4558357338373629</v>
      </c>
      <c r="FB29" s="7">
        <v>1.8605761344398644</v>
      </c>
      <c r="FC29" s="7">
        <v>0.74223966222720816</v>
      </c>
      <c r="FD29" s="7">
        <v>2.1019523103405646</v>
      </c>
      <c r="FE29" s="7">
        <v>0.39381832477708628</v>
      </c>
      <c r="FF29" s="7">
        <v>3.1044096015863087</v>
      </c>
      <c r="FG29" s="7">
        <v>0.45564270264738749</v>
      </c>
      <c r="FH29" s="7">
        <v>1.6683969826635585</v>
      </c>
      <c r="FI29" s="7">
        <v>0.2254849636431876</v>
      </c>
      <c r="FJ29" s="7">
        <v>1.0476107573647417</v>
      </c>
      <c r="FK29" s="7">
        <v>0.22844724608821732</v>
      </c>
    </row>
    <row r="30" spans="1:167" x14ac:dyDescent="0.25">
      <c r="A30" s="1" t="s">
        <v>74</v>
      </c>
      <c r="B30" s="1" t="s">
        <v>170</v>
      </c>
      <c r="C30" s="1">
        <v>64.174710000000005</v>
      </c>
      <c r="D30" s="1">
        <v>-21.047840000000001</v>
      </c>
      <c r="E30" s="1">
        <v>11</v>
      </c>
      <c r="F30" s="1">
        <v>1</v>
      </c>
      <c r="G30" s="1" t="s">
        <v>72</v>
      </c>
      <c r="I30" s="16">
        <v>48.338079999999998</v>
      </c>
      <c r="J30" s="16">
        <v>1.3044189576047269</v>
      </c>
      <c r="K30" s="16">
        <v>0.99975999999999998</v>
      </c>
      <c r="L30" s="16">
        <v>0.31686806590230998</v>
      </c>
      <c r="M30" s="16">
        <v>16.110880000000002</v>
      </c>
      <c r="N30" s="16">
        <v>0.50623525493860111</v>
      </c>
      <c r="O30" s="16">
        <v>8.4753799999999995</v>
      </c>
      <c r="P30" s="16">
        <v>0.15951256021590901</v>
      </c>
      <c r="Q30" s="16">
        <v>0.14799000000000001</v>
      </c>
      <c r="R30" s="16">
        <v>7.525396736759446E-2</v>
      </c>
      <c r="S30" s="16">
        <v>8.7010299999999994</v>
      </c>
      <c r="T30" s="16">
        <v>0.39767675078521653</v>
      </c>
      <c r="U30" s="16">
        <v>14.177339999999999</v>
      </c>
      <c r="V30" s="16">
        <v>1.0597682191096733</v>
      </c>
      <c r="W30" s="16">
        <v>1.8685099999999999</v>
      </c>
      <c r="X30" s="16">
        <v>0.24403928175161418</v>
      </c>
      <c r="Y30" s="16">
        <v>1.976E-2</v>
      </c>
      <c r="Z30" s="16">
        <v>3.6459609756097557E-2</v>
      </c>
      <c r="AA30" s="16">
        <v>2.2409999999999999E-2</v>
      </c>
      <c r="AB30" s="16">
        <v>0.10888785276073618</v>
      </c>
      <c r="AC30" s="16">
        <v>0.15190000000000001</v>
      </c>
      <c r="AD30" s="16">
        <v>6.7677624309392267E-2</v>
      </c>
      <c r="AE30" s="16">
        <f t="shared" si="0"/>
        <v>99.013040000000004</v>
      </c>
      <c r="AF30" s="16"/>
      <c r="AG30" s="17">
        <v>47.844999999999999</v>
      </c>
      <c r="AH30" s="17">
        <v>0.91900000000000004</v>
      </c>
      <c r="AI30" s="17">
        <v>14.802</v>
      </c>
      <c r="AJ30" s="17">
        <v>1.0629999999999999</v>
      </c>
      <c r="AK30" s="17">
        <v>9.16</v>
      </c>
      <c r="AL30" s="17">
        <v>0.13600000000000001</v>
      </c>
      <c r="AM30" s="17">
        <v>11.295</v>
      </c>
      <c r="AN30" s="17">
        <v>13.025</v>
      </c>
      <c r="AO30" s="17">
        <v>1.7170000000000001</v>
      </c>
      <c r="AP30" s="17">
        <v>1.7999999999999999E-2</v>
      </c>
      <c r="AQ30" s="17">
        <v>2.1000000000000001E-2</v>
      </c>
      <c r="AR30" s="7"/>
      <c r="AS30" s="7">
        <v>7.86</v>
      </c>
      <c r="AT30" s="7"/>
      <c r="AU30" s="7">
        <v>40.890227500000002</v>
      </c>
      <c r="AV30" s="7">
        <v>1.0416504488978153</v>
      </c>
      <c r="AW30" s="7">
        <v>2.8374999999999993E-3</v>
      </c>
      <c r="AX30" s="7">
        <v>4.6316666666666659E-2</v>
      </c>
      <c r="AY30" s="7">
        <v>5.9742500000000004E-2</v>
      </c>
      <c r="AZ30" s="7">
        <v>2.1035293152526294E-2</v>
      </c>
      <c r="BA30" s="7">
        <v>11.315539999999999</v>
      </c>
      <c r="BB30" s="7">
        <v>0.46670525416030451</v>
      </c>
      <c r="BC30" s="7">
        <v>0.16506000000000001</v>
      </c>
      <c r="BD30" s="7">
        <v>3.2574276103494809E-2</v>
      </c>
      <c r="BE30" s="7">
        <v>46.389524999999999</v>
      </c>
      <c r="BF30" s="7">
        <v>0.76925559927867393</v>
      </c>
      <c r="BG30" s="7">
        <v>0.36748499999999995</v>
      </c>
      <c r="BH30" s="7">
        <v>0.53017086339617181</v>
      </c>
      <c r="BI30" s="7">
        <v>3.3549999999999999E-3</v>
      </c>
      <c r="BJ30" s="7">
        <v>1.9975050200803212E-2</v>
      </c>
      <c r="BK30" s="7">
        <v>0.27010250000000002</v>
      </c>
      <c r="BL30" s="7">
        <v>8.1543258542100983E-2</v>
      </c>
      <c r="BM30" s="7">
        <v>1.16875E-2</v>
      </c>
      <c r="BN30" s="7">
        <v>2.1221888780009798E-2</v>
      </c>
      <c r="BO30" s="7">
        <v>5.5820000000000002E-2</v>
      </c>
      <c r="BP30" s="7">
        <v>1.7136597499509069E-2</v>
      </c>
      <c r="BQ30" s="7">
        <v>2.0229999999999998E-2</v>
      </c>
      <c r="BR30" s="7">
        <v>3.4153224387177869E-2</v>
      </c>
      <c r="BS30" s="7" t="s">
        <v>77</v>
      </c>
      <c r="BT30" s="7" t="s">
        <v>77</v>
      </c>
      <c r="BU30" s="7">
        <f t="shared" si="28"/>
        <v>99.551612499999976</v>
      </c>
      <c r="BV30" s="7">
        <v>87.962435436096882</v>
      </c>
      <c r="BW30" s="7" t="s">
        <v>77</v>
      </c>
      <c r="BY30" s="27" t="s">
        <v>77</v>
      </c>
      <c r="BZ30" s="7" t="s">
        <v>77</v>
      </c>
      <c r="CA30" s="7" t="s">
        <v>77</v>
      </c>
      <c r="CB30" s="7" t="s">
        <v>77</v>
      </c>
      <c r="CC30" s="7" t="s">
        <v>77</v>
      </c>
      <c r="CD30" s="7" t="s">
        <v>77</v>
      </c>
      <c r="CE30" s="7" t="s">
        <v>77</v>
      </c>
      <c r="CF30" s="7" t="s">
        <v>77</v>
      </c>
      <c r="CG30" s="7" t="s">
        <v>77</v>
      </c>
      <c r="CH30" s="7" t="s">
        <v>77</v>
      </c>
      <c r="CI30" s="7" t="s">
        <v>77</v>
      </c>
      <c r="CJ30" s="7" t="s">
        <v>77</v>
      </c>
      <c r="CK30" s="7" t="s">
        <v>77</v>
      </c>
      <c r="CL30" s="7" t="s">
        <v>77</v>
      </c>
      <c r="CM30" s="7" t="s">
        <v>77</v>
      </c>
      <c r="CN30" s="7" t="s">
        <v>77</v>
      </c>
      <c r="CO30" s="7" t="s">
        <v>77</v>
      </c>
      <c r="CP30" s="7" t="s">
        <v>77</v>
      </c>
      <c r="CQ30" s="7" t="s">
        <v>77</v>
      </c>
      <c r="CR30" s="7" t="s">
        <v>77</v>
      </c>
      <c r="CS30" s="7" t="s">
        <v>77</v>
      </c>
      <c r="CT30" s="7" t="s">
        <v>77</v>
      </c>
      <c r="CU30" s="7" t="s">
        <v>77</v>
      </c>
      <c r="CV30" s="7" t="s">
        <v>77</v>
      </c>
      <c r="CW30" s="7" t="s">
        <v>77</v>
      </c>
      <c r="CX30" s="7" t="s">
        <v>77</v>
      </c>
      <c r="CY30" s="7" t="s">
        <v>77</v>
      </c>
      <c r="CZ30" s="7" t="s">
        <v>77</v>
      </c>
      <c r="DA30" s="7" t="s">
        <v>77</v>
      </c>
      <c r="DB30" s="7" t="s">
        <v>77</v>
      </c>
      <c r="DC30" s="7" t="s">
        <v>77</v>
      </c>
      <c r="DD30" s="7" t="s">
        <v>77</v>
      </c>
      <c r="DE30" s="7" t="s">
        <v>77</v>
      </c>
      <c r="DF30" s="7" t="s">
        <v>77</v>
      </c>
      <c r="DG30" s="7" t="s">
        <v>77</v>
      </c>
      <c r="DH30" s="7" t="s">
        <v>77</v>
      </c>
      <c r="DI30" s="7" t="s">
        <v>77</v>
      </c>
      <c r="DJ30" s="7" t="s">
        <v>77</v>
      </c>
      <c r="DK30" s="7" t="s">
        <v>77</v>
      </c>
      <c r="DL30" s="7" t="s">
        <v>77</v>
      </c>
      <c r="DM30" s="7" t="s">
        <v>77</v>
      </c>
      <c r="DN30" s="7" t="s">
        <v>77</v>
      </c>
      <c r="DO30" s="7" t="s">
        <v>77</v>
      </c>
      <c r="DP30" s="7" t="s">
        <v>77</v>
      </c>
      <c r="DQ30" s="7" t="s">
        <v>77</v>
      </c>
      <c r="DR30" s="7" t="s">
        <v>77</v>
      </c>
      <c r="DS30" s="7" t="s">
        <v>77</v>
      </c>
      <c r="DT30" s="7" t="s">
        <v>77</v>
      </c>
      <c r="DU30" s="7" t="s">
        <v>77</v>
      </c>
      <c r="DV30" s="7" t="s">
        <v>77</v>
      </c>
      <c r="DW30" s="7" t="s">
        <v>77</v>
      </c>
      <c r="DX30" s="7" t="s">
        <v>77</v>
      </c>
      <c r="DY30" s="7" t="s">
        <v>77</v>
      </c>
      <c r="DZ30" s="7" t="s">
        <v>77</v>
      </c>
      <c r="EA30" s="7" t="s">
        <v>77</v>
      </c>
      <c r="EB30" s="7" t="s">
        <v>77</v>
      </c>
      <c r="EC30" s="7" t="s">
        <v>77</v>
      </c>
      <c r="ED30" s="7" t="s">
        <v>77</v>
      </c>
      <c r="EE30" s="7" t="s">
        <v>77</v>
      </c>
      <c r="EF30" s="7" t="s">
        <v>77</v>
      </c>
      <c r="EG30" s="1" t="s">
        <v>77</v>
      </c>
      <c r="EH30" s="1" t="s">
        <v>77</v>
      </c>
      <c r="EI30" s="7" t="s">
        <v>77</v>
      </c>
      <c r="EJ30" s="7" t="s">
        <v>77</v>
      </c>
      <c r="EK30" s="7" t="s">
        <v>77</v>
      </c>
      <c r="EL30" s="7" t="s">
        <v>77</v>
      </c>
      <c r="EM30" s="7" t="s">
        <v>77</v>
      </c>
      <c r="EN30" s="7" t="s">
        <v>77</v>
      </c>
      <c r="EO30" s="7" t="s">
        <v>77</v>
      </c>
      <c r="EP30" s="7" t="s">
        <v>77</v>
      </c>
      <c r="EQ30" s="7" t="s">
        <v>77</v>
      </c>
      <c r="ER30" s="7" t="s">
        <v>77</v>
      </c>
      <c r="ES30" s="7" t="s">
        <v>77</v>
      </c>
      <c r="ET30" s="7" t="s">
        <v>77</v>
      </c>
      <c r="EU30" s="7" t="s">
        <v>77</v>
      </c>
      <c r="EV30" s="7" t="s">
        <v>77</v>
      </c>
      <c r="EW30" s="7" t="s">
        <v>77</v>
      </c>
      <c r="EX30" s="7" t="s">
        <v>77</v>
      </c>
      <c r="EY30" s="7" t="s">
        <v>77</v>
      </c>
      <c r="EZ30" s="7" t="s">
        <v>77</v>
      </c>
      <c r="FA30" s="7" t="s">
        <v>77</v>
      </c>
      <c r="FB30" s="7" t="s">
        <v>77</v>
      </c>
      <c r="FC30" s="7" t="s">
        <v>77</v>
      </c>
      <c r="FD30" s="7" t="s">
        <v>77</v>
      </c>
      <c r="FE30" s="7" t="s">
        <v>77</v>
      </c>
      <c r="FF30" s="7" t="s">
        <v>77</v>
      </c>
      <c r="FG30" s="7" t="s">
        <v>77</v>
      </c>
      <c r="FH30" s="7" t="s">
        <v>77</v>
      </c>
      <c r="FI30" s="7" t="s">
        <v>77</v>
      </c>
      <c r="FJ30" s="7" t="s">
        <v>77</v>
      </c>
      <c r="FK30" s="7" t="s">
        <v>77</v>
      </c>
    </row>
    <row r="31" spans="1:167" x14ac:dyDescent="0.25">
      <c r="A31" s="1" t="s">
        <v>74</v>
      </c>
      <c r="B31" s="1" t="s">
        <v>170</v>
      </c>
      <c r="C31" s="1">
        <v>64.174710000000005</v>
      </c>
      <c r="D31" s="1">
        <v>-21.047840000000001</v>
      </c>
      <c r="E31" s="1">
        <v>12</v>
      </c>
      <c r="F31" s="1">
        <v>1</v>
      </c>
      <c r="G31" s="1" t="s">
        <v>72</v>
      </c>
      <c r="I31" s="16">
        <v>46.710259999999998</v>
      </c>
      <c r="J31" s="16">
        <v>1.285314572597019</v>
      </c>
      <c r="K31" s="16">
        <v>0.22090000000000001</v>
      </c>
      <c r="L31" s="16">
        <v>0.18923270166875539</v>
      </c>
      <c r="M31" s="16">
        <v>18.620290000000001</v>
      </c>
      <c r="N31" s="16">
        <v>0.54341766971230088</v>
      </c>
      <c r="O31" s="16">
        <v>11.18989</v>
      </c>
      <c r="P31" s="16">
        <v>0.18733953499441247</v>
      </c>
      <c r="Q31" s="16">
        <v>0.22345000000000001</v>
      </c>
      <c r="R31" s="16">
        <v>8.3995507078878928E-2</v>
      </c>
      <c r="S31" s="16">
        <v>8.5328099999999996</v>
      </c>
      <c r="T31" s="16">
        <v>0.39470829696512694</v>
      </c>
      <c r="U31" s="16">
        <v>12.760960000000001</v>
      </c>
      <c r="V31" s="16">
        <v>1.0048497983153843</v>
      </c>
      <c r="W31" s="16">
        <v>1.3224</v>
      </c>
      <c r="X31" s="16">
        <v>0.20672694134676153</v>
      </c>
      <c r="Y31" s="16">
        <v>3.8899999999999997E-2</v>
      </c>
      <c r="Z31" s="16">
        <v>4.1742229102167183E-2</v>
      </c>
      <c r="AA31" s="16">
        <v>2.23E-2</v>
      </c>
      <c r="AB31" s="16">
        <v>0.11617543679342239</v>
      </c>
      <c r="AC31" s="16">
        <v>1.6160000000000001E-2</v>
      </c>
      <c r="AD31" s="16">
        <v>4.1708380716934487E-2</v>
      </c>
      <c r="AE31" s="16">
        <f t="shared" si="0"/>
        <v>99.658320000000003</v>
      </c>
      <c r="AF31" s="16"/>
      <c r="AG31" s="16">
        <v>48.235999999999997</v>
      </c>
      <c r="AH31" s="16">
        <v>0.25</v>
      </c>
      <c r="AI31" s="16">
        <v>21.05</v>
      </c>
      <c r="AJ31" s="16">
        <v>0.59599999999999997</v>
      </c>
      <c r="AK31" s="16">
        <v>7.55</v>
      </c>
      <c r="AL31" s="16">
        <v>0.253</v>
      </c>
      <c r="AM31" s="16">
        <v>6.0739999999999998</v>
      </c>
      <c r="AN31" s="16">
        <v>14.426</v>
      </c>
      <c r="AO31" s="16">
        <v>1.4950000000000001</v>
      </c>
      <c r="AP31" s="16">
        <v>4.3999999999999997E-2</v>
      </c>
      <c r="AQ31" s="16">
        <v>2.5000000000000001E-2</v>
      </c>
      <c r="AR31" s="7"/>
      <c r="AS31" s="7">
        <v>10.41</v>
      </c>
      <c r="AT31" s="7"/>
      <c r="AU31" s="7">
        <v>39.923164999999997</v>
      </c>
      <c r="AV31" s="7">
        <v>1.0211873038578285</v>
      </c>
      <c r="AW31" s="7">
        <v>-4.0000000000000001E-3</v>
      </c>
      <c r="AX31" s="7">
        <v>4.8616666666666676E-2</v>
      </c>
      <c r="AY31" s="7">
        <v>5.6294999999999998E-2</v>
      </c>
      <c r="AZ31" s="7">
        <v>2.0915779493203553E-2</v>
      </c>
      <c r="BA31" s="7">
        <v>16.643900000000002</v>
      </c>
      <c r="BB31" s="7">
        <v>0.5669008783456323</v>
      </c>
      <c r="BC31" s="7">
        <v>0.26153499999999996</v>
      </c>
      <c r="BD31" s="7">
        <v>3.6167742230121702E-2</v>
      </c>
      <c r="BE31" s="7">
        <v>41.632464999999996</v>
      </c>
      <c r="BF31" s="7">
        <v>0.73750327653941639</v>
      </c>
      <c r="BG31" s="7">
        <v>0.30080499999999999</v>
      </c>
      <c r="BH31" s="7">
        <v>4.2549550918836145E-2</v>
      </c>
      <c r="BI31" s="7">
        <v>6.1799999999999997E-3</v>
      </c>
      <c r="BJ31" s="7">
        <v>2.0959432933478735E-2</v>
      </c>
      <c r="BK31" s="7">
        <v>0.14679999999999999</v>
      </c>
      <c r="BL31" s="7">
        <v>7.7799609933688729E-2</v>
      </c>
      <c r="BM31" s="7">
        <v>2.3099999999999999E-2</v>
      </c>
      <c r="BN31" s="7">
        <v>2.3420833333333332E-2</v>
      </c>
      <c r="BO31" s="7">
        <v>1.9200000000000002E-2</v>
      </c>
      <c r="BP31" s="7">
        <v>1.6642922374429228E-2</v>
      </c>
      <c r="BQ31" s="7">
        <v>2.0109999999999999E-2</v>
      </c>
      <c r="BR31" s="7">
        <v>3.5286278849193803E-2</v>
      </c>
      <c r="BS31" s="7" t="s">
        <v>77</v>
      </c>
      <c r="BT31" s="7" t="s">
        <v>77</v>
      </c>
      <c r="BU31" s="7">
        <f t="shared" si="28"/>
        <v>99.029555000000002</v>
      </c>
      <c r="BV31" s="7">
        <v>81.680025579282884</v>
      </c>
      <c r="BW31" s="7" t="s">
        <v>77</v>
      </c>
      <c r="BY31" s="27" t="s">
        <v>77</v>
      </c>
      <c r="BZ31" s="7" t="s">
        <v>77</v>
      </c>
      <c r="CA31" s="7" t="s">
        <v>77</v>
      </c>
      <c r="CB31" s="7" t="s">
        <v>77</v>
      </c>
      <c r="CC31" s="7" t="s">
        <v>77</v>
      </c>
      <c r="CD31" s="7" t="s">
        <v>77</v>
      </c>
      <c r="CE31" s="7" t="s">
        <v>77</v>
      </c>
      <c r="CF31" s="7" t="s">
        <v>77</v>
      </c>
      <c r="CG31" s="7" t="s">
        <v>77</v>
      </c>
      <c r="CH31" s="7" t="s">
        <v>77</v>
      </c>
      <c r="CI31" s="7" t="s">
        <v>77</v>
      </c>
      <c r="CJ31" s="7" t="s">
        <v>77</v>
      </c>
      <c r="CK31" s="7" t="s">
        <v>77</v>
      </c>
      <c r="CL31" s="7" t="s">
        <v>77</v>
      </c>
      <c r="CM31" s="7" t="s">
        <v>77</v>
      </c>
      <c r="CN31" s="7" t="s">
        <v>77</v>
      </c>
      <c r="CO31" s="7" t="s">
        <v>77</v>
      </c>
      <c r="CP31" s="7" t="s">
        <v>77</v>
      </c>
      <c r="CQ31" s="7" t="s">
        <v>77</v>
      </c>
      <c r="CR31" s="7" t="s">
        <v>77</v>
      </c>
      <c r="CS31" s="7" t="s">
        <v>77</v>
      </c>
      <c r="CT31" s="7" t="s">
        <v>77</v>
      </c>
      <c r="CU31" s="7" t="s">
        <v>77</v>
      </c>
      <c r="CV31" s="7" t="s">
        <v>77</v>
      </c>
      <c r="CW31" s="7" t="s">
        <v>77</v>
      </c>
      <c r="CX31" s="7" t="s">
        <v>77</v>
      </c>
      <c r="CY31" s="7" t="s">
        <v>77</v>
      </c>
      <c r="CZ31" s="7" t="s">
        <v>77</v>
      </c>
      <c r="DA31" s="7" t="s">
        <v>77</v>
      </c>
      <c r="DB31" s="7" t="s">
        <v>77</v>
      </c>
      <c r="DC31" s="7" t="s">
        <v>77</v>
      </c>
      <c r="DD31" s="7" t="s">
        <v>77</v>
      </c>
      <c r="DE31" s="7" t="s">
        <v>77</v>
      </c>
      <c r="DF31" s="7" t="s">
        <v>77</v>
      </c>
      <c r="DG31" s="7" t="s">
        <v>77</v>
      </c>
      <c r="DH31" s="7" t="s">
        <v>77</v>
      </c>
      <c r="DI31" s="7" t="s">
        <v>77</v>
      </c>
      <c r="DJ31" s="7" t="s">
        <v>77</v>
      </c>
      <c r="DK31" s="7" t="s">
        <v>77</v>
      </c>
      <c r="DL31" s="7" t="s">
        <v>77</v>
      </c>
      <c r="DM31" s="7" t="s">
        <v>77</v>
      </c>
      <c r="DN31" s="7" t="s">
        <v>77</v>
      </c>
      <c r="DO31" s="7" t="s">
        <v>77</v>
      </c>
      <c r="DP31" s="7" t="s">
        <v>77</v>
      </c>
      <c r="DQ31" s="7" t="s">
        <v>77</v>
      </c>
      <c r="DR31" s="7" t="s">
        <v>77</v>
      </c>
      <c r="DS31" s="7" t="s">
        <v>77</v>
      </c>
      <c r="DT31" s="7" t="s">
        <v>77</v>
      </c>
      <c r="DU31" s="7" t="s">
        <v>77</v>
      </c>
      <c r="DV31" s="7" t="s">
        <v>77</v>
      </c>
      <c r="DW31" s="7" t="s">
        <v>77</v>
      </c>
      <c r="DX31" s="7" t="s">
        <v>77</v>
      </c>
      <c r="DY31" s="7" t="s">
        <v>77</v>
      </c>
      <c r="DZ31" s="7" t="s">
        <v>77</v>
      </c>
      <c r="EA31" s="7" t="s">
        <v>77</v>
      </c>
      <c r="EB31" s="7" t="s">
        <v>77</v>
      </c>
      <c r="EC31" s="7" t="s">
        <v>77</v>
      </c>
      <c r="ED31" s="7" t="s">
        <v>77</v>
      </c>
      <c r="EE31" s="7" t="s">
        <v>77</v>
      </c>
      <c r="EF31" s="7" t="s">
        <v>77</v>
      </c>
      <c r="EG31" s="1" t="s">
        <v>77</v>
      </c>
      <c r="EH31" s="1" t="s">
        <v>77</v>
      </c>
      <c r="EI31" s="7" t="s">
        <v>77</v>
      </c>
      <c r="EJ31" s="7" t="s">
        <v>77</v>
      </c>
      <c r="EK31" s="7" t="s">
        <v>77</v>
      </c>
      <c r="EL31" s="7" t="s">
        <v>77</v>
      </c>
      <c r="EM31" s="7" t="s">
        <v>77</v>
      </c>
      <c r="EN31" s="7" t="s">
        <v>77</v>
      </c>
      <c r="EO31" s="7" t="s">
        <v>77</v>
      </c>
      <c r="EP31" s="7" t="s">
        <v>77</v>
      </c>
      <c r="EQ31" s="7" t="s">
        <v>77</v>
      </c>
      <c r="ER31" s="7" t="s">
        <v>77</v>
      </c>
      <c r="ES31" s="7" t="s">
        <v>77</v>
      </c>
      <c r="ET31" s="7" t="s">
        <v>77</v>
      </c>
      <c r="EU31" s="7" t="s">
        <v>77</v>
      </c>
      <c r="EV31" s="7" t="s">
        <v>77</v>
      </c>
      <c r="EW31" s="7" t="s">
        <v>77</v>
      </c>
      <c r="EX31" s="7" t="s">
        <v>77</v>
      </c>
      <c r="EY31" s="7" t="s">
        <v>77</v>
      </c>
      <c r="EZ31" s="7" t="s">
        <v>77</v>
      </c>
      <c r="FA31" s="7" t="s">
        <v>77</v>
      </c>
      <c r="FB31" s="7" t="s">
        <v>77</v>
      </c>
      <c r="FC31" s="7" t="s">
        <v>77</v>
      </c>
      <c r="FD31" s="7" t="s">
        <v>77</v>
      </c>
      <c r="FE31" s="7" t="s">
        <v>77</v>
      </c>
      <c r="FF31" s="7" t="s">
        <v>77</v>
      </c>
      <c r="FG31" s="7" t="s">
        <v>77</v>
      </c>
      <c r="FH31" s="7" t="s">
        <v>77</v>
      </c>
      <c r="FI31" s="7" t="s">
        <v>77</v>
      </c>
      <c r="FJ31" s="7" t="s">
        <v>77</v>
      </c>
      <c r="FK31" s="7" t="s">
        <v>77</v>
      </c>
    </row>
    <row r="32" spans="1:167" x14ac:dyDescent="0.25">
      <c r="A32" s="1" t="s">
        <v>74</v>
      </c>
      <c r="B32" s="1" t="s">
        <v>170</v>
      </c>
      <c r="C32" s="1">
        <v>64.174710000000005</v>
      </c>
      <c r="D32" s="1">
        <v>-21.047840000000001</v>
      </c>
      <c r="E32" s="1">
        <v>12</v>
      </c>
      <c r="F32" s="1">
        <v>3</v>
      </c>
      <c r="G32" s="1" t="s">
        <v>72</v>
      </c>
      <c r="I32" s="16">
        <v>46.247</v>
      </c>
      <c r="J32" s="16">
        <v>1.2777411901797977</v>
      </c>
      <c r="K32" s="16">
        <v>0.16278000000000001</v>
      </c>
      <c r="L32" s="16">
        <v>0.60131203187885351</v>
      </c>
      <c r="M32" s="16">
        <v>17.563189999999999</v>
      </c>
      <c r="N32" s="16">
        <v>0.15645828466031356</v>
      </c>
      <c r="O32" s="16">
        <v>13.04514</v>
      </c>
      <c r="P32" s="16">
        <v>0.20527339987475407</v>
      </c>
      <c r="Q32" s="16">
        <v>0.21573000000000001</v>
      </c>
      <c r="R32" s="16">
        <v>8.4525562937690799E-2</v>
      </c>
      <c r="S32" s="16">
        <v>8.1991899999999998</v>
      </c>
      <c r="T32" s="16">
        <v>0.38858901141507257</v>
      </c>
      <c r="U32" s="16">
        <v>12.155110000000001</v>
      </c>
      <c r="V32" s="16">
        <v>0.97952344850291073</v>
      </c>
      <c r="W32" s="16">
        <v>1.3862300000000001</v>
      </c>
      <c r="X32" s="16">
        <v>0.21280473181119819</v>
      </c>
      <c r="Y32" s="16">
        <v>2.8539999999999999E-2</v>
      </c>
      <c r="Z32" s="16">
        <v>3.7258548523206751E-2</v>
      </c>
      <c r="AA32" s="16">
        <v>-2.5409999999999999E-2</v>
      </c>
      <c r="AB32" s="16">
        <v>8.6174039675383229E-2</v>
      </c>
      <c r="AC32" s="16">
        <v>1.4500000000000001E-2</v>
      </c>
      <c r="AD32" s="16">
        <v>3.8267217630853993E-2</v>
      </c>
      <c r="AE32" s="16">
        <f t="shared" si="0"/>
        <v>98.99199999999999</v>
      </c>
      <c r="AF32" s="16"/>
      <c r="AG32" s="16">
        <v>48.78</v>
      </c>
      <c r="AH32" s="16">
        <v>0.193</v>
      </c>
      <c r="AI32" s="16">
        <v>20.773</v>
      </c>
      <c r="AJ32" s="16">
        <v>0.58699999999999997</v>
      </c>
      <c r="AK32" s="16">
        <v>7.3959999999999999</v>
      </c>
      <c r="AL32" s="16">
        <v>0.255</v>
      </c>
      <c r="AM32" s="16">
        <v>5.9669999999999996</v>
      </c>
      <c r="AN32" s="16">
        <v>14.375999999999999</v>
      </c>
      <c r="AO32" s="16">
        <v>1.64</v>
      </c>
      <c r="AP32" s="16">
        <v>3.4000000000000002E-2</v>
      </c>
      <c r="AQ32" s="16">
        <v>0</v>
      </c>
      <c r="AR32" s="7"/>
      <c r="AS32" s="7">
        <v>12.94</v>
      </c>
      <c r="AT32" s="7"/>
      <c r="AU32" s="7">
        <v>39.923164999999997</v>
      </c>
      <c r="AV32" s="7">
        <v>1.0211873038578285</v>
      </c>
      <c r="AW32" s="7">
        <v>-4.0000000000000001E-3</v>
      </c>
      <c r="AX32" s="7">
        <v>4.8616666666666676E-2</v>
      </c>
      <c r="AY32" s="7">
        <v>5.6294999999999998E-2</v>
      </c>
      <c r="AZ32" s="7">
        <v>2.0915779493203553E-2</v>
      </c>
      <c r="BA32" s="7">
        <v>16.643900000000002</v>
      </c>
      <c r="BB32" s="7">
        <v>0.5669008783456323</v>
      </c>
      <c r="BC32" s="7">
        <v>0.26153499999999996</v>
      </c>
      <c r="BD32" s="7">
        <v>3.6167742230121702E-2</v>
      </c>
      <c r="BE32" s="7">
        <v>41.632464999999996</v>
      </c>
      <c r="BF32" s="7">
        <v>0.73750327653941639</v>
      </c>
      <c r="BG32" s="7">
        <v>0.30080499999999999</v>
      </c>
      <c r="BH32" s="7">
        <v>4.2549550918836145E-2</v>
      </c>
      <c r="BI32" s="7">
        <v>6.1799999999999997E-3</v>
      </c>
      <c r="BJ32" s="7">
        <v>2.0959432933478735E-2</v>
      </c>
      <c r="BK32" s="7">
        <v>0.14679999999999999</v>
      </c>
      <c r="BL32" s="7">
        <v>7.7799609933688729E-2</v>
      </c>
      <c r="BM32" s="7">
        <v>2.3099999999999999E-2</v>
      </c>
      <c r="BN32" s="7">
        <v>2.3420833333333332E-2</v>
      </c>
      <c r="BO32" s="7">
        <v>1.9200000000000002E-2</v>
      </c>
      <c r="BP32" s="7">
        <v>1.6642922374429228E-2</v>
      </c>
      <c r="BQ32" s="7">
        <v>2.0109999999999999E-2</v>
      </c>
      <c r="BR32" s="7">
        <v>3.5286278849193803E-2</v>
      </c>
      <c r="BS32" s="7" t="s">
        <v>77</v>
      </c>
      <c r="BT32" s="7" t="s">
        <v>77</v>
      </c>
      <c r="BU32" s="7">
        <f t="shared" si="28"/>
        <v>99.029555000000002</v>
      </c>
      <c r="BV32" s="7">
        <v>81.680025579282884</v>
      </c>
      <c r="BW32" s="7" t="s">
        <v>77</v>
      </c>
      <c r="BY32" s="28">
        <v>652.41514543640483</v>
      </c>
      <c r="BZ32" s="7">
        <v>19.572454363092145</v>
      </c>
      <c r="CA32" s="4">
        <v>4.0161731146616537</v>
      </c>
      <c r="CB32" s="7">
        <f t="shared" si="1"/>
        <v>0.20080865573308271</v>
      </c>
      <c r="CC32" s="4">
        <v>8.6126742481202986E-2</v>
      </c>
      <c r="CD32" s="7">
        <f t="shared" si="29"/>
        <v>3.4450696992481197E-3</v>
      </c>
      <c r="CE32" s="4">
        <v>35.227024999999998</v>
      </c>
      <c r="CF32" s="7">
        <f t="shared" si="2"/>
        <v>5.6363240000000001</v>
      </c>
      <c r="CG32" s="5">
        <v>48747.918909774431</v>
      </c>
      <c r="CH32" s="9">
        <f t="shared" si="3"/>
        <v>974.95837819548865</v>
      </c>
      <c r="CI32" s="5">
        <v>227126.17518796993</v>
      </c>
      <c r="CJ32" s="9">
        <f t="shared" si="4"/>
        <v>2271.2617518796992</v>
      </c>
      <c r="CK32" s="4">
        <v>17.935916954887215</v>
      </c>
      <c r="CL32" s="7">
        <f t="shared" si="5"/>
        <v>3.2284650518796987</v>
      </c>
      <c r="CM32" s="5">
        <v>224.13959567669173</v>
      </c>
      <c r="CN32" s="9">
        <f t="shared" si="30"/>
        <v>4.482791913533835</v>
      </c>
      <c r="CO32" s="5">
        <v>1076.2646165413535</v>
      </c>
      <c r="CP32" s="9">
        <f t="shared" si="6"/>
        <v>21.525292330827071</v>
      </c>
      <c r="CQ32" s="5">
        <v>243.77612763157893</v>
      </c>
      <c r="CR32" s="9">
        <f t="shared" si="7"/>
        <v>4.8755225526315789</v>
      </c>
      <c r="CS32" s="5">
        <v>1088.2292011278194</v>
      </c>
      <c r="CT32" s="9">
        <f t="shared" si="8"/>
        <v>21.764584022556388</v>
      </c>
      <c r="CU32" s="4">
        <v>235.59271710526312</v>
      </c>
      <c r="CV32" s="7">
        <f t="shared" si="9"/>
        <v>7.0677815131578932</v>
      </c>
      <c r="CW32" s="4">
        <v>4.8591739981203004</v>
      </c>
      <c r="CX32" s="7">
        <f t="shared" si="10"/>
        <v>0.19436695992481201</v>
      </c>
      <c r="CY32" s="4">
        <v>2.4827883007518796</v>
      </c>
      <c r="CZ32" s="7">
        <f t="shared" si="11"/>
        <v>9.9311532030075186E-2</v>
      </c>
      <c r="DA32" s="4">
        <v>0.33058786541353385</v>
      </c>
      <c r="DB32" s="7">
        <f t="shared" si="12"/>
        <v>2.644702923308271E-2</v>
      </c>
      <c r="DC32" s="4">
        <v>11.312469060150374</v>
      </c>
      <c r="DD32" s="7">
        <f t="shared" si="13"/>
        <v>0.56562345300751871</v>
      </c>
      <c r="DE32" s="4">
        <v>0.57584358289473681</v>
      </c>
      <c r="DF32" s="7">
        <f t="shared" si="14"/>
        <v>3.455061497368421E-2</v>
      </c>
      <c r="DG32" s="4">
        <v>1.3330921879699247</v>
      </c>
      <c r="DH32" s="7">
        <f t="shared" si="15"/>
        <v>5.3323687518796986E-2</v>
      </c>
      <c r="DI32" s="4">
        <v>0.16845404436090222</v>
      </c>
      <c r="DJ32" s="7">
        <f t="shared" si="16"/>
        <v>1.1791783105263156E-2</v>
      </c>
      <c r="DK32" s="4">
        <v>0.65820741785714287</v>
      </c>
      <c r="DL32" s="7">
        <f t="shared" si="17"/>
        <v>6.5820741785714287E-2</v>
      </c>
      <c r="DM32" s="4">
        <v>0.26657277124060152</v>
      </c>
      <c r="DN32" s="7">
        <f t="shared" si="18"/>
        <v>4.7983098823308271E-2</v>
      </c>
      <c r="DO32" s="4">
        <v>0.26754089793233082</v>
      </c>
      <c r="DP32" s="7">
        <f t="shared" si="19"/>
        <v>1.872786285526316E-2</v>
      </c>
      <c r="DQ32" s="4">
        <v>0.23701750733082708</v>
      </c>
      <c r="DR32" s="7">
        <f t="shared" si="20"/>
        <v>4.7403501466165419E-2</v>
      </c>
      <c r="DS32" s="4">
        <v>4.4703706654135339E-2</v>
      </c>
      <c r="DT32" s="7">
        <f t="shared" si="21"/>
        <v>8.0466671977443612E-3</v>
      </c>
      <c r="DU32" s="4">
        <v>0.42561954680451125</v>
      </c>
      <c r="DV32" s="7">
        <f t="shared" si="22"/>
        <v>0.11491727763721804</v>
      </c>
      <c r="DW32" s="4">
        <v>0.14887231203007517</v>
      </c>
      <c r="DX32" s="7">
        <f t="shared" si="23"/>
        <v>1.3398508082706765E-2</v>
      </c>
      <c r="DY32" s="4">
        <v>0.59328812988721802</v>
      </c>
      <c r="DZ32" s="7">
        <f t="shared" si="24"/>
        <v>6.5261694287593985E-2</v>
      </c>
      <c r="EA32" s="4">
        <v>0.11765479285714282</v>
      </c>
      <c r="EB32" s="7">
        <f t="shared" si="25"/>
        <v>2.706060235714285E-2</v>
      </c>
      <c r="EC32" s="4">
        <v>0.98639323308270677</v>
      </c>
      <c r="ED32" s="7">
        <f t="shared" si="26"/>
        <v>0.10850325563909774</v>
      </c>
      <c r="EE32" s="4">
        <v>0.18996289680451126</v>
      </c>
      <c r="EF32" s="7">
        <f t="shared" si="27"/>
        <v>3.0394063488721802E-2</v>
      </c>
      <c r="EG32" s="1" t="s">
        <v>77</v>
      </c>
      <c r="EH32" s="1" t="s">
        <v>77</v>
      </c>
      <c r="EI32" s="7">
        <v>3.6431295700297941</v>
      </c>
      <c r="EJ32" s="7">
        <v>7.5460114574060141E-2</v>
      </c>
      <c r="EK32" s="7">
        <v>30.781167861326846</v>
      </c>
      <c r="EL32" s="9">
        <v>91442.794385446818</v>
      </c>
      <c r="EM32" s="9">
        <v>228018.99248120302</v>
      </c>
      <c r="EN32" s="7">
        <v>15.671424296805215</v>
      </c>
      <c r="EO32" s="7">
        <v>195.98789857728241</v>
      </c>
      <c r="EP32" s="9">
        <v>941.40072659951591</v>
      </c>
      <c r="EQ32" s="9">
        <v>213.15810280454113</v>
      </c>
      <c r="ER32" s="9">
        <v>951.86606054253491</v>
      </c>
      <c r="ES32" s="7">
        <v>205.84232538157892</v>
      </c>
      <c r="ET32" s="7">
        <v>4.2460936350251774</v>
      </c>
      <c r="EU32" s="7">
        <v>2.169415177641155</v>
      </c>
      <c r="EV32" s="7">
        <v>0.28924311959215354</v>
      </c>
      <c r="EW32" s="7">
        <v>9.8839867257631671</v>
      </c>
      <c r="EX32" s="7">
        <v>0.50312738134890522</v>
      </c>
      <c r="EY32" s="7">
        <v>1.1647539944760648</v>
      </c>
      <c r="EZ32" s="7">
        <v>0.14719820890140223</v>
      </c>
      <c r="FA32" s="7">
        <v>0.57509769105345288</v>
      </c>
      <c r="FB32" s="7">
        <v>0.23292319448702908</v>
      </c>
      <c r="FC32" s="7">
        <v>0.23377885677359836</v>
      </c>
      <c r="FD32" s="7">
        <v>0.20711596464130347</v>
      </c>
      <c r="FE32" s="7">
        <v>3.906671098111715E-2</v>
      </c>
      <c r="FF32" s="7">
        <v>0.37207946965885841</v>
      </c>
      <c r="FG32" s="7">
        <v>0.13010179281904077</v>
      </c>
      <c r="FH32" s="7">
        <v>0.5190889547349623</v>
      </c>
      <c r="FI32" s="7">
        <v>0.1028188965101849</v>
      </c>
      <c r="FJ32" s="7">
        <v>0.86435043328657313</v>
      </c>
      <c r="FK32" s="7">
        <v>0.16669088932616116</v>
      </c>
    </row>
    <row r="33" spans="1:167" x14ac:dyDescent="0.25">
      <c r="A33" s="1" t="s">
        <v>74</v>
      </c>
      <c r="B33" s="1" t="s">
        <v>170</v>
      </c>
      <c r="C33" s="1">
        <v>64.174710000000005</v>
      </c>
      <c r="D33" s="1">
        <v>-21.047840000000001</v>
      </c>
      <c r="E33" s="1">
        <v>13</v>
      </c>
      <c r="F33" s="1">
        <v>1</v>
      </c>
      <c r="G33" s="1" t="s">
        <v>72</v>
      </c>
      <c r="I33" s="16">
        <v>49.414999999999999</v>
      </c>
      <c r="J33" s="16">
        <v>1.3199508656205676</v>
      </c>
      <c r="K33" s="16">
        <v>1.1772899999999999</v>
      </c>
      <c r="L33" s="16">
        <v>0.34024119724535479</v>
      </c>
      <c r="M33" s="16">
        <v>16.585789999999999</v>
      </c>
      <c r="N33" s="16">
        <v>0.51047203658311968</v>
      </c>
      <c r="O33" s="16">
        <v>9.0265799999999992</v>
      </c>
      <c r="P33" s="16">
        <v>0.16541759338465115</v>
      </c>
      <c r="Q33" s="16">
        <v>0.14251</v>
      </c>
      <c r="R33" s="16">
        <v>7.4786438343752829E-2</v>
      </c>
      <c r="S33" s="16">
        <v>7.0453799999999998</v>
      </c>
      <c r="T33" s="16">
        <v>0.35572157714613889</v>
      </c>
      <c r="U33" s="16">
        <v>14.78711</v>
      </c>
      <c r="V33" s="16">
        <v>1.0821413244942875</v>
      </c>
      <c r="W33" s="16">
        <v>1.7242200000000001</v>
      </c>
      <c r="X33" s="16">
        <v>0.23515399571580459</v>
      </c>
      <c r="Y33" s="16">
        <v>0.14552999999999999</v>
      </c>
      <c r="Z33" s="16">
        <v>5.7351902160417183E-2</v>
      </c>
      <c r="AA33" s="16">
        <v>0.10577</v>
      </c>
      <c r="AB33" s="16">
        <v>0.1482292309358752</v>
      </c>
      <c r="AC33" s="16">
        <v>0.18894</v>
      </c>
      <c r="AD33" s="16">
        <v>7.5228331218274117E-2</v>
      </c>
      <c r="AE33" s="16">
        <f t="shared" si="0"/>
        <v>100.34411999999999</v>
      </c>
      <c r="AF33" s="16"/>
      <c r="AG33" s="16">
        <v>47.844000000000001</v>
      </c>
      <c r="AH33" s="16">
        <v>1.0129999999999999</v>
      </c>
      <c r="AI33" s="16">
        <v>14.265000000000001</v>
      </c>
      <c r="AJ33" s="16">
        <v>1.1200000000000001</v>
      </c>
      <c r="AK33" s="16">
        <v>9.57</v>
      </c>
      <c r="AL33" s="16">
        <v>0.123</v>
      </c>
      <c r="AM33" s="16">
        <v>11.648</v>
      </c>
      <c r="AN33" s="16">
        <v>12.718</v>
      </c>
      <c r="AO33" s="16">
        <v>1.4830000000000001</v>
      </c>
      <c r="AP33" s="16">
        <v>0.125</v>
      </c>
      <c r="AQ33" s="16">
        <v>9.0999999999999998E-2</v>
      </c>
      <c r="AR33" s="7"/>
      <c r="AS33" s="7">
        <v>13.38</v>
      </c>
      <c r="AT33" s="7"/>
      <c r="AU33" s="7">
        <v>40.709099999999999</v>
      </c>
      <c r="AV33" s="7">
        <v>1.0420316717978544</v>
      </c>
      <c r="AW33" s="7">
        <v>7.1266666666666674E-3</v>
      </c>
      <c r="AX33" s="7">
        <v>4.6679110764430584E-2</v>
      </c>
      <c r="AY33" s="7">
        <v>6.3036666666666671E-2</v>
      </c>
      <c r="AZ33" s="7">
        <v>2.1110890864888269E-2</v>
      </c>
      <c r="BA33" s="7">
        <v>11.564683333333333</v>
      </c>
      <c r="BB33" s="7">
        <v>0.47564767144420556</v>
      </c>
      <c r="BC33" s="7">
        <v>0.17302333333333331</v>
      </c>
      <c r="BD33" s="7">
        <v>3.296994286756718E-2</v>
      </c>
      <c r="BE33" s="7">
        <v>46.313456666666667</v>
      </c>
      <c r="BF33" s="7">
        <v>0.77499472638108613</v>
      </c>
      <c r="BG33" s="7">
        <v>0.38301999999999997</v>
      </c>
      <c r="BH33" s="7">
        <v>4.316498554750553E-2</v>
      </c>
      <c r="BI33" s="7">
        <v>5.0933333333333334E-3</v>
      </c>
      <c r="BJ33" s="7">
        <v>1.9717577895355668E-2</v>
      </c>
      <c r="BK33" s="7">
        <v>0.23707333333333333</v>
      </c>
      <c r="BL33" s="7">
        <v>7.9697462203216982E-2</v>
      </c>
      <c r="BM33" s="7">
        <v>6.2166666666666663E-3</v>
      </c>
      <c r="BN33" s="7">
        <v>2.1754510045100452E-2</v>
      </c>
      <c r="BO33" s="7">
        <v>5.8999999999999997E-2</v>
      </c>
      <c r="BP33" s="7">
        <v>1.7256647398843927E-2</v>
      </c>
      <c r="BQ33" s="7">
        <v>2.5973333333333331E-2</v>
      </c>
      <c r="BR33" s="7">
        <v>3.4453124490128891E-2</v>
      </c>
      <c r="BS33" s="7" t="s">
        <v>77</v>
      </c>
      <c r="BT33" s="7" t="s">
        <v>77</v>
      </c>
      <c r="BU33" s="7">
        <f t="shared" si="28"/>
        <v>99.54680333333333</v>
      </c>
      <c r="BV33" s="7">
        <v>87.712238596590765</v>
      </c>
      <c r="BW33" s="7" t="s">
        <v>77</v>
      </c>
      <c r="BY33" s="28">
        <v>975.4029471399125</v>
      </c>
      <c r="BZ33" s="7">
        <v>29.262088414197375</v>
      </c>
      <c r="CA33" s="4">
        <v>2.5242250000000004</v>
      </c>
      <c r="CB33" s="7">
        <f t="shared" si="1"/>
        <v>0.12621125000000002</v>
      </c>
      <c r="CC33" s="4">
        <v>0.54428657894736843</v>
      </c>
      <c r="CD33" s="7">
        <f t="shared" si="29"/>
        <v>2.1771463157894737E-2</v>
      </c>
      <c r="CE33" s="4">
        <v>76.702875000000006</v>
      </c>
      <c r="CF33" s="7">
        <f t="shared" si="2"/>
        <v>12.272460000000001</v>
      </c>
      <c r="CG33" s="5">
        <v>38802.54605263158</v>
      </c>
      <c r="CH33" s="9">
        <f t="shared" si="3"/>
        <v>776.05092105263157</v>
      </c>
      <c r="CI33" s="5">
        <v>224139.21052631582</v>
      </c>
      <c r="CJ33" s="9">
        <f t="shared" si="4"/>
        <v>2241.3921052631581</v>
      </c>
      <c r="CK33" s="4">
        <v>87.978335526315803</v>
      </c>
      <c r="CL33" s="7">
        <f t="shared" si="5"/>
        <v>15.836100394736844</v>
      </c>
      <c r="CM33" s="5">
        <v>1011.4565789473685</v>
      </c>
      <c r="CN33" s="9">
        <f t="shared" si="30"/>
        <v>20.229131578947371</v>
      </c>
      <c r="CO33" s="5">
        <v>6538.7756578947365</v>
      </c>
      <c r="CP33" s="9">
        <f t="shared" si="6"/>
        <v>130.77551315789472</v>
      </c>
      <c r="CQ33" s="5">
        <v>1129.0782894736842</v>
      </c>
      <c r="CR33" s="9">
        <f t="shared" si="7"/>
        <v>22.581565789473686</v>
      </c>
      <c r="CS33" s="5">
        <v>6657.1184210526317</v>
      </c>
      <c r="CT33" s="9">
        <f t="shared" si="8"/>
        <v>133.14236842105262</v>
      </c>
      <c r="CU33" s="4">
        <v>144.39078947368421</v>
      </c>
      <c r="CV33" s="7">
        <f t="shared" si="9"/>
        <v>4.3317236842105258</v>
      </c>
      <c r="CW33" s="4">
        <v>15.451256578947369</v>
      </c>
      <c r="CX33" s="7">
        <f t="shared" si="10"/>
        <v>0.6180502631578948</v>
      </c>
      <c r="CY33" s="4">
        <v>52.592677631578951</v>
      </c>
      <c r="CZ33" s="7">
        <f t="shared" si="11"/>
        <v>2.1037071052631582</v>
      </c>
      <c r="DA33" s="4">
        <v>5.8076282894736844</v>
      </c>
      <c r="DB33" s="7">
        <f t="shared" si="12"/>
        <v>0.46461026315789478</v>
      </c>
      <c r="DC33" s="4">
        <v>35.943572368421052</v>
      </c>
      <c r="DD33" s="7">
        <f t="shared" si="13"/>
        <v>1.7971786184210528</v>
      </c>
      <c r="DE33" s="4">
        <v>5.1159585526315787</v>
      </c>
      <c r="DF33" s="7">
        <f t="shared" si="14"/>
        <v>0.30695751315789471</v>
      </c>
      <c r="DG33" s="4">
        <v>12.499447368421052</v>
      </c>
      <c r="DH33" s="7">
        <f t="shared" si="15"/>
        <v>0.49997789473684207</v>
      </c>
      <c r="DI33" s="4">
        <v>1.6496782894736841</v>
      </c>
      <c r="DJ33" s="7">
        <f t="shared" si="16"/>
        <v>0.11547748026315791</v>
      </c>
      <c r="DK33" s="4">
        <v>8.8154993421052623</v>
      </c>
      <c r="DL33" s="7">
        <f t="shared" si="17"/>
        <v>0.8815499342105263</v>
      </c>
      <c r="DM33" s="4">
        <v>2.3443223684210528</v>
      </c>
      <c r="DN33" s="7">
        <f t="shared" si="18"/>
        <v>0.42197802631578951</v>
      </c>
      <c r="DO33" s="4">
        <v>0.78095407894736846</v>
      </c>
      <c r="DP33" s="7">
        <f t="shared" si="19"/>
        <v>5.4666785526315799E-2</v>
      </c>
      <c r="DQ33" s="4">
        <v>0.41988697368421052</v>
      </c>
      <c r="DR33" s="7">
        <f t="shared" si="20"/>
        <v>8.3977394736842112E-2</v>
      </c>
      <c r="DS33" s="4">
        <v>2.7448671052631579</v>
      </c>
      <c r="DT33" s="7">
        <f t="shared" si="21"/>
        <v>0.49407607894736838</v>
      </c>
      <c r="DU33" s="4">
        <v>0.57979842105263157</v>
      </c>
      <c r="DV33" s="7">
        <f t="shared" si="22"/>
        <v>0.15654557368421054</v>
      </c>
      <c r="DW33" s="4">
        <v>1.9283651315789472</v>
      </c>
      <c r="DX33" s="7">
        <f t="shared" si="23"/>
        <v>0.17355286184210525</v>
      </c>
      <c r="DY33" s="4">
        <v>0.25893901315789469</v>
      </c>
      <c r="DZ33" s="7">
        <f t="shared" si="24"/>
        <v>2.8483291447368417E-2</v>
      </c>
      <c r="EA33" s="4">
        <v>1.8869947368421052</v>
      </c>
      <c r="EB33" s="7">
        <f t="shared" si="25"/>
        <v>0.43400878947368421</v>
      </c>
      <c r="EC33" s="4">
        <v>0.22504052631578947</v>
      </c>
      <c r="ED33" s="7">
        <f t="shared" si="26"/>
        <v>2.4754457894736841E-2</v>
      </c>
      <c r="EE33" s="4">
        <v>0.22504052631578947</v>
      </c>
      <c r="EF33" s="7">
        <f t="shared" si="27"/>
        <v>3.6006484210526317E-2</v>
      </c>
      <c r="EG33" s="1" t="s">
        <v>77</v>
      </c>
      <c r="EH33" s="1" t="s">
        <v>77</v>
      </c>
      <c r="EI33" s="7">
        <v>2.2311143188507803</v>
      </c>
      <c r="EJ33" s="7">
        <v>0.46152181929098357</v>
      </c>
      <c r="EK33" s="7">
        <v>64.830194254509891</v>
      </c>
      <c r="EL33" s="9">
        <v>81737.95101612201</v>
      </c>
      <c r="EM33" s="9">
        <v>223643.72030075188</v>
      </c>
      <c r="EN33" s="7">
        <v>74.355388154346144</v>
      </c>
      <c r="EO33" s="7">
        <v>855.60512445221764</v>
      </c>
      <c r="EP33" s="9">
        <v>5533.4456731942719</v>
      </c>
      <c r="EQ33" s="9">
        <v>955.10295794091337</v>
      </c>
      <c r="ER33" s="9">
        <v>5633.5933590931245</v>
      </c>
      <c r="ES33" s="7">
        <v>122.02864010526315</v>
      </c>
      <c r="ET33" s="7">
        <v>13.060234949064496</v>
      </c>
      <c r="EU33" s="7">
        <v>44.451213474363762</v>
      </c>
      <c r="EV33" s="7">
        <v>4.9163439471671238</v>
      </c>
      <c r="EW33" s="7">
        <v>30.377066151921898</v>
      </c>
      <c r="EX33" s="7">
        <v>4.323644908078303</v>
      </c>
      <c r="EY33" s="7">
        <v>10.563662929150667</v>
      </c>
      <c r="EZ33" s="7">
        <v>1.3943738605396934</v>
      </c>
      <c r="FA33" s="7">
        <v>7.4503454399532831</v>
      </c>
      <c r="FB33" s="7">
        <v>1.9813831190451865</v>
      </c>
      <c r="FC33" s="7">
        <v>0.66008256196622084</v>
      </c>
      <c r="FD33" s="7">
        <v>2.6510972554618486</v>
      </c>
      <c r="FE33" s="7">
        <v>0.35494646638521904</v>
      </c>
      <c r="FF33" s="7">
        <v>2.3213042658571341</v>
      </c>
      <c r="FG33" s="7">
        <v>0.49013384804763616</v>
      </c>
      <c r="FH33" s="7">
        <v>1.6324230425954933</v>
      </c>
      <c r="FI33" s="7">
        <v>0.2188910194646666</v>
      </c>
      <c r="FJ33" s="7">
        <v>1.6003221552578017</v>
      </c>
      <c r="FK33" s="7">
        <v>0.19116951118760764</v>
      </c>
    </row>
    <row r="34" spans="1:167" x14ac:dyDescent="0.25">
      <c r="A34" s="1" t="s">
        <v>74</v>
      </c>
      <c r="B34" s="1" t="s">
        <v>170</v>
      </c>
      <c r="C34" s="1">
        <v>64.174710000000005</v>
      </c>
      <c r="D34" s="1">
        <v>-21.047840000000001</v>
      </c>
      <c r="E34" s="1">
        <v>14</v>
      </c>
      <c r="F34" s="1">
        <v>1</v>
      </c>
      <c r="G34" s="1" t="s">
        <v>72</v>
      </c>
      <c r="I34" s="16">
        <v>48.304900000000004</v>
      </c>
      <c r="J34" s="16">
        <v>1.3037344035317791</v>
      </c>
      <c r="K34" s="16">
        <v>0.86512</v>
      </c>
      <c r="L34" s="16">
        <v>0.2999950463571569</v>
      </c>
      <c r="M34" s="16">
        <v>15.81061</v>
      </c>
      <c r="N34" s="16">
        <v>0.49884850223661881</v>
      </c>
      <c r="O34" s="16">
        <v>7.7230100000000004</v>
      </c>
      <c r="P34" s="16">
        <v>0.15135614470093986</v>
      </c>
      <c r="Q34" s="16">
        <v>0.14341000000000001</v>
      </c>
      <c r="R34" s="16">
        <v>7.5468753938957425E-2</v>
      </c>
      <c r="S34" s="16">
        <v>9.0614299999999997</v>
      </c>
      <c r="T34" s="16">
        <v>0.40540450673372019</v>
      </c>
      <c r="U34" s="16">
        <v>14.63111</v>
      </c>
      <c r="V34" s="16">
        <v>1.0783212735577046</v>
      </c>
      <c r="W34" s="16">
        <v>1.73055</v>
      </c>
      <c r="X34" s="16">
        <v>0.23388798225594135</v>
      </c>
      <c r="Y34" s="16">
        <v>0.13335</v>
      </c>
      <c r="Z34" s="16">
        <v>5.5291463414634145E-2</v>
      </c>
      <c r="AA34" s="16">
        <v>0.11686000000000001</v>
      </c>
      <c r="AB34" s="16">
        <v>0.15365944313725491</v>
      </c>
      <c r="AC34" s="16">
        <v>0.18764</v>
      </c>
      <c r="AD34" s="16">
        <v>7.4408621020125659E-2</v>
      </c>
      <c r="AE34" s="16">
        <f t="shared" si="0"/>
        <v>98.707989999999995</v>
      </c>
      <c r="AF34" s="16"/>
      <c r="AG34" s="17">
        <v>47.536999999999999</v>
      </c>
      <c r="AH34" s="17">
        <v>0.75600000000000001</v>
      </c>
      <c r="AI34" s="17">
        <v>13.815</v>
      </c>
      <c r="AJ34" s="17">
        <v>1.1100000000000001</v>
      </c>
      <c r="AK34" s="17">
        <v>8.7680000000000007</v>
      </c>
      <c r="AL34" s="17">
        <v>0.125</v>
      </c>
      <c r="AM34" s="17">
        <v>13.372999999999999</v>
      </c>
      <c r="AN34" s="17">
        <v>12.785</v>
      </c>
      <c r="AO34" s="17">
        <v>1.512</v>
      </c>
      <c r="AP34" s="17">
        <v>0.11700000000000001</v>
      </c>
      <c r="AQ34" s="17">
        <v>0.10199999999999999</v>
      </c>
      <c r="AR34" s="7"/>
      <c r="AS34" s="7">
        <v>13.84</v>
      </c>
      <c r="AT34" s="7"/>
      <c r="AU34" s="7">
        <v>41.117109999999997</v>
      </c>
      <c r="AV34" s="7">
        <v>1.0462391820275838</v>
      </c>
      <c r="AW34" s="7">
        <v>3.0100000000000001E-3</v>
      </c>
      <c r="AX34" s="7">
        <v>4.685566666666667E-2</v>
      </c>
      <c r="AY34" s="7">
        <v>6.8959999999999994E-2</v>
      </c>
      <c r="AZ34" s="7">
        <v>2.0858038356164382E-2</v>
      </c>
      <c r="BA34" s="7">
        <v>9.2561800000000005</v>
      </c>
      <c r="BB34" s="7">
        <v>0.42328330374280565</v>
      </c>
      <c r="BC34" s="7">
        <v>0.13683000000000001</v>
      </c>
      <c r="BD34" s="7">
        <v>3.150563366990658E-2</v>
      </c>
      <c r="BE34" s="7">
        <v>47.644150000000003</v>
      </c>
      <c r="BF34" s="7">
        <v>0.7750059170943735</v>
      </c>
      <c r="BG34" s="7">
        <v>0.35922999999999999</v>
      </c>
      <c r="BH34" s="7">
        <v>4.3332482409129028E-2</v>
      </c>
      <c r="BI34" s="7">
        <v>1.01E-2</v>
      </c>
      <c r="BJ34" s="7">
        <v>1.9862883845126834E-2</v>
      </c>
      <c r="BK34" s="6">
        <v>0.28904999999999997</v>
      </c>
      <c r="BL34" s="6">
        <v>8.4303598943429453E-2</v>
      </c>
      <c r="BM34" s="6">
        <v>1.5559999999999999E-2</v>
      </c>
      <c r="BN34" s="6">
        <v>2.0991104565537551E-2</v>
      </c>
      <c r="BO34" s="6">
        <v>0.10249999999999999</v>
      </c>
      <c r="BP34" s="6">
        <v>1.7714244973620417E-2</v>
      </c>
      <c r="BQ34" s="6">
        <v>8.8500000000000002E-3</v>
      </c>
      <c r="BR34" s="6">
        <v>3.3734267241379311E-2</v>
      </c>
      <c r="BS34" s="7" t="s">
        <v>77</v>
      </c>
      <c r="BT34" s="7" t="s">
        <v>77</v>
      </c>
      <c r="BU34" s="7">
        <f t="shared" si="28"/>
        <v>99.011529999999993</v>
      </c>
      <c r="BV34" s="7">
        <v>90.171698225977124</v>
      </c>
      <c r="BW34" s="7" t="s">
        <v>77</v>
      </c>
      <c r="BY34" s="28" t="s">
        <v>77</v>
      </c>
      <c r="BZ34" s="7" t="s">
        <v>77</v>
      </c>
      <c r="CA34" s="4">
        <v>0.60999263947368421</v>
      </c>
      <c r="CB34" s="7">
        <f t="shared" si="1"/>
        <v>3.0499631973684212E-2</v>
      </c>
      <c r="CC34" s="4">
        <v>0.79157146973684211</v>
      </c>
      <c r="CD34" s="7">
        <f t="shared" si="29"/>
        <v>3.1662858789473683E-2</v>
      </c>
      <c r="CE34" s="4">
        <v>131.78114210526314</v>
      </c>
      <c r="CF34" s="7">
        <f t="shared" si="2"/>
        <v>21.084982736842104</v>
      </c>
      <c r="CG34" s="5">
        <v>47958.756842105257</v>
      </c>
      <c r="CH34" s="9">
        <f t="shared" si="3"/>
        <v>959.17513684210519</v>
      </c>
      <c r="CI34" s="5">
        <v>222208.66842105263</v>
      </c>
      <c r="CJ34" s="9">
        <f t="shared" si="4"/>
        <v>2222.0866842105265</v>
      </c>
      <c r="CK34" s="4">
        <v>221.91379605263157</v>
      </c>
      <c r="CL34" s="7">
        <f t="shared" si="5"/>
        <v>39.944483289473681</v>
      </c>
      <c r="CM34" s="5">
        <v>903.11364473684205</v>
      </c>
      <c r="CN34" s="9">
        <f t="shared" si="30"/>
        <v>18.062272894736843</v>
      </c>
      <c r="CO34" s="5">
        <v>5130.4217894736839</v>
      </c>
      <c r="CP34" s="9">
        <f t="shared" si="6"/>
        <v>102.60843578947367</v>
      </c>
      <c r="CQ34" s="5">
        <v>953.5100131578946</v>
      </c>
      <c r="CR34" s="9">
        <f t="shared" si="7"/>
        <v>19.070200263157894</v>
      </c>
      <c r="CS34" s="5">
        <v>5100.0410000000002</v>
      </c>
      <c r="CT34" s="9">
        <f t="shared" si="8"/>
        <v>102.00082</v>
      </c>
      <c r="CU34" s="4">
        <v>145.22017368421052</v>
      </c>
      <c r="CV34" s="7">
        <f t="shared" si="9"/>
        <v>4.3566052105263156</v>
      </c>
      <c r="CW34" s="4">
        <v>17.235736710526318</v>
      </c>
      <c r="CX34" s="7">
        <f t="shared" si="10"/>
        <v>0.68942946842105268</v>
      </c>
      <c r="CY34" s="4">
        <v>47.696052368421043</v>
      </c>
      <c r="CZ34" s="7">
        <f t="shared" si="11"/>
        <v>1.9078420947368417</v>
      </c>
      <c r="DA34" s="4">
        <v>4.2516127763157892</v>
      </c>
      <c r="DB34" s="7">
        <f t="shared" si="12"/>
        <v>0.34012902210526313</v>
      </c>
      <c r="DC34" s="4">
        <v>25.739677105263159</v>
      </c>
      <c r="DD34" s="7">
        <f t="shared" si="13"/>
        <v>1.2869838552631581</v>
      </c>
      <c r="DE34" s="4">
        <v>4.2764535394736836</v>
      </c>
      <c r="DF34" s="7">
        <f t="shared" si="14"/>
        <v>0.25658721236842102</v>
      </c>
      <c r="DG34" s="4">
        <v>10.46528842105263</v>
      </c>
      <c r="DH34" s="7">
        <f t="shared" si="15"/>
        <v>0.41861153684210523</v>
      </c>
      <c r="DI34" s="4">
        <v>1.3953717894736841</v>
      </c>
      <c r="DJ34" s="7">
        <f t="shared" si="16"/>
        <v>9.7676025263157898E-2</v>
      </c>
      <c r="DK34" s="4">
        <v>7.5123650394736829</v>
      </c>
      <c r="DL34" s="7">
        <f t="shared" si="17"/>
        <v>0.75123650394736829</v>
      </c>
      <c r="DM34" s="4">
        <v>1.6107179736842103</v>
      </c>
      <c r="DN34" s="7">
        <f t="shared" si="18"/>
        <v>0.28992923526315784</v>
      </c>
      <c r="DO34" s="4">
        <v>0.84410342894736845</v>
      </c>
      <c r="DP34" s="7">
        <f t="shared" si="19"/>
        <v>5.9087240026315796E-2</v>
      </c>
      <c r="DQ34" s="4">
        <v>2.276593394736842</v>
      </c>
      <c r="DR34" s="7">
        <f t="shared" si="20"/>
        <v>0.45531867894736844</v>
      </c>
      <c r="DS34" s="4">
        <v>0.46437930263157895</v>
      </c>
      <c r="DT34" s="7">
        <f t="shared" si="21"/>
        <v>8.3588274473684207E-2</v>
      </c>
      <c r="DU34" s="4">
        <v>3.1321700394736842</v>
      </c>
      <c r="DV34" s="7">
        <f t="shared" si="22"/>
        <v>0.84568591065789478</v>
      </c>
      <c r="DW34" s="4">
        <v>0.73146218421052622</v>
      </c>
      <c r="DX34" s="7">
        <f t="shared" si="23"/>
        <v>6.5831596578947355E-2</v>
      </c>
      <c r="DY34" s="4">
        <v>1.7855862236842106</v>
      </c>
      <c r="DZ34" s="7">
        <f t="shared" si="24"/>
        <v>0.19641448460526317</v>
      </c>
      <c r="EA34" s="4">
        <v>0.2663144263157895</v>
      </c>
      <c r="EB34" s="7">
        <f t="shared" si="25"/>
        <v>6.1252318052631587E-2</v>
      </c>
      <c r="EC34" s="4">
        <v>1.9917288157894737</v>
      </c>
      <c r="ED34" s="7">
        <f t="shared" si="26"/>
        <v>0.21909016973684212</v>
      </c>
      <c r="EE34" s="4">
        <v>0.28347063684210527</v>
      </c>
      <c r="EF34" s="7">
        <f t="shared" si="27"/>
        <v>4.5355301894736848E-2</v>
      </c>
      <c r="EG34" s="1" t="s">
        <v>77</v>
      </c>
      <c r="EH34" s="1" t="s">
        <v>77</v>
      </c>
      <c r="EI34" s="7">
        <v>0.54137959642398625</v>
      </c>
      <c r="EJ34" s="7">
        <v>0.67440365995113971</v>
      </c>
      <c r="EK34" s="7">
        <v>111.91955492342018</v>
      </c>
      <c r="EL34" s="9">
        <v>100074.39709096996</v>
      </c>
      <c r="EM34" s="9">
        <v>222208.66842105263</v>
      </c>
      <c r="EN34" s="7">
        <v>188.45535651040092</v>
      </c>
      <c r="EO34" s="7">
        <v>767.62645479863158</v>
      </c>
      <c r="EP34" s="9">
        <v>4362.4551698050091</v>
      </c>
      <c r="EQ34" s="9">
        <v>810.46224390582734</v>
      </c>
      <c r="ER34" s="9">
        <v>4336.6220438865594</v>
      </c>
      <c r="ES34" s="7">
        <v>123.32097149263157</v>
      </c>
      <c r="ET34" s="7">
        <v>14.638741027158449</v>
      </c>
      <c r="EU34" s="7">
        <v>40.506798167713875</v>
      </c>
      <c r="EV34" s="7">
        <v>3.6163760891323569</v>
      </c>
      <c r="EW34" s="7">
        <v>21.858248132250232</v>
      </c>
      <c r="EX34" s="7">
        <v>3.6315702819009261</v>
      </c>
      <c r="EY34" s="7">
        <v>8.8871519810852657</v>
      </c>
      <c r="EZ34" s="7">
        <v>1.1851046877790758</v>
      </c>
      <c r="FA34" s="7">
        <v>6.3796046720370683</v>
      </c>
      <c r="FB34" s="7">
        <v>1.3679111401311828</v>
      </c>
      <c r="FC34" s="7">
        <v>0.71689465596522328</v>
      </c>
      <c r="FD34" s="7">
        <v>1.93359915215893</v>
      </c>
      <c r="FE34" s="7">
        <v>0.39444760687254593</v>
      </c>
      <c r="FF34" s="7">
        <v>2.6615784810403271</v>
      </c>
      <c r="FG34" s="7">
        <v>0.62132016372006205</v>
      </c>
      <c r="FH34" s="7">
        <v>1.5188004327175111</v>
      </c>
      <c r="FI34" s="7">
        <v>0.22620966856319721</v>
      </c>
      <c r="FJ34" s="7">
        <v>1.6971920253447796</v>
      </c>
      <c r="FK34" s="7">
        <v>0.24194617206332741</v>
      </c>
    </row>
    <row r="35" spans="1:167" x14ac:dyDescent="0.25">
      <c r="A35" s="1" t="s">
        <v>74</v>
      </c>
      <c r="B35" s="1" t="s">
        <v>170</v>
      </c>
      <c r="C35" s="1">
        <v>64.174710000000005</v>
      </c>
      <c r="D35" s="1">
        <v>-21.047840000000001</v>
      </c>
      <c r="E35" s="1">
        <v>15</v>
      </c>
      <c r="F35" s="1">
        <v>1</v>
      </c>
      <c r="G35" s="1" t="s">
        <v>72</v>
      </c>
      <c r="I35" s="16">
        <v>47.016590000000001</v>
      </c>
      <c r="J35" s="16">
        <v>1.2858278315177822</v>
      </c>
      <c r="K35" s="16">
        <v>1.2454400000000001</v>
      </c>
      <c r="L35" s="16">
        <v>0.34785568358249319</v>
      </c>
      <c r="M35" s="16">
        <v>16.49023</v>
      </c>
      <c r="N35" s="16">
        <v>0.51132698167791713</v>
      </c>
      <c r="O35" s="16">
        <v>9.4792900000000007</v>
      </c>
      <c r="P35" s="16">
        <v>0.17003620364263133</v>
      </c>
      <c r="Q35" s="16">
        <v>0.18396000000000001</v>
      </c>
      <c r="R35" s="16">
        <v>8.028801010739102E-2</v>
      </c>
      <c r="S35" s="16">
        <v>8.0487699999999993</v>
      </c>
      <c r="T35" s="16">
        <v>0.38270225390068874</v>
      </c>
      <c r="U35" s="16">
        <v>15.27858</v>
      </c>
      <c r="V35" s="16">
        <v>1.099561435723764</v>
      </c>
      <c r="W35" s="16">
        <v>1.59667</v>
      </c>
      <c r="X35" s="16">
        <v>0.22714827622014538</v>
      </c>
      <c r="Y35" s="16">
        <v>3.1269999999999999E-2</v>
      </c>
      <c r="Z35" s="16">
        <v>3.8979090909090908E-2</v>
      </c>
      <c r="AA35" s="16">
        <v>5.0819999999999997E-2</v>
      </c>
      <c r="AB35" s="16">
        <v>0.10963647430117222</v>
      </c>
      <c r="AC35" s="16">
        <v>0.18434</v>
      </c>
      <c r="AD35" s="16">
        <v>7.3548183394753969E-2</v>
      </c>
      <c r="AE35" s="16">
        <f t="shared" si="0"/>
        <v>99.605960000000039</v>
      </c>
      <c r="AF35" s="16"/>
      <c r="AG35" s="17">
        <v>46.134</v>
      </c>
      <c r="AH35" s="17">
        <v>1.08</v>
      </c>
      <c r="AI35" s="17">
        <v>14.303000000000001</v>
      </c>
      <c r="AJ35" s="17">
        <v>1.169</v>
      </c>
      <c r="AK35" s="17">
        <v>9.7040000000000006</v>
      </c>
      <c r="AL35" s="17">
        <v>0.16</v>
      </c>
      <c r="AM35" s="17">
        <v>12.742000000000001</v>
      </c>
      <c r="AN35" s="17">
        <v>13.252000000000001</v>
      </c>
      <c r="AO35" s="17">
        <v>1.385</v>
      </c>
      <c r="AP35" s="17">
        <v>2.7E-2</v>
      </c>
      <c r="AQ35" s="17">
        <v>4.3999999999999997E-2</v>
      </c>
      <c r="AR35" s="7"/>
      <c r="AS35" s="7">
        <v>13.03</v>
      </c>
      <c r="AT35" s="7"/>
      <c r="AU35" s="7">
        <v>41.147605999999996</v>
      </c>
      <c r="AV35" s="7">
        <v>1.0466586429340252</v>
      </c>
      <c r="AW35" s="7">
        <v>5.8399999999999978E-4</v>
      </c>
      <c r="AX35" s="7">
        <v>4.6516434285714267E-2</v>
      </c>
      <c r="AY35" s="7">
        <v>5.3725999999999996E-2</v>
      </c>
      <c r="AZ35" s="7">
        <v>2.066210212406808E-2</v>
      </c>
      <c r="BA35" s="7">
        <v>10.514586000000001</v>
      </c>
      <c r="BB35" s="7">
        <v>0.45013198210360816</v>
      </c>
      <c r="BC35" s="7">
        <v>0.15326000000000001</v>
      </c>
      <c r="BD35" s="7">
        <v>3.2122957184019418E-2</v>
      </c>
      <c r="BE35" s="7">
        <v>47.183121999999997</v>
      </c>
      <c r="BF35" s="7">
        <v>0.7738117615994301</v>
      </c>
      <c r="BG35" s="7">
        <v>0.35811999999999999</v>
      </c>
      <c r="BH35" s="7">
        <v>4.2843509762408846E-2</v>
      </c>
      <c r="BI35" s="7">
        <v>1.428E-3</v>
      </c>
      <c r="BJ35" s="7">
        <v>2.0080913207547173E-2</v>
      </c>
      <c r="BK35" s="7">
        <v>0.29175199999999996</v>
      </c>
      <c r="BL35" s="7">
        <v>8.3856907994940444E-2</v>
      </c>
      <c r="BM35" s="7">
        <v>1.0182E-2</v>
      </c>
      <c r="BN35" s="7">
        <v>2.1500424842484246E-2</v>
      </c>
      <c r="BO35" s="7">
        <v>5.7123999999999994E-2</v>
      </c>
      <c r="BP35" s="7">
        <v>1.718894222404176E-2</v>
      </c>
      <c r="BQ35" s="7">
        <v>1.5703999999999999E-2</v>
      </c>
      <c r="BR35" s="7">
        <v>3.4149080310880833E-2</v>
      </c>
      <c r="BS35" s="7" t="s">
        <v>77</v>
      </c>
      <c r="BT35" s="7" t="s">
        <v>77</v>
      </c>
      <c r="BU35" s="7">
        <f t="shared" si="28"/>
        <v>99.787194000000014</v>
      </c>
      <c r="BV35" s="7">
        <v>88.887034941803648</v>
      </c>
      <c r="BW35" s="7" t="s">
        <v>77</v>
      </c>
      <c r="BY35" s="28">
        <v>706.13926323073235</v>
      </c>
      <c r="BZ35" s="7">
        <v>21.18417789692197</v>
      </c>
      <c r="CA35" s="4">
        <v>2.3697908834586467</v>
      </c>
      <c r="CB35" s="7">
        <f t="shared" si="1"/>
        <v>0.11848954417293234</v>
      </c>
      <c r="CC35" s="4">
        <v>0.23025023496240599</v>
      </c>
      <c r="CD35" s="7">
        <f t="shared" si="29"/>
        <v>9.2100093984962394E-3</v>
      </c>
      <c r="CE35" s="4">
        <v>4.7188909774436087</v>
      </c>
      <c r="CF35" s="7">
        <f t="shared" si="2"/>
        <v>0.75502255639097737</v>
      </c>
      <c r="CG35" s="5">
        <v>43892.293233082702</v>
      </c>
      <c r="CH35" s="9">
        <f t="shared" si="3"/>
        <v>877.8458646616541</v>
      </c>
      <c r="CI35" s="5">
        <v>216192.66917293234</v>
      </c>
      <c r="CJ35" s="9">
        <f t="shared" si="4"/>
        <v>2161.9266917293235</v>
      </c>
      <c r="CK35" s="4">
        <v>22.038298872180452</v>
      </c>
      <c r="CL35" s="7">
        <f t="shared" si="5"/>
        <v>3.9668937969924811</v>
      </c>
      <c r="CM35" s="5">
        <v>142.4360902255639</v>
      </c>
      <c r="CN35" s="9">
        <f t="shared" si="30"/>
        <v>2.8487218045112779</v>
      </c>
      <c r="CO35" s="5">
        <v>6318.8627819548865</v>
      </c>
      <c r="CP35" s="9">
        <f t="shared" si="6"/>
        <v>126.37725563909773</v>
      </c>
      <c r="CQ35" s="5">
        <v>154.71146616541355</v>
      </c>
      <c r="CR35" s="9">
        <f t="shared" si="7"/>
        <v>3.0942293233082712</v>
      </c>
      <c r="CS35" s="5">
        <v>6362.7655075187959</v>
      </c>
      <c r="CT35" s="9">
        <f t="shared" si="8"/>
        <v>127.25531015037592</v>
      </c>
      <c r="CU35" s="4">
        <v>125.78782894736841</v>
      </c>
      <c r="CV35" s="7">
        <f t="shared" si="9"/>
        <v>3.7736348684210523</v>
      </c>
      <c r="CW35" s="4">
        <v>13.204722744360902</v>
      </c>
      <c r="CX35" s="7">
        <f t="shared" si="10"/>
        <v>0.52818890977443611</v>
      </c>
      <c r="CY35" s="4">
        <v>20.138745300751879</v>
      </c>
      <c r="CZ35" s="7">
        <f t="shared" si="11"/>
        <v>0.80554981203007514</v>
      </c>
      <c r="DA35" s="4">
        <v>0.32760996240601503</v>
      </c>
      <c r="DB35" s="7">
        <f t="shared" si="12"/>
        <v>2.6208796992481204E-2</v>
      </c>
      <c r="DC35" s="4">
        <v>4.0554816729323306</v>
      </c>
      <c r="DD35" s="7">
        <f t="shared" si="13"/>
        <v>0.20277408364661653</v>
      </c>
      <c r="DE35" s="4">
        <v>0.68556931390977438</v>
      </c>
      <c r="DF35" s="7">
        <f t="shared" si="14"/>
        <v>4.1134158834586459E-2</v>
      </c>
      <c r="DG35" s="4">
        <v>2.4101292293233083</v>
      </c>
      <c r="DH35" s="7">
        <f t="shared" si="15"/>
        <v>9.6405169172932334E-2</v>
      </c>
      <c r="DI35" s="4">
        <v>0.49624859022556389</v>
      </c>
      <c r="DJ35" s="7">
        <f t="shared" si="16"/>
        <v>3.4737401315789479E-2</v>
      </c>
      <c r="DK35" s="4">
        <v>3.5868092105263152</v>
      </c>
      <c r="DL35" s="7">
        <f t="shared" si="17"/>
        <v>0.35868092105263155</v>
      </c>
      <c r="DM35" s="4">
        <v>1.5478101503759396</v>
      </c>
      <c r="DN35" s="7">
        <f t="shared" si="18"/>
        <v>0.27860582706766912</v>
      </c>
      <c r="DO35" s="4">
        <v>0.63129511278195483</v>
      </c>
      <c r="DP35" s="7">
        <f t="shared" si="19"/>
        <v>4.4190657894736841E-2</v>
      </c>
      <c r="DQ35" s="4">
        <v>2.2185220864661654</v>
      </c>
      <c r="DR35" s="7">
        <f t="shared" si="20"/>
        <v>0.44370441729323312</v>
      </c>
      <c r="DS35" s="4">
        <v>0.36566188909774433</v>
      </c>
      <c r="DT35" s="7">
        <f t="shared" si="21"/>
        <v>6.5819140037593982E-2</v>
      </c>
      <c r="DU35" s="4">
        <v>2.4558576127819549</v>
      </c>
      <c r="DV35" s="7">
        <f t="shared" si="22"/>
        <v>0.6630815554511279</v>
      </c>
      <c r="DW35" s="4">
        <v>0.54964473684210524</v>
      </c>
      <c r="DX35" s="7">
        <f t="shared" si="23"/>
        <v>4.9468026315789469E-2</v>
      </c>
      <c r="DY35" s="4">
        <v>1.3722861842105263</v>
      </c>
      <c r="DZ35" s="7">
        <f t="shared" si="24"/>
        <v>0.15095148026315788</v>
      </c>
      <c r="EA35" s="4">
        <v>0.172203007518797</v>
      </c>
      <c r="EB35" s="7">
        <f t="shared" si="25"/>
        <v>3.960669172932331E-2</v>
      </c>
      <c r="EC35" s="4">
        <v>1.4210573308270675</v>
      </c>
      <c r="ED35" s="7">
        <f t="shared" si="26"/>
        <v>0.15631630639097743</v>
      </c>
      <c r="EE35" s="4">
        <v>0.18428712406015038</v>
      </c>
      <c r="EF35" s="7">
        <f t="shared" si="27"/>
        <v>2.9485939849624061E-2</v>
      </c>
      <c r="EG35" s="1" t="s">
        <v>77</v>
      </c>
      <c r="EH35" s="1" t="s">
        <v>77</v>
      </c>
      <c r="EI35" s="7">
        <v>2.094890776609557</v>
      </c>
      <c r="EJ35" s="7">
        <v>0.19529286154545161</v>
      </c>
      <c r="EK35" s="7">
        <v>3.9896267799832255</v>
      </c>
      <c r="EL35" s="9">
        <v>92186.847817430913</v>
      </c>
      <c r="EM35" s="9">
        <v>215650.43458646617</v>
      </c>
      <c r="EN35" s="7">
        <v>18.631229760583437</v>
      </c>
      <c r="EO35" s="7">
        <v>120.52344663860119</v>
      </c>
      <c r="EP35" s="9">
        <v>5348.8804082047145</v>
      </c>
      <c r="EQ35" s="9">
        <v>130.91035500369549</v>
      </c>
      <c r="ER35" s="9">
        <v>5386.043808762518</v>
      </c>
      <c r="ES35" s="7">
        <v>106.33780770394736</v>
      </c>
      <c r="ET35" s="7">
        <v>11.164596767256841</v>
      </c>
      <c r="EU35" s="7">
        <v>17.026187845992634</v>
      </c>
      <c r="EV35" s="7">
        <v>0.27741170649925911</v>
      </c>
      <c r="EW35" s="7">
        <v>3.4284184512348381</v>
      </c>
      <c r="EX35" s="7">
        <v>0.57956369155278864</v>
      </c>
      <c r="EY35" s="7">
        <v>2.0374682416104162</v>
      </c>
      <c r="EZ35" s="7">
        <v>0.41957137912186993</v>
      </c>
      <c r="FA35" s="7">
        <v>3.0322467791968806</v>
      </c>
      <c r="FB35" s="7">
        <v>1.3085656492885469</v>
      </c>
      <c r="FC35" s="7">
        <v>0.53374253074745825</v>
      </c>
      <c r="FD35" s="7">
        <v>1.875792080974009</v>
      </c>
      <c r="FE35" s="7">
        <v>0.30919792456194523</v>
      </c>
      <c r="FF35" s="7">
        <v>2.0774936531561918</v>
      </c>
      <c r="FG35" s="7">
        <v>0.46477860838161922</v>
      </c>
      <c r="FH35" s="7">
        <v>1.1620167145448481</v>
      </c>
      <c r="FI35" s="7">
        <v>0.14561214639982431</v>
      </c>
      <c r="FJ35" s="7">
        <v>1.2055070279625855</v>
      </c>
      <c r="FK35" s="7">
        <v>0.15659278307942814</v>
      </c>
    </row>
    <row r="36" spans="1:167" x14ac:dyDescent="0.25">
      <c r="A36" s="1" t="s">
        <v>74</v>
      </c>
      <c r="B36" s="1" t="s">
        <v>170</v>
      </c>
      <c r="C36" s="1">
        <v>64.174710000000005</v>
      </c>
      <c r="D36" s="1">
        <v>-21.047840000000001</v>
      </c>
      <c r="E36" s="1">
        <v>16</v>
      </c>
      <c r="F36" s="1">
        <v>1</v>
      </c>
      <c r="G36" s="1" t="s">
        <v>72</v>
      </c>
      <c r="I36" s="16">
        <v>48.738370000000003</v>
      </c>
      <c r="J36" s="16">
        <v>1.309146752758036</v>
      </c>
      <c r="K36" s="16">
        <v>0.84253999999999996</v>
      </c>
      <c r="L36" s="16">
        <v>0.2949500154427907</v>
      </c>
      <c r="M36" s="16">
        <v>15.844900000000001</v>
      </c>
      <c r="N36" s="16">
        <v>0.4996190473173629</v>
      </c>
      <c r="O36" s="16">
        <v>8.6739599999999992</v>
      </c>
      <c r="P36" s="16">
        <v>0.16150656426867901</v>
      </c>
      <c r="Q36" s="16">
        <v>0.16747000000000001</v>
      </c>
      <c r="R36" s="16">
        <v>7.6380989282134326E-2</v>
      </c>
      <c r="S36" s="16">
        <v>8.9150700000000001</v>
      </c>
      <c r="T36" s="16">
        <v>0.40261788329327908</v>
      </c>
      <c r="U36" s="16">
        <v>14.02614</v>
      </c>
      <c r="V36" s="16">
        <v>1.0548568439008819</v>
      </c>
      <c r="W36" s="16">
        <v>1.8470899999999999</v>
      </c>
      <c r="X36" s="16">
        <v>0.24277210821303988</v>
      </c>
      <c r="Y36" s="16">
        <v>1.396E-2</v>
      </c>
      <c r="Z36" s="16">
        <v>3.4809663503019846E-2</v>
      </c>
      <c r="AA36" s="16">
        <v>2.8989999999999998E-2</v>
      </c>
      <c r="AB36" s="16">
        <v>0.12148299604743083</v>
      </c>
      <c r="AC36" s="16">
        <v>0.15156</v>
      </c>
      <c r="AD36" s="16">
        <v>6.8716524719841784E-2</v>
      </c>
      <c r="AE36" s="16">
        <f t="shared" si="0"/>
        <v>99.250049999999973</v>
      </c>
      <c r="AF36" s="16"/>
      <c r="AG36" s="17">
        <v>48.277000000000001</v>
      </c>
      <c r="AH36" s="17">
        <v>0.77900000000000003</v>
      </c>
      <c r="AI36" s="17">
        <v>14.646000000000001</v>
      </c>
      <c r="AJ36" s="17">
        <v>1.0269999999999999</v>
      </c>
      <c r="AK36" s="17">
        <v>8.7840000000000007</v>
      </c>
      <c r="AL36" s="17">
        <v>0.155</v>
      </c>
      <c r="AM36" s="17">
        <v>11.622</v>
      </c>
      <c r="AN36" s="17">
        <v>12.965</v>
      </c>
      <c r="AO36" s="17">
        <v>1.7070000000000001</v>
      </c>
      <c r="AP36" s="17">
        <v>1.2999999999999999E-2</v>
      </c>
      <c r="AQ36" s="17">
        <v>2.7E-2</v>
      </c>
      <c r="AR36" s="7"/>
      <c r="AS36" s="7">
        <v>7.55</v>
      </c>
      <c r="AT36" s="7"/>
      <c r="AU36" s="7">
        <v>40.966643333333337</v>
      </c>
      <c r="AV36" s="7">
        <v>1.0552888904050777</v>
      </c>
      <c r="AW36" s="7">
        <v>-1.6266666666666669E-3</v>
      </c>
      <c r="AX36" s="7">
        <v>4.7228945868945847E-2</v>
      </c>
      <c r="AY36" s="7">
        <v>5.8376666666666667E-2</v>
      </c>
      <c r="AZ36" s="7">
        <v>2.1022905743158196E-2</v>
      </c>
      <c r="BA36" s="7">
        <v>10.754871666666666</v>
      </c>
      <c r="BB36" s="7">
        <v>0.46614247702053335</v>
      </c>
      <c r="BC36" s="7">
        <v>0.17268833333333333</v>
      </c>
      <c r="BD36" s="7">
        <v>3.3018756521775258E-2</v>
      </c>
      <c r="BE36" s="7">
        <v>47.162081666666666</v>
      </c>
      <c r="BF36" s="7">
        <v>0.79231282763639788</v>
      </c>
      <c r="BG36" s="7">
        <v>0.37175333333333332</v>
      </c>
      <c r="BH36" s="7">
        <v>4.2954930168663662E-2</v>
      </c>
      <c r="BI36" s="7">
        <v>7.899999999999999E-3</v>
      </c>
      <c r="BJ36" s="7">
        <v>2.0408333333333323E-2</v>
      </c>
      <c r="BK36" s="7">
        <v>0.28870333333333337</v>
      </c>
      <c r="BL36" s="7">
        <v>8.5072934285406451E-2</v>
      </c>
      <c r="BM36" s="7">
        <v>2.2154999999999998E-2</v>
      </c>
      <c r="BN36" s="7">
        <v>2.2601842785726602E-2</v>
      </c>
      <c r="BO36" s="7">
        <v>7.0054999999999992E-2</v>
      </c>
      <c r="BP36" s="7">
        <v>1.7363934905069888E-2</v>
      </c>
      <c r="BQ36" s="7">
        <v>1.5184999999999999E-2</v>
      </c>
      <c r="BR36" s="7">
        <v>3.4067714903711972E-2</v>
      </c>
      <c r="BS36" s="7" t="s">
        <v>77</v>
      </c>
      <c r="BT36" s="7" t="s">
        <v>77</v>
      </c>
      <c r="BU36" s="7">
        <f t="shared" si="28"/>
        <v>99.888786666666661</v>
      </c>
      <c r="BV36" s="7">
        <v>88.657384573334511</v>
      </c>
      <c r="BW36" s="7" t="s">
        <v>77</v>
      </c>
      <c r="BY36" s="28">
        <v>679.63026813280578</v>
      </c>
      <c r="BZ36" s="7">
        <v>20.388908043984173</v>
      </c>
      <c r="CA36" s="4">
        <v>2.7893742142857141</v>
      </c>
      <c r="CB36" s="7">
        <f t="shared" si="1"/>
        <v>0.13946871071428571</v>
      </c>
      <c r="CC36" s="4">
        <v>0.27389255751879699</v>
      </c>
      <c r="CD36" s="7">
        <f t="shared" si="29"/>
        <v>1.0955702300751879E-2</v>
      </c>
      <c r="CE36" s="4">
        <v>75.966939924812024</v>
      </c>
      <c r="CF36" s="7">
        <f t="shared" si="2"/>
        <v>12.154710387969924</v>
      </c>
      <c r="CG36" s="5">
        <v>47909.874849624059</v>
      </c>
      <c r="CH36" s="9">
        <f t="shared" si="3"/>
        <v>958.19749699248121</v>
      </c>
      <c r="CI36" s="5">
        <v>225639.70451127819</v>
      </c>
      <c r="CJ36" s="9">
        <f t="shared" si="4"/>
        <v>2256.3970451127821</v>
      </c>
      <c r="CK36" s="4">
        <v>22.181976259398496</v>
      </c>
      <c r="CL36" s="7">
        <f t="shared" si="5"/>
        <v>3.9927557266917293</v>
      </c>
      <c r="CM36" s="5">
        <v>139.00596240601502</v>
      </c>
      <c r="CN36" s="9">
        <f t="shared" si="30"/>
        <v>2.7801192481203003</v>
      </c>
      <c r="CO36" s="5">
        <v>4498.2764962406018</v>
      </c>
      <c r="CP36" s="9">
        <f t="shared" si="6"/>
        <v>89.965529924812031</v>
      </c>
      <c r="CQ36" s="5">
        <v>144.80392650375941</v>
      </c>
      <c r="CR36" s="9">
        <f t="shared" si="7"/>
        <v>2.8960785300751883</v>
      </c>
      <c r="CS36" s="5">
        <v>4477.4074548872186</v>
      </c>
      <c r="CT36" s="9">
        <f t="shared" si="8"/>
        <v>89.548149097744371</v>
      </c>
      <c r="CU36" s="4">
        <v>93.937906578947363</v>
      </c>
      <c r="CV36" s="7">
        <f t="shared" si="9"/>
        <v>2.8181371973684208</v>
      </c>
      <c r="CW36" s="4">
        <v>15.948484342105266</v>
      </c>
      <c r="CX36" s="7">
        <f t="shared" si="10"/>
        <v>0.63793937368421061</v>
      </c>
      <c r="CY36" s="4">
        <v>24.002119605263157</v>
      </c>
      <c r="CZ36" s="7">
        <f t="shared" si="11"/>
        <v>0.96008478421052634</v>
      </c>
      <c r="DA36" s="4">
        <v>0.35045471879699247</v>
      </c>
      <c r="DB36" s="7">
        <f t="shared" si="12"/>
        <v>2.8036377503759397E-2</v>
      </c>
      <c r="DC36" s="4">
        <v>3.2377863984962407</v>
      </c>
      <c r="DD36" s="7">
        <f t="shared" si="13"/>
        <v>0.16188931992481204</v>
      </c>
      <c r="DE36" s="4">
        <v>0.6948211216165413</v>
      </c>
      <c r="DF36" s="7">
        <f t="shared" si="14"/>
        <v>4.1689267296992474E-2</v>
      </c>
      <c r="DG36" s="4">
        <v>2.5223412199248121</v>
      </c>
      <c r="DH36" s="7">
        <f t="shared" si="15"/>
        <v>0.10089364879699249</v>
      </c>
      <c r="DI36" s="4">
        <v>0.52070072875939855</v>
      </c>
      <c r="DJ36" s="7">
        <f t="shared" si="16"/>
        <v>3.6449051013157902E-2</v>
      </c>
      <c r="DK36" s="4">
        <v>3.3226235883458646</v>
      </c>
      <c r="DL36" s="7">
        <f t="shared" si="17"/>
        <v>0.33226235883458649</v>
      </c>
      <c r="DM36" s="4">
        <v>1.5625467875939847</v>
      </c>
      <c r="DN36" s="7">
        <f t="shared" si="18"/>
        <v>0.28125842176691723</v>
      </c>
      <c r="DO36" s="4">
        <v>0.69070175432330816</v>
      </c>
      <c r="DP36" s="7">
        <f t="shared" si="19"/>
        <v>4.8349122802631574E-2</v>
      </c>
      <c r="DQ36" s="4">
        <v>2.321726218045113</v>
      </c>
      <c r="DR36" s="7">
        <f t="shared" si="20"/>
        <v>0.46434524360902263</v>
      </c>
      <c r="DS36" s="4">
        <v>0.43315056353383463</v>
      </c>
      <c r="DT36" s="7">
        <f t="shared" si="21"/>
        <v>7.796710143609023E-2</v>
      </c>
      <c r="DU36" s="4">
        <v>2.6891120808270674</v>
      </c>
      <c r="DV36" s="7">
        <f t="shared" si="22"/>
        <v>0.72606026182330829</v>
      </c>
      <c r="DW36" s="4">
        <v>0.56679408966165412</v>
      </c>
      <c r="DX36" s="7">
        <f t="shared" si="23"/>
        <v>5.1011468069548871E-2</v>
      </c>
      <c r="DY36" s="4">
        <v>1.708085667293233</v>
      </c>
      <c r="DZ36" s="7">
        <f t="shared" si="24"/>
        <v>0.18788942340225562</v>
      </c>
      <c r="EA36" s="4">
        <v>0.2397126971804511</v>
      </c>
      <c r="EB36" s="7">
        <f t="shared" si="25"/>
        <v>5.5133920351503753E-2</v>
      </c>
      <c r="EC36" s="4">
        <v>1.6251539116541354</v>
      </c>
      <c r="ED36" s="7">
        <f t="shared" si="26"/>
        <v>0.17876693028195489</v>
      </c>
      <c r="EE36" s="4">
        <v>0.24846862105263154</v>
      </c>
      <c r="EF36" s="7">
        <f t="shared" si="27"/>
        <v>3.9754979368421046E-2</v>
      </c>
      <c r="EG36" s="1" t="s">
        <v>77</v>
      </c>
      <c r="EH36" s="1" t="s">
        <v>77</v>
      </c>
      <c r="EI36" s="7">
        <v>2.6112189921943347</v>
      </c>
      <c r="EJ36" s="7">
        <v>0.25065824646430729</v>
      </c>
      <c r="EK36" s="7">
        <v>69.400610812531056</v>
      </c>
      <c r="EL36" s="9">
        <v>72028.518526833854</v>
      </c>
      <c r="EM36" s="9">
        <v>225667.75112781956</v>
      </c>
      <c r="EN36" s="7">
        <v>20.263902627079023</v>
      </c>
      <c r="EO36" s="7">
        <v>127.04825757801774</v>
      </c>
      <c r="EP36" s="9">
        <v>4112.2153006119825</v>
      </c>
      <c r="EQ36" s="9">
        <v>132.34746362190506</v>
      </c>
      <c r="ER36" s="9">
        <v>4093.1373290301535</v>
      </c>
      <c r="ES36" s="7">
        <v>85.813549016052633</v>
      </c>
      <c r="ET36" s="7">
        <v>14.570344066640692</v>
      </c>
      <c r="EU36" s="7">
        <v>21.927254182200407</v>
      </c>
      <c r="EV36" s="7">
        <v>0.32043525192617084</v>
      </c>
      <c r="EW36" s="7">
        <v>2.9577702686392291</v>
      </c>
      <c r="EX36" s="7">
        <v>0.63472907325596939</v>
      </c>
      <c r="EY36" s="7">
        <v>2.3041970161253782</v>
      </c>
      <c r="EZ36" s="7">
        <v>0.47570163340715332</v>
      </c>
      <c r="FA36" s="7">
        <v>3.0352891103038497</v>
      </c>
      <c r="FB36" s="7">
        <v>1.4274593575420051</v>
      </c>
      <c r="FC36" s="7">
        <v>0.63100540940530225</v>
      </c>
      <c r="FD36" s="7">
        <v>2.1211204477525345</v>
      </c>
      <c r="FE36" s="7">
        <v>0.39574266877221409</v>
      </c>
      <c r="FF36" s="7">
        <v>2.457430508777946</v>
      </c>
      <c r="FG36" s="7">
        <v>0.51784911844108483</v>
      </c>
      <c r="FH36" s="7">
        <v>1.5617734096701963</v>
      </c>
      <c r="FI36" s="7">
        <v>0.21901054854189789</v>
      </c>
      <c r="FJ36" s="7">
        <v>1.487426800353981</v>
      </c>
      <c r="FK36" s="7">
        <v>0.22761770725951297</v>
      </c>
    </row>
    <row r="37" spans="1:167" x14ac:dyDescent="0.25">
      <c r="A37" s="1" t="s">
        <v>74</v>
      </c>
      <c r="B37" s="1" t="s">
        <v>170</v>
      </c>
      <c r="C37" s="1">
        <v>64.174710000000005</v>
      </c>
      <c r="D37" s="1">
        <v>-21.047840000000001</v>
      </c>
      <c r="E37" s="1">
        <v>21</v>
      </c>
      <c r="F37" s="1">
        <v>1</v>
      </c>
      <c r="G37" s="1" t="s">
        <v>72</v>
      </c>
      <c r="I37" s="16">
        <v>49.797600000000003</v>
      </c>
      <c r="J37" s="16">
        <v>1.3234378957172659</v>
      </c>
      <c r="K37" s="16">
        <v>0.55683000000000005</v>
      </c>
      <c r="L37" s="16">
        <v>0.25230394822394886</v>
      </c>
      <c r="M37" s="16">
        <v>16.21555</v>
      </c>
      <c r="N37" s="16">
        <v>0.50421955664729501</v>
      </c>
      <c r="O37" s="16">
        <v>7.6575800000000003</v>
      </c>
      <c r="P37" s="16">
        <v>0.15071291958711622</v>
      </c>
      <c r="Q37" s="16">
        <v>0.14373</v>
      </c>
      <c r="R37" s="16">
        <v>7.4479798760219207E-2</v>
      </c>
      <c r="S37" s="16">
        <v>8.5831800000000005</v>
      </c>
      <c r="T37" s="16">
        <v>0.39369631635077956</v>
      </c>
      <c r="U37" s="16">
        <v>15.54552</v>
      </c>
      <c r="V37" s="16">
        <v>1.1115945996009104</v>
      </c>
      <c r="W37" s="16">
        <v>1.57941</v>
      </c>
      <c r="X37" s="16">
        <v>0.22364269823929542</v>
      </c>
      <c r="Y37" s="16">
        <v>1.34E-2</v>
      </c>
      <c r="Z37" s="16">
        <v>3.456043165467626E-2</v>
      </c>
      <c r="AA37" s="16">
        <v>2.9159999999999998E-2</v>
      </c>
      <c r="AB37" s="16">
        <v>0.12044547169811319</v>
      </c>
      <c r="AC37" s="16">
        <v>0.15353</v>
      </c>
      <c r="AD37" s="16">
        <v>6.8892691306611131E-2</v>
      </c>
      <c r="AE37" s="16">
        <f t="shared" si="0"/>
        <v>100.27549</v>
      </c>
      <c r="AF37" s="16"/>
      <c r="AG37" s="17">
        <v>48.512999999999998</v>
      </c>
      <c r="AH37" s="17">
        <v>0.495</v>
      </c>
      <c r="AI37" s="17">
        <v>14.403</v>
      </c>
      <c r="AJ37" s="17">
        <v>0.95699999999999996</v>
      </c>
      <c r="AK37" s="17">
        <v>8.1</v>
      </c>
      <c r="AL37" s="17">
        <v>0.128</v>
      </c>
      <c r="AM37" s="17">
        <v>12.157</v>
      </c>
      <c r="AN37" s="17">
        <v>13.807</v>
      </c>
      <c r="AO37" s="17">
        <v>1.403</v>
      </c>
      <c r="AP37" s="17">
        <v>1.2E-2</v>
      </c>
      <c r="AQ37" s="17">
        <v>2.5999999999999999E-2</v>
      </c>
      <c r="AR37" s="7"/>
      <c r="AS37" s="7">
        <v>11.44</v>
      </c>
      <c r="AT37" s="7"/>
      <c r="AU37" s="7">
        <v>41.295555</v>
      </c>
      <c r="AV37" s="7">
        <v>1.0598813412423846</v>
      </c>
      <c r="AW37" s="7">
        <v>6.134999999999999E-3</v>
      </c>
      <c r="AX37" s="7">
        <v>4.6636563207974616E-2</v>
      </c>
      <c r="AY37" s="7">
        <v>7.5570000000000012E-2</v>
      </c>
      <c r="AZ37" s="7">
        <v>2.1524396799599953E-2</v>
      </c>
      <c r="BA37" s="7">
        <v>9.6337649999999986</v>
      </c>
      <c r="BB37" s="7">
        <v>0.43952494946166548</v>
      </c>
      <c r="BC37" s="7">
        <v>0.14929000000000001</v>
      </c>
      <c r="BD37" s="7">
        <v>3.2038060112440536E-2</v>
      </c>
      <c r="BE37" s="7">
        <v>48.175815</v>
      </c>
      <c r="BF37" s="7">
        <v>0.79545252238478381</v>
      </c>
      <c r="BG37" s="7">
        <v>0.37964666666666669</v>
      </c>
      <c r="BH37" s="7">
        <v>4.2186982939939235E-2</v>
      </c>
      <c r="BI37" s="7">
        <v>5.2299999999999994E-3</v>
      </c>
      <c r="BJ37" s="7">
        <v>2.0313427835051547E-2</v>
      </c>
      <c r="BK37" s="7">
        <v>0.33767333333333333</v>
      </c>
      <c r="BL37" s="7">
        <v>8.6578990492819904E-2</v>
      </c>
      <c r="BM37" s="7">
        <v>1.0693333333333332E-2</v>
      </c>
      <c r="BN37" s="7">
        <v>2.1478323809523806E-2</v>
      </c>
      <c r="BO37" s="7">
        <v>9.193833333333333E-2</v>
      </c>
      <c r="BP37" s="7">
        <v>1.7633510717219084E-2</v>
      </c>
      <c r="BQ37" s="7">
        <v>1.8298333333333333E-2</v>
      </c>
      <c r="BR37" s="7">
        <v>3.3754310011969574E-2</v>
      </c>
      <c r="BS37" s="7" t="s">
        <v>77</v>
      </c>
      <c r="BT37" s="7" t="s">
        <v>77</v>
      </c>
      <c r="BU37" s="7">
        <f t="shared" si="28"/>
        <v>100.17961</v>
      </c>
      <c r="BV37" s="7">
        <v>89.912718676554817</v>
      </c>
      <c r="BW37" s="7" t="s">
        <v>77</v>
      </c>
      <c r="BY37" s="28">
        <v>797.5266603424401</v>
      </c>
      <c r="BZ37" s="7">
        <v>23.925799810273201</v>
      </c>
      <c r="CA37" s="4">
        <v>2.1156141842105263</v>
      </c>
      <c r="CB37" s="7">
        <f t="shared" si="1"/>
        <v>0.10578070921052632</v>
      </c>
      <c r="CC37" s="4">
        <v>0.26403112406015039</v>
      </c>
      <c r="CD37" s="7">
        <f t="shared" si="29"/>
        <v>1.0561244962406015E-2</v>
      </c>
      <c r="CE37" s="4">
        <v>34.468658421052638</v>
      </c>
      <c r="CF37" s="7">
        <f t="shared" si="2"/>
        <v>5.5149853473684223</v>
      </c>
      <c r="CG37" s="5">
        <v>46530.596992481202</v>
      </c>
      <c r="CH37" s="9">
        <f t="shared" si="3"/>
        <v>930.61193984962404</v>
      </c>
      <c r="CI37" s="5">
        <v>226177.26466165416</v>
      </c>
      <c r="CJ37" s="9">
        <f t="shared" si="4"/>
        <v>2261.7726466165418</v>
      </c>
      <c r="CK37" s="4">
        <v>22.378525</v>
      </c>
      <c r="CL37" s="7">
        <f t="shared" si="5"/>
        <v>4.0281345000000002</v>
      </c>
      <c r="CM37" s="5">
        <v>63.390207556390983</v>
      </c>
      <c r="CN37" s="9">
        <f t="shared" si="30"/>
        <v>1.2678041511278197</v>
      </c>
      <c r="CO37" s="5">
        <v>3491.88665037594</v>
      </c>
      <c r="CP37" s="9">
        <f t="shared" si="6"/>
        <v>69.837733007518807</v>
      </c>
      <c r="CQ37" s="5">
        <v>77.531288909774446</v>
      </c>
      <c r="CR37" s="9">
        <f t="shared" si="7"/>
        <v>1.5506257781954889</v>
      </c>
      <c r="CS37" s="5">
        <v>3559.4633383458645</v>
      </c>
      <c r="CT37" s="9">
        <f t="shared" si="8"/>
        <v>71.189266766917285</v>
      </c>
      <c r="CU37" s="4">
        <v>46.342328157894741</v>
      </c>
      <c r="CV37" s="7">
        <f t="shared" si="9"/>
        <v>1.3902698447368422</v>
      </c>
      <c r="CW37" s="4">
        <v>14.664050338345865</v>
      </c>
      <c r="CX37" s="7">
        <f t="shared" si="10"/>
        <v>0.58656201353383464</v>
      </c>
      <c r="CY37" s="4">
        <v>17.833697142857144</v>
      </c>
      <c r="CZ37" s="7">
        <f t="shared" si="11"/>
        <v>0.71334788571428576</v>
      </c>
      <c r="DA37" s="4">
        <v>0.20779604172932331</v>
      </c>
      <c r="DB37" s="7">
        <f t="shared" si="12"/>
        <v>1.6623683338345865E-2</v>
      </c>
      <c r="DC37" s="4">
        <v>1.6318451353383461</v>
      </c>
      <c r="DD37" s="7">
        <f t="shared" si="13"/>
        <v>8.1592256766917309E-2</v>
      </c>
      <c r="DE37" s="4">
        <v>0.37693785413533831</v>
      </c>
      <c r="DF37" s="7">
        <f t="shared" si="14"/>
        <v>2.2616271248120299E-2</v>
      </c>
      <c r="DG37" s="4">
        <v>1.4252951240601504</v>
      </c>
      <c r="DH37" s="7">
        <f t="shared" si="15"/>
        <v>5.7011804962406015E-2</v>
      </c>
      <c r="DI37" s="4">
        <v>0.34012993270676695</v>
      </c>
      <c r="DJ37" s="7">
        <f t="shared" si="16"/>
        <v>2.3809095289473687E-2</v>
      </c>
      <c r="DK37" s="4">
        <v>2.542084022556391</v>
      </c>
      <c r="DL37" s="7">
        <f t="shared" si="17"/>
        <v>0.25420840225563912</v>
      </c>
      <c r="DM37" s="4">
        <v>1.2346615601503759</v>
      </c>
      <c r="DN37" s="7">
        <f t="shared" si="18"/>
        <v>0.22223908082706764</v>
      </c>
      <c r="DO37" s="4">
        <v>0.48083132744360901</v>
      </c>
      <c r="DP37" s="7">
        <f t="shared" si="19"/>
        <v>3.3658192921052633E-2</v>
      </c>
      <c r="DQ37" s="4">
        <v>2.2526775338345861</v>
      </c>
      <c r="DR37" s="7">
        <f t="shared" si="20"/>
        <v>0.45053550676691723</v>
      </c>
      <c r="DS37" s="4">
        <v>0.35690132067669172</v>
      </c>
      <c r="DT37" s="7">
        <f t="shared" si="21"/>
        <v>6.4242237721804513E-2</v>
      </c>
      <c r="DU37" s="4">
        <v>2.9011590751879699</v>
      </c>
      <c r="DV37" s="7">
        <f t="shared" si="22"/>
        <v>0.78331295030075188</v>
      </c>
      <c r="DW37" s="4">
        <v>0.50579741203007522</v>
      </c>
      <c r="DX37" s="7">
        <f t="shared" si="23"/>
        <v>4.552176708270677E-2</v>
      </c>
      <c r="DY37" s="4">
        <v>1.6368474473684214</v>
      </c>
      <c r="DZ37" s="7">
        <f t="shared" si="24"/>
        <v>0.18005321921052636</v>
      </c>
      <c r="EA37" s="4">
        <v>0.24104777406015038</v>
      </c>
      <c r="EB37" s="7">
        <f t="shared" si="25"/>
        <v>5.5440988033834591E-2</v>
      </c>
      <c r="EC37" s="4">
        <v>1.4513071466165413</v>
      </c>
      <c r="ED37" s="7">
        <f t="shared" si="26"/>
        <v>0.15964378612781954</v>
      </c>
      <c r="EE37" s="4">
        <v>0.19475365</v>
      </c>
      <c r="EF37" s="7">
        <f t="shared" si="27"/>
        <v>3.1160584000000002E-2</v>
      </c>
      <c r="EG37" s="1" t="s">
        <v>77</v>
      </c>
      <c r="EH37" s="1" t="s">
        <v>77</v>
      </c>
      <c r="EI37" s="7">
        <v>1.9358636481113853</v>
      </c>
      <c r="EJ37" s="7">
        <v>0.234151793703194</v>
      </c>
      <c r="EK37" s="7">
        <v>30.493817608261008</v>
      </c>
      <c r="EL37" s="9">
        <v>81960.345187529092</v>
      </c>
      <c r="EM37" s="9">
        <v>226770.91804511278</v>
      </c>
      <c r="EN37" s="7">
        <v>19.796892503368543</v>
      </c>
      <c r="EO37" s="7">
        <v>56.115315958524796</v>
      </c>
      <c r="EP37" s="9">
        <v>3092.0741313132075</v>
      </c>
      <c r="EQ37" s="9">
        <v>68.633515199857186</v>
      </c>
      <c r="ER37" s="9">
        <v>3151.9134530532569</v>
      </c>
      <c r="ES37" s="7">
        <v>40.995155506855262</v>
      </c>
      <c r="ET37" s="7">
        <v>12.973512604300835</v>
      </c>
      <c r="EU37" s="7">
        <v>15.776957980936952</v>
      </c>
      <c r="EV37" s="7">
        <v>0.18404998977991391</v>
      </c>
      <c r="EW37" s="7">
        <v>1.4435617677122217</v>
      </c>
      <c r="EX37" s="7">
        <v>0.33344559738832041</v>
      </c>
      <c r="EY37" s="7">
        <v>1.2608417382779595</v>
      </c>
      <c r="EZ37" s="7">
        <v>0.30091445478144124</v>
      </c>
      <c r="FA37" s="7">
        <v>2.2487958407888611</v>
      </c>
      <c r="FB37" s="7">
        <v>1.0922558276025771</v>
      </c>
      <c r="FC37" s="7">
        <v>0.42538827370198501</v>
      </c>
      <c r="FD37" s="7">
        <v>1.9930036840431915</v>
      </c>
      <c r="FE37" s="7">
        <v>0.31577985469447128</v>
      </c>
      <c r="FF37" s="7">
        <v>2.5676969626033124</v>
      </c>
      <c r="FG37" s="7">
        <v>0.44752603620905779</v>
      </c>
      <c r="FH37" s="7">
        <v>1.4497954506364561</v>
      </c>
      <c r="FI37" s="7">
        <v>0.21327472513359941</v>
      </c>
      <c r="FJ37" s="7">
        <v>1.287229789937445</v>
      </c>
      <c r="FK37" s="7">
        <v>0.17295223997376077</v>
      </c>
    </row>
    <row r="38" spans="1:167" x14ac:dyDescent="0.25">
      <c r="A38" s="1" t="s">
        <v>74</v>
      </c>
      <c r="B38" s="1" t="s">
        <v>170</v>
      </c>
      <c r="C38" s="1">
        <v>64.174710000000005</v>
      </c>
      <c r="D38" s="1">
        <v>-21.047840000000001</v>
      </c>
      <c r="E38" s="1">
        <v>23</v>
      </c>
      <c r="F38" s="1">
        <v>1</v>
      </c>
      <c r="G38" s="1" t="s">
        <v>72</v>
      </c>
      <c r="I38" s="16">
        <v>49.114649999999997</v>
      </c>
      <c r="J38" s="16">
        <v>1.3129122372916202</v>
      </c>
      <c r="K38" s="16">
        <v>0.87336000000000003</v>
      </c>
      <c r="L38" s="16">
        <v>0.29806750438871205</v>
      </c>
      <c r="M38" s="16">
        <v>15.596120000000001</v>
      </c>
      <c r="N38" s="16">
        <v>0.49409443752626142</v>
      </c>
      <c r="O38" s="16">
        <v>8.1156799999999993</v>
      </c>
      <c r="P38" s="16">
        <v>0.15553736819078173</v>
      </c>
      <c r="Q38" s="16">
        <v>0.14815999999999999</v>
      </c>
      <c r="R38" s="16">
        <v>7.4951529411764695E-2</v>
      </c>
      <c r="S38" s="16">
        <v>8.4579199999999997</v>
      </c>
      <c r="T38" s="16">
        <v>0.39102681693056962</v>
      </c>
      <c r="U38" s="16">
        <v>15.580439999999999</v>
      </c>
      <c r="V38" s="16">
        <v>1.1112025356233584</v>
      </c>
      <c r="W38" s="16">
        <v>1.6200699999999999</v>
      </c>
      <c r="X38" s="16">
        <v>0.22642023372301037</v>
      </c>
      <c r="Y38" s="16">
        <v>8.9700000000000005E-3</v>
      </c>
      <c r="Z38" s="16">
        <v>3.4399046979865774E-2</v>
      </c>
      <c r="AA38" s="16">
        <v>-1.0070000000000001E-2</v>
      </c>
      <c r="AB38" s="16">
        <v>9.8274045454545447E-2</v>
      </c>
      <c r="AC38" s="16">
        <v>0.13689000000000001</v>
      </c>
      <c r="AD38" s="16">
        <v>6.4678576850094885E-2</v>
      </c>
      <c r="AE38" s="16">
        <f t="shared" si="0"/>
        <v>99.642189999999999</v>
      </c>
      <c r="AF38" s="16"/>
      <c r="AG38" s="17">
        <v>48.085999999999999</v>
      </c>
      <c r="AH38" s="17">
        <v>0.77900000000000003</v>
      </c>
      <c r="AI38" s="17">
        <v>13.916</v>
      </c>
      <c r="AJ38" s="17">
        <v>1.0669999999999999</v>
      </c>
      <c r="AK38" s="17">
        <v>8.827</v>
      </c>
      <c r="AL38" s="17">
        <v>0.13200000000000001</v>
      </c>
      <c r="AM38" s="17">
        <v>11.837999999999999</v>
      </c>
      <c r="AN38" s="17">
        <v>13.901999999999999</v>
      </c>
      <c r="AO38" s="17">
        <v>1.446</v>
      </c>
      <c r="AP38" s="17">
        <v>8.0000000000000002E-3</v>
      </c>
      <c r="AQ38" s="17">
        <v>0</v>
      </c>
      <c r="AR38" s="7"/>
      <c r="AS38" s="7">
        <v>10.55</v>
      </c>
      <c r="AT38" s="7"/>
      <c r="AU38" s="7">
        <v>40.940828571428575</v>
      </c>
      <c r="AV38" s="7">
        <v>1.0536017585856752</v>
      </c>
      <c r="AW38" s="7">
        <v>7.9885714285714282E-3</v>
      </c>
      <c r="AX38" s="7">
        <v>4.6725156669650852E-2</v>
      </c>
      <c r="AY38" s="7">
        <v>9.2241428571428571E-2</v>
      </c>
      <c r="AZ38" s="7">
        <v>2.2225614457529127E-2</v>
      </c>
      <c r="BA38" s="7">
        <v>10.590372857142857</v>
      </c>
      <c r="BB38" s="7">
        <v>0.46153580522253551</v>
      </c>
      <c r="BC38" s="7">
        <v>0.15496571428571429</v>
      </c>
      <c r="BD38" s="7">
        <v>3.2170770130735847E-2</v>
      </c>
      <c r="BE38" s="7">
        <v>47.438004285714278</v>
      </c>
      <c r="BF38" s="7">
        <v>0.79247474772173399</v>
      </c>
      <c r="BG38" s="7">
        <v>0.38226142857142859</v>
      </c>
      <c r="BH38" s="7">
        <v>4.2702738453129267E-2</v>
      </c>
      <c r="BI38" s="7">
        <v>6.5371428571428568E-3</v>
      </c>
      <c r="BJ38" s="7">
        <v>2.0541455081001473E-2</v>
      </c>
      <c r="BK38" s="7">
        <v>0.32354285714285719</v>
      </c>
      <c r="BL38" s="7">
        <v>8.5556279272113178E-2</v>
      </c>
      <c r="BM38" s="7">
        <v>1.1807142857142858E-2</v>
      </c>
      <c r="BN38" s="7">
        <v>2.224965750712702E-2</v>
      </c>
      <c r="BO38" s="7">
        <v>9.7695714285714261E-2</v>
      </c>
      <c r="BP38" s="7">
        <v>1.7785255274326013E-2</v>
      </c>
      <c r="BQ38" s="7">
        <v>1.7934285714285715E-2</v>
      </c>
      <c r="BR38" s="7">
        <v>3.3874056517775752E-2</v>
      </c>
      <c r="BS38" s="7" t="s">
        <v>77</v>
      </c>
      <c r="BT38" s="7" t="s">
        <v>77</v>
      </c>
      <c r="BU38" s="7">
        <f t="shared" si="28"/>
        <v>100.06417999999999</v>
      </c>
      <c r="BV38" s="7">
        <v>88.869296626498624</v>
      </c>
      <c r="BW38" s="7" t="s">
        <v>77</v>
      </c>
      <c r="BY38" s="28">
        <v>634.12907245959866</v>
      </c>
      <c r="BZ38" s="7">
        <v>19.023872173787961</v>
      </c>
      <c r="CA38" s="4">
        <v>2.1306482518796996</v>
      </c>
      <c r="CB38" s="7">
        <f t="shared" si="1"/>
        <v>0.10653241259398499</v>
      </c>
      <c r="CC38" s="4">
        <v>0.27043051804511276</v>
      </c>
      <c r="CD38" s="7">
        <f t="shared" si="29"/>
        <v>1.0817220721804511E-2</v>
      </c>
      <c r="CE38" s="4">
        <v>55.853357462406009</v>
      </c>
      <c r="CF38" s="7">
        <f t="shared" si="2"/>
        <v>8.9365371939849609</v>
      </c>
      <c r="CG38" s="5">
        <v>44491.406729323309</v>
      </c>
      <c r="CH38" s="9">
        <f t="shared" si="3"/>
        <v>889.82813458646615</v>
      </c>
      <c r="CI38" s="5">
        <v>224798.30601503761</v>
      </c>
      <c r="CJ38" s="9">
        <f t="shared" si="4"/>
        <v>2247.9830601503763</v>
      </c>
      <c r="CK38" s="4">
        <v>21.195294680451127</v>
      </c>
      <c r="CL38" s="7">
        <f t="shared" si="5"/>
        <v>3.8151530424812026</v>
      </c>
      <c r="CM38" s="5">
        <v>74.901732499999994</v>
      </c>
      <c r="CN38" s="9">
        <f t="shared" si="30"/>
        <v>1.4980346499999999</v>
      </c>
      <c r="CO38" s="5">
        <v>4163.0353815789476</v>
      </c>
      <c r="CP38" s="9">
        <f t="shared" si="6"/>
        <v>83.260707631578953</v>
      </c>
      <c r="CQ38" s="5">
        <v>88.063479868421041</v>
      </c>
      <c r="CR38" s="9">
        <f t="shared" si="7"/>
        <v>1.7612695973684209</v>
      </c>
      <c r="CS38" s="5">
        <v>4164.120140977443</v>
      </c>
      <c r="CT38" s="9">
        <f t="shared" si="8"/>
        <v>83.282402819548864</v>
      </c>
      <c r="CU38" s="4">
        <v>69.636129586466168</v>
      </c>
      <c r="CV38" s="7">
        <f t="shared" si="9"/>
        <v>2.089083887593985</v>
      </c>
      <c r="CW38" s="4">
        <v>13.54502902255639</v>
      </c>
      <c r="CX38" s="7">
        <f t="shared" si="10"/>
        <v>0.54180116090225561</v>
      </c>
      <c r="CY38" s="4">
        <v>20.633931691729323</v>
      </c>
      <c r="CZ38" s="7">
        <f t="shared" si="11"/>
        <v>0.82535726766917294</v>
      </c>
      <c r="DA38" s="4">
        <v>0.33849013063909772</v>
      </c>
      <c r="DB38" s="7">
        <f t="shared" si="12"/>
        <v>2.7079210451127819E-2</v>
      </c>
      <c r="DC38" s="4">
        <v>2.3381084868421049</v>
      </c>
      <c r="DD38" s="7">
        <f t="shared" si="13"/>
        <v>0.11690542434210525</v>
      </c>
      <c r="DE38" s="4">
        <v>0.39741064530075193</v>
      </c>
      <c r="DF38" s="7">
        <f t="shared" si="14"/>
        <v>2.3844638718045114E-2</v>
      </c>
      <c r="DG38" s="4">
        <v>1.9923414285714287</v>
      </c>
      <c r="DH38" s="7">
        <f t="shared" si="15"/>
        <v>7.9693657142857144E-2</v>
      </c>
      <c r="DI38" s="4">
        <v>0.43254781015037591</v>
      </c>
      <c r="DJ38" s="7">
        <f t="shared" si="16"/>
        <v>3.0278346710526316E-2</v>
      </c>
      <c r="DK38" s="4">
        <v>3.4252181973684213</v>
      </c>
      <c r="DL38" s="7">
        <f t="shared" si="17"/>
        <v>0.34252181973684215</v>
      </c>
      <c r="DM38" s="4">
        <v>1.3387738909774436</v>
      </c>
      <c r="DN38" s="7">
        <f t="shared" si="18"/>
        <v>0.24097930037593984</v>
      </c>
      <c r="DO38" s="4">
        <v>0.71981017819548865</v>
      </c>
      <c r="DP38" s="7">
        <f t="shared" si="19"/>
        <v>5.038671247368421E-2</v>
      </c>
      <c r="DQ38" s="4">
        <v>2.281791394736842</v>
      </c>
      <c r="DR38" s="7">
        <f t="shared" si="20"/>
        <v>0.45635827894736841</v>
      </c>
      <c r="DS38" s="4">
        <v>0.3679503879699248</v>
      </c>
      <c r="DT38" s="7">
        <f t="shared" si="21"/>
        <v>6.6231069834586459E-2</v>
      </c>
      <c r="DU38" s="4">
        <v>2.4754209473684208</v>
      </c>
      <c r="DV38" s="7">
        <f t="shared" si="22"/>
        <v>0.66836365578947365</v>
      </c>
      <c r="DW38" s="4">
        <v>0.51342566296992476</v>
      </c>
      <c r="DX38" s="7">
        <f t="shared" si="23"/>
        <v>4.6208309667293224E-2</v>
      </c>
      <c r="DY38" s="4">
        <v>1.4469786409774437</v>
      </c>
      <c r="DZ38" s="7">
        <f t="shared" si="24"/>
        <v>0.1591676505075188</v>
      </c>
      <c r="EA38" s="4">
        <v>0.19974036390977443</v>
      </c>
      <c r="EB38" s="7">
        <f t="shared" si="25"/>
        <v>4.5940283699248123E-2</v>
      </c>
      <c r="EC38" s="4">
        <v>1.4213060018796992</v>
      </c>
      <c r="ED38" s="7">
        <f t="shared" si="26"/>
        <v>0.1563436602067669</v>
      </c>
      <c r="EE38" s="4">
        <v>0.16198169718045111</v>
      </c>
      <c r="EF38" s="7">
        <f t="shared" si="27"/>
        <v>2.5917071548872177E-2</v>
      </c>
      <c r="EG38" s="1" t="s">
        <v>77</v>
      </c>
      <c r="EH38" s="1" t="s">
        <v>77</v>
      </c>
      <c r="EI38" s="7">
        <v>1.9443143709006601</v>
      </c>
      <c r="EJ38" s="7">
        <v>0.23917429252307729</v>
      </c>
      <c r="EK38" s="7">
        <v>49.278007145496773</v>
      </c>
      <c r="EL38" s="9">
        <v>78155.172363334408</v>
      </c>
      <c r="EM38" s="9">
        <v>224774.93383458647</v>
      </c>
      <c r="EN38" s="7">
        <v>18.69913250953876</v>
      </c>
      <c r="EO38" s="7">
        <v>66.125281746789767</v>
      </c>
      <c r="EP38" s="9">
        <v>3676.3452962148872</v>
      </c>
      <c r="EQ38" s="9">
        <v>77.744829439053248</v>
      </c>
      <c r="ER38" s="9">
        <v>3677.3032390971007</v>
      </c>
      <c r="ES38" s="7">
        <v>61.433569248969917</v>
      </c>
      <c r="ET38" s="7">
        <v>11.950883387969759</v>
      </c>
      <c r="EU38" s="7">
        <v>18.204564913510964</v>
      </c>
      <c r="EV38" s="7">
        <v>0.2989929658401202</v>
      </c>
      <c r="EW38" s="7">
        <v>2.0627069033163994</v>
      </c>
      <c r="EX38" s="7">
        <v>0.35059939597142703</v>
      </c>
      <c r="EY38" s="7">
        <v>1.75766448228568</v>
      </c>
      <c r="EZ38" s="7">
        <v>0.38163548403399239</v>
      </c>
      <c r="FA38" s="7">
        <v>3.0217936518687312</v>
      </c>
      <c r="FB38" s="7">
        <v>1.1811365559185112</v>
      </c>
      <c r="FC38" s="7">
        <v>0.6350781564482888</v>
      </c>
      <c r="FD38" s="7">
        <v>2.0132673253920439</v>
      </c>
      <c r="FE38" s="7">
        <v>0.32466985289834588</v>
      </c>
      <c r="FF38" s="7">
        <v>2.1849309673658843</v>
      </c>
      <c r="FG38" s="7">
        <v>0.45303912518225775</v>
      </c>
      <c r="FH38" s="7">
        <v>1.2781360406470303</v>
      </c>
      <c r="FI38" s="7">
        <v>0.17624570237917281</v>
      </c>
      <c r="FJ38" s="7">
        <v>1.2571895765293226</v>
      </c>
      <c r="FK38" s="7">
        <v>0.14345740275970539</v>
      </c>
    </row>
    <row r="39" spans="1:167" x14ac:dyDescent="0.25">
      <c r="A39" s="1" t="s">
        <v>74</v>
      </c>
      <c r="B39" s="1" t="s">
        <v>170</v>
      </c>
      <c r="C39" s="1">
        <v>64.174710000000005</v>
      </c>
      <c r="D39" s="1">
        <v>-21.047840000000001</v>
      </c>
      <c r="E39" s="1">
        <v>24</v>
      </c>
      <c r="F39" s="1">
        <v>2</v>
      </c>
      <c r="G39" s="1" t="s">
        <v>72</v>
      </c>
      <c r="I39" s="16">
        <v>48.088250000000002</v>
      </c>
      <c r="J39" s="16">
        <v>1.3000334054121148</v>
      </c>
      <c r="K39" s="16">
        <v>0.78422999999999998</v>
      </c>
      <c r="L39" s="16">
        <v>0.28797782948777823</v>
      </c>
      <c r="M39" s="16">
        <v>15.94087</v>
      </c>
      <c r="N39" s="16">
        <v>0.50204731553759441</v>
      </c>
      <c r="O39" s="16">
        <v>9.4341500000000007</v>
      </c>
      <c r="P39" s="16">
        <v>0.16939301213247682</v>
      </c>
      <c r="Q39" s="16">
        <v>0.18456</v>
      </c>
      <c r="R39" s="16">
        <v>7.8521609179318552E-2</v>
      </c>
      <c r="S39" s="16">
        <v>8.7790199999999992</v>
      </c>
      <c r="T39" s="16">
        <v>0.39999837819867434</v>
      </c>
      <c r="U39" s="16">
        <v>14.724640000000001</v>
      </c>
      <c r="V39" s="16">
        <v>1.0792313022622466</v>
      </c>
      <c r="W39" s="16">
        <v>1.5456300000000001</v>
      </c>
      <c r="X39" s="16">
        <v>0.22275307422621071</v>
      </c>
      <c r="Y39" s="16">
        <v>1.4250000000000001E-2</v>
      </c>
      <c r="Z39" s="16">
        <v>3.5932163989856297E-2</v>
      </c>
      <c r="AA39" s="16">
        <v>-2.121E-2</v>
      </c>
      <c r="AB39" s="16">
        <v>8.2183023758099369E-2</v>
      </c>
      <c r="AC39" s="16">
        <v>9.6869999999999998E-2</v>
      </c>
      <c r="AD39" s="16">
        <v>5.9684548267326734E-2</v>
      </c>
      <c r="AE39" s="16">
        <f t="shared" si="0"/>
        <v>99.571260000000009</v>
      </c>
      <c r="AF39" s="16"/>
      <c r="AG39" s="17">
        <v>47.898000000000003</v>
      </c>
      <c r="AH39" s="17">
        <v>0.748</v>
      </c>
      <c r="AI39" s="17">
        <v>15.202</v>
      </c>
      <c r="AJ39" s="17">
        <v>0.97099999999999997</v>
      </c>
      <c r="AK39" s="17">
        <v>8.6820000000000004</v>
      </c>
      <c r="AL39" s="17">
        <v>0.17599999999999999</v>
      </c>
      <c r="AM39" s="17">
        <v>10.794</v>
      </c>
      <c r="AN39" s="17">
        <v>14.042</v>
      </c>
      <c r="AO39" s="17">
        <v>1.474</v>
      </c>
      <c r="AP39" s="17">
        <v>1.4E-2</v>
      </c>
      <c r="AQ39" s="17">
        <v>0</v>
      </c>
      <c r="AR39" s="7"/>
      <c r="AS39" s="7">
        <v>4.3600000000000003</v>
      </c>
      <c r="AT39" s="7"/>
      <c r="AU39" s="7">
        <v>40.588540000000002</v>
      </c>
      <c r="AV39" s="7">
        <v>1.0490022380373769</v>
      </c>
      <c r="AW39" s="7">
        <v>1.3600000000000001E-2</v>
      </c>
      <c r="AX39" s="7">
        <v>4.6263349684653121E-2</v>
      </c>
      <c r="AY39" s="7">
        <v>0.10051714285714286</v>
      </c>
      <c r="AZ39" s="7">
        <v>2.2593277987923245E-2</v>
      </c>
      <c r="BA39" s="7">
        <v>11.319468571428573</v>
      </c>
      <c r="BB39" s="7">
        <v>0.47856349621753524</v>
      </c>
      <c r="BC39" s="7">
        <v>0.17432142857142857</v>
      </c>
      <c r="BD39" s="7">
        <v>3.3216291340772836E-2</v>
      </c>
      <c r="BE39" s="7">
        <v>46.784255714285713</v>
      </c>
      <c r="BF39" s="7">
        <v>0.7918966327390814</v>
      </c>
      <c r="BG39" s="7">
        <v>0.36553857142857143</v>
      </c>
      <c r="BH39" s="7">
        <v>4.2997403701850921E-2</v>
      </c>
      <c r="BI39" s="7">
        <v>1.9600000000000004E-3</v>
      </c>
      <c r="BJ39" s="7">
        <v>2.0397876106194694E-2</v>
      </c>
      <c r="BK39" s="7">
        <v>0.30350285714285719</v>
      </c>
      <c r="BL39" s="7">
        <v>8.5124194619903865E-2</v>
      </c>
      <c r="BM39" s="7">
        <v>6.3200000000000001E-3</v>
      </c>
      <c r="BN39" s="7">
        <v>2.1656882444329357E-2</v>
      </c>
      <c r="BO39" s="7">
        <v>6.9948571428571429E-2</v>
      </c>
      <c r="BP39" s="7">
        <v>1.7350385904466258E-2</v>
      </c>
      <c r="BQ39" s="7">
        <v>2.389142857142857E-2</v>
      </c>
      <c r="BR39" s="7">
        <v>3.417783927621075E-2</v>
      </c>
      <c r="BS39" s="7" t="s">
        <v>77</v>
      </c>
      <c r="BT39" s="7" t="s">
        <v>77</v>
      </c>
      <c r="BU39" s="7">
        <f t="shared" si="28"/>
        <v>99.751864285714291</v>
      </c>
      <c r="BV39" s="7">
        <v>88.048212023101186</v>
      </c>
      <c r="BW39" s="7" t="s">
        <v>77</v>
      </c>
      <c r="BY39" s="26">
        <v>774.47688210483034</v>
      </c>
      <c r="BZ39" s="7">
        <v>23.234306463144911</v>
      </c>
      <c r="CA39" s="4">
        <v>2.3346110808270675</v>
      </c>
      <c r="CB39" s="7">
        <f t="shared" si="1"/>
        <v>0.11673055404135338</v>
      </c>
      <c r="CC39" s="4">
        <v>0.21750710751879698</v>
      </c>
      <c r="CD39" s="7">
        <f t="shared" si="29"/>
        <v>8.7002843007518791E-3</v>
      </c>
      <c r="CE39" s="4">
        <v>78.596623421052627</v>
      </c>
      <c r="CF39" s="7">
        <f t="shared" si="2"/>
        <v>12.57545974736842</v>
      </c>
      <c r="CG39" s="5">
        <v>50000.89956766917</v>
      </c>
      <c r="CH39" s="9">
        <f t="shared" si="3"/>
        <v>1000.0179913533834</v>
      </c>
      <c r="CI39" s="5">
        <v>223769.93007518799</v>
      </c>
      <c r="CJ39" s="9">
        <f t="shared" si="4"/>
        <v>2237.6993007518799</v>
      </c>
      <c r="CK39" s="4">
        <v>22.648741917293236</v>
      </c>
      <c r="CL39" s="7">
        <f t="shared" si="5"/>
        <v>4.0767735451127827</v>
      </c>
      <c r="CM39" s="5">
        <v>190.80012857142856</v>
      </c>
      <c r="CN39" s="9">
        <f t="shared" si="30"/>
        <v>3.8160025714285712</v>
      </c>
      <c r="CO39" s="5">
        <v>4719.8826372180456</v>
      </c>
      <c r="CP39" s="9">
        <f t="shared" si="6"/>
        <v>94.397652744360911</v>
      </c>
      <c r="CQ39" s="5">
        <v>200.6172828947368</v>
      </c>
      <c r="CR39" s="9">
        <f t="shared" si="7"/>
        <v>4.0123456578947359</v>
      </c>
      <c r="CS39" s="5">
        <v>4715.6534323308279</v>
      </c>
      <c r="CT39" s="9">
        <f t="shared" si="8"/>
        <v>94.313068646616557</v>
      </c>
      <c r="CU39" s="4">
        <v>113.8465962406015</v>
      </c>
      <c r="CV39" s="7">
        <f t="shared" si="9"/>
        <v>3.4153978872180448</v>
      </c>
      <c r="CW39" s="4">
        <v>12.635424473684209</v>
      </c>
      <c r="CX39" s="7">
        <f t="shared" si="10"/>
        <v>0.50541697894736837</v>
      </c>
      <c r="CY39" s="4">
        <v>15.704747424812028</v>
      </c>
      <c r="CZ39" s="7">
        <f t="shared" si="11"/>
        <v>0.62818989699248118</v>
      </c>
      <c r="DA39" s="4">
        <v>0.6985116761278195</v>
      </c>
      <c r="DB39" s="7">
        <f t="shared" si="12"/>
        <v>5.5880934090225563E-2</v>
      </c>
      <c r="DC39" s="4">
        <v>5.8324334718045119</v>
      </c>
      <c r="DD39" s="7">
        <f t="shared" si="13"/>
        <v>0.29162167359022562</v>
      </c>
      <c r="DE39" s="4">
        <v>0.86515134699248109</v>
      </c>
      <c r="DF39" s="7">
        <f t="shared" si="14"/>
        <v>5.1909080819548863E-2</v>
      </c>
      <c r="DG39" s="4">
        <v>2.7581614511278194</v>
      </c>
      <c r="DH39" s="7">
        <f t="shared" si="15"/>
        <v>0.11032645804511278</v>
      </c>
      <c r="DI39" s="4">
        <v>0.4766313907894737</v>
      </c>
      <c r="DJ39" s="7">
        <f t="shared" si="16"/>
        <v>3.3364197355263164E-2</v>
      </c>
      <c r="DK39" s="4">
        <v>3.5048410714285709</v>
      </c>
      <c r="DL39" s="7">
        <f t="shared" si="17"/>
        <v>0.3504841071428571</v>
      </c>
      <c r="DM39" s="4">
        <v>1.2842385563909775</v>
      </c>
      <c r="DN39" s="7">
        <f t="shared" si="18"/>
        <v>0.23116294015037595</v>
      </c>
      <c r="DO39" s="4">
        <v>0.59899938496240601</v>
      </c>
      <c r="DP39" s="7">
        <f t="shared" si="19"/>
        <v>4.1929956947368424E-2</v>
      </c>
      <c r="DQ39" s="4">
        <v>2.1518554398496237</v>
      </c>
      <c r="DR39" s="7">
        <f t="shared" si="20"/>
        <v>0.43037108796992474</v>
      </c>
      <c r="DS39" s="4">
        <v>0.30646438308270674</v>
      </c>
      <c r="DT39" s="7">
        <f t="shared" si="21"/>
        <v>5.516358895488721E-2</v>
      </c>
      <c r="DU39" s="4">
        <v>2.3652953120300753</v>
      </c>
      <c r="DV39" s="7">
        <f t="shared" si="22"/>
        <v>0.63862973424812031</v>
      </c>
      <c r="DW39" s="4">
        <v>0.47847604398496241</v>
      </c>
      <c r="DX39" s="7">
        <f t="shared" si="23"/>
        <v>4.3062843958646617E-2</v>
      </c>
      <c r="DY39" s="4">
        <v>1.367832840225564</v>
      </c>
      <c r="DZ39" s="7">
        <f t="shared" si="24"/>
        <v>0.15046161242481204</v>
      </c>
      <c r="EA39" s="4">
        <v>0.18480725526315789</v>
      </c>
      <c r="EB39" s="7">
        <f t="shared" si="25"/>
        <v>4.2505668710526315E-2</v>
      </c>
      <c r="EC39" s="4">
        <v>1.5166648590225562</v>
      </c>
      <c r="ED39" s="7">
        <f t="shared" si="26"/>
        <v>0.16683313449248119</v>
      </c>
      <c r="EE39" s="4">
        <v>0.21060540507518796</v>
      </c>
      <c r="EF39" s="7">
        <f t="shared" si="27"/>
        <v>3.3696864812030075E-2</v>
      </c>
      <c r="EG39" s="1" t="s">
        <v>77</v>
      </c>
      <c r="EH39" s="1" t="s">
        <v>77</v>
      </c>
      <c r="EI39" s="7">
        <v>2.2447161308307599</v>
      </c>
      <c r="EJ39" s="7">
        <v>0.20629864105014692</v>
      </c>
      <c r="EK39" s="7">
        <v>74.467563668670039</v>
      </c>
      <c r="EL39" s="9">
        <v>63952.006229763407</v>
      </c>
      <c r="EM39" s="9">
        <v>223896.13984962407</v>
      </c>
      <c r="EN39" s="7">
        <v>21.458423817746656</v>
      </c>
      <c r="EO39" s="7">
        <v>180.82578386875346</v>
      </c>
      <c r="EP39" s="9">
        <v>4473.7299321474311</v>
      </c>
      <c r="EQ39" s="9">
        <v>190.12973266147225</v>
      </c>
      <c r="ER39" s="9">
        <v>4469.721289995201</v>
      </c>
      <c r="ES39" s="7">
        <v>107.86214363954886</v>
      </c>
      <c r="ET39" s="7">
        <v>11.971819460790664</v>
      </c>
      <c r="EU39" s="7">
        <v>14.87961864065281</v>
      </c>
      <c r="EV39" s="7">
        <v>0.66215494288178722</v>
      </c>
      <c r="EW39" s="7">
        <v>5.5258558101065356</v>
      </c>
      <c r="EX39" s="7">
        <v>0.81967430609447411</v>
      </c>
      <c r="EY39" s="7">
        <v>2.6131789714469198</v>
      </c>
      <c r="EZ39" s="7">
        <v>0.45159652832392305</v>
      </c>
      <c r="FA39" s="7">
        <v>3.3206239467971228</v>
      </c>
      <c r="FB39" s="7">
        <v>1.2167579130119024</v>
      </c>
      <c r="FC39" s="7">
        <v>0.56753409871688387</v>
      </c>
      <c r="FD39" s="7">
        <v>2.0388523904098905</v>
      </c>
      <c r="FE39" s="7">
        <v>0.29037856110571908</v>
      </c>
      <c r="FF39" s="7">
        <v>2.2414504928854999</v>
      </c>
      <c r="FG39" s="7">
        <v>0.45336408054151761</v>
      </c>
      <c r="FH39" s="7">
        <v>1.2966387064740423</v>
      </c>
      <c r="FI39" s="7">
        <v>0.17510702002434841</v>
      </c>
      <c r="FJ39" s="7">
        <v>1.4385873408650256</v>
      </c>
      <c r="FK39" s="7">
        <v>0.19987251708245954</v>
      </c>
    </row>
    <row r="40" spans="1:167" x14ac:dyDescent="0.25">
      <c r="A40" s="1" t="s">
        <v>74</v>
      </c>
      <c r="B40" s="1" t="s">
        <v>170</v>
      </c>
      <c r="C40" s="1">
        <v>64.174710000000005</v>
      </c>
      <c r="D40" s="1">
        <v>-21.047840000000001</v>
      </c>
      <c r="E40" s="1">
        <v>24</v>
      </c>
      <c r="F40" s="1">
        <v>1</v>
      </c>
      <c r="G40" s="1" t="s">
        <v>72</v>
      </c>
      <c r="I40" s="16">
        <v>48.206600000000002</v>
      </c>
      <c r="J40" s="16">
        <v>1.3029857369445046</v>
      </c>
      <c r="K40" s="16">
        <v>0.94089999999999996</v>
      </c>
      <c r="L40" s="16">
        <v>0.30789297723272385</v>
      </c>
      <c r="M40" s="16">
        <v>16.477989999999998</v>
      </c>
      <c r="N40" s="16">
        <v>0.50823979470633085</v>
      </c>
      <c r="O40" s="16">
        <v>9.4774100000000008</v>
      </c>
      <c r="P40" s="16">
        <v>0.16989465830668243</v>
      </c>
      <c r="Q40" s="16">
        <v>0.17866000000000001</v>
      </c>
      <c r="R40" s="16">
        <v>7.8534989881468634E-2</v>
      </c>
      <c r="S40" s="16">
        <v>8.8584899999999998</v>
      </c>
      <c r="T40" s="16">
        <v>0.40268426459025963</v>
      </c>
      <c r="U40" s="16">
        <v>14.909509999999999</v>
      </c>
      <c r="V40" s="16">
        <v>1.0875700732938303</v>
      </c>
      <c r="W40" s="16">
        <v>1.54349</v>
      </c>
      <c r="X40" s="16">
        <v>0.22276702770208898</v>
      </c>
      <c r="Y40" s="16">
        <v>1.9800000000000002E-2</v>
      </c>
      <c r="Z40" s="16">
        <v>3.5456934306569349E-2</v>
      </c>
      <c r="AA40" s="16">
        <v>5.5199999999999999E-2</v>
      </c>
      <c r="AB40" s="16">
        <v>0.13033524283935244</v>
      </c>
      <c r="AC40" s="16">
        <v>0.13744999999999999</v>
      </c>
      <c r="AD40" s="16">
        <v>6.6137447303387109E-2</v>
      </c>
      <c r="AE40" s="16">
        <f t="shared" si="0"/>
        <v>100.80550000000001</v>
      </c>
      <c r="AF40" s="16"/>
      <c r="AG40" s="17">
        <v>47.250999999999998</v>
      </c>
      <c r="AH40" s="17">
        <v>0.86899999999999999</v>
      </c>
      <c r="AI40" s="17">
        <v>15.214</v>
      </c>
      <c r="AJ40" s="17">
        <v>1.0169999999999999</v>
      </c>
      <c r="AK40" s="17">
        <v>9.0449999999999999</v>
      </c>
      <c r="AL40" s="17">
        <v>0.16500000000000001</v>
      </c>
      <c r="AM40" s="17">
        <v>11.18</v>
      </c>
      <c r="AN40" s="17">
        <v>13.765000000000001</v>
      </c>
      <c r="AO40" s="17">
        <v>1.425</v>
      </c>
      <c r="AP40" s="17">
        <v>1.7999999999999999E-2</v>
      </c>
      <c r="AQ40" s="17">
        <v>5.0999999999999997E-2</v>
      </c>
      <c r="AR40" s="7"/>
      <c r="AS40" s="7">
        <v>5.99</v>
      </c>
      <c r="AT40" s="7"/>
      <c r="AU40" s="7">
        <v>40.588540000000002</v>
      </c>
      <c r="AV40" s="7">
        <v>1.0490022380373769</v>
      </c>
      <c r="AW40" s="7">
        <v>1.3600000000000001E-2</v>
      </c>
      <c r="AX40" s="7">
        <v>4.6263349684653121E-2</v>
      </c>
      <c r="AY40" s="7">
        <v>0.10051714285714286</v>
      </c>
      <c r="AZ40" s="7">
        <v>2.2593277987923245E-2</v>
      </c>
      <c r="BA40" s="7">
        <v>11.319468571428573</v>
      </c>
      <c r="BB40" s="7">
        <v>0.47856349621753524</v>
      </c>
      <c r="BC40" s="7">
        <v>0.17432142857142857</v>
      </c>
      <c r="BD40" s="7">
        <v>3.3216291340772836E-2</v>
      </c>
      <c r="BE40" s="7">
        <v>46.784255714285713</v>
      </c>
      <c r="BF40" s="7">
        <v>0.7918966327390814</v>
      </c>
      <c r="BG40" s="7">
        <v>0.36553857142857143</v>
      </c>
      <c r="BH40" s="7">
        <v>4.2997403701850921E-2</v>
      </c>
      <c r="BI40" s="7">
        <v>1.9600000000000004E-3</v>
      </c>
      <c r="BJ40" s="7">
        <v>2.0397876106194694E-2</v>
      </c>
      <c r="BK40" s="7">
        <v>0.30350285714285719</v>
      </c>
      <c r="BL40" s="7">
        <v>8.5124194619903865E-2</v>
      </c>
      <c r="BM40" s="7">
        <v>6.3200000000000001E-3</v>
      </c>
      <c r="BN40" s="7">
        <v>2.1656882444329357E-2</v>
      </c>
      <c r="BO40" s="7">
        <v>6.9948571428571429E-2</v>
      </c>
      <c r="BP40" s="7">
        <v>1.7350385904466258E-2</v>
      </c>
      <c r="BQ40" s="7">
        <v>2.389142857142857E-2</v>
      </c>
      <c r="BR40" s="7">
        <v>3.417783927621075E-2</v>
      </c>
      <c r="BS40" s="7" t="s">
        <v>77</v>
      </c>
      <c r="BT40" s="7" t="s">
        <v>77</v>
      </c>
      <c r="BU40" s="7">
        <f t="shared" si="28"/>
        <v>99.751864285714291</v>
      </c>
      <c r="BV40" s="7">
        <v>88.048212023101186</v>
      </c>
      <c r="BW40" s="7" t="s">
        <v>77</v>
      </c>
      <c r="BY40" s="28">
        <v>752.13911865190744</v>
      </c>
      <c r="BZ40" s="7">
        <v>22.564173559557222</v>
      </c>
      <c r="CA40" s="4">
        <v>2.3833647236842106</v>
      </c>
      <c r="CB40" s="7">
        <f t="shared" si="1"/>
        <v>0.11916823618421053</v>
      </c>
      <c r="CC40" s="4">
        <v>0.1934556789473684</v>
      </c>
      <c r="CD40" s="7">
        <f t="shared" si="29"/>
        <v>7.7382271578947358E-3</v>
      </c>
      <c r="CE40" s="4">
        <v>65.85685539473684</v>
      </c>
      <c r="CF40" s="7">
        <f t="shared" si="2"/>
        <v>10.537096863157895</v>
      </c>
      <c r="CG40" s="5">
        <v>50963.8247368421</v>
      </c>
      <c r="CH40" s="9">
        <f t="shared" si="3"/>
        <v>1019.276494736842</v>
      </c>
      <c r="CI40" s="5">
        <v>220965.26842105263</v>
      </c>
      <c r="CJ40" s="9">
        <f t="shared" si="4"/>
        <v>2209.6526842105263</v>
      </c>
      <c r="CK40" s="4">
        <v>23.502217105263156</v>
      </c>
      <c r="CL40" s="7">
        <f t="shared" si="5"/>
        <v>4.230399078947368</v>
      </c>
      <c r="CM40" s="5">
        <v>216.97566710526314</v>
      </c>
      <c r="CN40" s="9">
        <f t="shared" si="30"/>
        <v>4.3395133421052625</v>
      </c>
      <c r="CO40" s="5">
        <v>4498.0311315789468</v>
      </c>
      <c r="CP40" s="9">
        <f t="shared" si="6"/>
        <v>89.960622631578943</v>
      </c>
      <c r="CQ40" s="5">
        <v>272.26141184210525</v>
      </c>
      <c r="CR40" s="9">
        <f t="shared" si="7"/>
        <v>5.4452282368421052</v>
      </c>
      <c r="CS40" s="5">
        <v>4552.4994078947366</v>
      </c>
      <c r="CT40" s="9">
        <f t="shared" si="8"/>
        <v>91.049988157894731</v>
      </c>
      <c r="CU40" s="4">
        <v>115.53849868421051</v>
      </c>
      <c r="CV40" s="7">
        <f t="shared" si="9"/>
        <v>3.4661549605263153</v>
      </c>
      <c r="CW40" s="4">
        <v>12.448622368421052</v>
      </c>
      <c r="CX40" s="7">
        <f t="shared" si="10"/>
        <v>0.49794489473684211</v>
      </c>
      <c r="CY40" s="4">
        <v>16.111236315789473</v>
      </c>
      <c r="CZ40" s="7">
        <f t="shared" si="11"/>
        <v>0.64444945263157893</v>
      </c>
      <c r="DA40" s="4">
        <v>0.68990780526315787</v>
      </c>
      <c r="DB40" s="7">
        <f t="shared" si="12"/>
        <v>5.5192624421052633E-2</v>
      </c>
      <c r="DC40" s="4">
        <v>6.4405848947368414</v>
      </c>
      <c r="DD40" s="7">
        <f t="shared" si="13"/>
        <v>0.32202924473684208</v>
      </c>
      <c r="DE40" s="4">
        <v>0.83252938815789457</v>
      </c>
      <c r="DF40" s="7">
        <f t="shared" si="14"/>
        <v>4.995176328947367E-2</v>
      </c>
      <c r="DG40" s="4">
        <v>2.995044355263158</v>
      </c>
      <c r="DH40" s="7">
        <f t="shared" si="15"/>
        <v>0.11980177421052632</v>
      </c>
      <c r="DI40" s="4">
        <v>0.52798685921052624</v>
      </c>
      <c r="DJ40" s="7">
        <f t="shared" si="16"/>
        <v>3.6959080144736839E-2</v>
      </c>
      <c r="DK40" s="4">
        <v>3.1756871052631581</v>
      </c>
      <c r="DL40" s="7">
        <f t="shared" si="17"/>
        <v>0.31756871052631586</v>
      </c>
      <c r="DM40" s="4">
        <v>1.1915490789473682</v>
      </c>
      <c r="DN40" s="7">
        <f t="shared" si="18"/>
        <v>0.21447883421052627</v>
      </c>
      <c r="DO40" s="4">
        <v>0.54930323684210514</v>
      </c>
      <c r="DP40" s="7">
        <f t="shared" si="19"/>
        <v>3.845122657894736E-2</v>
      </c>
      <c r="DQ40" s="4">
        <v>1.9000809473684208</v>
      </c>
      <c r="DR40" s="7">
        <f t="shared" si="20"/>
        <v>0.38001618947368421</v>
      </c>
      <c r="DS40" s="4">
        <v>0.36356908026315787</v>
      </c>
      <c r="DT40" s="7">
        <f t="shared" si="21"/>
        <v>6.5442434447368414E-2</v>
      </c>
      <c r="DU40" s="4">
        <v>2.2016557105263153</v>
      </c>
      <c r="DV40" s="7">
        <f t="shared" si="22"/>
        <v>0.59444704184210517</v>
      </c>
      <c r="DW40" s="4">
        <v>0.52472587105263147</v>
      </c>
      <c r="DX40" s="7">
        <f t="shared" si="23"/>
        <v>4.722532839473683E-2</v>
      </c>
      <c r="DY40" s="4">
        <v>1.323588</v>
      </c>
      <c r="DZ40" s="7">
        <f t="shared" si="24"/>
        <v>0.14559468</v>
      </c>
      <c r="EA40" s="4">
        <v>0.21234630789473682</v>
      </c>
      <c r="EB40" s="7">
        <f t="shared" si="25"/>
        <v>4.8839650815789469E-2</v>
      </c>
      <c r="EC40" s="4">
        <v>1.4560711973684211</v>
      </c>
      <c r="ED40" s="7">
        <f t="shared" si="26"/>
        <v>0.16016783171052631</v>
      </c>
      <c r="EE40" s="4">
        <v>0.16764322500000001</v>
      </c>
      <c r="EF40" s="7">
        <f t="shared" si="27"/>
        <v>2.6822916000000002E-2</v>
      </c>
      <c r="EG40" s="1" t="s">
        <v>77</v>
      </c>
      <c r="EH40" s="1" t="s">
        <v>77</v>
      </c>
      <c r="EI40" s="7">
        <v>2.254464080373118</v>
      </c>
      <c r="EJ40" s="7">
        <v>0.17956746515104377</v>
      </c>
      <c r="EK40" s="7">
        <v>61.039417729764146</v>
      </c>
      <c r="EL40" s="9">
        <v>71581.010445368665</v>
      </c>
      <c r="EM40" s="9">
        <v>220871.77969924812</v>
      </c>
      <c r="EN40" s="7">
        <v>21.782365271540797</v>
      </c>
      <c r="EO40" s="7">
        <v>201.17985858071165</v>
      </c>
      <c r="EP40" s="9">
        <v>4171.3315181273747</v>
      </c>
      <c r="EQ40" s="9">
        <v>252.44080620711682</v>
      </c>
      <c r="ER40" s="9">
        <v>4221.8436713534838</v>
      </c>
      <c r="ES40" s="7">
        <v>107.08197123714285</v>
      </c>
      <c r="ET40" s="7">
        <v>11.538264065557803</v>
      </c>
      <c r="EU40" s="7">
        <v>14.932582351180505</v>
      </c>
      <c r="EV40" s="7">
        <v>0.63989536071609943</v>
      </c>
      <c r="EW40" s="7">
        <v>5.9691981672471952</v>
      </c>
      <c r="EX40" s="7">
        <v>0.77159523791765527</v>
      </c>
      <c r="EY40" s="7">
        <v>2.7758343927661864</v>
      </c>
      <c r="EZ40" s="7">
        <v>0.48937188206211413</v>
      </c>
      <c r="FA40" s="7">
        <v>2.9432735366537228</v>
      </c>
      <c r="FB40" s="7">
        <v>1.1043702611759905</v>
      </c>
      <c r="FC40" s="7">
        <v>0.50912541155292612</v>
      </c>
      <c r="FD40" s="7">
        <v>1.7611427819416969</v>
      </c>
      <c r="FE40" s="7">
        <v>0.33699683243991274</v>
      </c>
      <c r="FF40" s="7">
        <v>2.041128514084976</v>
      </c>
      <c r="FG40" s="7">
        <v>0.48637880018648638</v>
      </c>
      <c r="FH40" s="7">
        <v>1.2276391341542188</v>
      </c>
      <c r="FI40" s="7">
        <v>0.1968265098039699</v>
      </c>
      <c r="FJ40" s="7">
        <v>1.3516417770755451</v>
      </c>
      <c r="FK40" s="7">
        <v>0.15573752485990591</v>
      </c>
    </row>
    <row r="41" spans="1:167" x14ac:dyDescent="0.25">
      <c r="A41" s="1" t="s">
        <v>74</v>
      </c>
      <c r="B41" s="1" t="s">
        <v>170</v>
      </c>
      <c r="C41" s="1">
        <v>64.174710000000005</v>
      </c>
      <c r="D41" s="1">
        <v>-21.047840000000001</v>
      </c>
      <c r="E41" s="1">
        <v>25</v>
      </c>
      <c r="F41" s="1">
        <v>1</v>
      </c>
      <c r="G41" s="1" t="s">
        <v>72</v>
      </c>
      <c r="I41" s="16">
        <v>48.505130000000001</v>
      </c>
      <c r="J41" s="16">
        <v>1.3066441136738738</v>
      </c>
      <c r="K41" s="16">
        <v>0.59802</v>
      </c>
      <c r="L41" s="16">
        <v>0.26107124887301647</v>
      </c>
      <c r="M41" s="16">
        <v>15.08934</v>
      </c>
      <c r="N41" s="16">
        <v>0.48669296644445059</v>
      </c>
      <c r="O41" s="16">
        <v>8.6445100000000004</v>
      </c>
      <c r="P41" s="16">
        <v>0.16135214507778189</v>
      </c>
      <c r="Q41" s="16">
        <v>0.15733</v>
      </c>
      <c r="R41" s="16">
        <v>7.621821830118998E-2</v>
      </c>
      <c r="S41" s="16">
        <v>8.7953499999999991</v>
      </c>
      <c r="T41" s="16">
        <v>0.39989868708332077</v>
      </c>
      <c r="U41" s="16">
        <v>14.48644</v>
      </c>
      <c r="V41" s="16">
        <v>1.0706402030643161</v>
      </c>
      <c r="W41" s="16">
        <v>1.90873</v>
      </c>
      <c r="X41" s="16">
        <v>0.24667908898305088</v>
      </c>
      <c r="Y41" s="16">
        <v>7.8100000000000001E-3</v>
      </c>
      <c r="Z41" s="16">
        <v>3.338533950617284E-2</v>
      </c>
      <c r="AA41" s="16">
        <v>1.2999999999999999E-2</v>
      </c>
      <c r="AB41" s="16">
        <v>0.10555908289241622</v>
      </c>
      <c r="AC41" s="16">
        <v>0.13586000000000001</v>
      </c>
      <c r="AD41" s="16">
        <v>6.5282338579202834E-2</v>
      </c>
      <c r="AE41" s="16">
        <f t="shared" si="0"/>
        <v>98.341520000000003</v>
      </c>
      <c r="AF41" s="16"/>
      <c r="AG41" s="17">
        <v>48.862000000000002</v>
      </c>
      <c r="AH41" s="17">
        <v>0.57699999999999996</v>
      </c>
      <c r="AI41" s="17">
        <v>14.561</v>
      </c>
      <c r="AJ41" s="17">
        <v>0.97099999999999997</v>
      </c>
      <c r="AK41" s="17">
        <v>8.2029999999999994</v>
      </c>
      <c r="AL41" s="17">
        <v>0.152</v>
      </c>
      <c r="AM41" s="17">
        <v>10.834</v>
      </c>
      <c r="AN41" s="17">
        <v>13.978999999999999</v>
      </c>
      <c r="AO41" s="17">
        <v>1.8420000000000001</v>
      </c>
      <c r="AP41" s="17">
        <v>8.0000000000000002E-3</v>
      </c>
      <c r="AQ41" s="17">
        <v>1.2999999999999999E-2</v>
      </c>
      <c r="AR41" s="7"/>
      <c r="AS41" s="7">
        <v>4.76</v>
      </c>
      <c r="AT41" s="7"/>
      <c r="AU41" s="7">
        <v>40.706312500000003</v>
      </c>
      <c r="AV41" s="7">
        <v>1.0503736498365368</v>
      </c>
      <c r="AW41" s="7">
        <v>3.15E-3</v>
      </c>
      <c r="AX41" s="7">
        <v>4.655833333333334E-2</v>
      </c>
      <c r="AY41" s="7">
        <v>0.10047249999999999</v>
      </c>
      <c r="AZ41" s="7">
        <v>2.2186043556955481E-2</v>
      </c>
      <c r="BA41" s="7">
        <v>10.7511525</v>
      </c>
      <c r="BB41" s="7">
        <v>0.46557627430019155</v>
      </c>
      <c r="BC41" s="7">
        <v>0.16204249999999998</v>
      </c>
      <c r="BD41" s="7">
        <v>3.2742282112833178E-2</v>
      </c>
      <c r="BE41" s="7">
        <v>47.225720000000003</v>
      </c>
      <c r="BF41" s="7">
        <v>0.79327187268887522</v>
      </c>
      <c r="BG41" s="7">
        <v>0.39674500000000001</v>
      </c>
      <c r="BH41" s="7">
        <v>4.3837223874976461E-2</v>
      </c>
      <c r="BI41" s="7">
        <v>8.7475000000000001E-3</v>
      </c>
      <c r="BJ41" s="7">
        <v>2.068724759152216E-2</v>
      </c>
      <c r="BK41" s="7">
        <v>0.34876750000000001</v>
      </c>
      <c r="BL41" s="7">
        <v>8.6477669912432734E-2</v>
      </c>
      <c r="BM41" s="7">
        <v>1.34675E-2</v>
      </c>
      <c r="BN41" s="7">
        <v>2.1977813829787234E-2</v>
      </c>
      <c r="BO41" s="7">
        <v>9.3134999999999996E-2</v>
      </c>
      <c r="BP41" s="7">
        <v>1.7725210286790378E-2</v>
      </c>
      <c r="BQ41" s="7">
        <v>1.5802500000000001E-2</v>
      </c>
      <c r="BR41" s="7">
        <v>3.4113181955340979E-2</v>
      </c>
      <c r="BS41" s="7" t="s">
        <v>77</v>
      </c>
      <c r="BT41" s="7" t="s">
        <v>77</v>
      </c>
      <c r="BU41" s="7">
        <f t="shared" si="28"/>
        <v>99.825514999999996</v>
      </c>
      <c r="BV41" s="7">
        <v>88.67441157386898</v>
      </c>
      <c r="BW41" s="7" t="s">
        <v>77</v>
      </c>
      <c r="BY41" s="28">
        <v>571.02768747686218</v>
      </c>
      <c r="BZ41" s="7">
        <v>17.130830624305865</v>
      </c>
      <c r="CA41" s="4">
        <v>2.2083534285714284</v>
      </c>
      <c r="CB41" s="7">
        <f t="shared" si="1"/>
        <v>0.11041767142857142</v>
      </c>
      <c r="CC41" s="4">
        <v>0.17086135357142859</v>
      </c>
      <c r="CD41" s="7">
        <f t="shared" si="29"/>
        <v>6.8344541428571439E-3</v>
      </c>
      <c r="CE41" s="4">
        <v>57.299107142857139</v>
      </c>
      <c r="CF41" s="7">
        <f t="shared" si="2"/>
        <v>9.1678571428571427</v>
      </c>
      <c r="CG41" s="5">
        <v>51317.997142857137</v>
      </c>
      <c r="CH41" s="9">
        <f t="shared" si="3"/>
        <v>1026.3599428571429</v>
      </c>
      <c r="CI41" s="5">
        <v>227986.27142857143</v>
      </c>
      <c r="CJ41" s="9">
        <f t="shared" si="4"/>
        <v>2279.8627142857144</v>
      </c>
      <c r="CK41" s="4">
        <v>10.378014285714286</v>
      </c>
      <c r="CL41" s="7">
        <f t="shared" si="5"/>
        <v>1.8680425714285716</v>
      </c>
      <c r="CM41" s="5">
        <v>29.140950714285719</v>
      </c>
      <c r="CN41" s="9">
        <f t="shared" si="30"/>
        <v>0.58281901428571437</v>
      </c>
      <c r="CO41" s="5">
        <v>3603.0595357142861</v>
      </c>
      <c r="CP41" s="9">
        <f t="shared" si="6"/>
        <v>72.061190714285729</v>
      </c>
      <c r="CQ41" s="5">
        <v>31.575933571428575</v>
      </c>
      <c r="CR41" s="9">
        <f t="shared" si="7"/>
        <v>0.63151867142857154</v>
      </c>
      <c r="CS41" s="5">
        <v>3644.4065714285716</v>
      </c>
      <c r="CT41" s="9">
        <f t="shared" si="8"/>
        <v>72.888131428571441</v>
      </c>
      <c r="CU41" s="4">
        <v>30.13933035714286</v>
      </c>
      <c r="CV41" s="7">
        <f t="shared" si="9"/>
        <v>0.90417991071428583</v>
      </c>
      <c r="CW41" s="4">
        <v>17.445515357142856</v>
      </c>
      <c r="CX41" s="7">
        <f t="shared" si="10"/>
        <v>0.69782061428571429</v>
      </c>
      <c r="CY41" s="4">
        <v>13.344732857142857</v>
      </c>
      <c r="CZ41" s="7">
        <f t="shared" si="11"/>
        <v>0.5337893142857143</v>
      </c>
      <c r="DA41" s="4">
        <v>7.4764791785714296E-2</v>
      </c>
      <c r="DB41" s="7">
        <f t="shared" si="12"/>
        <v>5.9811833428571439E-3</v>
      </c>
      <c r="DC41" s="4">
        <v>0.64069569642857138</v>
      </c>
      <c r="DD41" s="7">
        <f t="shared" si="13"/>
        <v>3.2034784821428568E-2</v>
      </c>
      <c r="DE41" s="4">
        <v>0.13399740000000002</v>
      </c>
      <c r="DF41" s="7">
        <f t="shared" si="14"/>
        <v>8.0398440000000009E-3</v>
      </c>
      <c r="DG41" s="4">
        <v>0.93374625</v>
      </c>
      <c r="DH41" s="7">
        <f t="shared" si="15"/>
        <v>3.7349850000000004E-2</v>
      </c>
      <c r="DI41" s="4">
        <v>0.21519711071428571</v>
      </c>
      <c r="DJ41" s="7">
        <f t="shared" si="16"/>
        <v>1.5063797750000002E-2</v>
      </c>
      <c r="DK41" s="4">
        <v>1.9377182857142856</v>
      </c>
      <c r="DL41" s="7">
        <f t="shared" si="17"/>
        <v>0.19377182857142858</v>
      </c>
      <c r="DM41" s="4">
        <v>1.2118073571428574</v>
      </c>
      <c r="DN41" s="7">
        <f t="shared" si="18"/>
        <v>0.21812532428571432</v>
      </c>
      <c r="DO41" s="4">
        <v>0.56509754642857146</v>
      </c>
      <c r="DP41" s="7">
        <f t="shared" si="19"/>
        <v>3.9556828250000009E-2</v>
      </c>
      <c r="DQ41" s="4">
        <v>2.8245251071428572</v>
      </c>
      <c r="DR41" s="7">
        <f t="shared" si="20"/>
        <v>0.56490502142857146</v>
      </c>
      <c r="DS41" s="4">
        <v>0.42516854285714289</v>
      </c>
      <c r="DT41" s="7">
        <f t="shared" si="21"/>
        <v>7.6530337714285718E-2</v>
      </c>
      <c r="DU41" s="4">
        <v>2.9660768214285715</v>
      </c>
      <c r="DV41" s="7">
        <f t="shared" si="22"/>
        <v>0.80084074178571441</v>
      </c>
      <c r="DW41" s="4">
        <v>0.62984095357142866</v>
      </c>
      <c r="DX41" s="7">
        <f t="shared" si="23"/>
        <v>5.6685685821428577E-2</v>
      </c>
      <c r="DY41" s="4">
        <v>1.7197066428571426</v>
      </c>
      <c r="DZ41" s="7">
        <f t="shared" si="24"/>
        <v>0.18916773071428569</v>
      </c>
      <c r="EA41" s="4">
        <v>0.25581988571428571</v>
      </c>
      <c r="EB41" s="7">
        <f t="shared" si="25"/>
        <v>5.8838573714285719E-2</v>
      </c>
      <c r="EC41" s="4">
        <v>1.3933309285714286</v>
      </c>
      <c r="ED41" s="7">
        <f t="shared" si="26"/>
        <v>0.15326640214285714</v>
      </c>
      <c r="EE41" s="4">
        <v>0.22916892500000002</v>
      </c>
      <c r="EF41" s="7">
        <f t="shared" si="27"/>
        <v>3.6667028000000004E-2</v>
      </c>
      <c r="EG41" s="1" t="s">
        <v>77</v>
      </c>
      <c r="EH41" s="1" t="s">
        <v>77</v>
      </c>
      <c r="EI41" s="7">
        <v>2.125503843735133</v>
      </c>
      <c r="EJ41" s="7">
        <v>0.16221043256172873</v>
      </c>
      <c r="EK41" s="7">
        <v>54.340104285932313</v>
      </c>
      <c r="EL41" s="9">
        <v>65813.080223153418</v>
      </c>
      <c r="EM41" s="9">
        <v>228402.29624060151</v>
      </c>
      <c r="EN41" s="7">
        <v>9.8418626703805252</v>
      </c>
      <c r="EO41" s="7">
        <v>27.643654340560975</v>
      </c>
      <c r="EP41" s="9">
        <v>3418.3802936900674</v>
      </c>
      <c r="EQ41" s="9">
        <v>29.953524910262409</v>
      </c>
      <c r="ER41" s="9">
        <v>3457.6080363035944</v>
      </c>
      <c r="ES41" s="7">
        <v>28.581950891917295</v>
      </c>
      <c r="ET41" s="7">
        <v>16.544876262966746</v>
      </c>
      <c r="EU41" s="7">
        <v>12.655522225634337</v>
      </c>
      <c r="EV41" s="7">
        <v>7.0940416354479063E-2</v>
      </c>
      <c r="EW41" s="7">
        <v>0.60759031052177093</v>
      </c>
      <c r="EX41" s="7">
        <v>0.12707346722251461</v>
      </c>
      <c r="EY41" s="7">
        <v>0.88549806645107132</v>
      </c>
      <c r="EZ41" s="7">
        <v>0.20408626268873792</v>
      </c>
      <c r="FA41" s="7">
        <v>1.8376013059319585</v>
      </c>
      <c r="FB41" s="7">
        <v>1.1492152704513743</v>
      </c>
      <c r="FC41" s="7">
        <v>0.5359180381927362</v>
      </c>
      <c r="FD41" s="7">
        <v>2.6787213733219208</v>
      </c>
      <c r="FE41" s="7">
        <v>0.40323214385283118</v>
      </c>
      <c r="FF41" s="7">
        <v>2.8134292540935402</v>
      </c>
      <c r="FG41" s="7">
        <v>0.5973478424744797</v>
      </c>
      <c r="FH41" s="7">
        <v>1.631740052209437</v>
      </c>
      <c r="FI41" s="7">
        <v>0.24262096218020962</v>
      </c>
      <c r="FJ41" s="7">
        <v>1.3228574602840291</v>
      </c>
      <c r="FK41" s="7">
        <v>0.21769719633398871</v>
      </c>
    </row>
    <row r="42" spans="1:167" x14ac:dyDescent="0.25">
      <c r="A42" s="1" t="s">
        <v>74</v>
      </c>
      <c r="B42" s="1" t="s">
        <v>170</v>
      </c>
      <c r="C42" s="1">
        <v>64.174710000000005</v>
      </c>
      <c r="D42" s="1">
        <v>-21.047840000000001</v>
      </c>
      <c r="E42" s="1">
        <v>25</v>
      </c>
      <c r="F42" s="1">
        <v>2</v>
      </c>
      <c r="G42" s="1" t="s">
        <v>72</v>
      </c>
      <c r="I42" s="16">
        <v>48.933579999999999</v>
      </c>
      <c r="J42" s="16">
        <v>1.3111581274130684</v>
      </c>
      <c r="K42" s="16">
        <v>0.75629000000000002</v>
      </c>
      <c r="L42" s="16">
        <v>0.28338639200181576</v>
      </c>
      <c r="M42" s="16">
        <v>15.06836</v>
      </c>
      <c r="N42" s="16">
        <v>0.488129739738415</v>
      </c>
      <c r="O42" s="16">
        <v>8.4157499999999992</v>
      </c>
      <c r="P42" s="16">
        <v>0.15866345555604811</v>
      </c>
      <c r="Q42" s="16">
        <v>0.18618999999999999</v>
      </c>
      <c r="R42" s="16">
        <v>7.9814161176225792E-2</v>
      </c>
      <c r="S42" s="16">
        <v>8.97072</v>
      </c>
      <c r="T42" s="16">
        <v>0.40404465550993701</v>
      </c>
      <c r="U42" s="16">
        <v>14.65164</v>
      </c>
      <c r="V42" s="16">
        <v>1.0771881966950103</v>
      </c>
      <c r="W42" s="16">
        <v>1.86531</v>
      </c>
      <c r="X42" s="16">
        <v>0.24359375775050951</v>
      </c>
      <c r="Y42" s="16">
        <v>8.0599999999999995E-3</v>
      </c>
      <c r="Z42" s="16">
        <v>3.3408639760837071E-2</v>
      </c>
      <c r="AA42" s="16">
        <v>6.8809999999999996E-2</v>
      </c>
      <c r="AB42" s="16">
        <v>0.11876198135198135</v>
      </c>
      <c r="AC42" s="16">
        <v>0.10345</v>
      </c>
      <c r="AD42" s="16">
        <v>5.9188506857253242E-2</v>
      </c>
      <c r="AE42" s="16">
        <f t="shared" si="0"/>
        <v>99.028159999999986</v>
      </c>
      <c r="AF42" s="16"/>
      <c r="AG42" s="17">
        <v>48.610999999999997</v>
      </c>
      <c r="AH42" s="17">
        <v>0.70699999999999996</v>
      </c>
      <c r="AI42" s="17">
        <v>14.089</v>
      </c>
      <c r="AJ42" s="17">
        <v>1.0349999999999999</v>
      </c>
      <c r="AK42" s="17">
        <v>8.5530000000000008</v>
      </c>
      <c r="AL42" s="17">
        <v>0.17399999999999999</v>
      </c>
      <c r="AM42" s="17">
        <v>11.315</v>
      </c>
      <c r="AN42" s="17">
        <v>13.7</v>
      </c>
      <c r="AO42" s="17">
        <v>1.744</v>
      </c>
      <c r="AP42" s="17">
        <v>8.0000000000000002E-3</v>
      </c>
      <c r="AQ42" s="17">
        <v>6.4000000000000001E-2</v>
      </c>
      <c r="AR42" s="7"/>
      <c r="AS42" s="7">
        <v>6.66</v>
      </c>
      <c r="AT42" s="7"/>
      <c r="AU42" s="7">
        <v>40.706312500000003</v>
      </c>
      <c r="AV42" s="7">
        <v>1.0503736498365368</v>
      </c>
      <c r="AW42" s="7">
        <v>3.15E-3</v>
      </c>
      <c r="AX42" s="7">
        <v>4.655833333333334E-2</v>
      </c>
      <c r="AY42" s="7">
        <v>0.10047249999999999</v>
      </c>
      <c r="AZ42" s="7">
        <v>2.2186043556955481E-2</v>
      </c>
      <c r="BA42" s="7">
        <v>10.7511525</v>
      </c>
      <c r="BB42" s="7">
        <v>0.46557627430019155</v>
      </c>
      <c r="BC42" s="7">
        <v>0.16204249999999998</v>
      </c>
      <c r="BD42" s="7">
        <v>3.2742282112833178E-2</v>
      </c>
      <c r="BE42" s="7">
        <v>47.225720000000003</v>
      </c>
      <c r="BF42" s="7">
        <v>0.79327187268887522</v>
      </c>
      <c r="BG42" s="7">
        <v>0.39674500000000001</v>
      </c>
      <c r="BH42" s="7">
        <v>4.3837223874976461E-2</v>
      </c>
      <c r="BI42" s="7">
        <v>8.7475000000000001E-3</v>
      </c>
      <c r="BJ42" s="7">
        <v>2.068724759152216E-2</v>
      </c>
      <c r="BK42" s="7">
        <v>0.34876750000000001</v>
      </c>
      <c r="BL42" s="7">
        <v>8.6477669912432734E-2</v>
      </c>
      <c r="BM42" s="7">
        <v>1.34675E-2</v>
      </c>
      <c r="BN42" s="7">
        <v>2.1977813829787234E-2</v>
      </c>
      <c r="BO42" s="7">
        <v>9.3134999999999996E-2</v>
      </c>
      <c r="BP42" s="7">
        <v>1.7725210286790378E-2</v>
      </c>
      <c r="BQ42" s="7">
        <v>1.5802500000000001E-2</v>
      </c>
      <c r="BR42" s="7">
        <v>3.4113181955340979E-2</v>
      </c>
      <c r="BS42" s="7" t="s">
        <v>77</v>
      </c>
      <c r="BT42" s="7" t="s">
        <v>77</v>
      </c>
      <c r="BU42" s="7">
        <f t="shared" si="28"/>
        <v>99.825514999999996</v>
      </c>
      <c r="BV42" s="7">
        <v>88.67441157386898</v>
      </c>
      <c r="BW42" s="7" t="s">
        <v>77</v>
      </c>
      <c r="BY42" s="28">
        <v>507.28791155540841</v>
      </c>
      <c r="BZ42" s="7">
        <v>15.218637346662252</v>
      </c>
      <c r="CA42" s="4">
        <v>2.3100041353383456</v>
      </c>
      <c r="CB42" s="7">
        <f t="shared" si="1"/>
        <v>0.11550020676691729</v>
      </c>
      <c r="CC42" s="4">
        <v>0.16657595037593984</v>
      </c>
      <c r="CD42" s="7">
        <f t="shared" si="29"/>
        <v>6.6630380150375932E-3</v>
      </c>
      <c r="CE42" s="4">
        <v>60.386064624060147</v>
      </c>
      <c r="CF42" s="7">
        <f t="shared" si="2"/>
        <v>9.6617703398496229</v>
      </c>
      <c r="CG42" s="5">
        <v>50802.743120300744</v>
      </c>
      <c r="CH42" s="9">
        <f t="shared" si="3"/>
        <v>1016.0548624060149</v>
      </c>
      <c r="CI42" s="5">
        <v>227056.05864661653</v>
      </c>
      <c r="CJ42" s="9">
        <f t="shared" si="4"/>
        <v>2270.5605864661652</v>
      </c>
      <c r="CK42" s="4">
        <v>9.7129739097744352</v>
      </c>
      <c r="CL42" s="7">
        <f t="shared" si="5"/>
        <v>1.7483353037593983</v>
      </c>
      <c r="CM42" s="5">
        <v>52.559441917293228</v>
      </c>
      <c r="CN42" s="9">
        <f t="shared" si="30"/>
        <v>1.0511888383458645</v>
      </c>
      <c r="CO42" s="5">
        <v>4381.7034962406005</v>
      </c>
      <c r="CP42" s="9">
        <f t="shared" si="6"/>
        <v>87.63406992481201</v>
      </c>
      <c r="CQ42" s="5">
        <v>57.05162387218045</v>
      </c>
      <c r="CR42" s="9">
        <f t="shared" si="7"/>
        <v>1.1410324774436089</v>
      </c>
      <c r="CS42" s="5">
        <v>4381.7034962406005</v>
      </c>
      <c r="CT42" s="9">
        <f t="shared" si="8"/>
        <v>87.63406992481201</v>
      </c>
      <c r="CU42" s="4">
        <v>92.089730075187958</v>
      </c>
      <c r="CV42" s="7">
        <f t="shared" si="9"/>
        <v>2.7626919022556384</v>
      </c>
      <c r="CW42" s="4">
        <v>17.091291466165412</v>
      </c>
      <c r="CX42" s="7">
        <f t="shared" si="10"/>
        <v>0.68365165864661648</v>
      </c>
      <c r="CY42" s="4">
        <v>11.641325187969924</v>
      </c>
      <c r="CZ42" s="7">
        <f t="shared" si="11"/>
        <v>0.46565300751879696</v>
      </c>
      <c r="DA42" s="4">
        <v>7.4782959962406012E-2</v>
      </c>
      <c r="DB42" s="7">
        <f t="shared" si="12"/>
        <v>5.9826367969924811E-3</v>
      </c>
      <c r="DC42" s="4">
        <v>2.0489645375939847</v>
      </c>
      <c r="DD42" s="7">
        <f t="shared" si="13"/>
        <v>0.10244822687969923</v>
      </c>
      <c r="DE42" s="4">
        <v>0.17727683909774433</v>
      </c>
      <c r="DF42" s="7">
        <f t="shared" si="14"/>
        <v>1.0636610345864659E-2</v>
      </c>
      <c r="DG42" s="4">
        <v>1.1062454586466164</v>
      </c>
      <c r="DH42" s="7">
        <f t="shared" si="15"/>
        <v>4.424981834586466E-2</v>
      </c>
      <c r="DI42" s="4">
        <v>0.26642656390977437</v>
      </c>
      <c r="DJ42" s="7">
        <f t="shared" si="16"/>
        <v>1.8649859473684208E-2</v>
      </c>
      <c r="DK42" s="4">
        <v>2.2588736090225563</v>
      </c>
      <c r="DL42" s="7">
        <f t="shared" si="17"/>
        <v>0.22588736090225564</v>
      </c>
      <c r="DM42" s="4">
        <v>1.139662909774436</v>
      </c>
      <c r="DN42" s="7">
        <f t="shared" si="18"/>
        <v>0.20513932375939847</v>
      </c>
      <c r="DO42" s="4">
        <v>0.63696766203007515</v>
      </c>
      <c r="DP42" s="7">
        <f t="shared" si="19"/>
        <v>4.4587736342105264E-2</v>
      </c>
      <c r="DQ42" s="4">
        <v>2.7933702180451125</v>
      </c>
      <c r="DR42" s="7">
        <f t="shared" si="20"/>
        <v>0.55867404360902251</v>
      </c>
      <c r="DS42" s="4">
        <v>0.4531716808270676</v>
      </c>
      <c r="DT42" s="7">
        <f t="shared" si="21"/>
        <v>8.1570902548872171E-2</v>
      </c>
      <c r="DU42" s="4">
        <v>3.21446662406015</v>
      </c>
      <c r="DV42" s="7">
        <f t="shared" si="22"/>
        <v>0.86790598849624057</v>
      </c>
      <c r="DW42" s="4">
        <v>0.58790974812030072</v>
      </c>
      <c r="DX42" s="7">
        <f t="shared" si="23"/>
        <v>5.2911877330827063E-2</v>
      </c>
      <c r="DY42" s="4">
        <v>2.0395601729323305</v>
      </c>
      <c r="DZ42" s="7">
        <f t="shared" si="24"/>
        <v>0.22435161902255635</v>
      </c>
      <c r="EA42" s="4">
        <v>0.25355262781954885</v>
      </c>
      <c r="EB42" s="7">
        <f t="shared" si="25"/>
        <v>5.8317104398496238E-2</v>
      </c>
      <c r="EC42" s="4">
        <v>1.6827421428571427</v>
      </c>
      <c r="ED42" s="7">
        <f t="shared" si="26"/>
        <v>0.1851016357142857</v>
      </c>
      <c r="EE42" s="4">
        <v>0.24101651842105262</v>
      </c>
      <c r="EF42" s="7">
        <f t="shared" si="27"/>
        <v>3.8562642947368421E-2</v>
      </c>
      <c r="EG42" s="1" t="s">
        <v>77</v>
      </c>
      <c r="EH42" s="1" t="s">
        <v>77</v>
      </c>
      <c r="EI42" s="7">
        <v>2.1823192945180532</v>
      </c>
      <c r="EJ42" s="7">
        <v>0.1542934810467991</v>
      </c>
      <c r="EK42" s="7">
        <v>55.847921528625385</v>
      </c>
      <c r="EL42" s="9">
        <v>72524.122624066542</v>
      </c>
      <c r="EM42" s="9">
        <v>227229.01278195487</v>
      </c>
      <c r="EN42" s="7">
        <v>8.9827380539651838</v>
      </c>
      <c r="EO42" s="7">
        <v>48.628668234723577</v>
      </c>
      <c r="EP42" s="9">
        <v>4054.7762250074493</v>
      </c>
      <c r="EQ42" s="9">
        <v>52.784892463245065</v>
      </c>
      <c r="ER42" s="9">
        <v>4054.7762250074493</v>
      </c>
      <c r="ES42" s="7">
        <v>85.164942398233066</v>
      </c>
      <c r="ET42" s="7">
        <v>15.807216094580111</v>
      </c>
      <c r="EU42" s="7">
        <v>10.76636795876081</v>
      </c>
      <c r="EV42" s="7">
        <v>6.9214186389834481E-2</v>
      </c>
      <c r="EW42" s="7">
        <v>1.8948952011384608</v>
      </c>
      <c r="EX42" s="7">
        <v>0.16394644327225741</v>
      </c>
      <c r="EY42" s="7">
        <v>1.023061740127855</v>
      </c>
      <c r="EZ42" s="7">
        <v>0.24640788756977017</v>
      </c>
      <c r="FA42" s="7">
        <v>2.0890316343916067</v>
      </c>
      <c r="FB42" s="7">
        <v>1.0539979928725367</v>
      </c>
      <c r="FC42" s="7">
        <v>0.58910273374261657</v>
      </c>
      <c r="FD42" s="7">
        <v>2.5835236206837537</v>
      </c>
      <c r="FE42" s="7">
        <v>0.41914456692225088</v>
      </c>
      <c r="FF42" s="7">
        <v>2.9736900654336216</v>
      </c>
      <c r="FG42" s="7">
        <v>0.54376990511117929</v>
      </c>
      <c r="FH42" s="7">
        <v>1.887682675753767</v>
      </c>
      <c r="FI42" s="7">
        <v>0.23451422689402024</v>
      </c>
      <c r="FJ42" s="7">
        <v>1.5587882736031227</v>
      </c>
      <c r="FK42" s="7">
        <v>0.22343910213680918</v>
      </c>
    </row>
    <row r="43" spans="1:167" x14ac:dyDescent="0.25">
      <c r="A43" s="1" t="s">
        <v>74</v>
      </c>
      <c r="B43" s="1" t="s">
        <v>170</v>
      </c>
      <c r="C43" s="1">
        <v>64.174710000000005</v>
      </c>
      <c r="D43" s="1">
        <v>-21.047840000000001</v>
      </c>
      <c r="E43" s="1">
        <v>25</v>
      </c>
      <c r="F43" s="1">
        <v>3</v>
      </c>
      <c r="G43" s="1" t="s">
        <v>72</v>
      </c>
      <c r="I43" s="16">
        <v>47.16281</v>
      </c>
      <c r="J43" s="16">
        <v>1.2871968615636546</v>
      </c>
      <c r="K43" s="16">
        <v>0.75322999999999996</v>
      </c>
      <c r="L43" s="16">
        <v>0.28520010678757574</v>
      </c>
      <c r="M43" s="16">
        <v>15.744070000000001</v>
      </c>
      <c r="N43" s="16">
        <v>0.49910078018425008</v>
      </c>
      <c r="O43" s="16">
        <v>9.18675</v>
      </c>
      <c r="P43" s="16">
        <v>0.16720584596360971</v>
      </c>
      <c r="Q43" s="16">
        <v>0.16619</v>
      </c>
      <c r="R43" s="16">
        <v>7.8194906378680762E-2</v>
      </c>
      <c r="S43" s="16">
        <v>9.3707499999999992</v>
      </c>
      <c r="T43" s="16">
        <v>0.41437579147805087</v>
      </c>
      <c r="U43" s="16">
        <v>14.05486</v>
      </c>
      <c r="V43" s="16">
        <v>1.0551373157775275</v>
      </c>
      <c r="W43" s="16">
        <v>1.5710999999999999</v>
      </c>
      <c r="X43" s="16">
        <v>0.22406157080101591</v>
      </c>
      <c r="Y43" s="16">
        <v>4.4200000000000003E-2</v>
      </c>
      <c r="Z43" s="16">
        <v>4.2380921231943314E-2</v>
      </c>
      <c r="AA43" s="16">
        <v>1.7399999999999999E-2</v>
      </c>
      <c r="AB43" s="16">
        <v>0.1126878947368421</v>
      </c>
      <c r="AC43" s="16">
        <v>0.13375000000000001</v>
      </c>
      <c r="AD43" s="16">
        <v>6.5016806095010468E-2</v>
      </c>
      <c r="AE43" s="16">
        <f t="shared" si="0"/>
        <v>98.205110000000019</v>
      </c>
      <c r="AF43" s="16"/>
      <c r="AG43" s="17">
        <v>47.69</v>
      </c>
      <c r="AH43" s="17">
        <v>0.73199999999999998</v>
      </c>
      <c r="AI43" s="17">
        <v>15.295</v>
      </c>
      <c r="AJ43" s="17">
        <v>0.97</v>
      </c>
      <c r="AK43" s="17">
        <v>8.6069999999999993</v>
      </c>
      <c r="AL43" s="17">
        <v>0.161</v>
      </c>
      <c r="AM43" s="17">
        <v>11.304</v>
      </c>
      <c r="AN43" s="17">
        <v>13.654</v>
      </c>
      <c r="AO43" s="17">
        <v>1.526</v>
      </c>
      <c r="AP43" s="17">
        <v>4.2999999999999997E-2</v>
      </c>
      <c r="AQ43" s="17">
        <v>1.7000000000000001E-2</v>
      </c>
      <c r="AR43" s="7"/>
      <c r="AS43" s="7">
        <v>3.89</v>
      </c>
      <c r="AT43" s="7"/>
      <c r="AU43" s="7">
        <v>40.706312500000003</v>
      </c>
      <c r="AV43" s="7">
        <v>1.0503736498365368</v>
      </c>
      <c r="AW43" s="7">
        <v>3.15E-3</v>
      </c>
      <c r="AX43" s="7">
        <v>4.655833333333334E-2</v>
      </c>
      <c r="AY43" s="7">
        <v>0.10047249999999999</v>
      </c>
      <c r="AZ43" s="7">
        <v>2.2186043556955481E-2</v>
      </c>
      <c r="BA43" s="7">
        <v>10.7511525</v>
      </c>
      <c r="BB43" s="7">
        <v>0.46557627430019155</v>
      </c>
      <c r="BC43" s="7">
        <v>0.16204249999999998</v>
      </c>
      <c r="BD43" s="7">
        <v>3.2742282112833178E-2</v>
      </c>
      <c r="BE43" s="7">
        <v>47.225720000000003</v>
      </c>
      <c r="BF43" s="7">
        <v>0.79327187268887522</v>
      </c>
      <c r="BG43" s="7">
        <v>0.39674500000000001</v>
      </c>
      <c r="BH43" s="7">
        <v>4.3837223874976461E-2</v>
      </c>
      <c r="BI43" s="7">
        <v>8.7475000000000001E-3</v>
      </c>
      <c r="BJ43" s="7">
        <v>2.068724759152216E-2</v>
      </c>
      <c r="BK43" s="7">
        <v>0.34876750000000001</v>
      </c>
      <c r="BL43" s="7">
        <v>8.6477669912432734E-2</v>
      </c>
      <c r="BM43" s="7">
        <v>1.34675E-2</v>
      </c>
      <c r="BN43" s="7">
        <v>2.1977813829787234E-2</v>
      </c>
      <c r="BO43" s="7">
        <v>9.3134999999999996E-2</v>
      </c>
      <c r="BP43" s="7">
        <v>1.7725210286790378E-2</v>
      </c>
      <c r="BQ43" s="7">
        <v>1.5802500000000001E-2</v>
      </c>
      <c r="BR43" s="7">
        <v>3.4113181955340979E-2</v>
      </c>
      <c r="BS43" s="7" t="s">
        <v>77</v>
      </c>
      <c r="BT43" s="7" t="s">
        <v>77</v>
      </c>
      <c r="BU43" s="7">
        <f t="shared" si="28"/>
        <v>99.825514999999996</v>
      </c>
      <c r="BV43" s="7">
        <v>88.67441157386898</v>
      </c>
      <c r="BW43" s="7" t="s">
        <v>77</v>
      </c>
      <c r="BY43" s="28">
        <v>486.35342919409777</v>
      </c>
      <c r="BZ43" s="7">
        <v>14.590602875822933</v>
      </c>
      <c r="CA43" s="4">
        <v>2.1055531578947364</v>
      </c>
      <c r="CB43" s="7">
        <f t="shared" si="1"/>
        <v>0.10527765789473682</v>
      </c>
      <c r="CC43" s="4">
        <v>0.19107189473684211</v>
      </c>
      <c r="CD43" s="7">
        <f t="shared" si="29"/>
        <v>7.6428757894736847E-3</v>
      </c>
      <c r="CE43" s="4">
        <v>70.018488421052638</v>
      </c>
      <c r="CF43" s="7">
        <f t="shared" si="2"/>
        <v>11.202958147368422</v>
      </c>
      <c r="CG43" s="5">
        <v>55392.933684210519</v>
      </c>
      <c r="CH43" s="9">
        <f t="shared" si="3"/>
        <v>1107.8586736842103</v>
      </c>
      <c r="CI43" s="5">
        <v>222764.92631578946</v>
      </c>
      <c r="CJ43" s="9">
        <f t="shared" si="4"/>
        <v>2227.6492631578944</v>
      </c>
      <c r="CK43" s="4">
        <v>30.386970526315785</v>
      </c>
      <c r="CL43" s="7">
        <f t="shared" si="5"/>
        <v>5.4696546947368407</v>
      </c>
      <c r="CM43" s="5">
        <v>189.03845263157893</v>
      </c>
      <c r="CN43" s="9">
        <f t="shared" si="30"/>
        <v>3.7807690526315789</v>
      </c>
      <c r="CO43" s="5">
        <v>4590.9210526315783</v>
      </c>
      <c r="CP43" s="9">
        <f t="shared" si="6"/>
        <v>91.818421052631564</v>
      </c>
      <c r="CQ43" s="5">
        <v>194.61922105263156</v>
      </c>
      <c r="CR43" s="9">
        <f t="shared" si="7"/>
        <v>3.8923844210526313</v>
      </c>
      <c r="CS43" s="5">
        <v>4590.5627368421056</v>
      </c>
      <c r="CT43" s="9">
        <f t="shared" si="8"/>
        <v>91.811254736842116</v>
      </c>
      <c r="CU43" s="4">
        <v>112.43949473684209</v>
      </c>
      <c r="CV43" s="7">
        <f t="shared" si="9"/>
        <v>3.3731848421052626</v>
      </c>
      <c r="CW43" s="4">
        <v>12.592112631578946</v>
      </c>
      <c r="CX43" s="7">
        <f t="shared" si="10"/>
        <v>0.50368450526315789</v>
      </c>
      <c r="CY43" s="4">
        <v>16.147501052631576</v>
      </c>
      <c r="CZ43" s="7">
        <f t="shared" si="11"/>
        <v>0.64590004210526308</v>
      </c>
      <c r="DA43" s="4">
        <v>0.67401887368421054</v>
      </c>
      <c r="DB43" s="7">
        <f t="shared" si="12"/>
        <v>5.3921509894736847E-2</v>
      </c>
      <c r="DC43" s="4">
        <v>5.9405174736842099</v>
      </c>
      <c r="DD43" s="7">
        <f t="shared" si="13"/>
        <v>0.29702587368421052</v>
      </c>
      <c r="DE43" s="4">
        <v>0.73862321052631574</v>
      </c>
      <c r="DF43" s="7">
        <f t="shared" si="14"/>
        <v>4.4317392631578946E-2</v>
      </c>
      <c r="DG43" s="4">
        <v>2.8538956842105261</v>
      </c>
      <c r="DH43" s="7">
        <f t="shared" si="15"/>
        <v>0.11415582736842105</v>
      </c>
      <c r="DI43" s="4">
        <v>0.49108970526315793</v>
      </c>
      <c r="DJ43" s="7">
        <f t="shared" si="16"/>
        <v>3.437627936842106E-2</v>
      </c>
      <c r="DK43" s="4">
        <v>3.4685864210526312</v>
      </c>
      <c r="DL43" s="7">
        <f t="shared" si="17"/>
        <v>0.34685864210526313</v>
      </c>
      <c r="DM43" s="4">
        <v>1.1924749473684211</v>
      </c>
      <c r="DN43" s="7">
        <f t="shared" si="18"/>
        <v>0.21464549052631579</v>
      </c>
      <c r="DO43" s="4">
        <v>0.58937572631578938</v>
      </c>
      <c r="DP43" s="7">
        <f t="shared" si="19"/>
        <v>4.1256300842105263E-2</v>
      </c>
      <c r="DQ43" s="4">
        <v>1.9506711578947367</v>
      </c>
      <c r="DR43" s="7">
        <f t="shared" si="20"/>
        <v>0.39013423157894733</v>
      </c>
      <c r="DS43" s="4">
        <v>0.3295072</v>
      </c>
      <c r="DT43" s="7">
        <f t="shared" si="21"/>
        <v>5.9311295999999999E-2</v>
      </c>
      <c r="DU43" s="4">
        <v>2.0630927368421053</v>
      </c>
      <c r="DV43" s="7">
        <f t="shared" si="22"/>
        <v>0.5570350389473685</v>
      </c>
      <c r="DW43" s="4">
        <v>0.40308734736842106</v>
      </c>
      <c r="DX43" s="7">
        <f t="shared" si="23"/>
        <v>3.6277861263157893E-2</v>
      </c>
      <c r="DY43" s="4">
        <v>1.1448189473684209</v>
      </c>
      <c r="DZ43" s="7">
        <f t="shared" si="24"/>
        <v>0.12593008421052632</v>
      </c>
      <c r="EA43" s="4">
        <v>0.16958190526315789</v>
      </c>
      <c r="EB43" s="7">
        <f t="shared" si="25"/>
        <v>3.9003838210526318E-2</v>
      </c>
      <c r="EC43" s="4">
        <v>1.4400711578947367</v>
      </c>
      <c r="ED43" s="7">
        <f t="shared" si="26"/>
        <v>0.15840782736842104</v>
      </c>
      <c r="EE43" s="4">
        <v>0.20320088421052632</v>
      </c>
      <c r="EF43" s="7">
        <f t="shared" si="27"/>
        <v>3.2512141473684211E-2</v>
      </c>
      <c r="EG43" s="1" t="s">
        <v>77</v>
      </c>
      <c r="EH43" s="1" t="s">
        <v>77</v>
      </c>
      <c r="EI43" s="7">
        <v>2.032112194540439</v>
      </c>
      <c r="EJ43" s="7">
        <v>0.18213436262800595</v>
      </c>
      <c r="EK43" s="7">
        <v>66.679120938251927</v>
      </c>
      <c r="EL43" s="9">
        <v>69297.752850137389</v>
      </c>
      <c r="EM43" s="9">
        <v>222923.85714285713</v>
      </c>
      <c r="EN43" s="7">
        <v>28.937158455958716</v>
      </c>
      <c r="EO43" s="7">
        <v>180.06735181913649</v>
      </c>
      <c r="EP43" s="9">
        <v>4373.5727780961161</v>
      </c>
      <c r="EQ43" s="9">
        <v>185.38327657785902</v>
      </c>
      <c r="ER43" s="9">
        <v>4373.2314260744115</v>
      </c>
      <c r="ES43" s="7">
        <v>107.07376011428569</v>
      </c>
      <c r="ET43" s="7">
        <v>11.991738774022318</v>
      </c>
      <c r="EU43" s="7">
        <v>15.37730622462726</v>
      </c>
      <c r="EV43" s="7">
        <v>0.64217246806308792</v>
      </c>
      <c r="EW43" s="7">
        <v>5.6570385184595571</v>
      </c>
      <c r="EX43" s="7">
        <v>0.70337565887666997</v>
      </c>
      <c r="EY43" s="7">
        <v>2.7177073838208496</v>
      </c>
      <c r="EZ43" s="7">
        <v>0.46767293279373434</v>
      </c>
      <c r="FA43" s="7">
        <v>3.3030781022665825</v>
      </c>
      <c r="FB43" s="7">
        <v>1.1355912843915106</v>
      </c>
      <c r="FC43" s="7">
        <v>0.561269568580817</v>
      </c>
      <c r="FD43" s="7">
        <v>1.8576751727663103</v>
      </c>
      <c r="FE43" s="7">
        <v>0.31380611033416872</v>
      </c>
      <c r="FF43" s="7">
        <v>1.9650296198669157</v>
      </c>
      <c r="FG43" s="7">
        <v>0.38388205214846194</v>
      </c>
      <c r="FH43" s="7">
        <v>1.0907279270957115</v>
      </c>
      <c r="FI43" s="7">
        <v>0.1615012906354977</v>
      </c>
      <c r="FJ43" s="7">
        <v>1.3727788449885066</v>
      </c>
      <c r="FK43" s="7">
        <v>0.19380174122630886</v>
      </c>
    </row>
    <row r="44" spans="1:167" x14ac:dyDescent="0.25">
      <c r="A44" s="1" t="s">
        <v>74</v>
      </c>
      <c r="B44" s="1" t="s">
        <v>170</v>
      </c>
      <c r="C44" s="1">
        <v>64.174710000000005</v>
      </c>
      <c r="D44" s="1">
        <v>-21.047840000000001</v>
      </c>
      <c r="E44" s="1">
        <v>26</v>
      </c>
      <c r="F44" s="1">
        <v>1</v>
      </c>
      <c r="G44" s="1" t="s">
        <v>72</v>
      </c>
      <c r="I44" s="16">
        <v>47.529916669999999</v>
      </c>
      <c r="J44" s="16">
        <v>0.51383488438088432</v>
      </c>
      <c r="K44" s="16">
        <v>0.89577233300000003</v>
      </c>
      <c r="L44" s="16">
        <v>5.5312969361260178E-2</v>
      </c>
      <c r="M44" s="16">
        <v>15.385716670000001</v>
      </c>
      <c r="N44" s="16">
        <v>0.22836415803934548</v>
      </c>
      <c r="O44" s="16">
        <v>9.74512</v>
      </c>
      <c r="P44" s="16">
        <v>0.17434598063131473</v>
      </c>
      <c r="Q44" s="16">
        <v>0.180664667</v>
      </c>
      <c r="R44" s="16">
        <v>2.6443314795743224E-2</v>
      </c>
      <c r="S44" s="16">
        <v>9.0696033329999999</v>
      </c>
      <c r="T44" s="16">
        <v>0.15244742738657435</v>
      </c>
      <c r="U44" s="16">
        <v>13.80785</v>
      </c>
      <c r="V44" s="16">
        <v>0.18522601243542131</v>
      </c>
      <c r="W44" s="16">
        <v>1.666788333</v>
      </c>
      <c r="X44" s="16">
        <v>0.12599542922129367</v>
      </c>
      <c r="Y44" s="16">
        <v>4.1222833E-2</v>
      </c>
      <c r="Z44" s="16">
        <v>1.9548524035206499E-2</v>
      </c>
      <c r="AA44" s="16">
        <v>0.10533883300000001</v>
      </c>
      <c r="AB44" s="16">
        <v>2.0436892966360858E-2</v>
      </c>
      <c r="AC44" s="16">
        <v>1.4800000000000001E-2</v>
      </c>
      <c r="AD44" s="16">
        <v>1.4800000000000001E-2</v>
      </c>
      <c r="AE44" s="16">
        <f t="shared" si="0"/>
        <v>98.442793672000022</v>
      </c>
      <c r="AF44" s="16"/>
      <c r="AG44" s="16">
        <v>48.170999999999999</v>
      </c>
      <c r="AH44" s="16">
        <v>0.94099999999999995</v>
      </c>
      <c r="AI44" s="16">
        <v>14.939</v>
      </c>
      <c r="AJ44" s="16">
        <v>1.0289999999999999</v>
      </c>
      <c r="AK44" s="16">
        <v>9.1010000000000009</v>
      </c>
      <c r="AL44" s="16">
        <v>0.184</v>
      </c>
      <c r="AM44" s="16">
        <v>10.281000000000001</v>
      </c>
      <c r="AN44" s="16">
        <v>13.701000000000001</v>
      </c>
      <c r="AO44" s="16">
        <v>1.546</v>
      </c>
      <c r="AP44" s="16">
        <v>3.5000000000000003E-2</v>
      </c>
      <c r="AQ44" s="16">
        <v>7.2999999999999995E-2</v>
      </c>
      <c r="AR44" s="7"/>
      <c r="AS44" s="7">
        <v>1.0900000000000001</v>
      </c>
      <c r="AT44" s="7"/>
      <c r="AU44" s="7">
        <v>40.565966666666661</v>
      </c>
      <c r="AV44" s="7">
        <v>1.0461467126086246</v>
      </c>
      <c r="AW44" s="7">
        <v>1.321E-2</v>
      </c>
      <c r="AX44" s="7">
        <v>4.7194463157894724E-2</v>
      </c>
      <c r="AY44" s="7">
        <v>5.4516666666666665E-2</v>
      </c>
      <c r="AZ44" s="7">
        <v>2.093500462107209E-2</v>
      </c>
      <c r="BA44" s="7">
        <v>12.425896666666667</v>
      </c>
      <c r="BB44" s="7">
        <v>0.50047269801291683</v>
      </c>
      <c r="BC44" s="7">
        <v>0.19150999999999999</v>
      </c>
      <c r="BD44" s="7">
        <v>3.364423026788925E-2</v>
      </c>
      <c r="BE44" s="7">
        <v>46.010046666666661</v>
      </c>
      <c r="BF44" s="7">
        <v>0.78417051299105034</v>
      </c>
      <c r="BG44" s="7">
        <v>0.3622266666666667</v>
      </c>
      <c r="BH44" s="7">
        <v>4.4075620052770444E-2</v>
      </c>
      <c r="BI44" s="7">
        <v>-2.4433333333333334E-3</v>
      </c>
      <c r="BJ44" s="7">
        <v>2.0763841911764711E-2</v>
      </c>
      <c r="BK44" s="7">
        <v>0.21241999999999997</v>
      </c>
      <c r="BL44" s="7">
        <v>8.2284701771201479E-2</v>
      </c>
      <c r="BM44" s="7">
        <v>1.7770000000000001E-2</v>
      </c>
      <c r="BN44" s="7">
        <v>2.2231599312123821E-2</v>
      </c>
      <c r="BO44" s="7">
        <v>4.0776666666666662E-2</v>
      </c>
      <c r="BP44" s="7">
        <v>1.6870919553962565E-2</v>
      </c>
      <c r="BQ44" s="7">
        <v>2.4213333333333333E-2</v>
      </c>
      <c r="BR44" s="7">
        <v>3.4529323764513682E-2</v>
      </c>
      <c r="BS44" s="7" t="s">
        <v>77</v>
      </c>
      <c r="BT44" s="7" t="s">
        <v>77</v>
      </c>
      <c r="BU44" s="7">
        <f t="shared" si="28"/>
        <v>99.916110000000003</v>
      </c>
      <c r="BV44" s="7">
        <v>86.841973046546556</v>
      </c>
      <c r="BW44" s="7" t="s">
        <v>77</v>
      </c>
      <c r="BY44" s="28">
        <v>516.04534815671889</v>
      </c>
      <c r="BZ44" s="7">
        <v>15.481360444701567</v>
      </c>
      <c r="CA44" s="4">
        <v>2.490540439849624</v>
      </c>
      <c r="CB44" s="7">
        <f t="shared" si="1"/>
        <v>0.12452702199248121</v>
      </c>
      <c r="CC44" s="4">
        <v>0.2478160481203007</v>
      </c>
      <c r="CD44" s="7">
        <f t="shared" si="29"/>
        <v>9.9126419248120289E-3</v>
      </c>
      <c r="CE44" s="4">
        <v>77.048525112781945</v>
      </c>
      <c r="CF44" s="7">
        <f t="shared" si="2"/>
        <v>12.327764018045112</v>
      </c>
      <c r="CG44" s="5">
        <v>52965.439135338347</v>
      </c>
      <c r="CH44" s="9">
        <f t="shared" si="3"/>
        <v>1059.308782706767</v>
      </c>
      <c r="CI44" s="5">
        <v>224718.84060150376</v>
      </c>
      <c r="CJ44" s="9">
        <f t="shared" si="4"/>
        <v>2247.1884060150378</v>
      </c>
      <c r="CK44" s="4">
        <v>10.784118721804511</v>
      </c>
      <c r="CL44" s="7">
        <f t="shared" si="5"/>
        <v>1.9411413699248119</v>
      </c>
      <c r="CM44" s="5">
        <v>330.29187481203002</v>
      </c>
      <c r="CN44" s="9">
        <f t="shared" si="30"/>
        <v>6.6058374962406008</v>
      </c>
      <c r="CO44" s="5">
        <v>5292.4775037593981</v>
      </c>
      <c r="CP44" s="9">
        <f t="shared" si="6"/>
        <v>105.84955007518796</v>
      </c>
      <c r="CQ44" s="5">
        <v>344.57852781954887</v>
      </c>
      <c r="CR44" s="9">
        <f t="shared" si="7"/>
        <v>6.8915705563909775</v>
      </c>
      <c r="CS44" s="5">
        <v>5320.1290902255623</v>
      </c>
      <c r="CT44" s="9">
        <f t="shared" si="8"/>
        <v>106.40258180451124</v>
      </c>
      <c r="CU44" s="4">
        <v>115.81135037593982</v>
      </c>
      <c r="CV44" s="7">
        <f t="shared" si="9"/>
        <v>3.4743405112781947</v>
      </c>
      <c r="CW44" s="4">
        <v>14.651726240601501</v>
      </c>
      <c r="CX44" s="7">
        <f t="shared" si="10"/>
        <v>0.58606904962406003</v>
      </c>
      <c r="CY44" s="4">
        <v>23.96651556390977</v>
      </c>
      <c r="CZ44" s="7">
        <f t="shared" si="11"/>
        <v>0.95866062255639084</v>
      </c>
      <c r="DA44" s="4">
        <v>1.319504789473684</v>
      </c>
      <c r="DB44" s="7">
        <f t="shared" si="12"/>
        <v>0.10556038315789472</v>
      </c>
      <c r="DC44" s="4">
        <v>9.6798625563909759</v>
      </c>
      <c r="DD44" s="7">
        <f t="shared" si="13"/>
        <v>0.48399312781954884</v>
      </c>
      <c r="DE44" s="4">
        <v>1.4879445187969924</v>
      </c>
      <c r="DF44" s="7">
        <f t="shared" si="14"/>
        <v>8.9276671127819535E-2</v>
      </c>
      <c r="DG44" s="4">
        <v>3.9249890789473678</v>
      </c>
      <c r="DH44" s="7">
        <f t="shared" si="15"/>
        <v>0.15699956315789471</v>
      </c>
      <c r="DI44" s="4">
        <v>0.73850519736842102</v>
      </c>
      <c r="DJ44" s="7">
        <f t="shared" si="16"/>
        <v>5.1695363815789479E-2</v>
      </c>
      <c r="DK44" s="4">
        <v>4.3320818796992473</v>
      </c>
      <c r="DL44" s="7">
        <f t="shared" si="17"/>
        <v>0.43320818796992477</v>
      </c>
      <c r="DM44" s="4">
        <v>1.5849058007518795</v>
      </c>
      <c r="DN44" s="7">
        <f t="shared" si="18"/>
        <v>0.28528304413533828</v>
      </c>
      <c r="DO44" s="4">
        <v>0.60527154022556384</v>
      </c>
      <c r="DP44" s="7">
        <f t="shared" si="19"/>
        <v>4.2369007815789471E-2</v>
      </c>
      <c r="DQ44" s="4">
        <v>2.3418905714285714</v>
      </c>
      <c r="DR44" s="7">
        <f t="shared" si="20"/>
        <v>0.4683781142857143</v>
      </c>
      <c r="DS44" s="4">
        <v>0.37206745789473683</v>
      </c>
      <c r="DT44" s="7">
        <f t="shared" si="21"/>
        <v>6.6972142421052622E-2</v>
      </c>
      <c r="DU44" s="4">
        <v>2.4321648684210522</v>
      </c>
      <c r="DV44" s="7">
        <f t="shared" si="22"/>
        <v>0.65668451447368414</v>
      </c>
      <c r="DW44" s="4">
        <v>0.50556317255639094</v>
      </c>
      <c r="DX44" s="7">
        <f t="shared" si="23"/>
        <v>4.5500685530075184E-2</v>
      </c>
      <c r="DY44" s="4">
        <v>1.5652063045112778</v>
      </c>
      <c r="DZ44" s="7">
        <f t="shared" si="24"/>
        <v>0.17217269349624056</v>
      </c>
      <c r="EA44" s="4">
        <v>0.20335663458646613</v>
      </c>
      <c r="EB44" s="7">
        <f t="shared" si="25"/>
        <v>4.6772025954887213E-2</v>
      </c>
      <c r="EC44" s="4">
        <v>1.5946651842105259</v>
      </c>
      <c r="ED44" s="7">
        <f t="shared" si="26"/>
        <v>0.17541317026315786</v>
      </c>
      <c r="EE44" s="4">
        <v>0.1961003522556391</v>
      </c>
      <c r="EF44" s="7">
        <f t="shared" si="27"/>
        <v>3.1376056360902259E-2</v>
      </c>
      <c r="EG44" s="1" t="s">
        <v>77</v>
      </c>
      <c r="EH44" s="1" t="s">
        <v>77</v>
      </c>
      <c r="EI44" s="7">
        <v>2.4412395867935706</v>
      </c>
      <c r="EJ44" s="7">
        <v>0.2410864160126911</v>
      </c>
      <c r="EK44" s="7">
        <v>74.912388452630779</v>
      </c>
      <c r="EL44" s="9">
        <v>60784.218744055397</v>
      </c>
      <c r="EM44" s="9">
        <v>225172.26090225563</v>
      </c>
      <c r="EN44" s="7">
        <v>10.485006728001988</v>
      </c>
      <c r="EO44" s="7">
        <v>321.18307427626365</v>
      </c>
      <c r="EP44" s="9">
        <v>5146.8937949766269</v>
      </c>
      <c r="EQ44" s="9">
        <v>335.07572948216159</v>
      </c>
      <c r="ER44" s="9">
        <v>5173.7847508102359</v>
      </c>
      <c r="ES44" s="7">
        <v>112.59848830466163</v>
      </c>
      <c r="ET44" s="7">
        <v>14.24564161682868</v>
      </c>
      <c r="EU44" s="7">
        <v>23.30198288196814</v>
      </c>
      <c r="EV44" s="7">
        <v>1.2832856708526228</v>
      </c>
      <c r="EW44" s="7">
        <v>9.4113309177399938</v>
      </c>
      <c r="EX44" s="7">
        <v>1.4466660950525112</v>
      </c>
      <c r="EY44" s="7">
        <v>3.8161035335619258</v>
      </c>
      <c r="EZ44" s="7">
        <v>0.71803475453604271</v>
      </c>
      <c r="FA44" s="7">
        <v>4.2119130806973573</v>
      </c>
      <c r="FB44" s="7">
        <v>1.5409556050026523</v>
      </c>
      <c r="FC44" s="7">
        <v>0.58849239386271213</v>
      </c>
      <c r="FD44" s="7">
        <v>2.2769900163473191</v>
      </c>
      <c r="FE44" s="7">
        <v>0.36176184698996772</v>
      </c>
      <c r="FF44" s="7">
        <v>2.3649764539879126</v>
      </c>
      <c r="FG44" s="7">
        <v>0.49156144838139537</v>
      </c>
      <c r="FH44" s="7">
        <v>1.522242919109593</v>
      </c>
      <c r="FI44" s="7">
        <v>0.19772401526842745</v>
      </c>
      <c r="FJ44" s="7">
        <v>1.5514076199456348</v>
      </c>
      <c r="FK44" s="7">
        <v>0.19083837996663691</v>
      </c>
    </row>
    <row r="45" spans="1:167" x14ac:dyDescent="0.25">
      <c r="A45" s="1" t="s">
        <v>74</v>
      </c>
      <c r="B45" s="1" t="s">
        <v>170</v>
      </c>
      <c r="C45" s="1">
        <v>64.174710000000005</v>
      </c>
      <c r="D45" s="1">
        <v>-21.047840000000001</v>
      </c>
      <c r="E45" s="1">
        <v>28</v>
      </c>
      <c r="F45" s="1">
        <v>1</v>
      </c>
      <c r="G45" s="1" t="s">
        <v>72</v>
      </c>
      <c r="I45" s="16">
        <v>47.689374999999998</v>
      </c>
      <c r="J45" s="16">
        <v>0.51223024128707884</v>
      </c>
      <c r="K45" s="16">
        <v>1.3793575</v>
      </c>
      <c r="L45" s="16">
        <v>6.2268363107602816E-2</v>
      </c>
      <c r="M45" s="16">
        <v>15.500925000000001</v>
      </c>
      <c r="N45" s="16">
        <v>0.23352252396568066</v>
      </c>
      <c r="O45" s="16">
        <v>8.4858174999999996</v>
      </c>
      <c r="P45" s="16">
        <v>0.16018160056650882</v>
      </c>
      <c r="Q45" s="16">
        <v>0.16684075000000001</v>
      </c>
      <c r="R45" s="16">
        <v>2.5321832738665041E-2</v>
      </c>
      <c r="S45" s="16">
        <v>8.2248800000000006</v>
      </c>
      <c r="T45" s="16">
        <v>0.14422210415061149</v>
      </c>
      <c r="U45" s="16">
        <v>14.7957</v>
      </c>
      <c r="V45" s="16">
        <v>0.19553814284633331</v>
      </c>
      <c r="W45" s="16">
        <v>1.7548125000000001</v>
      </c>
      <c r="X45" s="16">
        <v>0.12985103330186115</v>
      </c>
      <c r="Y45" s="16">
        <v>0.17911199999999999</v>
      </c>
      <c r="Z45" s="16">
        <v>2.5536467379602381E-2</v>
      </c>
      <c r="AA45" s="16">
        <v>0.13043625</v>
      </c>
      <c r="AB45" s="16">
        <v>2.383108030040439E-2</v>
      </c>
      <c r="AC45" s="16">
        <v>1.6760000000000001E-2</v>
      </c>
      <c r="AD45" s="16">
        <v>1.6760000000000001E-2</v>
      </c>
      <c r="AE45" s="16">
        <f t="shared" si="0"/>
        <v>98.324016499999999</v>
      </c>
      <c r="AF45" s="16"/>
      <c r="AG45" s="17">
        <v>46.722999999999999</v>
      </c>
      <c r="AH45" s="17">
        <v>1.1020000000000001</v>
      </c>
      <c r="AI45" s="17">
        <v>13.523999999999999</v>
      </c>
      <c r="AJ45" s="17">
        <v>1.224</v>
      </c>
      <c r="AK45" s="17">
        <v>9.7590000000000003</v>
      </c>
      <c r="AL45" s="17">
        <v>0.127</v>
      </c>
      <c r="AM45" s="17">
        <v>12.813000000000001</v>
      </c>
      <c r="AN45" s="17">
        <v>13.003</v>
      </c>
      <c r="AO45" s="17">
        <v>1.4450000000000001</v>
      </c>
      <c r="AP45" s="17">
        <v>0.14399999999999999</v>
      </c>
      <c r="AQ45" s="17">
        <v>0.13600000000000001</v>
      </c>
      <c r="AR45" s="7"/>
      <c r="AS45" s="7">
        <v>16.29</v>
      </c>
      <c r="AT45" s="7"/>
      <c r="AU45" s="7">
        <v>41.157998749999997</v>
      </c>
      <c r="AV45" s="7">
        <v>1.0553824657354953</v>
      </c>
      <c r="AW45" s="7">
        <v>6.1250000000000002E-3</v>
      </c>
      <c r="AX45" s="7">
        <v>4.7462491485013615E-2</v>
      </c>
      <c r="AY45" s="7">
        <v>5.4832499999999999E-2</v>
      </c>
      <c r="AZ45" s="7">
        <v>2.0389773109062714E-2</v>
      </c>
      <c r="BA45" s="7">
        <v>10.489024999999998</v>
      </c>
      <c r="BB45" s="7">
        <v>0.45685226068720747</v>
      </c>
      <c r="BC45" s="7">
        <v>0.15922375</v>
      </c>
      <c r="BD45" s="7">
        <v>3.2699896105772147E-2</v>
      </c>
      <c r="BE45" s="7">
        <v>47.479453749999998</v>
      </c>
      <c r="BF45" s="7">
        <v>0.78882966496300655</v>
      </c>
      <c r="BG45" s="7">
        <v>0.37596250000000003</v>
      </c>
      <c r="BH45" s="7">
        <v>4.1724506755898172E-2</v>
      </c>
      <c r="BI45" s="7">
        <v>3.7475000000000008E-3</v>
      </c>
      <c r="BJ45" s="7">
        <v>2.0436007194244613E-2</v>
      </c>
      <c r="BK45" s="7">
        <v>0.31348874999999998</v>
      </c>
      <c r="BL45" s="7">
        <v>8.5788599434499332E-2</v>
      </c>
      <c r="BM45" s="7">
        <v>2.201125E-2</v>
      </c>
      <c r="BN45" s="7">
        <v>2.2770258620689661E-2</v>
      </c>
      <c r="BO45" s="7">
        <v>6.6473749999999998E-2</v>
      </c>
      <c r="BP45" s="7">
        <v>1.7285769418409695E-2</v>
      </c>
      <c r="BQ45" s="7">
        <v>2.0998750000000004E-2</v>
      </c>
      <c r="BR45" s="7">
        <v>3.3763942737113015E-2</v>
      </c>
      <c r="BS45" s="7" t="s">
        <v>77</v>
      </c>
      <c r="BT45" s="7" t="s">
        <v>77</v>
      </c>
      <c r="BU45" s="7">
        <f t="shared" si="28"/>
        <v>100.14934125000001</v>
      </c>
      <c r="BV45" s="7">
        <v>88.972631939434933</v>
      </c>
      <c r="BW45" s="7" t="s">
        <v>77</v>
      </c>
      <c r="BY45" s="26">
        <v>566.04102624627194</v>
      </c>
      <c r="BZ45" s="7">
        <v>16.981230787388157</v>
      </c>
      <c r="CA45" s="4">
        <v>2.1680787312030074</v>
      </c>
      <c r="CB45" s="7">
        <f t="shared" si="1"/>
        <v>0.10840393656015038</v>
      </c>
      <c r="CC45" s="4">
        <v>0.57386534962406011</v>
      </c>
      <c r="CD45" s="7">
        <f t="shared" si="29"/>
        <v>2.2954613984962405E-2</v>
      </c>
      <c r="CE45" s="4">
        <v>56.951174248120296</v>
      </c>
      <c r="CF45" s="7">
        <f t="shared" si="2"/>
        <v>9.1121878796992473</v>
      </c>
      <c r="CG45" s="5">
        <v>46567.733082706764</v>
      </c>
      <c r="CH45" s="9">
        <f t="shared" si="3"/>
        <v>931.35466165413527</v>
      </c>
      <c r="CI45" s="5">
        <v>219160.93609022556</v>
      </c>
      <c r="CJ45" s="9">
        <f t="shared" si="4"/>
        <v>2191.6093609022555</v>
      </c>
      <c r="CK45" s="4">
        <v>85.227588251879681</v>
      </c>
      <c r="CL45" s="7">
        <f t="shared" si="5"/>
        <v>15.340965885338342</v>
      </c>
      <c r="CM45" s="5">
        <v>1402.2316447368419</v>
      </c>
      <c r="CN45" s="9">
        <f t="shared" si="30"/>
        <v>28.044632894736839</v>
      </c>
      <c r="CO45" s="5">
        <v>7472.4290695488717</v>
      </c>
      <c r="CP45" s="9">
        <f t="shared" si="6"/>
        <v>149.44858139097744</v>
      </c>
      <c r="CQ45" s="5">
        <v>1359.4006109022555</v>
      </c>
      <c r="CR45" s="9">
        <f t="shared" si="7"/>
        <v>27.18801221804511</v>
      </c>
      <c r="CS45" s="5">
        <v>7475.7779981203003</v>
      </c>
      <c r="CT45" s="9">
        <f t="shared" si="8"/>
        <v>149.515559962406</v>
      </c>
      <c r="CU45" s="4">
        <v>153.16060432330823</v>
      </c>
      <c r="CV45" s="7">
        <f t="shared" si="9"/>
        <v>4.594818129699247</v>
      </c>
      <c r="CW45" s="4">
        <v>16.427375939849622</v>
      </c>
      <c r="CX45" s="7">
        <f t="shared" si="10"/>
        <v>0.65709503759398491</v>
      </c>
      <c r="CY45" s="4">
        <v>63.115846710526313</v>
      </c>
      <c r="CZ45" s="7">
        <f t="shared" si="11"/>
        <v>2.5246338684210525</v>
      </c>
      <c r="DA45" s="4">
        <v>8.1691824718045112</v>
      </c>
      <c r="DB45" s="7">
        <f t="shared" si="12"/>
        <v>0.65353459774436096</v>
      </c>
      <c r="DC45" s="4">
        <v>49.239825563909768</v>
      </c>
      <c r="DD45" s="7">
        <f t="shared" si="13"/>
        <v>2.4619912781954887</v>
      </c>
      <c r="DE45" s="4">
        <v>6.7403356578947369</v>
      </c>
      <c r="DF45" s="7">
        <f t="shared" si="14"/>
        <v>0.40442013947368421</v>
      </c>
      <c r="DG45" s="4">
        <v>16.125972368421049</v>
      </c>
      <c r="DH45" s="7">
        <f t="shared" si="15"/>
        <v>0.64503889473684195</v>
      </c>
      <c r="DI45" s="4">
        <v>2.1874672650375935</v>
      </c>
      <c r="DJ45" s="7">
        <f t="shared" si="16"/>
        <v>0.15312270855263155</v>
      </c>
      <c r="DK45" s="4">
        <v>10.584376879699246</v>
      </c>
      <c r="DL45" s="7">
        <f t="shared" si="17"/>
        <v>1.0584376879699247</v>
      </c>
      <c r="DM45" s="4">
        <v>2.5297630169172929</v>
      </c>
      <c r="DN45" s="7">
        <f t="shared" si="18"/>
        <v>0.45535734304511272</v>
      </c>
      <c r="DO45" s="4">
        <v>0.92765321428571423</v>
      </c>
      <c r="DP45" s="7">
        <f t="shared" si="19"/>
        <v>6.4935725E-2</v>
      </c>
      <c r="DQ45" s="4">
        <v>2.6993245582706762</v>
      </c>
      <c r="DR45" s="7">
        <f t="shared" si="20"/>
        <v>0.5398649116541353</v>
      </c>
      <c r="DS45" s="4">
        <v>0.47315954229323304</v>
      </c>
      <c r="DT45" s="7">
        <f t="shared" si="21"/>
        <v>8.5168717612781941E-2</v>
      </c>
      <c r="DU45" s="4">
        <v>3.5623787030075187</v>
      </c>
      <c r="DV45" s="7">
        <f t="shared" si="22"/>
        <v>0.96184224981203015</v>
      </c>
      <c r="DW45" s="4">
        <v>0.70962915131578941</v>
      </c>
      <c r="DX45" s="7">
        <f t="shared" si="23"/>
        <v>6.3866623618421048E-2</v>
      </c>
      <c r="DY45" s="4">
        <v>1.8806877819548868</v>
      </c>
      <c r="DZ45" s="7">
        <f t="shared" si="24"/>
        <v>0.20687565601503755</v>
      </c>
      <c r="EA45" s="4">
        <v>0.330583314849624</v>
      </c>
      <c r="EB45" s="7">
        <f t="shared" si="25"/>
        <v>7.6034162415413525E-2</v>
      </c>
      <c r="EC45" s="4">
        <v>2.0513950093984961</v>
      </c>
      <c r="ED45" s="7">
        <f t="shared" si="26"/>
        <v>0.22565345103383458</v>
      </c>
      <c r="EE45" s="4">
        <v>0.31814821428571427</v>
      </c>
      <c r="EF45" s="7">
        <f t="shared" si="27"/>
        <v>5.0903714285714281E-2</v>
      </c>
      <c r="EG45" s="1" t="s">
        <v>77</v>
      </c>
      <c r="EH45" s="1" t="s">
        <v>77</v>
      </c>
      <c r="EI45" s="7">
        <v>1.8980729818501261</v>
      </c>
      <c r="EJ45" s="7">
        <v>0.4805970491194867</v>
      </c>
      <c r="EK45" s="7">
        <v>47.531204329239735</v>
      </c>
      <c r="EL45" s="9">
        <v>103129.66153332907</v>
      </c>
      <c r="EM45" s="9">
        <v>218403.67744360902</v>
      </c>
      <c r="EN45" s="7">
        <v>71.12550598162494</v>
      </c>
      <c r="EO45" s="7">
        <v>1171.3349334455993</v>
      </c>
      <c r="EP45" s="9">
        <v>6244.6498856186308</v>
      </c>
      <c r="EQ45" s="9">
        <v>1135.5566179623133</v>
      </c>
      <c r="ER45" s="9">
        <v>6247.4485587443151</v>
      </c>
      <c r="ES45" s="7">
        <v>127.81352948041348</v>
      </c>
      <c r="ET45" s="7">
        <v>13.710942605988025</v>
      </c>
      <c r="EU45" s="7">
        <v>52.675261796300489</v>
      </c>
      <c r="EV45" s="7">
        <v>6.8293445454544131</v>
      </c>
      <c r="EW45" s="7">
        <v>41.091190923548872</v>
      </c>
      <c r="EX45" s="7">
        <v>5.6248643239424023</v>
      </c>
      <c r="EY45" s="7">
        <v>13.457277534767776</v>
      </c>
      <c r="EZ45" s="7">
        <v>1.8257149538312543</v>
      </c>
      <c r="FA45" s="7">
        <v>8.8328887112074828</v>
      </c>
      <c r="FB45" s="7">
        <v>2.1112536944761509</v>
      </c>
      <c r="FC45" s="7">
        <v>0.77422886210733621</v>
      </c>
      <c r="FD45" s="7">
        <v>2.2530038269592314</v>
      </c>
      <c r="FE45" s="7">
        <v>0.39495985980609938</v>
      </c>
      <c r="FF45" s="7">
        <v>2.9749393104972102</v>
      </c>
      <c r="FG45" s="7">
        <v>0.59235834572865975</v>
      </c>
      <c r="FH45" s="7">
        <v>1.572233805491096</v>
      </c>
      <c r="FI45" s="7">
        <v>0.27594738775515643</v>
      </c>
      <c r="FJ45" s="7">
        <v>1.7182939423006944</v>
      </c>
      <c r="FK45" s="7">
        <v>0.26696131000786122</v>
      </c>
    </row>
    <row r="46" spans="1:167" x14ac:dyDescent="0.25">
      <c r="A46" s="1" t="s">
        <v>74</v>
      </c>
      <c r="B46" s="1" t="s">
        <v>170</v>
      </c>
      <c r="C46" s="1">
        <v>64.174710000000005</v>
      </c>
      <c r="D46" s="1">
        <v>-21.047840000000001</v>
      </c>
      <c r="E46" s="1">
        <v>29</v>
      </c>
      <c r="F46" s="1">
        <v>1</v>
      </c>
      <c r="G46" s="1" t="s">
        <v>72</v>
      </c>
      <c r="I46" s="16">
        <v>48.485083330000002</v>
      </c>
      <c r="J46" s="16">
        <v>0.51597419222884067</v>
      </c>
      <c r="K46" s="16">
        <v>1.0687234999999999</v>
      </c>
      <c r="L46" s="16">
        <v>5.7197418269769824E-2</v>
      </c>
      <c r="M46" s="16">
        <v>15.5985</v>
      </c>
      <c r="N46" s="16">
        <v>0.22862886493885026</v>
      </c>
      <c r="O46" s="16">
        <v>8.0018100000000008</v>
      </c>
      <c r="P46" s="16">
        <v>0.15476553321584119</v>
      </c>
      <c r="Q46" s="16">
        <v>0.170870833</v>
      </c>
      <c r="R46" s="16">
        <v>2.4805108877721947E-2</v>
      </c>
      <c r="S46" s="16">
        <v>9.3915450000000007</v>
      </c>
      <c r="T46" s="16">
        <v>0.15674228673530519</v>
      </c>
      <c r="U46" s="16">
        <v>14.38996667</v>
      </c>
      <c r="V46" s="16">
        <v>0.19030512686401069</v>
      </c>
      <c r="W46" s="16">
        <v>1.6945683330000001</v>
      </c>
      <c r="X46" s="16">
        <v>0.13037684045400019</v>
      </c>
      <c r="Y46" s="16">
        <v>0.154637833</v>
      </c>
      <c r="Z46" s="16">
        <v>2.4356386292834889E-2</v>
      </c>
      <c r="AA46" s="16">
        <v>0.102382167</v>
      </c>
      <c r="AB46" s="16">
        <v>2.3692440944881894E-2</v>
      </c>
      <c r="AC46" s="16">
        <v>1.67E-2</v>
      </c>
      <c r="AD46" s="16">
        <v>1.67E-2</v>
      </c>
      <c r="AE46" s="16">
        <f t="shared" si="0"/>
        <v>99.07478766600002</v>
      </c>
      <c r="AF46" s="16"/>
      <c r="AG46" s="17">
        <v>47.4</v>
      </c>
      <c r="AH46" s="17">
        <v>0.90600000000000003</v>
      </c>
      <c r="AI46" s="17">
        <v>13.349</v>
      </c>
      <c r="AJ46" s="17">
        <v>1.18</v>
      </c>
      <c r="AK46" s="17">
        <v>9.1620000000000008</v>
      </c>
      <c r="AL46" s="17">
        <v>0.114</v>
      </c>
      <c r="AM46" s="17">
        <v>13.411</v>
      </c>
      <c r="AN46" s="17">
        <v>12.683</v>
      </c>
      <c r="AO46" s="17">
        <v>1.524</v>
      </c>
      <c r="AP46" s="17">
        <v>0.13100000000000001</v>
      </c>
      <c r="AQ46" s="17">
        <v>0.13900000000000001</v>
      </c>
      <c r="AR46" s="7"/>
      <c r="AS46" s="7">
        <v>14.88</v>
      </c>
      <c r="AT46" s="7"/>
      <c r="AU46" s="7">
        <v>41.246525555555557</v>
      </c>
      <c r="AV46" s="7">
        <v>1.0586334710946781</v>
      </c>
      <c r="AW46" s="7">
        <v>1.1261111111111111E-2</v>
      </c>
      <c r="AX46" s="7">
        <v>4.6983394604481012E-2</v>
      </c>
      <c r="AY46" s="7">
        <v>7.0974444444444437E-2</v>
      </c>
      <c r="AZ46" s="7">
        <v>2.1311648392461552E-2</v>
      </c>
      <c r="BA46" s="7">
        <v>9.7117366666666669</v>
      </c>
      <c r="BB46" s="7">
        <v>0.4408520871872979</v>
      </c>
      <c r="BC46" s="7">
        <v>0.15415333333333334</v>
      </c>
      <c r="BD46" s="7">
        <v>3.2061356774565834E-2</v>
      </c>
      <c r="BE46" s="7">
        <v>47.904346666666669</v>
      </c>
      <c r="BF46" s="7">
        <v>0.79312351439222395</v>
      </c>
      <c r="BG46" s="7">
        <v>0.36710777777777776</v>
      </c>
      <c r="BH46" s="7">
        <v>4.2843432615524348E-2</v>
      </c>
      <c r="BI46" s="7">
        <v>7.3544444444444447E-3</v>
      </c>
      <c r="BJ46" s="7">
        <v>2.0177885786744558E-2</v>
      </c>
      <c r="BK46" s="7">
        <v>0.35136999999999996</v>
      </c>
      <c r="BL46" s="7">
        <v>8.6339157455061988E-2</v>
      </c>
      <c r="BM46" s="7">
        <v>1.733888888888889E-2</v>
      </c>
      <c r="BN46" s="7">
        <v>2.2131338424634061E-2</v>
      </c>
      <c r="BO46" s="7">
        <v>9.0497777777777788E-2</v>
      </c>
      <c r="BP46" s="7">
        <v>1.7739695026637321E-2</v>
      </c>
      <c r="BQ46" s="7">
        <v>1.7881111111111112E-2</v>
      </c>
      <c r="BR46" s="7">
        <v>3.3721128490050989E-2</v>
      </c>
      <c r="BS46" s="7" t="s">
        <v>77</v>
      </c>
      <c r="BT46" s="7" t="s">
        <v>77</v>
      </c>
      <c r="BU46" s="7">
        <f t="shared" si="28"/>
        <v>99.950547777777786</v>
      </c>
      <c r="BV46" s="7">
        <v>89.787672875512087</v>
      </c>
      <c r="BW46" s="7" t="s">
        <v>77</v>
      </c>
      <c r="BY46" s="26">
        <v>536.80124437872712</v>
      </c>
      <c r="BZ46" s="7">
        <v>16.104037331361813</v>
      </c>
      <c r="CA46" s="4">
        <v>2.4638525770676689</v>
      </c>
      <c r="CB46" s="7">
        <f t="shared" si="1"/>
        <v>0.12319262885338345</v>
      </c>
      <c r="CC46" s="4">
        <v>0.59009131296992479</v>
      </c>
      <c r="CD46" s="7">
        <f t="shared" si="29"/>
        <v>2.3603652518796991E-2</v>
      </c>
      <c r="CE46" s="4">
        <v>107.81190300751879</v>
      </c>
      <c r="CF46" s="7">
        <f t="shared" si="2"/>
        <v>17.249904481203007</v>
      </c>
      <c r="CG46" s="5">
        <v>51647.560864661653</v>
      </c>
      <c r="CH46" s="9">
        <f t="shared" si="3"/>
        <v>1032.9512172932332</v>
      </c>
      <c r="CI46" s="5">
        <v>221283.13007518798</v>
      </c>
      <c r="CJ46" s="9">
        <f t="shared" si="4"/>
        <v>2212.83130075188</v>
      </c>
      <c r="CK46" s="4">
        <v>145.45174699248119</v>
      </c>
      <c r="CL46" s="7">
        <f t="shared" si="5"/>
        <v>26.181314458646614</v>
      </c>
      <c r="CM46" s="5">
        <v>1204.1190751879699</v>
      </c>
      <c r="CN46" s="9">
        <f t="shared" si="30"/>
        <v>24.082381503759397</v>
      </c>
      <c r="CO46" s="5">
        <v>5877.4215958646619</v>
      </c>
      <c r="CP46" s="9">
        <f t="shared" si="6"/>
        <v>117.54843191729324</v>
      </c>
      <c r="CQ46" s="5">
        <v>1131.2419304511277</v>
      </c>
      <c r="CR46" s="9">
        <f t="shared" si="7"/>
        <v>22.624838609022554</v>
      </c>
      <c r="CS46" s="5">
        <v>5858.3792161654128</v>
      </c>
      <c r="CT46" s="9">
        <f t="shared" si="8"/>
        <v>117.16758432330826</v>
      </c>
      <c r="CU46" s="4">
        <v>140.10386372180449</v>
      </c>
      <c r="CV46" s="7">
        <f t="shared" si="9"/>
        <v>4.2031159116541348</v>
      </c>
      <c r="CW46" s="4">
        <v>17.495853721804512</v>
      </c>
      <c r="CX46" s="7">
        <f t="shared" si="10"/>
        <v>0.69983414887218043</v>
      </c>
      <c r="CY46" s="4">
        <v>57.580062988721807</v>
      </c>
      <c r="CZ46" s="7">
        <f t="shared" si="11"/>
        <v>2.3032025195488721</v>
      </c>
      <c r="DA46" s="4">
        <v>6.2129768007518793</v>
      </c>
      <c r="DB46" s="7">
        <f t="shared" si="12"/>
        <v>0.49703814406015034</v>
      </c>
      <c r="DC46" s="4">
        <v>38.882047819548866</v>
      </c>
      <c r="DD46" s="7">
        <f t="shared" si="13"/>
        <v>1.9441023909774433</v>
      </c>
      <c r="DE46" s="4">
        <v>5.6917139022556391</v>
      </c>
      <c r="DF46" s="7">
        <f t="shared" si="14"/>
        <v>0.34150283413533833</v>
      </c>
      <c r="DG46" s="4">
        <v>13.289623402255637</v>
      </c>
      <c r="DH46" s="7">
        <f t="shared" si="15"/>
        <v>0.5315849360902255</v>
      </c>
      <c r="DI46" s="4">
        <v>1.8001277631578947</v>
      </c>
      <c r="DJ46" s="7">
        <f t="shared" si="16"/>
        <v>0.12600894342105265</v>
      </c>
      <c r="DK46" s="4">
        <v>9.9741137406015028</v>
      </c>
      <c r="DL46" s="7">
        <f t="shared" si="17"/>
        <v>0.99741137406015035</v>
      </c>
      <c r="DM46" s="4">
        <v>2.6427975563909776</v>
      </c>
      <c r="DN46" s="7">
        <f t="shared" si="18"/>
        <v>0.47570356015037596</v>
      </c>
      <c r="DO46" s="4">
        <v>1.0105808703007517</v>
      </c>
      <c r="DP46" s="7">
        <f t="shared" si="19"/>
        <v>7.0740660921052634E-2</v>
      </c>
      <c r="DQ46" s="4">
        <v>3.4035139304511275</v>
      </c>
      <c r="DR46" s="7">
        <f t="shared" si="20"/>
        <v>0.6807027860902255</v>
      </c>
      <c r="DS46" s="4">
        <v>0.47423533928571426</v>
      </c>
      <c r="DT46" s="7">
        <f t="shared" si="21"/>
        <v>8.5362361071428569E-2</v>
      </c>
      <c r="DU46" s="4">
        <v>3.218073186090225</v>
      </c>
      <c r="DV46" s="7">
        <f t="shared" si="22"/>
        <v>0.86887976024436075</v>
      </c>
      <c r="DW46" s="4">
        <v>0.70482609981202993</v>
      </c>
      <c r="DX46" s="7">
        <f t="shared" si="23"/>
        <v>6.3434348983082686E-2</v>
      </c>
      <c r="DY46" s="4">
        <v>2.4483695206766916</v>
      </c>
      <c r="DZ46" s="7">
        <f t="shared" si="24"/>
        <v>0.26932064727443605</v>
      </c>
      <c r="EA46" s="4">
        <v>0.30157256560150375</v>
      </c>
      <c r="EB46" s="7">
        <f t="shared" si="25"/>
        <v>6.9361690088345862E-2</v>
      </c>
      <c r="EC46" s="4">
        <v>2.6807043496240599</v>
      </c>
      <c r="ED46" s="7">
        <f t="shared" si="26"/>
        <v>0.29487747845864659</v>
      </c>
      <c r="EE46" s="4">
        <v>0.32420986184210526</v>
      </c>
      <c r="EF46" s="7">
        <f t="shared" si="27"/>
        <v>5.1873577894736844E-2</v>
      </c>
      <c r="EG46" s="1" t="s">
        <v>77</v>
      </c>
      <c r="EH46" s="1" t="s">
        <v>77</v>
      </c>
      <c r="EI46" s="7">
        <v>2.2000627885948472</v>
      </c>
      <c r="EJ46" s="7">
        <v>0.5066472696568608</v>
      </c>
      <c r="EK46" s="7">
        <v>92.285079666661957</v>
      </c>
      <c r="EL46" s="9">
        <v>104765.61518666326</v>
      </c>
      <c r="EM46" s="9">
        <v>221568.27067669173</v>
      </c>
      <c r="EN46" s="7">
        <v>124.49627134938751</v>
      </c>
      <c r="EO46" s="7">
        <v>1031.5131544346593</v>
      </c>
      <c r="EP46" s="9">
        <v>5036.8115693655509</v>
      </c>
      <c r="EQ46" s="9">
        <v>969.08267309546432</v>
      </c>
      <c r="ER46" s="9">
        <v>5020.4926994643492</v>
      </c>
      <c r="ES46" s="7">
        <v>119.91510383458645</v>
      </c>
      <c r="ET46" s="7">
        <v>14.97684160005301</v>
      </c>
      <c r="EU46" s="7">
        <v>49.286727024187343</v>
      </c>
      <c r="EV46" s="7">
        <v>5.3260453795234595</v>
      </c>
      <c r="EW46" s="7">
        <v>33.279369216951331</v>
      </c>
      <c r="EX46" s="7">
        <v>4.87155397609878</v>
      </c>
      <c r="EY46" s="7">
        <v>11.374643984024381</v>
      </c>
      <c r="EZ46" s="7">
        <v>1.5409254002518666</v>
      </c>
      <c r="FA46" s="7">
        <v>8.5369926121058501</v>
      </c>
      <c r="FB46" s="7">
        <v>2.262116285711556</v>
      </c>
      <c r="FC46" s="7">
        <v>0.86505265519999197</v>
      </c>
      <c r="FD46" s="7">
        <v>2.9135296599210556</v>
      </c>
      <c r="FE46" s="7">
        <v>0.40599425919368826</v>
      </c>
      <c r="FF46" s="7">
        <v>2.7560826316148006</v>
      </c>
      <c r="FG46" s="7">
        <v>0.6034131495701095</v>
      </c>
      <c r="FH46" s="7">
        <v>2.0988533501989055</v>
      </c>
      <c r="FI46" s="7">
        <v>0.2581771542984011</v>
      </c>
      <c r="FJ46" s="7">
        <v>2.301990567964407</v>
      </c>
      <c r="FK46" s="7">
        <v>0.27884457321873724</v>
      </c>
    </row>
    <row r="47" spans="1:167" x14ac:dyDescent="0.25">
      <c r="A47" s="1" t="s">
        <v>74</v>
      </c>
      <c r="B47" s="1" t="s">
        <v>170</v>
      </c>
      <c r="C47" s="1">
        <v>64.174710000000005</v>
      </c>
      <c r="D47" s="1">
        <v>-21.047840000000001</v>
      </c>
      <c r="E47" s="1">
        <v>30</v>
      </c>
      <c r="F47" s="1">
        <v>1</v>
      </c>
      <c r="G47" s="1" t="s">
        <v>72</v>
      </c>
      <c r="I47" s="16">
        <v>47.242925</v>
      </c>
      <c r="J47" s="16">
        <v>0.50983404296476564</v>
      </c>
      <c r="K47" s="16">
        <v>0.7790975</v>
      </c>
      <c r="L47" s="16">
        <v>5.1059944224121467E-2</v>
      </c>
      <c r="M47" s="16">
        <v>15.57475</v>
      </c>
      <c r="N47" s="16">
        <v>0.23384381613548919</v>
      </c>
      <c r="O47" s="16">
        <v>9.2733699999999999</v>
      </c>
      <c r="P47" s="16">
        <v>0.16891699553896478</v>
      </c>
      <c r="Q47" s="16">
        <v>0.16756550000000001</v>
      </c>
      <c r="R47" s="16">
        <v>2.5863017571884982E-2</v>
      </c>
      <c r="S47" s="16">
        <v>9.3122399999999992</v>
      </c>
      <c r="T47" s="16">
        <v>0.15808560192865759</v>
      </c>
      <c r="U47" s="16">
        <v>14.27745</v>
      </c>
      <c r="V47" s="16">
        <v>0.19017937150753614</v>
      </c>
      <c r="W47" s="16">
        <v>1.5537300000000001</v>
      </c>
      <c r="X47" s="16">
        <v>0.12187016278422276</v>
      </c>
      <c r="Y47" s="16">
        <v>3.116025E-2</v>
      </c>
      <c r="Z47" s="16">
        <v>1.7520045045045046E-2</v>
      </c>
      <c r="AA47" s="16">
        <v>9.7999249999999996E-2</v>
      </c>
      <c r="AB47" s="16">
        <v>1.8305871108683782E-2</v>
      </c>
      <c r="AC47" s="16">
        <v>1.3780000000000001E-2</v>
      </c>
      <c r="AD47" s="16">
        <v>1.3780000000000001E-2</v>
      </c>
      <c r="AE47" s="16">
        <f t="shared" si="0"/>
        <v>98.324067499999998</v>
      </c>
      <c r="AF47" s="16"/>
      <c r="AG47" s="17">
        <v>47.712000000000003</v>
      </c>
      <c r="AH47" s="17">
        <v>0.79400000000000004</v>
      </c>
      <c r="AI47" s="17">
        <v>15.909000000000001</v>
      </c>
      <c r="AJ47" s="17">
        <v>0.94</v>
      </c>
      <c r="AK47" s="17">
        <v>8.702</v>
      </c>
      <c r="AL47" s="17">
        <v>0.16300000000000001</v>
      </c>
      <c r="AM47" s="17">
        <v>9.5299999999999994</v>
      </c>
      <c r="AN47" s="17">
        <v>14.725</v>
      </c>
      <c r="AO47" s="17">
        <v>1.466</v>
      </c>
      <c r="AP47" s="17">
        <v>1.6E-2</v>
      </c>
      <c r="AQ47" s="17">
        <v>4.2000000000000003E-2</v>
      </c>
      <c r="AR47" s="7"/>
      <c r="AS47" s="7">
        <v>0.44</v>
      </c>
      <c r="AT47" s="7"/>
      <c r="AU47" s="7">
        <v>40.739115714285724</v>
      </c>
      <c r="AV47" s="7">
        <v>1.0467037942955382</v>
      </c>
      <c r="AW47" s="7">
        <v>1.1557142857142858E-2</v>
      </c>
      <c r="AX47" s="7">
        <v>4.6345286185372751E-2</v>
      </c>
      <c r="AY47" s="7">
        <v>4.4305714285714289E-2</v>
      </c>
      <c r="AZ47" s="7">
        <v>2.0448375962751845E-2</v>
      </c>
      <c r="BA47" s="7">
        <v>12.646212857142856</v>
      </c>
      <c r="BB47" s="7">
        <v>0.50123896323188777</v>
      </c>
      <c r="BC47" s="7">
        <v>0.20183142857142858</v>
      </c>
      <c r="BD47" s="7">
        <v>3.3725268777614149E-2</v>
      </c>
      <c r="BE47" s="7">
        <v>45.81465428571429</v>
      </c>
      <c r="BF47" s="7">
        <v>0.77892164734729175</v>
      </c>
      <c r="BG47" s="7">
        <v>0.36835571428571429</v>
      </c>
      <c r="BH47" s="7">
        <v>4.2606133540372675E-2</v>
      </c>
      <c r="BI47" s="7">
        <v>4.1557142857142852E-3</v>
      </c>
      <c r="BJ47" s="7">
        <v>2.0203312830687829E-2</v>
      </c>
      <c r="BK47" s="7">
        <v>0.25582571428571427</v>
      </c>
      <c r="BL47" s="7">
        <v>8.16425207086416E-2</v>
      </c>
      <c r="BM47" s="7">
        <v>1.7070000000000002E-2</v>
      </c>
      <c r="BN47" s="7">
        <v>2.2437101226993866E-2</v>
      </c>
      <c r="BO47" s="7">
        <v>3.9962857142857147E-2</v>
      </c>
      <c r="BP47" s="7">
        <v>1.6917560808138103E-2</v>
      </c>
      <c r="BQ47" s="7">
        <v>2.600857142857143E-2</v>
      </c>
      <c r="BR47" s="7">
        <v>3.4420171001566351E-2</v>
      </c>
      <c r="BS47" s="7" t="s">
        <v>77</v>
      </c>
      <c r="BT47" s="7" t="s">
        <v>77</v>
      </c>
      <c r="BU47" s="7">
        <f t="shared" si="28"/>
        <v>100.16905571428575</v>
      </c>
      <c r="BV47" s="7">
        <v>86.590506358947721</v>
      </c>
      <c r="BW47" s="7" t="s">
        <v>77</v>
      </c>
      <c r="BY47" s="26">
        <v>549.89367003133577</v>
      </c>
      <c r="BZ47" s="7">
        <v>16.496810100940074</v>
      </c>
      <c r="CA47" s="4">
        <v>2.1662580056390977</v>
      </c>
      <c r="CB47" s="7">
        <f t="shared" si="1"/>
        <v>0.10831290028195489</v>
      </c>
      <c r="CC47" s="4">
        <v>0.15179020169172933</v>
      </c>
      <c r="CD47" s="7">
        <f t="shared" si="29"/>
        <v>6.0716080676691733E-3</v>
      </c>
      <c r="CE47" s="4">
        <v>78.341965018796998</v>
      </c>
      <c r="CF47" s="7">
        <f t="shared" si="2"/>
        <v>12.53471440300752</v>
      </c>
      <c r="CG47" s="5">
        <v>53866.121334586467</v>
      </c>
      <c r="CH47" s="9">
        <f t="shared" si="3"/>
        <v>1077.3224266917293</v>
      </c>
      <c r="CI47" s="5">
        <v>223872.76766917293</v>
      </c>
      <c r="CJ47" s="9">
        <f t="shared" si="4"/>
        <v>2238.7276766917294</v>
      </c>
      <c r="CK47" s="4">
        <v>8.85615390037594</v>
      </c>
      <c r="CL47" s="7">
        <f t="shared" si="5"/>
        <v>1.5941077020676691</v>
      </c>
      <c r="CM47" s="5">
        <v>190.96883627819548</v>
      </c>
      <c r="CN47" s="9">
        <f t="shared" si="30"/>
        <v>3.8193767255639095</v>
      </c>
      <c r="CO47" s="5">
        <v>4628.0662349624054</v>
      </c>
      <c r="CP47" s="9">
        <f t="shared" si="6"/>
        <v>92.561324699248104</v>
      </c>
      <c r="CQ47" s="5">
        <v>188.14206898496241</v>
      </c>
      <c r="CR47" s="9">
        <f t="shared" si="7"/>
        <v>3.7628413796992484</v>
      </c>
      <c r="CS47" s="5">
        <v>4640.8497048872177</v>
      </c>
      <c r="CT47" s="9">
        <f t="shared" si="8"/>
        <v>92.816994097744356</v>
      </c>
      <c r="CU47" s="4">
        <v>114.36704360902256</v>
      </c>
      <c r="CV47" s="7">
        <f t="shared" si="9"/>
        <v>3.4310113082706768</v>
      </c>
      <c r="CW47" s="4">
        <v>13.839456560150376</v>
      </c>
      <c r="CX47" s="7">
        <f t="shared" si="10"/>
        <v>0.55357826240601504</v>
      </c>
      <c r="CY47" s="4">
        <v>19.365156447368417</v>
      </c>
      <c r="CZ47" s="7">
        <f t="shared" si="11"/>
        <v>0.77460625789473669</v>
      </c>
      <c r="DA47" s="4">
        <v>0.80536760770676685</v>
      </c>
      <c r="DB47" s="7">
        <f t="shared" si="12"/>
        <v>6.4429408616541353E-2</v>
      </c>
      <c r="DC47" s="4">
        <v>6.2003430112781954</v>
      </c>
      <c r="DD47" s="7">
        <f t="shared" si="13"/>
        <v>0.31001715056390977</v>
      </c>
      <c r="DE47" s="4">
        <v>1.1162129830827068</v>
      </c>
      <c r="DF47" s="7">
        <f t="shared" si="14"/>
        <v>6.69727789849624E-2</v>
      </c>
      <c r="DG47" s="4">
        <v>3.3553007575187968</v>
      </c>
      <c r="DH47" s="7">
        <f t="shared" si="15"/>
        <v>0.13421203030075188</v>
      </c>
      <c r="DI47" s="4">
        <v>0.51049256729323311</v>
      </c>
      <c r="DJ47" s="7">
        <f t="shared" si="16"/>
        <v>3.5734479710526318E-2</v>
      </c>
      <c r="DK47" s="4">
        <v>4.1532773590225567</v>
      </c>
      <c r="DL47" s="7">
        <f t="shared" si="17"/>
        <v>0.41532773590225569</v>
      </c>
      <c r="DM47" s="4">
        <v>1.8306469078947367</v>
      </c>
      <c r="DN47" s="7">
        <f t="shared" si="18"/>
        <v>0.32951644342105257</v>
      </c>
      <c r="DO47" s="4">
        <v>0.71949329812030083</v>
      </c>
      <c r="DP47" s="7">
        <f t="shared" si="19"/>
        <v>5.0364530868421062E-2</v>
      </c>
      <c r="DQ47" s="4">
        <v>2.4015818815789474</v>
      </c>
      <c r="DR47" s="7">
        <f t="shared" si="20"/>
        <v>0.48031637631578949</v>
      </c>
      <c r="DS47" s="4">
        <v>0.40603721409774435</v>
      </c>
      <c r="DT47" s="7">
        <f t="shared" si="21"/>
        <v>7.3086698537593975E-2</v>
      </c>
      <c r="DU47" s="4">
        <v>2.6071076691729322</v>
      </c>
      <c r="DV47" s="7">
        <f t="shared" si="22"/>
        <v>0.70391907067669179</v>
      </c>
      <c r="DW47" s="4">
        <v>0.66919664567669168</v>
      </c>
      <c r="DX47" s="7">
        <f t="shared" si="23"/>
        <v>6.0227698110902249E-2</v>
      </c>
      <c r="DY47" s="4">
        <v>1.5341964398496239</v>
      </c>
      <c r="DZ47" s="7">
        <f t="shared" si="24"/>
        <v>0.16876160838345863</v>
      </c>
      <c r="EA47" s="4">
        <v>0.26631928928571424</v>
      </c>
      <c r="EB47" s="7">
        <f t="shared" si="25"/>
        <v>6.125343653571428E-2</v>
      </c>
      <c r="EC47" s="4">
        <v>1.25323017481203</v>
      </c>
      <c r="ED47" s="7">
        <f t="shared" si="26"/>
        <v>0.13785531922932331</v>
      </c>
      <c r="EE47" s="4">
        <v>0.24852145827067668</v>
      </c>
      <c r="EF47" s="7">
        <f t="shared" si="27"/>
        <v>3.976343332330827E-2</v>
      </c>
      <c r="EG47" s="1" t="s">
        <v>77</v>
      </c>
      <c r="EH47" s="1" t="s">
        <v>77</v>
      </c>
      <c r="EI47" s="7">
        <v>2.1531853963427601</v>
      </c>
      <c r="EJ47" s="7">
        <v>0.15075713724120995</v>
      </c>
      <c r="EK47" s="7">
        <v>77.804093640757586</v>
      </c>
      <c r="EL47" s="9">
        <v>54417.564770141864</v>
      </c>
      <c r="EM47" s="9">
        <v>223026.69473684212</v>
      </c>
      <c r="EN47" s="7">
        <v>8.7953393510522186</v>
      </c>
      <c r="EO47" s="7">
        <v>189.66064732465654</v>
      </c>
      <c r="EP47" s="9">
        <v>4596.396960930897</v>
      </c>
      <c r="EQ47" s="9">
        <v>186.8532441633902</v>
      </c>
      <c r="ER47" s="9">
        <v>4609.0929551819454</v>
      </c>
      <c r="ES47" s="7">
        <v>113.58162310736844</v>
      </c>
      <c r="ET47" s="7">
        <v>13.744451914317661</v>
      </c>
      <c r="EU47" s="7">
        <v>19.232195273864772</v>
      </c>
      <c r="EV47" s="7">
        <v>0.79986154548587329</v>
      </c>
      <c r="EW47" s="7">
        <v>6.1577625056093162</v>
      </c>
      <c r="EX47" s="7">
        <v>1.1085473777025547</v>
      </c>
      <c r="EY47" s="7">
        <v>3.3322582947945851</v>
      </c>
      <c r="EZ47" s="7">
        <v>0.50698799731104194</v>
      </c>
      <c r="FA47" s="7">
        <v>4.1247558320285806</v>
      </c>
      <c r="FB47" s="7">
        <v>1.8180771208631787</v>
      </c>
      <c r="FC47" s="7">
        <v>0.71455370049980149</v>
      </c>
      <c r="FD47" s="7">
        <v>2.3850963218607029</v>
      </c>
      <c r="FE47" s="7">
        <v>0.40325061440659116</v>
      </c>
      <c r="FF47" s="7">
        <v>2.5892354033454099</v>
      </c>
      <c r="FG47" s="7">
        <v>0.6646042110013789</v>
      </c>
      <c r="FH47" s="7">
        <v>1.523707588577174</v>
      </c>
      <c r="FI47" s="7">
        <v>0.26449156211316732</v>
      </c>
      <c r="FJ47" s="7">
        <v>1.2447047171516681</v>
      </c>
      <c r="FK47" s="7">
        <v>0.24683848354000171</v>
      </c>
    </row>
    <row r="48" spans="1:167" x14ac:dyDescent="0.25">
      <c r="A48" s="1" t="s">
        <v>74</v>
      </c>
      <c r="B48" s="1" t="s">
        <v>170</v>
      </c>
      <c r="C48" s="1">
        <v>64.174710000000005</v>
      </c>
      <c r="D48" s="1">
        <v>-21.047840000000001</v>
      </c>
      <c r="E48" s="1">
        <v>30</v>
      </c>
      <c r="F48" s="1">
        <v>2</v>
      </c>
      <c r="G48" s="1" t="s">
        <v>72</v>
      </c>
      <c r="I48" s="16">
        <v>47.875160000000001</v>
      </c>
      <c r="J48" s="16">
        <v>0.51231590091621626</v>
      </c>
      <c r="K48" s="16">
        <v>1.2107600000000001</v>
      </c>
      <c r="L48" s="16">
        <v>5.9265783741120757E-2</v>
      </c>
      <c r="M48" s="16">
        <v>14.932079999999999</v>
      </c>
      <c r="N48" s="16">
        <v>0.22462302665661377</v>
      </c>
      <c r="O48" s="16">
        <v>10.06889</v>
      </c>
      <c r="P48" s="16">
        <v>0.1765200355393805</v>
      </c>
      <c r="Q48" s="16">
        <v>0.18152160000000001</v>
      </c>
      <c r="R48" s="16">
        <v>2.6120873296314993E-2</v>
      </c>
      <c r="S48" s="16">
        <v>8.8858119999999996</v>
      </c>
      <c r="T48" s="16">
        <v>0.15369123512882171</v>
      </c>
      <c r="U48" s="16">
        <v>13.33254</v>
      </c>
      <c r="V48" s="16">
        <v>0.18059466456473144</v>
      </c>
      <c r="W48" s="16">
        <v>1.8813340000000001</v>
      </c>
      <c r="X48" s="16">
        <v>0.13501331589198823</v>
      </c>
      <c r="Y48" s="16">
        <v>0.16127359999999999</v>
      </c>
      <c r="Z48" s="16">
        <v>2.4369755772276409E-2</v>
      </c>
      <c r="AA48" s="16">
        <v>0.12308760000000001</v>
      </c>
      <c r="AB48" s="16">
        <v>2.3786584134223816E-2</v>
      </c>
      <c r="AC48" s="16">
        <v>1.6959999999999999E-2</v>
      </c>
      <c r="AD48" s="16">
        <v>1.6959999999999999E-2</v>
      </c>
      <c r="AE48" s="16">
        <f t="shared" si="0"/>
        <v>98.669418799999988</v>
      </c>
      <c r="AF48" s="16"/>
      <c r="AG48" s="17">
        <v>47.857999999999997</v>
      </c>
      <c r="AH48" s="17">
        <v>1.1299999999999999</v>
      </c>
      <c r="AI48" s="17">
        <v>14.539</v>
      </c>
      <c r="AJ48" s="17">
        <v>1.137</v>
      </c>
      <c r="AK48" s="17">
        <v>9.5139999999999993</v>
      </c>
      <c r="AL48" s="17">
        <v>0.17399999999999999</v>
      </c>
      <c r="AM48" s="17">
        <v>10.435</v>
      </c>
      <c r="AN48" s="17">
        <v>13.115</v>
      </c>
      <c r="AO48" s="17">
        <v>1.823</v>
      </c>
      <c r="AP48" s="17">
        <v>0.14000000000000001</v>
      </c>
      <c r="AQ48" s="17">
        <v>0.13700000000000001</v>
      </c>
      <c r="AR48" s="7"/>
      <c r="AS48" s="7">
        <v>3.47</v>
      </c>
      <c r="AT48" s="7"/>
      <c r="AU48" s="7">
        <v>40.739115714285724</v>
      </c>
      <c r="AV48" s="7">
        <v>1.0467037942955382</v>
      </c>
      <c r="AW48" s="7">
        <v>1.1557142857142858E-2</v>
      </c>
      <c r="AX48" s="7">
        <v>4.6345286185372751E-2</v>
      </c>
      <c r="AY48" s="7">
        <v>4.4305714285714289E-2</v>
      </c>
      <c r="AZ48" s="7">
        <v>2.0448375962751845E-2</v>
      </c>
      <c r="BA48" s="7">
        <v>12.646212857142856</v>
      </c>
      <c r="BB48" s="7">
        <v>0.50123896323188777</v>
      </c>
      <c r="BC48" s="7">
        <v>0.20183142857142858</v>
      </c>
      <c r="BD48" s="7">
        <v>3.3725268777614149E-2</v>
      </c>
      <c r="BE48" s="7">
        <v>45.81465428571429</v>
      </c>
      <c r="BF48" s="7">
        <v>0.77892164734729175</v>
      </c>
      <c r="BG48" s="7">
        <v>0.36835571428571429</v>
      </c>
      <c r="BH48" s="7">
        <v>4.2606133540372675E-2</v>
      </c>
      <c r="BI48" s="7">
        <v>4.1557142857142852E-3</v>
      </c>
      <c r="BJ48" s="7">
        <v>2.0203312830687829E-2</v>
      </c>
      <c r="BK48" s="7">
        <v>0.25582571428571427</v>
      </c>
      <c r="BL48" s="7">
        <v>8.16425207086416E-2</v>
      </c>
      <c r="BM48" s="7">
        <v>1.7070000000000002E-2</v>
      </c>
      <c r="BN48" s="7">
        <v>2.2437101226993866E-2</v>
      </c>
      <c r="BO48" s="7">
        <v>3.9962857142857147E-2</v>
      </c>
      <c r="BP48" s="7">
        <v>1.6917560808138103E-2</v>
      </c>
      <c r="BQ48" s="7">
        <v>2.600857142857143E-2</v>
      </c>
      <c r="BR48" s="7">
        <v>3.4420171001566351E-2</v>
      </c>
      <c r="BS48" s="7" t="s">
        <v>77</v>
      </c>
      <c r="BT48" s="7" t="s">
        <v>77</v>
      </c>
      <c r="BU48" s="7">
        <f t="shared" si="28"/>
        <v>100.16905571428575</v>
      </c>
      <c r="BV48" s="7">
        <v>86.590506358947721</v>
      </c>
      <c r="BW48" s="7" t="s">
        <v>77</v>
      </c>
      <c r="BY48" s="26">
        <v>521.54644641519099</v>
      </c>
      <c r="BZ48" s="7">
        <v>15.646393392455728</v>
      </c>
      <c r="CA48" s="4">
        <v>2.4983930939849621</v>
      </c>
      <c r="CB48" s="7">
        <f t="shared" si="1"/>
        <v>0.12491965469924811</v>
      </c>
      <c r="CC48" s="4">
        <v>0.59732393045112786</v>
      </c>
      <c r="CD48" s="7">
        <f t="shared" si="29"/>
        <v>2.3892957218045116E-2</v>
      </c>
      <c r="CE48" s="4">
        <v>84.728978195488722</v>
      </c>
      <c r="CF48" s="7">
        <f t="shared" si="2"/>
        <v>13.556636511278196</v>
      </c>
      <c r="CG48" s="5">
        <v>51980.785225563908</v>
      </c>
      <c r="CH48" s="9">
        <f t="shared" si="3"/>
        <v>1039.6157045112782</v>
      </c>
      <c r="CI48" s="5">
        <v>224774.93383458647</v>
      </c>
      <c r="CJ48" s="9">
        <f t="shared" si="4"/>
        <v>2247.7493383458645</v>
      </c>
      <c r="CK48" s="4">
        <v>103.80971992481201</v>
      </c>
      <c r="CL48" s="7">
        <f t="shared" si="5"/>
        <v>18.685749586466162</v>
      </c>
      <c r="CM48" s="5">
        <v>1260.2689812030073</v>
      </c>
      <c r="CN48" s="9">
        <f t="shared" si="30"/>
        <v>25.205379624060146</v>
      </c>
      <c r="CO48" s="5">
        <v>7055.0839172932319</v>
      </c>
      <c r="CP48" s="9">
        <f t="shared" si="6"/>
        <v>141.10167834586466</v>
      </c>
      <c r="CQ48" s="5">
        <v>1183.5302330827067</v>
      </c>
      <c r="CR48" s="9">
        <f t="shared" si="7"/>
        <v>23.670604661654135</v>
      </c>
      <c r="CS48" s="5">
        <v>7050.1126203007507</v>
      </c>
      <c r="CT48" s="9">
        <f t="shared" si="8"/>
        <v>141.002252406015</v>
      </c>
      <c r="CU48" s="4">
        <v>150.91953796992479</v>
      </c>
      <c r="CV48" s="7">
        <f t="shared" si="9"/>
        <v>4.5275861390977434</v>
      </c>
      <c r="CW48" s="4">
        <v>16.253429548872177</v>
      </c>
      <c r="CX48" s="7">
        <f t="shared" si="10"/>
        <v>0.65013718195488712</v>
      </c>
      <c r="CY48" s="4">
        <v>63.316246240601501</v>
      </c>
      <c r="CZ48" s="7">
        <f t="shared" si="11"/>
        <v>2.5326498496240601</v>
      </c>
      <c r="DA48" s="4">
        <v>6.4558166616541346</v>
      </c>
      <c r="DB48" s="7">
        <f t="shared" si="12"/>
        <v>0.51646533293233077</v>
      </c>
      <c r="DC48" s="4">
        <v>39.802915338345862</v>
      </c>
      <c r="DD48" s="7">
        <f t="shared" si="13"/>
        <v>1.9901457669172933</v>
      </c>
      <c r="DE48" s="4">
        <v>6.044735593984961</v>
      </c>
      <c r="DF48" s="7">
        <f t="shared" si="14"/>
        <v>0.36268413563909763</v>
      </c>
      <c r="DG48" s="4">
        <v>13.498427142857141</v>
      </c>
      <c r="DH48" s="7">
        <f t="shared" si="15"/>
        <v>0.53993708571428567</v>
      </c>
      <c r="DI48" s="4">
        <v>1.9861687293233083</v>
      </c>
      <c r="DJ48" s="7">
        <f t="shared" si="16"/>
        <v>0.1390318110526316</v>
      </c>
      <c r="DK48" s="4">
        <v>10.656653007518795</v>
      </c>
      <c r="DL48" s="7">
        <f t="shared" si="17"/>
        <v>1.0656653007518795</v>
      </c>
      <c r="DM48" s="4">
        <v>3.0282429661654136</v>
      </c>
      <c r="DN48" s="7">
        <f t="shared" si="18"/>
        <v>0.54508373390977438</v>
      </c>
      <c r="DO48" s="4">
        <v>1.1123051052631578</v>
      </c>
      <c r="DP48" s="7">
        <f t="shared" si="19"/>
        <v>7.786135736842105E-2</v>
      </c>
      <c r="DQ48" s="4">
        <v>3.4107616729323302</v>
      </c>
      <c r="DR48" s="7">
        <f t="shared" si="20"/>
        <v>0.68215233458646607</v>
      </c>
      <c r="DS48" s="4">
        <v>0.50922350902255631</v>
      </c>
      <c r="DT48" s="7">
        <f t="shared" si="21"/>
        <v>9.1660231624060132E-2</v>
      </c>
      <c r="DU48" s="4">
        <v>3.5564658684210522</v>
      </c>
      <c r="DV48" s="7">
        <f t="shared" si="22"/>
        <v>0.96024578447368414</v>
      </c>
      <c r="DW48" s="4">
        <v>0.660811912406015</v>
      </c>
      <c r="DX48" s="7">
        <f t="shared" si="23"/>
        <v>5.9473072116541348E-2</v>
      </c>
      <c r="DY48" s="4">
        <v>2.542502056390977</v>
      </c>
      <c r="DZ48" s="7">
        <f t="shared" si="24"/>
        <v>0.2796752262030075</v>
      </c>
      <c r="EA48" s="4">
        <v>0.21137050939849625</v>
      </c>
      <c r="EB48" s="7">
        <f t="shared" si="25"/>
        <v>4.8615217161654137E-2</v>
      </c>
      <c r="EC48" s="4">
        <v>1.8608016578947366</v>
      </c>
      <c r="ED48" s="7">
        <f t="shared" si="26"/>
        <v>0.20468818236842104</v>
      </c>
      <c r="EE48" s="4">
        <v>0.28513551804511278</v>
      </c>
      <c r="EF48" s="7">
        <f t="shared" si="27"/>
        <v>4.5621682887218046E-2</v>
      </c>
      <c r="EG48" s="1" t="s">
        <v>77</v>
      </c>
      <c r="EH48" s="1" t="s">
        <v>77</v>
      </c>
      <c r="EI48" s="7">
        <v>2.4214279203776625</v>
      </c>
      <c r="EJ48" s="7">
        <v>0.57368531199306261</v>
      </c>
      <c r="EK48" s="7">
        <v>81.318532033629339</v>
      </c>
      <c r="EL48" s="9">
        <v>60928.989931511984</v>
      </c>
      <c r="EM48" s="9">
        <v>223709.16240601504</v>
      </c>
      <c r="EN48" s="7">
        <v>99.629795050138512</v>
      </c>
      <c r="EO48" s="7">
        <v>1209.7613881759</v>
      </c>
      <c r="EP48" s="9">
        <v>6772.9293681385925</v>
      </c>
      <c r="EQ48" s="9">
        <v>1136.0980862637336</v>
      </c>
      <c r="ER48" s="9">
        <v>6768.1568886340492</v>
      </c>
      <c r="ES48" s="7">
        <v>144.84167116011278</v>
      </c>
      <c r="ET48" s="7">
        <v>15.599378010718468</v>
      </c>
      <c r="EU48" s="7">
        <v>60.767464138690016</v>
      </c>
      <c r="EV48" s="7">
        <v>6.1980792760109527</v>
      </c>
      <c r="EW48" s="7">
        <v>38.200007492162818</v>
      </c>
      <c r="EX48" s="7">
        <v>5.8013027021598509</v>
      </c>
      <c r="EY48" s="7">
        <v>12.954824757601564</v>
      </c>
      <c r="EZ48" s="7">
        <v>1.9062367161875309</v>
      </c>
      <c r="FA48" s="7">
        <v>10.227522973594075</v>
      </c>
      <c r="FB48" s="7">
        <v>2.9063311206384572</v>
      </c>
      <c r="FC48" s="7">
        <v>1.0675372600595991</v>
      </c>
      <c r="FD48" s="7">
        <v>3.2735216834640157</v>
      </c>
      <c r="FE48" s="7">
        <v>0.48874259121366215</v>
      </c>
      <c r="FF48" s="7">
        <v>3.4137354056935667</v>
      </c>
      <c r="FG48" s="7">
        <v>0.63423643003520302</v>
      </c>
      <c r="FH48" s="7">
        <v>2.4409970311787648</v>
      </c>
      <c r="FI48" s="7">
        <v>0.20286920898028843</v>
      </c>
      <c r="FJ48" s="7">
        <v>1.7872268849853934</v>
      </c>
      <c r="FK48" s="7">
        <v>0.27396103712871622</v>
      </c>
    </row>
    <row r="49" spans="1:167" x14ac:dyDescent="0.25">
      <c r="A49" s="1" t="s">
        <v>74</v>
      </c>
      <c r="B49" s="1" t="s">
        <v>170</v>
      </c>
      <c r="C49" s="1">
        <v>64.174710000000005</v>
      </c>
      <c r="D49" s="1">
        <v>-21.047840000000001</v>
      </c>
      <c r="E49" s="1">
        <v>32</v>
      </c>
      <c r="F49" s="1">
        <v>1</v>
      </c>
      <c r="G49" s="1" t="s">
        <v>72</v>
      </c>
      <c r="I49" s="16">
        <v>47.036000000000001</v>
      </c>
      <c r="J49" s="16">
        <v>0.50989829265762221</v>
      </c>
      <c r="K49" s="16">
        <v>0.76278120000000005</v>
      </c>
      <c r="L49" s="16">
        <v>5.0191233299075023E-2</v>
      </c>
      <c r="M49" s="16">
        <v>15.696020000000001</v>
      </c>
      <c r="N49" s="16">
        <v>0.23365481063335639</v>
      </c>
      <c r="O49" s="16">
        <v>9.4831599999999998</v>
      </c>
      <c r="P49" s="16">
        <v>0.16764326578358854</v>
      </c>
      <c r="Q49" s="16">
        <v>0.17339399999999999</v>
      </c>
      <c r="R49" s="16">
        <v>2.5786224383187336E-2</v>
      </c>
      <c r="S49" s="16">
        <v>9.0632959999999994</v>
      </c>
      <c r="T49" s="16">
        <v>0.15510059271863716</v>
      </c>
      <c r="U49" s="16">
        <v>14.30954</v>
      </c>
      <c r="V49" s="16">
        <v>0.19121468511154305</v>
      </c>
      <c r="W49" s="16">
        <v>1.481322</v>
      </c>
      <c r="X49" s="16">
        <v>0.11914779615066622</v>
      </c>
      <c r="Y49" s="16">
        <v>3.1898000000000003E-2</v>
      </c>
      <c r="Z49" s="16">
        <v>1.7191707065497677E-2</v>
      </c>
      <c r="AA49" s="16">
        <v>2.28142E-2</v>
      </c>
      <c r="AB49" s="16">
        <v>1.8200508762012433E-2</v>
      </c>
      <c r="AC49" s="16">
        <v>1.404E-2</v>
      </c>
      <c r="AD49" s="16">
        <v>1.404E-2</v>
      </c>
      <c r="AE49" s="16">
        <f t="shared" si="0"/>
        <v>98.074265399999987</v>
      </c>
      <c r="AF49" s="16"/>
      <c r="AG49" s="17">
        <v>47.795000000000002</v>
      </c>
      <c r="AH49" s="17">
        <v>0.745</v>
      </c>
      <c r="AI49" s="17">
        <v>15.715999999999999</v>
      </c>
      <c r="AJ49" s="17">
        <v>0.93400000000000005</v>
      </c>
      <c r="AK49" s="17">
        <v>8.6359999999999992</v>
      </c>
      <c r="AL49" s="17">
        <v>0.16</v>
      </c>
      <c r="AM49" s="17">
        <v>9.891</v>
      </c>
      <c r="AN49" s="17">
        <v>14.66</v>
      </c>
      <c r="AO49" s="17">
        <v>1.3979999999999999</v>
      </c>
      <c r="AP49" s="17">
        <v>2.3E-2</v>
      </c>
      <c r="AQ49" s="17">
        <v>0.04</v>
      </c>
      <c r="AR49" s="7"/>
      <c r="AS49" s="7">
        <v>0.68</v>
      </c>
      <c r="AT49" s="7"/>
      <c r="AU49" s="7">
        <v>40.656336666666668</v>
      </c>
      <c r="AV49" s="7">
        <v>1.0463854072988654</v>
      </c>
      <c r="AW49" s="7">
        <v>6.8766666666666689E-3</v>
      </c>
      <c r="AX49" s="7">
        <v>4.7397299919159287E-2</v>
      </c>
      <c r="AY49" s="7">
        <v>5.8658333333333333E-2</v>
      </c>
      <c r="AZ49" s="7">
        <v>2.0532148673073135E-2</v>
      </c>
      <c r="BA49" s="7">
        <v>12.166896666666666</v>
      </c>
      <c r="BB49" s="7">
        <v>0.49401223753397389</v>
      </c>
      <c r="BC49" s="7">
        <v>0.18742999999999999</v>
      </c>
      <c r="BD49" s="7">
        <v>3.3626052036328985E-2</v>
      </c>
      <c r="BE49" s="7">
        <v>46.144866666666672</v>
      </c>
      <c r="BF49" s="7">
        <v>0.782744476405561</v>
      </c>
      <c r="BG49" s="7">
        <v>0.34970166666666663</v>
      </c>
      <c r="BH49" s="7">
        <v>4.4089095226540025E-2</v>
      </c>
      <c r="BI49" s="7">
        <v>2.558333333333333E-3</v>
      </c>
      <c r="BJ49" s="7">
        <v>2.0585606725146203E-2</v>
      </c>
      <c r="BK49" s="7">
        <v>0.24748833333333331</v>
      </c>
      <c r="BL49" s="7">
        <v>8.1516261679706797E-2</v>
      </c>
      <c r="BM49" s="7">
        <v>1.6548333333333335E-2</v>
      </c>
      <c r="BN49" s="7">
        <v>2.2474270881402858E-2</v>
      </c>
      <c r="BO49" s="7">
        <v>4.1845E-2</v>
      </c>
      <c r="BP49" s="7">
        <v>1.6953326736131324E-2</v>
      </c>
      <c r="BQ49" s="7">
        <v>2.2748333333333332E-2</v>
      </c>
      <c r="BR49" s="7">
        <v>3.4641626459264774E-2</v>
      </c>
      <c r="BS49" s="7" t="s">
        <v>77</v>
      </c>
      <c r="BT49" s="7" t="s">
        <v>77</v>
      </c>
      <c r="BU49" s="7">
        <f t="shared" si="28"/>
        <v>99.901955000000015</v>
      </c>
      <c r="BV49" s="7">
        <v>87.113682626829885</v>
      </c>
      <c r="BW49" s="7" t="s">
        <v>77</v>
      </c>
      <c r="BY49" s="26">
        <v>549.84646799887355</v>
      </c>
      <c r="BZ49" s="7">
        <v>16.495394039966207</v>
      </c>
      <c r="CA49" s="4">
        <v>2.169277321428571</v>
      </c>
      <c r="CB49" s="7">
        <f t="shared" si="1"/>
        <v>0.10846386607142855</v>
      </c>
      <c r="CC49" s="4">
        <v>0.17706498214285712</v>
      </c>
      <c r="CD49" s="7">
        <f t="shared" si="29"/>
        <v>7.0825992857142849E-3</v>
      </c>
      <c r="CE49" s="4">
        <v>72.637691071428563</v>
      </c>
      <c r="CF49" s="7">
        <f t="shared" si="2"/>
        <v>11.622030571428571</v>
      </c>
      <c r="CG49" s="5">
        <v>52522.182142857135</v>
      </c>
      <c r="CH49" s="9">
        <f t="shared" si="3"/>
        <v>1050.4436428571428</v>
      </c>
      <c r="CI49" s="5">
        <v>223367.92857142855</v>
      </c>
      <c r="CJ49" s="9">
        <f t="shared" si="4"/>
        <v>2233.6792857142855</v>
      </c>
      <c r="CK49" s="4">
        <v>22.009842857142857</v>
      </c>
      <c r="CL49" s="7">
        <f t="shared" si="5"/>
        <v>3.9617717142857143</v>
      </c>
      <c r="CM49" s="5">
        <v>181.70874999999998</v>
      </c>
      <c r="CN49" s="9">
        <f t="shared" si="30"/>
        <v>3.6341749999999995</v>
      </c>
      <c r="CO49" s="5">
        <v>4600.1146428571419</v>
      </c>
      <c r="CP49" s="9">
        <f t="shared" si="6"/>
        <v>92.002292857142834</v>
      </c>
      <c r="CQ49" s="5">
        <v>174.73860714285712</v>
      </c>
      <c r="CR49" s="9">
        <f t="shared" si="7"/>
        <v>3.4947721428571423</v>
      </c>
      <c r="CS49" s="5">
        <v>4548.7367857142854</v>
      </c>
      <c r="CT49" s="9">
        <f t="shared" si="8"/>
        <v>90.974735714285714</v>
      </c>
      <c r="CU49" s="4">
        <v>116.33671428571429</v>
      </c>
      <c r="CV49" s="7">
        <f t="shared" si="9"/>
        <v>3.4901014285714287</v>
      </c>
      <c r="CW49" s="4">
        <v>13.513633928571426</v>
      </c>
      <c r="CX49" s="7">
        <f t="shared" si="10"/>
        <v>0.54054535714285712</v>
      </c>
      <c r="CY49" s="4">
        <v>16.699599999999997</v>
      </c>
      <c r="CZ49" s="7">
        <f t="shared" si="11"/>
        <v>0.66798399999999991</v>
      </c>
      <c r="DA49" s="4">
        <v>0.68547223214285702</v>
      </c>
      <c r="DB49" s="7">
        <f t="shared" si="12"/>
        <v>5.4837778571428561E-2</v>
      </c>
      <c r="DC49" s="4">
        <v>5.8539319642857137</v>
      </c>
      <c r="DD49" s="7">
        <f t="shared" si="13"/>
        <v>0.29269659821428567</v>
      </c>
      <c r="DE49" s="4">
        <v>1.0071676785714283</v>
      </c>
      <c r="DF49" s="7">
        <f t="shared" si="14"/>
        <v>6.0430060714285694E-2</v>
      </c>
      <c r="DG49" s="4">
        <v>2.8651239285714283</v>
      </c>
      <c r="DH49" s="7">
        <f t="shared" si="15"/>
        <v>0.11460495714285714</v>
      </c>
      <c r="DI49" s="4">
        <v>0.57264753571428562</v>
      </c>
      <c r="DJ49" s="7">
        <f t="shared" si="16"/>
        <v>4.0085327499999997E-2</v>
      </c>
      <c r="DK49" s="4">
        <v>3.8031291071428561</v>
      </c>
      <c r="DL49" s="7">
        <f t="shared" si="17"/>
        <v>0.38031291071428563</v>
      </c>
      <c r="DM49" s="4">
        <v>1.5301978571428567</v>
      </c>
      <c r="DN49" s="7">
        <f t="shared" si="18"/>
        <v>0.27543561428571423</v>
      </c>
      <c r="DO49" s="4">
        <v>0.66838819642857128</v>
      </c>
      <c r="DP49" s="7">
        <f t="shared" si="19"/>
        <v>4.6787173749999994E-2</v>
      </c>
      <c r="DQ49" s="4">
        <v>1.8784355357142852</v>
      </c>
      <c r="DR49" s="7">
        <f t="shared" si="20"/>
        <v>0.37568710714285708</v>
      </c>
      <c r="DS49" s="4">
        <v>0.39154058928571422</v>
      </c>
      <c r="DT49" s="7">
        <f t="shared" si="21"/>
        <v>7.0477306071428561E-2</v>
      </c>
      <c r="DU49" s="4">
        <v>2.3320337499999995</v>
      </c>
      <c r="DV49" s="7">
        <f t="shared" si="22"/>
        <v>0.62964911249999989</v>
      </c>
      <c r="DW49" s="4">
        <v>0.51768580357142857</v>
      </c>
      <c r="DX49" s="7">
        <f t="shared" si="23"/>
        <v>4.6591722321428566E-2</v>
      </c>
      <c r="DY49" s="4">
        <v>1.4360649999999997</v>
      </c>
      <c r="DZ49" s="7">
        <f t="shared" si="24"/>
        <v>0.15796714999999997</v>
      </c>
      <c r="EA49" s="4">
        <v>0.29535980357142855</v>
      </c>
      <c r="EB49" s="7">
        <f t="shared" si="25"/>
        <v>6.7932754821428562E-2</v>
      </c>
      <c r="EC49" s="4">
        <v>2.1352349999999998</v>
      </c>
      <c r="ED49" s="7">
        <f t="shared" si="26"/>
        <v>0.23487584999999997</v>
      </c>
      <c r="EE49" s="4">
        <v>0.20305032142857141</v>
      </c>
      <c r="EF49" s="7">
        <f t="shared" si="27"/>
        <v>3.2488051428571425E-2</v>
      </c>
      <c r="EG49" s="1" t="s">
        <v>77</v>
      </c>
      <c r="EH49" s="1" t="s">
        <v>77</v>
      </c>
      <c r="EI49" s="7">
        <v>2.149898901061488</v>
      </c>
      <c r="EJ49" s="7">
        <v>0.17493226435775083</v>
      </c>
      <c r="EK49" s="7">
        <v>71.745273964429657</v>
      </c>
      <c r="EL49" s="9">
        <v>55592.559263093564</v>
      </c>
      <c r="EM49" s="9">
        <v>223414.67293233084</v>
      </c>
      <c r="EN49" s="7">
        <v>21.739322952051154</v>
      </c>
      <c r="EO49" s="7">
        <v>179.48758448385817</v>
      </c>
      <c r="EP49" s="9">
        <v>4544.021088636011</v>
      </c>
      <c r="EQ49" s="9">
        <v>172.60264303257424</v>
      </c>
      <c r="ER49" s="9">
        <v>4493.2697303609339</v>
      </c>
      <c r="ES49" s="7">
        <v>114.90654689849627</v>
      </c>
      <c r="ET49" s="7">
        <v>13.347657268580141</v>
      </c>
      <c r="EU49" s="7">
        <v>16.494409792099553</v>
      </c>
      <c r="EV49" s="7">
        <v>0.67713065480716328</v>
      </c>
      <c r="EW49" s="7">
        <v>5.7819698852822414</v>
      </c>
      <c r="EX49" s="7">
        <v>0.99478634376451847</v>
      </c>
      <c r="EY49" s="7">
        <v>2.8299026830341245</v>
      </c>
      <c r="EZ49" s="7">
        <v>0.56561347363871894</v>
      </c>
      <c r="FA49" s="7">
        <v>3.7563806532854258</v>
      </c>
      <c r="FB49" s="7">
        <v>1.5113942112532459</v>
      </c>
      <c r="FC49" s="7">
        <v>0.66017728254039942</v>
      </c>
      <c r="FD49" s="7">
        <v>1.8553666173586301</v>
      </c>
      <c r="FE49" s="7">
        <v>0.38673454257047807</v>
      </c>
      <c r="FF49" s="7">
        <v>2.3034811511470017</v>
      </c>
      <c r="FG49" s="7">
        <v>0.51133200427783276</v>
      </c>
      <c r="FH49" s="7">
        <v>1.4185893872838793</v>
      </c>
      <c r="FI49" s="7">
        <v>0.2917343479925909</v>
      </c>
      <c r="FJ49" s="7">
        <v>2.1095429906045768</v>
      </c>
      <c r="FK49" s="7">
        <v>0.20063237352314722</v>
      </c>
    </row>
    <row r="50" spans="1:167" x14ac:dyDescent="0.25">
      <c r="A50" s="1" t="s">
        <v>74</v>
      </c>
      <c r="B50" s="1" t="s">
        <v>170</v>
      </c>
      <c r="C50" s="1">
        <v>64.174710000000005</v>
      </c>
      <c r="D50" s="1">
        <v>-21.047840000000001</v>
      </c>
      <c r="E50" s="1">
        <v>32</v>
      </c>
      <c r="F50" s="1">
        <v>2</v>
      </c>
      <c r="G50" s="1" t="s">
        <v>72</v>
      </c>
      <c r="I50" s="16">
        <v>46.988439999999997</v>
      </c>
      <c r="J50" s="16">
        <v>0.50863607577732439</v>
      </c>
      <c r="K50" s="16">
        <v>0.76114519999999997</v>
      </c>
      <c r="L50" s="16">
        <v>5.0875165125495371E-2</v>
      </c>
      <c r="M50" s="16">
        <v>15.957420000000001</v>
      </c>
      <c r="N50" s="16">
        <v>0.23476947678438589</v>
      </c>
      <c r="O50" s="16">
        <v>9.3912600000000008</v>
      </c>
      <c r="P50" s="16">
        <v>0.17001043413918804</v>
      </c>
      <c r="Q50" s="16">
        <v>0.193103</v>
      </c>
      <c r="R50" s="16">
        <v>2.6148112045967582E-2</v>
      </c>
      <c r="S50" s="16">
        <v>9.296754</v>
      </c>
      <c r="T50" s="16">
        <v>0.15349203798856878</v>
      </c>
      <c r="U50" s="16">
        <v>14.70036</v>
      </c>
      <c r="V50" s="16">
        <v>0.19223602400076256</v>
      </c>
      <c r="W50" s="16">
        <v>1.4498279999999999</v>
      </c>
      <c r="X50" s="16">
        <v>0.12164169904103987</v>
      </c>
      <c r="Y50" s="16">
        <v>2.3113000000000002E-2</v>
      </c>
      <c r="Z50" s="16">
        <v>1.8262135231316725E-2</v>
      </c>
      <c r="AA50" s="16">
        <v>4.4696399999999997E-2</v>
      </c>
      <c r="AB50" s="16">
        <v>1.8516000000000001E-2</v>
      </c>
      <c r="AC50" s="16">
        <v>1.4019999999999999E-2</v>
      </c>
      <c r="AD50" s="16">
        <v>1.4019999999999999E-2</v>
      </c>
      <c r="AE50" s="16">
        <f t="shared" si="0"/>
        <v>98.82013959999999</v>
      </c>
      <c r="AF50" s="16"/>
      <c r="AG50" s="17">
        <v>47.512999999999998</v>
      </c>
      <c r="AH50" s="17">
        <v>0.76700000000000002</v>
      </c>
      <c r="AI50" s="17">
        <v>15.773</v>
      </c>
      <c r="AJ50" s="17">
        <v>0.94799999999999995</v>
      </c>
      <c r="AK50" s="17">
        <v>8.6649999999999991</v>
      </c>
      <c r="AL50" s="17">
        <v>0.188</v>
      </c>
      <c r="AM50" s="17">
        <v>9.8569999999999993</v>
      </c>
      <c r="AN50" s="17">
        <v>14.755000000000001</v>
      </c>
      <c r="AO50" s="17">
        <v>1.476</v>
      </c>
      <c r="AP50" s="17">
        <v>1.2999999999999999E-2</v>
      </c>
      <c r="AQ50" s="17">
        <v>4.5999999999999999E-2</v>
      </c>
      <c r="AR50" s="7"/>
      <c r="AS50" s="7">
        <v>0.34</v>
      </c>
      <c r="AT50" s="7"/>
      <c r="AU50" s="7">
        <v>40.656336666666668</v>
      </c>
      <c r="AV50" s="7">
        <v>1.0463854072988654</v>
      </c>
      <c r="AW50" s="7">
        <v>6.8766666666666689E-3</v>
      </c>
      <c r="AX50" s="7">
        <v>4.7397299919159287E-2</v>
      </c>
      <c r="AY50" s="7">
        <v>5.8658333333333333E-2</v>
      </c>
      <c r="AZ50" s="7">
        <v>2.0532148673073135E-2</v>
      </c>
      <c r="BA50" s="7">
        <v>12.166896666666666</v>
      </c>
      <c r="BB50" s="7">
        <v>0.49401223753397389</v>
      </c>
      <c r="BC50" s="7">
        <v>0.18742999999999999</v>
      </c>
      <c r="BD50" s="7">
        <v>3.3626052036328985E-2</v>
      </c>
      <c r="BE50" s="7">
        <v>46.144866666666672</v>
      </c>
      <c r="BF50" s="7">
        <v>0.782744476405561</v>
      </c>
      <c r="BG50" s="7">
        <v>0.34970166666666663</v>
      </c>
      <c r="BH50" s="7">
        <v>4.4089095226540025E-2</v>
      </c>
      <c r="BI50" s="7">
        <v>2.558333333333333E-3</v>
      </c>
      <c r="BJ50" s="7">
        <v>2.0585606725146203E-2</v>
      </c>
      <c r="BK50" s="7">
        <v>0.24748833333333331</v>
      </c>
      <c r="BL50" s="7">
        <v>8.1516261679706797E-2</v>
      </c>
      <c r="BM50" s="7">
        <v>1.6548333333333335E-2</v>
      </c>
      <c r="BN50" s="7">
        <v>2.2474270881402858E-2</v>
      </c>
      <c r="BO50" s="7">
        <v>4.1845E-2</v>
      </c>
      <c r="BP50" s="7">
        <v>1.6953326736131324E-2</v>
      </c>
      <c r="BQ50" s="7">
        <v>2.2748333333333332E-2</v>
      </c>
      <c r="BR50" s="7">
        <v>3.4641626459264774E-2</v>
      </c>
      <c r="BS50" s="7" t="s">
        <v>77</v>
      </c>
      <c r="BT50" s="7" t="s">
        <v>77</v>
      </c>
      <c r="BU50" s="7">
        <f t="shared" si="28"/>
        <v>99.901955000000015</v>
      </c>
      <c r="BV50" s="7">
        <v>87.113682626829885</v>
      </c>
      <c r="BW50" s="7" t="s">
        <v>77</v>
      </c>
      <c r="BY50" s="26">
        <v>539.00435744851745</v>
      </c>
      <c r="BZ50" s="7">
        <v>16.170130723455522</v>
      </c>
      <c r="CA50" s="4">
        <v>2.2451892142857144</v>
      </c>
      <c r="CB50" s="7">
        <f t="shared" si="1"/>
        <v>0.11225946071428572</v>
      </c>
      <c r="CC50" s="4">
        <v>0.17997667556390978</v>
      </c>
      <c r="CD50" s="7">
        <f t="shared" si="29"/>
        <v>7.1990670225563916E-3</v>
      </c>
      <c r="CE50" s="4">
        <v>81.815432293233073</v>
      </c>
      <c r="CF50" s="7">
        <f t="shared" si="2"/>
        <v>13.090469166917291</v>
      </c>
      <c r="CG50" s="5">
        <v>51795.2765037594</v>
      </c>
      <c r="CH50" s="9">
        <f t="shared" si="3"/>
        <v>1035.9055300751879</v>
      </c>
      <c r="CI50" s="5">
        <v>221446.73533834587</v>
      </c>
      <c r="CJ50" s="9">
        <f t="shared" si="4"/>
        <v>2214.4673533834589</v>
      </c>
      <c r="CK50" s="4">
        <v>37.534990112781962</v>
      </c>
      <c r="CL50" s="7">
        <f t="shared" si="5"/>
        <v>6.7562982203007529</v>
      </c>
      <c r="CM50" s="5">
        <v>176.26333759398497</v>
      </c>
      <c r="CN50" s="9">
        <f t="shared" si="30"/>
        <v>3.5252667518796996</v>
      </c>
      <c r="CO50" s="5">
        <v>4543.8968007518797</v>
      </c>
      <c r="CP50" s="9">
        <f t="shared" si="6"/>
        <v>90.877936015037591</v>
      </c>
      <c r="CQ50" s="5">
        <v>168.81885187969925</v>
      </c>
      <c r="CR50" s="9">
        <f t="shared" si="7"/>
        <v>3.376377037593985</v>
      </c>
      <c r="CS50" s="5">
        <v>4501.2423909774434</v>
      </c>
      <c r="CT50" s="9">
        <f t="shared" si="8"/>
        <v>90.024847819548867</v>
      </c>
      <c r="CU50" s="4">
        <v>116.04849022556391</v>
      </c>
      <c r="CV50" s="7">
        <f t="shared" si="9"/>
        <v>3.4814547067669173</v>
      </c>
      <c r="CW50" s="4">
        <v>13.823056428571428</v>
      </c>
      <c r="CX50" s="7">
        <f t="shared" si="10"/>
        <v>0.55292225714285714</v>
      </c>
      <c r="CY50" s="4">
        <v>16.838251240601505</v>
      </c>
      <c r="CZ50" s="7">
        <f t="shared" si="11"/>
        <v>0.67353004962406016</v>
      </c>
      <c r="DA50" s="4">
        <v>0.77326478646616548</v>
      </c>
      <c r="DB50" s="7">
        <f t="shared" si="12"/>
        <v>6.1861182917293242E-2</v>
      </c>
      <c r="DC50" s="4">
        <v>5.690044834586466</v>
      </c>
      <c r="DD50" s="7">
        <f t="shared" si="13"/>
        <v>0.28450224172932331</v>
      </c>
      <c r="DE50" s="4">
        <v>0.88487864285714291</v>
      </c>
      <c r="DF50" s="7">
        <f t="shared" si="14"/>
        <v>5.3092718571428575E-2</v>
      </c>
      <c r="DG50" s="4">
        <v>2.9870553684210526</v>
      </c>
      <c r="DH50" s="7">
        <f t="shared" si="15"/>
        <v>0.1194822147368421</v>
      </c>
      <c r="DI50" s="4">
        <v>0.5208112338345865</v>
      </c>
      <c r="DJ50" s="7">
        <f t="shared" si="16"/>
        <v>3.6456786368421056E-2</v>
      </c>
      <c r="DK50" s="4">
        <v>3.9949105037593986</v>
      </c>
      <c r="DL50" s="7">
        <f t="shared" si="17"/>
        <v>0.3994910503759399</v>
      </c>
      <c r="DM50" s="4">
        <v>1.7396587669172932</v>
      </c>
      <c r="DN50" s="7">
        <f t="shared" si="18"/>
        <v>0.31313857804511275</v>
      </c>
      <c r="DO50" s="4">
        <v>0.77347850375939853</v>
      </c>
      <c r="DP50" s="7">
        <f t="shared" si="19"/>
        <v>5.4143495263157905E-2</v>
      </c>
      <c r="DQ50" s="4">
        <v>2.864791266917293</v>
      </c>
      <c r="DR50" s="7">
        <f t="shared" si="20"/>
        <v>0.57295825338345863</v>
      </c>
      <c r="DS50" s="4">
        <v>0.40918847255639096</v>
      </c>
      <c r="DT50" s="7">
        <f t="shared" si="21"/>
        <v>7.3653925060150366E-2</v>
      </c>
      <c r="DU50" s="4">
        <v>2.5280974812030075</v>
      </c>
      <c r="DV50" s="7">
        <f t="shared" si="22"/>
        <v>0.68258631992481211</v>
      </c>
      <c r="DW50" s="4">
        <v>0.59133794060150369</v>
      </c>
      <c r="DX50" s="7">
        <f t="shared" si="23"/>
        <v>5.322041465413533E-2</v>
      </c>
      <c r="DY50" s="4">
        <v>1.9386829962406014</v>
      </c>
      <c r="DZ50" s="7">
        <f t="shared" si="24"/>
        <v>0.21325512958646614</v>
      </c>
      <c r="EA50" s="4">
        <v>0.24110872631578945</v>
      </c>
      <c r="EB50" s="7">
        <f t="shared" si="25"/>
        <v>5.5455007052631573E-2</v>
      </c>
      <c r="EC50" s="4">
        <v>1.5929062255639097</v>
      </c>
      <c r="ED50" s="7">
        <f t="shared" si="26"/>
        <v>0.17521968481203007</v>
      </c>
      <c r="EE50" s="4">
        <v>0.28171501203007515</v>
      </c>
      <c r="EF50" s="7">
        <f t="shared" si="27"/>
        <v>4.5074401924812026E-2</v>
      </c>
      <c r="EG50" s="1" t="s">
        <v>77</v>
      </c>
      <c r="EH50" s="1" t="s">
        <v>77</v>
      </c>
      <c r="EI50" s="7">
        <v>2.230369748234335</v>
      </c>
      <c r="EJ50" s="7">
        <v>0.17820481419240022</v>
      </c>
      <c r="EK50" s="7">
        <v>80.989403296223543</v>
      </c>
      <c r="EL50" s="9">
        <v>55097.940540313</v>
      </c>
      <c r="EM50" s="9">
        <v>222096.48195488722</v>
      </c>
      <c r="EN50" s="7">
        <v>37.155832144123508</v>
      </c>
      <c r="EO50" s="7">
        <v>174.49515107493178</v>
      </c>
      <c r="EP50" s="9">
        <v>4498.4559480136195</v>
      </c>
      <c r="EQ50" s="9">
        <v>167.12534475490335</v>
      </c>
      <c r="ER50" s="9">
        <v>4456.2281000292478</v>
      </c>
      <c r="ES50" s="7">
        <v>114.87593112631576</v>
      </c>
      <c r="ET50" s="7">
        <v>13.683548798813629</v>
      </c>
      <c r="EU50" s="7">
        <v>16.668225855744179</v>
      </c>
      <c r="EV50" s="7">
        <v>0.76555185246107904</v>
      </c>
      <c r="EW50" s="7">
        <v>5.6325547273744192</v>
      </c>
      <c r="EX50" s="7">
        <v>0.87593790436856556</v>
      </c>
      <c r="EY50" s="7">
        <v>2.9568748021439899</v>
      </c>
      <c r="EZ50" s="7">
        <v>0.5155543308906565</v>
      </c>
      <c r="FA50" s="7">
        <v>3.954550925226493</v>
      </c>
      <c r="FB50" s="7">
        <v>1.7220901910351649</v>
      </c>
      <c r="FC50" s="7">
        <v>0.76567025585824267</v>
      </c>
      <c r="FD50" s="7">
        <v>2.8358823966813924</v>
      </c>
      <c r="FE50" s="7">
        <v>0.40506196447780962</v>
      </c>
      <c r="FF50" s="7">
        <v>2.5026844614483683</v>
      </c>
      <c r="FG50" s="7">
        <v>0.58537529130000854</v>
      </c>
      <c r="FH50" s="7">
        <v>1.9193455916820386</v>
      </c>
      <c r="FI50" s="7">
        <v>0.23867723771411228</v>
      </c>
      <c r="FJ50" s="7">
        <v>1.5772447819144755</v>
      </c>
      <c r="FK50" s="7">
        <v>0.27898169489884594</v>
      </c>
    </row>
    <row r="51" spans="1:167" x14ac:dyDescent="0.25">
      <c r="A51" s="1" t="s">
        <v>74</v>
      </c>
      <c r="B51" s="1" t="s">
        <v>170</v>
      </c>
      <c r="C51" s="1">
        <v>64.174710000000005</v>
      </c>
      <c r="D51" s="1">
        <v>-21.047840000000001</v>
      </c>
      <c r="E51" s="1">
        <v>32</v>
      </c>
      <c r="F51" s="1">
        <v>4</v>
      </c>
      <c r="G51" s="1" t="s">
        <v>72</v>
      </c>
      <c r="I51" s="16">
        <v>47.247579999999999</v>
      </c>
      <c r="J51" s="16">
        <v>0.50865753941327541</v>
      </c>
      <c r="K51" s="16">
        <v>0.81090019999999996</v>
      </c>
      <c r="L51" s="16">
        <v>5.0975658988159311E-2</v>
      </c>
      <c r="M51" s="16">
        <v>15.3203</v>
      </c>
      <c r="N51" s="16">
        <v>0.23085821250513119</v>
      </c>
      <c r="O51" s="16">
        <v>9.3736739999999994</v>
      </c>
      <c r="P51" s="16">
        <v>0.16983042693001052</v>
      </c>
      <c r="Q51" s="16">
        <v>0.17243359999999999</v>
      </c>
      <c r="R51" s="16">
        <v>2.551508736018715E-2</v>
      </c>
      <c r="S51" s="16">
        <v>8.9558040000000005</v>
      </c>
      <c r="T51" s="16">
        <v>0.153790618347557</v>
      </c>
      <c r="U51" s="16">
        <v>14.774559999999999</v>
      </c>
      <c r="V51" s="16">
        <v>0.1932155927901695</v>
      </c>
      <c r="W51" s="16">
        <v>1.485638</v>
      </c>
      <c r="X51" s="16">
        <v>0.12420262451793247</v>
      </c>
      <c r="Y51" s="16">
        <v>2.4152199999999999E-2</v>
      </c>
      <c r="Z51" s="16">
        <v>1.750377842565598E-2</v>
      </c>
      <c r="AA51" s="16">
        <v>1.7033199999999998E-2</v>
      </c>
      <c r="AB51" s="16">
        <v>1.8262665482007997E-2</v>
      </c>
      <c r="AC51" s="16">
        <v>1.2200000000000001E-2</v>
      </c>
      <c r="AD51" s="16">
        <v>1.2200000000000001E-2</v>
      </c>
      <c r="AE51" s="16">
        <f t="shared" si="0"/>
        <v>98.194275199999993</v>
      </c>
      <c r="AF51" s="16"/>
      <c r="AG51" s="17">
        <v>47.612000000000002</v>
      </c>
      <c r="AH51" s="17">
        <v>0.77300000000000002</v>
      </c>
      <c r="AI51" s="17">
        <v>15.471</v>
      </c>
      <c r="AJ51" s="17">
        <v>0.97099999999999997</v>
      </c>
      <c r="AK51" s="17">
        <v>8.6539999999999999</v>
      </c>
      <c r="AL51" s="17">
        <v>0.17599999999999999</v>
      </c>
      <c r="AM51" s="17">
        <v>9.8170000000000002</v>
      </c>
      <c r="AN51" s="17">
        <v>14.895</v>
      </c>
      <c r="AO51" s="17">
        <v>1.5580000000000001</v>
      </c>
      <c r="AP51" s="17">
        <v>2.1000000000000001E-2</v>
      </c>
      <c r="AQ51" s="17">
        <v>5.0999999999999997E-2</v>
      </c>
      <c r="AR51" s="7"/>
      <c r="AS51" s="7">
        <v>1.49</v>
      </c>
      <c r="AT51" s="7"/>
      <c r="AU51" s="7">
        <v>40.656336666666668</v>
      </c>
      <c r="AV51" s="7">
        <v>1.0463854072988654</v>
      </c>
      <c r="AW51" s="7">
        <v>6.8766666666666689E-3</v>
      </c>
      <c r="AX51" s="7">
        <v>4.7397299919159287E-2</v>
      </c>
      <c r="AY51" s="7">
        <v>5.8658333333333333E-2</v>
      </c>
      <c r="AZ51" s="7">
        <v>2.0532148673073135E-2</v>
      </c>
      <c r="BA51" s="7">
        <v>12.166896666666666</v>
      </c>
      <c r="BB51" s="7">
        <v>0.49401223753397389</v>
      </c>
      <c r="BC51" s="7">
        <v>0.18742999999999999</v>
      </c>
      <c r="BD51" s="7">
        <v>3.3626052036328985E-2</v>
      </c>
      <c r="BE51" s="7">
        <v>46.144866666666672</v>
      </c>
      <c r="BF51" s="7">
        <v>0.782744476405561</v>
      </c>
      <c r="BG51" s="7">
        <v>0.34970166666666663</v>
      </c>
      <c r="BH51" s="7">
        <v>4.4089095226540025E-2</v>
      </c>
      <c r="BI51" s="7">
        <v>2.558333333333333E-3</v>
      </c>
      <c r="BJ51" s="7">
        <v>2.0585606725146203E-2</v>
      </c>
      <c r="BK51" s="7">
        <v>0.24748833333333331</v>
      </c>
      <c r="BL51" s="7">
        <v>8.1516261679706797E-2</v>
      </c>
      <c r="BM51" s="7">
        <v>1.6548333333333335E-2</v>
      </c>
      <c r="BN51" s="7">
        <v>2.2474270881402858E-2</v>
      </c>
      <c r="BO51" s="7">
        <v>4.1845E-2</v>
      </c>
      <c r="BP51" s="7">
        <v>1.6953326736131324E-2</v>
      </c>
      <c r="BQ51" s="7">
        <v>2.2748333333333332E-2</v>
      </c>
      <c r="BR51" s="7">
        <v>3.4641626459264774E-2</v>
      </c>
      <c r="BS51" s="7" t="s">
        <v>77</v>
      </c>
      <c r="BT51" s="7" t="s">
        <v>77</v>
      </c>
      <c r="BU51" s="7">
        <f t="shared" si="28"/>
        <v>99.901955000000015</v>
      </c>
      <c r="BV51" s="7">
        <v>87.113682626829885</v>
      </c>
      <c r="BW51" s="7" t="s">
        <v>77</v>
      </c>
      <c r="BY51" s="26">
        <v>828.63454544518356</v>
      </c>
      <c r="BZ51" s="7">
        <v>24.859036363355507</v>
      </c>
      <c r="CA51" s="4">
        <v>2.057424934210526</v>
      </c>
      <c r="CB51" s="7">
        <f t="shared" si="1"/>
        <v>0.1028712467105263</v>
      </c>
      <c r="CC51" s="4">
        <v>0.2339368684210526</v>
      </c>
      <c r="CD51" s="7">
        <f t="shared" si="29"/>
        <v>9.357474736842104E-3</v>
      </c>
      <c r="CE51" s="4">
        <v>66.885871052631572</v>
      </c>
      <c r="CF51" s="7">
        <f t="shared" si="2"/>
        <v>10.701739368421052</v>
      </c>
      <c r="CG51" s="5">
        <v>51564.678947368411</v>
      </c>
      <c r="CH51" s="9">
        <f t="shared" si="3"/>
        <v>1031.2935789473681</v>
      </c>
      <c r="CI51" s="5">
        <v>223648.39473684211</v>
      </c>
      <c r="CJ51" s="9">
        <f t="shared" si="4"/>
        <v>2236.483947368421</v>
      </c>
      <c r="CK51" s="4">
        <v>28.662932236842103</v>
      </c>
      <c r="CL51" s="7">
        <f t="shared" si="5"/>
        <v>5.1593278026315783</v>
      </c>
      <c r="CM51" s="5">
        <v>184.56298684210526</v>
      </c>
      <c r="CN51" s="9">
        <f t="shared" si="30"/>
        <v>3.6912597368421052</v>
      </c>
      <c r="CO51" s="5">
        <v>4582.6876315789477</v>
      </c>
      <c r="CP51" s="9">
        <f t="shared" si="6"/>
        <v>91.653752631578953</v>
      </c>
      <c r="CQ51" s="5">
        <v>206.02128947368422</v>
      </c>
      <c r="CR51" s="9">
        <f t="shared" si="7"/>
        <v>4.1204257894736847</v>
      </c>
      <c r="CS51" s="5">
        <v>4647.080526315789</v>
      </c>
      <c r="CT51" s="9">
        <f t="shared" si="8"/>
        <v>92.941610526315785</v>
      </c>
      <c r="CU51" s="4">
        <v>118.29046710526315</v>
      </c>
      <c r="CV51" s="7">
        <f t="shared" si="9"/>
        <v>3.5487140131578943</v>
      </c>
      <c r="CW51" s="4">
        <v>13.452359210526314</v>
      </c>
      <c r="CX51" s="7">
        <f t="shared" si="10"/>
        <v>0.53809436842105263</v>
      </c>
      <c r="CY51" s="4">
        <v>17.742221052631578</v>
      </c>
      <c r="CZ51" s="7">
        <f t="shared" si="11"/>
        <v>0.70968884210526317</v>
      </c>
      <c r="DA51" s="4">
        <v>0.68904894078947365</v>
      </c>
      <c r="DB51" s="7">
        <f t="shared" si="12"/>
        <v>5.5123915263157894E-2</v>
      </c>
      <c r="DC51" s="4">
        <v>6.5614201315789469</v>
      </c>
      <c r="DD51" s="7">
        <f t="shared" si="13"/>
        <v>0.32807100657894739</v>
      </c>
      <c r="DE51" s="4">
        <v>0.86832379605263144</v>
      </c>
      <c r="DF51" s="7">
        <f t="shared" si="14"/>
        <v>5.2099427763157881E-2</v>
      </c>
      <c r="DG51" s="4">
        <v>3.1655043421052627</v>
      </c>
      <c r="DH51" s="7">
        <f t="shared" si="15"/>
        <v>0.1266201736842105</v>
      </c>
      <c r="DI51" s="4">
        <v>0.59044507236842103</v>
      </c>
      <c r="DJ51" s="7">
        <f t="shared" si="16"/>
        <v>4.1331155065789479E-2</v>
      </c>
      <c r="DK51" s="4">
        <v>3.1741380263157888</v>
      </c>
      <c r="DL51" s="7">
        <f t="shared" si="17"/>
        <v>0.31741380263157892</v>
      </c>
      <c r="DM51" s="4">
        <v>1.9436581578947367</v>
      </c>
      <c r="DN51" s="7">
        <f t="shared" si="18"/>
        <v>0.34985846842105262</v>
      </c>
      <c r="DO51" s="4">
        <v>0.75616684210526308</v>
      </c>
      <c r="DP51" s="7">
        <f t="shared" si="19"/>
        <v>5.2931678947368423E-2</v>
      </c>
      <c r="DQ51" s="4">
        <v>2.8612569078947367</v>
      </c>
      <c r="DR51" s="7">
        <f t="shared" si="20"/>
        <v>0.57225138157894739</v>
      </c>
      <c r="DS51" s="4">
        <v>0.34693021052631579</v>
      </c>
      <c r="DT51" s="7">
        <f t="shared" si="21"/>
        <v>6.2447437894736842E-2</v>
      </c>
      <c r="DU51" s="4">
        <v>3.0878011842105257</v>
      </c>
      <c r="DV51" s="7">
        <f t="shared" si="22"/>
        <v>0.83370631973684195</v>
      </c>
      <c r="DW51" s="4">
        <v>0.60181275657894739</v>
      </c>
      <c r="DX51" s="7">
        <f t="shared" si="23"/>
        <v>5.4163148092105262E-2</v>
      </c>
      <c r="DY51" s="4">
        <v>1.4545059868421051</v>
      </c>
      <c r="DZ51" s="7">
        <f t="shared" si="24"/>
        <v>0.15999565855263156</v>
      </c>
      <c r="EA51" s="4">
        <v>0.27641279605263158</v>
      </c>
      <c r="EB51" s="7">
        <f t="shared" si="25"/>
        <v>6.3574943092105263E-2</v>
      </c>
      <c r="EC51" s="4">
        <v>1.9928521710526312</v>
      </c>
      <c r="ED51" s="7">
        <f t="shared" si="26"/>
        <v>0.21921373881578943</v>
      </c>
      <c r="EE51" s="4">
        <v>0.27041418421052626</v>
      </c>
      <c r="EF51" s="7">
        <f t="shared" si="27"/>
        <v>4.3266269473684206E-2</v>
      </c>
      <c r="EG51" s="1" t="s">
        <v>77</v>
      </c>
      <c r="EH51" s="1" t="s">
        <v>77</v>
      </c>
      <c r="EI51" s="7">
        <v>2.0300407818724184</v>
      </c>
      <c r="EJ51" s="7">
        <v>0.2301508694911748</v>
      </c>
      <c r="EK51" s="7">
        <v>65.788508333610935</v>
      </c>
      <c r="EL51" s="9">
        <v>54079.774098551105</v>
      </c>
      <c r="EM51" s="9">
        <v>222559.25112781956</v>
      </c>
      <c r="EN51" s="7">
        <v>28.192541807675386</v>
      </c>
      <c r="EO51" s="7">
        <v>181.54554216189544</v>
      </c>
      <c r="EP51" s="9">
        <v>4507.8908969247905</v>
      </c>
      <c r="EQ51" s="9">
        <v>202.65302016590493</v>
      </c>
      <c r="ER51" s="9">
        <v>4571.232797431072</v>
      </c>
      <c r="ES51" s="7">
        <v>116.34891816210524</v>
      </c>
      <c r="ET51" s="7">
        <v>13.231699181876698</v>
      </c>
      <c r="EU51" s="7">
        <v>17.451112660844288</v>
      </c>
      <c r="EV51" s="7">
        <v>0.67781838570873987</v>
      </c>
      <c r="EW51" s="7">
        <v>6.4537273174577203</v>
      </c>
      <c r="EX51" s="7">
        <v>0.8540717485124717</v>
      </c>
      <c r="EY51" s="7">
        <v>3.1135483746075177</v>
      </c>
      <c r="EZ51" s="7">
        <v>0.58075928119084264</v>
      </c>
      <c r="FA51" s="7">
        <v>3.1220432668633529</v>
      </c>
      <c r="FB51" s="7">
        <v>1.9117650383776419</v>
      </c>
      <c r="FC51" s="7">
        <v>0.743761646663331</v>
      </c>
      <c r="FD51" s="7">
        <v>2.8143267859821002</v>
      </c>
      <c r="FE51" s="7">
        <v>0.34124187791373006</v>
      </c>
      <c r="FF51" s="7">
        <v>3.0372616126796914</v>
      </c>
      <c r="FG51" s="7">
        <v>0.59194601274533964</v>
      </c>
      <c r="FH51" s="7">
        <v>1.4307995290950377</v>
      </c>
      <c r="FI51" s="7">
        <v>0.27188068015549804</v>
      </c>
      <c r="FJ51" s="7">
        <v>1.9606230286764497</v>
      </c>
      <c r="FK51" s="7">
        <v>0.26607198895892131</v>
      </c>
    </row>
    <row r="52" spans="1:167" x14ac:dyDescent="0.25">
      <c r="A52" s="1" t="s">
        <v>74</v>
      </c>
      <c r="B52" s="1" t="s">
        <v>170</v>
      </c>
      <c r="C52" s="1">
        <v>64.174710000000005</v>
      </c>
      <c r="D52" s="1">
        <v>-21.047840000000001</v>
      </c>
      <c r="E52" s="1">
        <v>34</v>
      </c>
      <c r="F52" s="1">
        <v>1</v>
      </c>
      <c r="G52" s="1" t="s">
        <v>72</v>
      </c>
      <c r="I52" s="16">
        <v>47.868749999999999</v>
      </c>
      <c r="J52" s="16">
        <v>0.51456209442497458</v>
      </c>
      <c r="K52" s="16">
        <v>0.81543949999999998</v>
      </c>
      <c r="L52" s="16">
        <v>5.0608909726366044E-2</v>
      </c>
      <c r="M52" s="16">
        <v>15.056775</v>
      </c>
      <c r="N52" s="16">
        <v>0.22626696371510863</v>
      </c>
      <c r="O52" s="16">
        <v>10.0821725</v>
      </c>
      <c r="P52" s="16">
        <v>0.17634002605404164</v>
      </c>
      <c r="Q52" s="16">
        <v>0.1564555</v>
      </c>
      <c r="R52" s="16">
        <v>2.6199066897746971E-2</v>
      </c>
      <c r="S52" s="16">
        <v>9.0866725000000006</v>
      </c>
      <c r="T52" s="16">
        <v>0.15531616491511721</v>
      </c>
      <c r="U52" s="16">
        <v>13.899875</v>
      </c>
      <c r="V52" s="16">
        <v>0.18438648824555362</v>
      </c>
      <c r="W52" s="16">
        <v>1.6642325</v>
      </c>
      <c r="X52" s="16">
        <v>0.13038991025332472</v>
      </c>
      <c r="Y52" s="16">
        <v>2.3608500000000001E-2</v>
      </c>
      <c r="Z52" s="16">
        <v>1.8192658852560148E-2</v>
      </c>
      <c r="AA52" s="16">
        <v>7.9304250000000007E-2</v>
      </c>
      <c r="AB52" s="16">
        <v>1.902338965153115E-2</v>
      </c>
      <c r="AC52" s="16">
        <v>1.3780000000000001E-2</v>
      </c>
      <c r="AD52" s="16">
        <v>1.3780000000000001E-2</v>
      </c>
      <c r="AE52" s="16">
        <f t="shared" si="0"/>
        <v>98.747065250000006</v>
      </c>
      <c r="AF52" s="16"/>
      <c r="AG52" s="17">
        <v>48.593000000000004</v>
      </c>
      <c r="AH52" s="17">
        <v>0.79500000000000004</v>
      </c>
      <c r="AI52" s="17">
        <v>15.346</v>
      </c>
      <c r="AJ52" s="17">
        <v>0.97299999999999998</v>
      </c>
      <c r="AK52" s="17">
        <v>8.6750000000000007</v>
      </c>
      <c r="AL52" s="17">
        <v>0.189</v>
      </c>
      <c r="AM52" s="17">
        <v>9.4469999999999992</v>
      </c>
      <c r="AN52" s="17">
        <v>14.154</v>
      </c>
      <c r="AO52" s="17">
        <v>1.764</v>
      </c>
      <c r="AP52" s="17">
        <v>0.02</v>
      </c>
      <c r="AQ52" s="17">
        <v>4.3999999999999997E-2</v>
      </c>
      <c r="AR52" s="7"/>
      <c r="AS52" s="7">
        <v>0.87</v>
      </c>
      <c r="AT52" s="7"/>
      <c r="AU52" s="7">
        <v>40.460189999999997</v>
      </c>
      <c r="AV52" s="7">
        <v>1.0391067380834893</v>
      </c>
      <c r="AW52" s="7">
        <v>-4.6399999999999968E-4</v>
      </c>
      <c r="AX52" s="7">
        <v>4.7127712230215731E-2</v>
      </c>
      <c r="AY52" s="7">
        <v>6.9114000000000009E-2</v>
      </c>
      <c r="AZ52" s="7">
        <v>2.1164981629305635E-2</v>
      </c>
      <c r="BA52" s="7">
        <v>12.801252</v>
      </c>
      <c r="BB52" s="7">
        <v>0.50254390429004436</v>
      </c>
      <c r="BC52" s="7">
        <v>0.19720399999999999</v>
      </c>
      <c r="BD52" s="7">
        <v>3.3788839306994223E-2</v>
      </c>
      <c r="BE52" s="7">
        <v>45.681412000000009</v>
      </c>
      <c r="BF52" s="7">
        <v>0.77487968128578921</v>
      </c>
      <c r="BG52" s="7">
        <v>0.38131199999999998</v>
      </c>
      <c r="BH52" s="7">
        <v>0.53476024117899812</v>
      </c>
      <c r="BI52" s="7">
        <v>4.0280000000000003E-3</v>
      </c>
      <c r="BJ52" s="7">
        <v>2.0374562248995986E-2</v>
      </c>
      <c r="BK52" s="7">
        <v>0.23399</v>
      </c>
      <c r="BL52" s="7">
        <v>8.1119485631621302E-2</v>
      </c>
      <c r="BM52" s="7">
        <v>1.0355999999999999E-2</v>
      </c>
      <c r="BN52" s="7">
        <v>2.157805486725663E-2</v>
      </c>
      <c r="BO52" s="7">
        <v>5.0431999999999991E-2</v>
      </c>
      <c r="BP52" s="7">
        <v>1.7100052164840899E-2</v>
      </c>
      <c r="BQ52" s="7">
        <v>2.9005999999999997E-2</v>
      </c>
      <c r="BR52" s="7">
        <v>3.4633270798632411E-2</v>
      </c>
      <c r="BS52" s="7" t="s">
        <v>77</v>
      </c>
      <c r="BT52" s="7" t="s">
        <v>77</v>
      </c>
      <c r="BU52" s="7">
        <f t="shared" si="28"/>
        <v>99.917832000000004</v>
      </c>
      <c r="BV52" s="7">
        <v>86.414231084991727</v>
      </c>
      <c r="BW52" s="7" t="s">
        <v>77</v>
      </c>
      <c r="BY52" s="26">
        <v>542.2921978915499</v>
      </c>
      <c r="BZ52" s="7">
        <v>16.268765936746497</v>
      </c>
      <c r="CA52" s="4">
        <v>2.3513245225563906</v>
      </c>
      <c r="CB52" s="7">
        <f t="shared" si="1"/>
        <v>0.11756622612781953</v>
      </c>
      <c r="CC52" s="4">
        <v>0.18405912312030076</v>
      </c>
      <c r="CD52" s="7">
        <f t="shared" si="29"/>
        <v>7.3623649248120305E-3</v>
      </c>
      <c r="CE52" s="4">
        <v>88.984858007518795</v>
      </c>
      <c r="CF52" s="7">
        <f t="shared" si="2"/>
        <v>14.237577281203007</v>
      </c>
      <c r="CG52" s="5">
        <v>52726.532951127818</v>
      </c>
      <c r="CH52" s="9">
        <f t="shared" si="3"/>
        <v>1054.5306590225564</v>
      </c>
      <c r="CI52" s="5">
        <v>226761.56917293236</v>
      </c>
      <c r="CJ52" s="9">
        <f t="shared" si="4"/>
        <v>2267.6156917293238</v>
      </c>
      <c r="CK52" s="4">
        <v>33.076842368421055</v>
      </c>
      <c r="CL52" s="7">
        <f t="shared" si="5"/>
        <v>5.9538316263157895</v>
      </c>
      <c r="CM52" s="5">
        <v>203.95592800751879</v>
      </c>
      <c r="CN52" s="9">
        <f t="shared" si="30"/>
        <v>4.0791185601503761</v>
      </c>
      <c r="CO52" s="5">
        <v>4630.2472894736848</v>
      </c>
      <c r="CP52" s="9">
        <f t="shared" si="6"/>
        <v>92.604945789473703</v>
      </c>
      <c r="CQ52" s="5">
        <v>199.53340263157895</v>
      </c>
      <c r="CR52" s="9">
        <f t="shared" si="7"/>
        <v>3.990668052631579</v>
      </c>
      <c r="CS52" s="5">
        <v>4678.7582894736843</v>
      </c>
      <c r="CT52" s="9">
        <f t="shared" si="8"/>
        <v>93.575165789473687</v>
      </c>
      <c r="CU52" s="4">
        <v>104.44454774436092</v>
      </c>
      <c r="CV52" s="7">
        <f t="shared" si="9"/>
        <v>3.1333364323308275</v>
      </c>
      <c r="CW52" s="4">
        <v>16.465472312030073</v>
      </c>
      <c r="CX52" s="7">
        <f t="shared" si="10"/>
        <v>0.65861889248120298</v>
      </c>
      <c r="CY52" s="4">
        <v>19.335098571428574</v>
      </c>
      <c r="CZ52" s="7">
        <f t="shared" si="11"/>
        <v>0.77340394285714298</v>
      </c>
      <c r="DA52" s="4">
        <v>0.93675470488721813</v>
      </c>
      <c r="DB52" s="7">
        <f t="shared" si="12"/>
        <v>7.4940376390977448E-2</v>
      </c>
      <c r="DC52" s="4">
        <v>6.054574018796993</v>
      </c>
      <c r="DD52" s="7">
        <f t="shared" si="13"/>
        <v>0.30272870093984966</v>
      </c>
      <c r="DE52" s="4">
        <v>1.0052354586466166</v>
      </c>
      <c r="DF52" s="7">
        <f t="shared" si="14"/>
        <v>6.0314127518796994E-2</v>
      </c>
      <c r="DG52" s="4">
        <v>3.046344902255639</v>
      </c>
      <c r="DH52" s="7">
        <f t="shared" si="15"/>
        <v>0.12185379609022556</v>
      </c>
      <c r="DI52" s="4">
        <v>0.63000469736842102</v>
      </c>
      <c r="DJ52" s="7">
        <f t="shared" si="16"/>
        <v>4.4100328815789479E-2</v>
      </c>
      <c r="DK52" s="4">
        <v>3.5754977838345865</v>
      </c>
      <c r="DL52" s="7">
        <f t="shared" si="17"/>
        <v>0.35754977838345869</v>
      </c>
      <c r="DM52" s="4">
        <v>1.7785846898496238</v>
      </c>
      <c r="DN52" s="7">
        <f t="shared" si="18"/>
        <v>0.32014524417293228</v>
      </c>
      <c r="DO52" s="4">
        <v>0.68417835357142864</v>
      </c>
      <c r="DP52" s="7">
        <f t="shared" si="19"/>
        <v>4.7892484750000013E-2</v>
      </c>
      <c r="DQ52" s="4">
        <v>2.3342727236842102</v>
      </c>
      <c r="DR52" s="7">
        <f t="shared" si="20"/>
        <v>0.46685454473684207</v>
      </c>
      <c r="DS52" s="4">
        <v>0.49134712857142854</v>
      </c>
      <c r="DT52" s="7">
        <f t="shared" si="21"/>
        <v>8.8442483142857131E-2</v>
      </c>
      <c r="DU52" s="4">
        <v>3.0204480526315787</v>
      </c>
      <c r="DV52" s="7">
        <f t="shared" si="22"/>
        <v>0.81552097421052627</v>
      </c>
      <c r="DW52" s="4">
        <v>0.68873765808270682</v>
      </c>
      <c r="DX52" s="7">
        <f t="shared" si="23"/>
        <v>6.1986389227443608E-2</v>
      </c>
      <c r="DY52" s="4">
        <v>1.860378612781955</v>
      </c>
      <c r="DZ52" s="7">
        <f t="shared" si="24"/>
        <v>0.20464164740601506</v>
      </c>
      <c r="EA52" s="4">
        <v>0.28577720676691731</v>
      </c>
      <c r="EB52" s="7">
        <f t="shared" si="25"/>
        <v>6.5728757556390988E-2</v>
      </c>
      <c r="EC52" s="4">
        <v>1.9736317368421052</v>
      </c>
      <c r="ED52" s="7">
        <f t="shared" si="26"/>
        <v>0.21709949105263157</v>
      </c>
      <c r="EE52" s="4">
        <v>0.24587417368421052</v>
      </c>
      <c r="EF52" s="7">
        <f t="shared" si="27"/>
        <v>3.9339867789473681E-2</v>
      </c>
      <c r="EG52" s="1" t="s">
        <v>77</v>
      </c>
      <c r="EH52" s="1" t="s">
        <v>77</v>
      </c>
      <c r="EI52" s="7">
        <v>2.3398058682970491</v>
      </c>
      <c r="EJ52" s="7">
        <v>0.18274395293421147</v>
      </c>
      <c r="EK52" s="7">
        <v>88.333535662866197</v>
      </c>
      <c r="EL52" s="9">
        <v>55008.683940751434</v>
      </c>
      <c r="EM52" s="9">
        <v>227144.87293233085</v>
      </c>
      <c r="EN52" s="7">
        <v>32.834618010088924</v>
      </c>
      <c r="EO52" s="7">
        <v>202.47222691497768</v>
      </c>
      <c r="EP52" s="9">
        <v>4596.6637540046813</v>
      </c>
      <c r="EQ52" s="9">
        <v>198.08187371366489</v>
      </c>
      <c r="ER52" s="9">
        <v>4644.8229000350584</v>
      </c>
      <c r="ES52" s="7">
        <v>103.67950451165414</v>
      </c>
      <c r="ET52" s="7">
        <v>16.344997782619611</v>
      </c>
      <c r="EU52" s="7">
        <v>19.193558157547322</v>
      </c>
      <c r="EV52" s="7">
        <v>0.929977167043606</v>
      </c>
      <c r="EW52" s="7">
        <v>6.0102267611009115</v>
      </c>
      <c r="EX52" s="7">
        <v>0.99787232501207723</v>
      </c>
      <c r="EY52" s="7">
        <v>3.0240313541282022</v>
      </c>
      <c r="EZ52" s="7">
        <v>0.62539451506459987</v>
      </c>
      <c r="FA52" s="7">
        <v>3.5493109191651082</v>
      </c>
      <c r="FB52" s="7">
        <v>1.765563164518194</v>
      </c>
      <c r="FC52" s="7">
        <v>0.67917113094605297</v>
      </c>
      <c r="FD52" s="7">
        <v>2.3171954173800113</v>
      </c>
      <c r="FE52" s="7">
        <v>0.48775468683922935</v>
      </c>
      <c r="FF52" s="7">
        <v>2.9984320791692824</v>
      </c>
      <c r="FG52" s="7">
        <v>0.68370263080532168</v>
      </c>
      <c r="FH52" s="7">
        <v>1.8469185400587607</v>
      </c>
      <c r="FI52" s="7">
        <v>0.28368777161200814</v>
      </c>
      <c r="FJ52" s="7">
        <v>1.9595471272818967</v>
      </c>
      <c r="FK52" s="7">
        <v>0.24414159044030651</v>
      </c>
    </row>
    <row r="53" spans="1:167" x14ac:dyDescent="0.25">
      <c r="A53" s="1" t="s">
        <v>75</v>
      </c>
      <c r="B53" s="1" t="s">
        <v>170</v>
      </c>
      <c r="C53" s="1">
        <v>64.174710000000005</v>
      </c>
      <c r="D53" s="1">
        <v>-21.047840000000001</v>
      </c>
      <c r="E53" s="1">
        <v>2</v>
      </c>
      <c r="F53" s="1">
        <v>1</v>
      </c>
      <c r="G53" s="1" t="s">
        <v>72</v>
      </c>
      <c r="I53" s="18">
        <v>47.910359999999997</v>
      </c>
      <c r="J53" s="16">
        <v>0.51154570860704163</v>
      </c>
      <c r="K53" s="18">
        <v>0.99777000000000005</v>
      </c>
      <c r="L53" s="16">
        <v>5.6313887922963754E-2</v>
      </c>
      <c r="M53" s="18">
        <v>15.27314</v>
      </c>
      <c r="N53" s="16">
        <v>0.22785409629119199</v>
      </c>
      <c r="O53" s="18">
        <v>10.227679999999999</v>
      </c>
      <c r="P53" s="16">
        <v>0.17613413644979958</v>
      </c>
      <c r="Q53" s="18">
        <v>0.17383000000000001</v>
      </c>
      <c r="R53" s="16">
        <v>2.6109364136086766E-2</v>
      </c>
      <c r="S53" s="18">
        <v>9.1235999999999997</v>
      </c>
      <c r="T53" s="16">
        <v>0.15284548128060374</v>
      </c>
      <c r="U53" s="18">
        <v>13.726150000000001</v>
      </c>
      <c r="V53" s="16">
        <v>0.18223178144750254</v>
      </c>
      <c r="W53" s="18">
        <v>1.82</v>
      </c>
      <c r="X53" s="16">
        <v>0.13328810446091974</v>
      </c>
      <c r="Y53" s="18">
        <v>0.11153</v>
      </c>
      <c r="Z53" s="16">
        <v>2.2922733556539579E-2</v>
      </c>
      <c r="AA53" s="18">
        <v>0.11244</v>
      </c>
      <c r="AB53" s="16">
        <v>2.1905979213368659E-2</v>
      </c>
      <c r="AC53" s="16">
        <v>0.15467913370095102</v>
      </c>
      <c r="AD53" s="16">
        <v>1.4844561655877888E-2</v>
      </c>
      <c r="AE53" s="16">
        <f t="shared" si="0"/>
        <v>99.631179133700954</v>
      </c>
      <c r="AF53" s="16"/>
      <c r="AG53" s="16">
        <v>48.015000000000001</v>
      </c>
      <c r="AH53" s="16">
        <v>0.98499999999999999</v>
      </c>
      <c r="AI53" s="16">
        <v>15.076000000000001</v>
      </c>
      <c r="AJ53" s="16">
        <v>1.0609999999999999</v>
      </c>
      <c r="AK53" s="16">
        <v>9.1590000000000007</v>
      </c>
      <c r="AL53" s="16">
        <v>0.17199999999999999</v>
      </c>
      <c r="AM53" s="16">
        <v>9.9670000000000005</v>
      </c>
      <c r="AN53" s="16">
        <v>13.548999999999999</v>
      </c>
      <c r="AO53" s="16">
        <v>1.796</v>
      </c>
      <c r="AP53" s="16">
        <v>0.11</v>
      </c>
      <c r="AQ53" s="16">
        <v>0.111</v>
      </c>
      <c r="AR53" s="7"/>
      <c r="AS53" s="7">
        <v>1.83</v>
      </c>
      <c r="AT53" s="7"/>
      <c r="AU53" s="7">
        <v>39.264760000000003</v>
      </c>
      <c r="AV53" s="7">
        <v>0.49693778668175997</v>
      </c>
      <c r="AW53" s="7">
        <v>1.0578199999999999E-2</v>
      </c>
      <c r="AX53" s="7">
        <v>1.8911511321119998E-2</v>
      </c>
      <c r="AY53" s="7">
        <v>6.1347200000000005E-2</v>
      </c>
      <c r="AZ53" s="7">
        <v>7.2120713066879992E-3</v>
      </c>
      <c r="BA53" s="7">
        <v>12.894920000000003</v>
      </c>
      <c r="BB53" s="7">
        <v>0.4706411112456001</v>
      </c>
      <c r="BC53" s="7">
        <v>0.1983886</v>
      </c>
      <c r="BD53" s="7">
        <v>1.5226221887928E-2</v>
      </c>
      <c r="BE53" s="7">
        <v>46.286999999999999</v>
      </c>
      <c r="BF53" s="7">
        <v>0.78788564967599972</v>
      </c>
      <c r="BG53" s="7">
        <v>0.3551164</v>
      </c>
      <c r="BH53" s="7">
        <v>2.0175860140391997E-2</v>
      </c>
      <c r="BI53" s="7">
        <v>3.3188000000000002E-3</v>
      </c>
      <c r="BJ53" s="7">
        <v>8.6073177564000014E-3</v>
      </c>
      <c r="BK53" s="7">
        <v>0.21723919999999999</v>
      </c>
      <c r="BL53" s="7">
        <v>1.8618620324303999E-2</v>
      </c>
      <c r="BM53" s="7">
        <v>6.0829999999999995E-2</v>
      </c>
      <c r="BN53" s="7">
        <v>-8.9811177467999988E-3</v>
      </c>
      <c r="BO53" s="7">
        <v>3.9616800000000001E-2</v>
      </c>
      <c r="BP53" s="7">
        <v>-1.2346987734719997E-2</v>
      </c>
      <c r="BQ53" s="7">
        <v>2.2015199999999999E-2</v>
      </c>
      <c r="BR53" s="7">
        <v>1.6365624151680001E-2</v>
      </c>
      <c r="BS53" s="7" t="s">
        <v>77</v>
      </c>
      <c r="BT53" s="7" t="s">
        <v>77</v>
      </c>
      <c r="BU53" s="7">
        <f t="shared" si="28"/>
        <v>99.415130399999995</v>
      </c>
      <c r="BV53" s="7">
        <v>86.48310560436245</v>
      </c>
      <c r="BW53" s="7" t="s">
        <v>77</v>
      </c>
      <c r="BY53" s="26">
        <v>567.56858459222394</v>
      </c>
      <c r="BZ53" s="7">
        <v>17.027057537766719</v>
      </c>
      <c r="CA53" s="4">
        <v>2.6430961672932329</v>
      </c>
      <c r="CB53" s="7">
        <f t="shared" si="1"/>
        <v>0.13215480836466165</v>
      </c>
      <c r="CC53" s="4">
        <v>0.33020357951127816</v>
      </c>
      <c r="CD53" s="7">
        <f t="shared" si="29"/>
        <v>1.3208143180451127E-2</v>
      </c>
      <c r="CE53" s="4">
        <v>102.98989041353383</v>
      </c>
      <c r="CF53" s="7">
        <f t="shared" si="2"/>
        <v>16.478382466165414</v>
      </c>
      <c r="CG53" s="5">
        <v>52422.569868421051</v>
      </c>
      <c r="CH53" s="9">
        <f t="shared" si="3"/>
        <v>1048.4513973684211</v>
      </c>
      <c r="CI53" s="5">
        <v>225275.09849624059</v>
      </c>
      <c r="CJ53" s="9">
        <f t="shared" si="4"/>
        <v>2252.7509849624062</v>
      </c>
      <c r="CK53" s="4">
        <v>65.208209003759393</v>
      </c>
      <c r="CL53" s="7">
        <f t="shared" si="5"/>
        <v>11.737477620676691</v>
      </c>
      <c r="CM53" s="5">
        <v>977.99178195488696</v>
      </c>
      <c r="CN53" s="9">
        <f t="shared" si="30"/>
        <v>19.559835639097738</v>
      </c>
      <c r="CO53" s="5">
        <v>6102.2121541353372</v>
      </c>
      <c r="CP53" s="9">
        <f t="shared" si="6"/>
        <v>122.04424308270674</v>
      </c>
      <c r="CQ53" s="5">
        <v>904.1532212406014</v>
      </c>
      <c r="CR53" s="9">
        <f t="shared" si="7"/>
        <v>18.083064424812029</v>
      </c>
      <c r="CS53" s="5">
        <v>6084.8191917293225</v>
      </c>
      <c r="CT53" s="9">
        <f t="shared" si="8"/>
        <v>121.69638383458646</v>
      </c>
      <c r="CU53" s="4">
        <v>168.44902913533832</v>
      </c>
      <c r="CV53" s="7">
        <f t="shared" si="9"/>
        <v>5.0534708740601495</v>
      </c>
      <c r="CW53" s="4">
        <v>16.747973383458643</v>
      </c>
      <c r="CX53" s="7">
        <f t="shared" si="10"/>
        <v>0.66991893533834568</v>
      </c>
      <c r="CY53" s="4">
        <v>44.298607011278193</v>
      </c>
      <c r="CZ53" s="7">
        <f t="shared" si="11"/>
        <v>1.7719442804511278</v>
      </c>
      <c r="DA53" s="4">
        <v>4.8627824060150378</v>
      </c>
      <c r="DB53" s="7">
        <f t="shared" si="12"/>
        <v>0.38902259248120302</v>
      </c>
      <c r="DC53" s="4">
        <v>32.003050827067668</v>
      </c>
      <c r="DD53" s="7">
        <f t="shared" si="13"/>
        <v>1.6001525413533835</v>
      </c>
      <c r="DE53" s="4">
        <v>4.5974491409774432</v>
      </c>
      <c r="DF53" s="7">
        <f t="shared" si="14"/>
        <v>0.2758469484586466</v>
      </c>
      <c r="DG53" s="4">
        <v>10.861542669172932</v>
      </c>
      <c r="DH53" s="7">
        <f t="shared" si="15"/>
        <v>0.43446170676691731</v>
      </c>
      <c r="DI53" s="4">
        <v>1.5491513026315789</v>
      </c>
      <c r="DJ53" s="7">
        <f t="shared" si="16"/>
        <v>0.10844059118421052</v>
      </c>
      <c r="DK53" s="4">
        <v>7.9941497575187963</v>
      </c>
      <c r="DL53" s="7">
        <f t="shared" si="17"/>
        <v>0.7994149757518797</v>
      </c>
      <c r="DM53" s="4">
        <v>2.3663487706766917</v>
      </c>
      <c r="DN53" s="7">
        <f t="shared" si="18"/>
        <v>0.42594277872180447</v>
      </c>
      <c r="DO53" s="4">
        <v>0.94891292293233076</v>
      </c>
      <c r="DP53" s="7">
        <f t="shared" si="19"/>
        <v>6.6423904605263165E-2</v>
      </c>
      <c r="DQ53" s="4">
        <v>3.0610707951127818</v>
      </c>
      <c r="DR53" s="7">
        <f t="shared" si="20"/>
        <v>0.61221415902255638</v>
      </c>
      <c r="DS53" s="4">
        <v>0.49325354323308263</v>
      </c>
      <c r="DT53" s="7">
        <f t="shared" si="21"/>
        <v>8.8785637781954863E-2</v>
      </c>
      <c r="DU53" s="4">
        <v>3.2504910263157893</v>
      </c>
      <c r="DV53" s="7">
        <f t="shared" si="22"/>
        <v>0.87763257710526321</v>
      </c>
      <c r="DW53" s="4">
        <v>0.69232143327067663</v>
      </c>
      <c r="DX53" s="7">
        <f t="shared" si="23"/>
        <v>6.2308928994360892E-2</v>
      </c>
      <c r="DY53" s="4">
        <v>2.2032897481203002</v>
      </c>
      <c r="DZ53" s="7">
        <f t="shared" si="24"/>
        <v>0.24236187229323303</v>
      </c>
      <c r="EA53" s="4">
        <v>0.26984456466165407</v>
      </c>
      <c r="EB53" s="7">
        <f t="shared" si="25"/>
        <v>6.2064249872180441E-2</v>
      </c>
      <c r="EC53" s="4">
        <v>2.3045675187969925</v>
      </c>
      <c r="ED53" s="7">
        <f t="shared" si="26"/>
        <v>0.25350242706766918</v>
      </c>
      <c r="EE53" s="4">
        <v>0.31416038345864661</v>
      </c>
      <c r="EF53" s="7">
        <f t="shared" si="27"/>
        <v>5.0265661353383458E-2</v>
      </c>
      <c r="EG53" s="1" t="s">
        <v>77</v>
      </c>
      <c r="EH53" s="1" t="s">
        <v>77</v>
      </c>
      <c r="EI53" s="4">
        <v>2.5980676405332574</v>
      </c>
      <c r="EJ53" s="4">
        <v>0.32308289323470335</v>
      </c>
      <c r="EK53" s="4">
        <v>100.7328648623771</v>
      </c>
      <c r="EL53" s="5">
        <v>56755.338609136103</v>
      </c>
      <c r="EM53" s="5">
        <v>224443.04887218046</v>
      </c>
      <c r="EN53" s="4">
        <v>63.778696465329908</v>
      </c>
      <c r="EO53" s="4">
        <v>956.64738027754618</v>
      </c>
      <c r="EP53" s="5">
        <v>5969.2976463118721</v>
      </c>
      <c r="EQ53" s="5">
        <v>884.42032584403114</v>
      </c>
      <c r="ER53" s="5">
        <v>5952.2835263615762</v>
      </c>
      <c r="ES53" s="4">
        <v>164.75563396099622</v>
      </c>
      <c r="ET53" s="4">
        <v>16.381031424896886</v>
      </c>
      <c r="EU53" s="4">
        <v>43.327720669465073</v>
      </c>
      <c r="EV53" s="4">
        <v>4.7570400866503437</v>
      </c>
      <c r="EW53" s="4">
        <v>31.301373899573303</v>
      </c>
      <c r="EX53" s="4">
        <v>4.4966467994007528</v>
      </c>
      <c r="EY53" s="4">
        <v>10.623397584799871</v>
      </c>
      <c r="EZ53" s="4">
        <v>1.5152071668506706</v>
      </c>
      <c r="FA53" s="4">
        <v>7.8188853365755708</v>
      </c>
      <c r="FB53" s="4">
        <v>2.3144815626212831</v>
      </c>
      <c r="FC53" s="4">
        <v>0.92811916018654417</v>
      </c>
      <c r="FD53" s="4">
        <v>2.9940093856848562</v>
      </c>
      <c r="FE53" s="4">
        <v>0.48245188524446814</v>
      </c>
      <c r="FF53" s="4">
        <v>3.1794559953938069</v>
      </c>
      <c r="FG53" s="4">
        <v>0.67716167914667669</v>
      </c>
      <c r="FH53" s="4">
        <v>2.1553787069208203</v>
      </c>
      <c r="FI53" s="4">
        <v>0.2639352939882868</v>
      </c>
      <c r="FJ53" s="4">
        <v>2.2549122412205374</v>
      </c>
      <c r="FK53" s="4">
        <v>0.30744811748030598</v>
      </c>
    </row>
    <row r="54" spans="1:167" x14ac:dyDescent="0.25">
      <c r="A54" s="1" t="s">
        <v>75</v>
      </c>
      <c r="B54" s="1" t="s">
        <v>170</v>
      </c>
      <c r="C54" s="1">
        <v>64.174710000000005</v>
      </c>
      <c r="D54" s="1">
        <v>-21.047840000000001</v>
      </c>
      <c r="E54" s="1">
        <v>9</v>
      </c>
      <c r="F54" s="1">
        <v>1</v>
      </c>
      <c r="G54" s="1" t="s">
        <v>72</v>
      </c>
      <c r="I54" s="18">
        <v>47.79674</v>
      </c>
      <c r="J54" s="18">
        <v>0.51186663773987906</v>
      </c>
      <c r="K54" s="18">
        <v>0.77881</v>
      </c>
      <c r="L54" s="18">
        <v>5.1075524095095318E-2</v>
      </c>
      <c r="M54" s="18">
        <v>15.8375</v>
      </c>
      <c r="N54" s="18">
        <v>0.23459939774847652</v>
      </c>
      <c r="O54" s="18">
        <v>9.6016300000000001</v>
      </c>
      <c r="P54" s="18">
        <v>0.17019048057185732</v>
      </c>
      <c r="Q54" s="18">
        <v>0.17443</v>
      </c>
      <c r="R54" s="18">
        <v>2.6095420090310163E-2</v>
      </c>
      <c r="S54" s="18">
        <v>9.1234599999999997</v>
      </c>
      <c r="T54" s="18">
        <v>0.15281219241325408</v>
      </c>
      <c r="U54" s="18">
        <v>14.85102</v>
      </c>
      <c r="V54" s="18">
        <v>0.19251604653507229</v>
      </c>
      <c r="W54" s="18">
        <v>1.4990600000000001</v>
      </c>
      <c r="X54" s="18">
        <v>0.12088671750233795</v>
      </c>
      <c r="Y54" s="18">
        <v>2.6849999999999999E-2</v>
      </c>
      <c r="Z54" s="18">
        <v>1.7285666218034994E-2</v>
      </c>
      <c r="AA54" s="18">
        <v>4.0559999999999999E-2</v>
      </c>
      <c r="AB54" s="18">
        <v>1.8057220338983049E-2</v>
      </c>
      <c r="AC54" s="16">
        <v>0.10529049788220252</v>
      </c>
      <c r="AD54" s="16">
        <v>1.3545912251258693E-2</v>
      </c>
      <c r="AE54" s="16">
        <f t="shared" si="0"/>
        <v>99.835350497882203</v>
      </c>
      <c r="AF54" s="16"/>
      <c r="AG54" s="17">
        <v>47.731000000000002</v>
      </c>
      <c r="AH54" s="17">
        <v>0.76200000000000001</v>
      </c>
      <c r="AI54" s="17">
        <v>15.499000000000001</v>
      </c>
      <c r="AJ54" s="17">
        <v>0.95899999999999996</v>
      </c>
      <c r="AK54" s="17">
        <v>8.6839999999999993</v>
      </c>
      <c r="AL54" s="17">
        <v>0.17100000000000001</v>
      </c>
      <c r="AM54" s="17">
        <v>10.127000000000001</v>
      </c>
      <c r="AN54" s="17">
        <v>14.532999999999999</v>
      </c>
      <c r="AO54" s="17">
        <v>1.4670000000000001</v>
      </c>
      <c r="AP54" s="17">
        <v>2.5999999999999999E-2</v>
      </c>
      <c r="AQ54" s="17">
        <v>0.04</v>
      </c>
      <c r="AR54" s="7"/>
      <c r="AS54" s="7">
        <v>2.4300000000000002</v>
      </c>
      <c r="AT54" s="7"/>
      <c r="AU54" s="7">
        <v>39.532766666666667</v>
      </c>
      <c r="AV54" s="7">
        <v>0.49871099075966663</v>
      </c>
      <c r="AW54" s="7">
        <v>0</v>
      </c>
      <c r="AX54" s="7">
        <v>-1.0576021466666663E-2</v>
      </c>
      <c r="AY54" s="7">
        <v>5.3264333333333337E-2</v>
      </c>
      <c r="AZ54" s="7">
        <v>6.3345780231999996E-3</v>
      </c>
      <c r="BA54" s="7">
        <v>11.858033333333333</v>
      </c>
      <c r="BB54" s="7">
        <v>0.45183257311666664</v>
      </c>
      <c r="BC54" s="7">
        <v>0.17970666666666668</v>
      </c>
      <c r="BD54" s="7">
        <v>1.4901815919999999E-2</v>
      </c>
      <c r="BE54" s="7">
        <v>45.977200000000003</v>
      </c>
      <c r="BF54" s="7">
        <v>0.78362804044800016</v>
      </c>
      <c r="BG54" s="7">
        <v>0.34869633333333327</v>
      </c>
      <c r="BH54" s="7">
        <v>2.0122323916566667E-2</v>
      </c>
      <c r="BI54" s="7">
        <v>4.2856666666666668E-3</v>
      </c>
      <c r="BJ54" s="7">
        <v>9.4522778306666659E-3</v>
      </c>
      <c r="BK54" s="7">
        <v>0.24679533333333334</v>
      </c>
      <c r="BL54" s="7">
        <v>1.8878855818666666E-2</v>
      </c>
      <c r="BM54" s="7">
        <v>0</v>
      </c>
      <c r="BN54" s="7">
        <v>0</v>
      </c>
      <c r="BO54" s="7">
        <v>4.4511000000000002E-2</v>
      </c>
      <c r="BP54" s="7">
        <v>0.10264503666000002</v>
      </c>
      <c r="BQ54" s="7">
        <v>2.5375999999999999E-2</v>
      </c>
      <c r="BR54" s="7">
        <v>1.5705916928E-2</v>
      </c>
      <c r="BS54" s="7" t="s">
        <v>77</v>
      </c>
      <c r="BT54" s="7" t="s">
        <v>77</v>
      </c>
      <c r="BU54" s="7">
        <f t="shared" si="28"/>
        <v>98.270635333333331</v>
      </c>
      <c r="BV54" s="7">
        <v>87.359447623089224</v>
      </c>
      <c r="BW54" s="7" t="s">
        <v>77</v>
      </c>
      <c r="BY54" s="26">
        <v>1455.506412796401</v>
      </c>
      <c r="BZ54" s="7">
        <v>43.665192383892027</v>
      </c>
      <c r="CA54" s="4">
        <v>2.2121609868421048</v>
      </c>
      <c r="CB54" s="7">
        <f t="shared" si="1"/>
        <v>0.11060804934210525</v>
      </c>
      <c r="CC54" s="4">
        <v>0.26287244830827061</v>
      </c>
      <c r="CD54" s="7">
        <f t="shared" si="29"/>
        <v>1.0514897932330824E-2</v>
      </c>
      <c r="CE54" s="4">
        <v>87.262311654135331</v>
      </c>
      <c r="CF54" s="7">
        <f t="shared" si="2"/>
        <v>13.961969864661654</v>
      </c>
      <c r="CG54" s="5">
        <v>52093.839473684202</v>
      </c>
      <c r="CH54" s="9">
        <f t="shared" si="3"/>
        <v>1041.8767894736841</v>
      </c>
      <c r="CI54" s="5">
        <v>223835.37218045112</v>
      </c>
      <c r="CJ54" s="9">
        <f t="shared" si="4"/>
        <v>2238.3537218045112</v>
      </c>
      <c r="CK54" s="4">
        <v>24.540162406015035</v>
      </c>
      <c r="CL54" s="7">
        <f t="shared" si="5"/>
        <v>4.4172292330827059</v>
      </c>
      <c r="CM54" s="5">
        <v>276.67989003759396</v>
      </c>
      <c r="CN54" s="9">
        <f t="shared" si="30"/>
        <v>5.5335978007518793</v>
      </c>
      <c r="CO54" s="5">
        <v>4793.9905733082705</v>
      </c>
      <c r="CP54" s="9">
        <f t="shared" si="6"/>
        <v>95.879811466165407</v>
      </c>
      <c r="CQ54" s="5">
        <v>243.23239755639099</v>
      </c>
      <c r="CR54" s="9">
        <f t="shared" si="7"/>
        <v>4.8646479511278198</v>
      </c>
      <c r="CS54" s="5">
        <v>4754.5664567669164</v>
      </c>
      <c r="CT54" s="9">
        <f t="shared" si="8"/>
        <v>95.091329135338327</v>
      </c>
      <c r="CU54" s="4">
        <v>117.08422556390978</v>
      </c>
      <c r="CV54" s="7">
        <f t="shared" si="9"/>
        <v>3.5125267669172935</v>
      </c>
      <c r="CW54" s="4">
        <v>14.234986372180449</v>
      </c>
      <c r="CX54" s="7">
        <f t="shared" si="10"/>
        <v>0.56939945488721799</v>
      </c>
      <c r="CY54" s="4">
        <v>16.622935714285713</v>
      </c>
      <c r="CZ54" s="7">
        <f t="shared" si="11"/>
        <v>0.66491742857142855</v>
      </c>
      <c r="DA54" s="4">
        <v>0.75551188815789461</v>
      </c>
      <c r="DB54" s="7">
        <f t="shared" si="12"/>
        <v>6.0440951052631572E-2</v>
      </c>
      <c r="DC54" s="4">
        <v>7.7679911090225557</v>
      </c>
      <c r="DD54" s="7">
        <f t="shared" si="13"/>
        <v>0.38839955545112781</v>
      </c>
      <c r="DE54" s="4">
        <v>0.99046342105263141</v>
      </c>
      <c r="DF54" s="7">
        <f t="shared" si="14"/>
        <v>5.9427805263157885E-2</v>
      </c>
      <c r="DG54" s="4">
        <v>2.8154039755639091</v>
      </c>
      <c r="DH54" s="7">
        <f t="shared" si="15"/>
        <v>0.11261615902255637</v>
      </c>
      <c r="DI54" s="4">
        <v>0.50200941823308265</v>
      </c>
      <c r="DJ54" s="7">
        <f t="shared" si="16"/>
        <v>3.5140659276315787E-2</v>
      </c>
      <c r="DK54" s="4">
        <v>3.7242288721804511</v>
      </c>
      <c r="DL54" s="7">
        <f t="shared" si="17"/>
        <v>0.37242288721804512</v>
      </c>
      <c r="DM54" s="4">
        <v>1.6349307142857141</v>
      </c>
      <c r="DN54" s="7">
        <f t="shared" si="18"/>
        <v>0.29428752857142854</v>
      </c>
      <c r="DO54" s="4">
        <v>0.7007321682330826</v>
      </c>
      <c r="DP54" s="7">
        <f t="shared" si="19"/>
        <v>4.9051251776315787E-2</v>
      </c>
      <c r="DQ54" s="4">
        <v>2.5842598402255641</v>
      </c>
      <c r="DR54" s="7">
        <f t="shared" si="20"/>
        <v>0.5168519680451128</v>
      </c>
      <c r="DS54" s="4">
        <v>0.38087476973684214</v>
      </c>
      <c r="DT54" s="7">
        <f t="shared" si="21"/>
        <v>6.8557458552631581E-2</v>
      </c>
      <c r="DU54" s="4">
        <v>3.1334071804511274</v>
      </c>
      <c r="DV54" s="7">
        <f t="shared" si="22"/>
        <v>0.84601993872180448</v>
      </c>
      <c r="DW54" s="4">
        <v>0.59009261560150372</v>
      </c>
      <c r="DX54" s="7">
        <f t="shared" si="23"/>
        <v>5.3108335404135336E-2</v>
      </c>
      <c r="DY54" s="4">
        <v>1.6953270206766915</v>
      </c>
      <c r="DZ54" s="7">
        <f t="shared" si="24"/>
        <v>0.18648597227443606</v>
      </c>
      <c r="EA54" s="4">
        <v>0.25148625939849617</v>
      </c>
      <c r="EB54" s="7">
        <f t="shared" si="25"/>
        <v>5.7841839661654119E-2</v>
      </c>
      <c r="EC54" s="4">
        <v>2.1549150093984961</v>
      </c>
      <c r="ED54" s="7">
        <f t="shared" si="26"/>
        <v>0.23704065103383457</v>
      </c>
      <c r="EE54" s="4">
        <v>0.2539525169172932</v>
      </c>
      <c r="EF54" s="7">
        <f t="shared" si="27"/>
        <v>4.0632402706766914E-2</v>
      </c>
      <c r="EG54" s="1" t="s">
        <v>77</v>
      </c>
      <c r="EH54" s="1" t="s">
        <v>77</v>
      </c>
      <c r="EI54" s="4">
        <v>2.1658016142928131</v>
      </c>
      <c r="EJ54" s="4">
        <v>0.2557855994908384</v>
      </c>
      <c r="EK54" s="4">
        <v>84.869274485164027</v>
      </c>
      <c r="EL54" s="5">
        <v>58004.813728203808</v>
      </c>
      <c r="EM54" s="5">
        <v>223115.50902255639</v>
      </c>
      <c r="EN54" s="4">
        <v>23.866949587104568</v>
      </c>
      <c r="EO54" s="4">
        <v>269.12545035608213</v>
      </c>
      <c r="EP54" s="5">
        <v>4663.3712590910964</v>
      </c>
      <c r="EQ54" s="5">
        <v>236.59120482033927</v>
      </c>
      <c r="ER54" s="5">
        <v>4625.0213105080447</v>
      </c>
      <c r="ES54" s="4">
        <v>113.87168161533835</v>
      </c>
      <c r="ET54" s="4">
        <v>13.844714920624652</v>
      </c>
      <c r="EU54" s="4">
        <v>16.167036308696915</v>
      </c>
      <c r="EV54" s="4">
        <v>0.73496301658951524</v>
      </c>
      <c r="EW54" s="4">
        <v>7.5548597808269449</v>
      </c>
      <c r="EX54" s="4">
        <v>0.96328743292243668</v>
      </c>
      <c r="EY54" s="4">
        <v>2.7381565818394451</v>
      </c>
      <c r="EZ54" s="4">
        <v>0.48824494830512122</v>
      </c>
      <c r="FA54" s="4">
        <v>3.62205280520458</v>
      </c>
      <c r="FB54" s="4">
        <v>1.5900873137850904</v>
      </c>
      <c r="FC54" s="4">
        <v>0.6815172926809282</v>
      </c>
      <c r="FD54" s="4">
        <v>2.5134150359222471</v>
      </c>
      <c r="FE54" s="4">
        <v>0.37043803917573098</v>
      </c>
      <c r="FF54" s="4">
        <v>3.0477329866043004</v>
      </c>
      <c r="FG54" s="4">
        <v>0.57392430942043438</v>
      </c>
      <c r="FH54" s="4">
        <v>1.6492164858719658</v>
      </c>
      <c r="FI54" s="4">
        <v>0.24459503283870782</v>
      </c>
      <c r="FJ54" s="4">
        <v>2.0968716605202937</v>
      </c>
      <c r="FK54" s="4">
        <v>0.24717301920985341</v>
      </c>
    </row>
    <row r="55" spans="1:167" x14ac:dyDescent="0.25">
      <c r="A55" s="1" t="s">
        <v>75</v>
      </c>
      <c r="B55" s="1" t="s">
        <v>170</v>
      </c>
      <c r="C55" s="1">
        <v>64.174710000000005</v>
      </c>
      <c r="D55" s="1">
        <v>-21.047840000000001</v>
      </c>
      <c r="E55" s="1">
        <v>11</v>
      </c>
      <c r="F55" s="1">
        <v>1</v>
      </c>
      <c r="G55" s="1" t="s">
        <v>72</v>
      </c>
      <c r="I55" s="18">
        <v>48.116309999999999</v>
      </c>
      <c r="J55" s="18">
        <v>0.51385615205568136</v>
      </c>
      <c r="K55" s="18">
        <v>0.93628999999999996</v>
      </c>
      <c r="L55" s="18">
        <v>5.4361566870356849E-2</v>
      </c>
      <c r="M55" s="18">
        <v>15.71133</v>
      </c>
      <c r="N55" s="18">
        <v>0.23310685164339576</v>
      </c>
      <c r="O55" s="18">
        <v>10.02971</v>
      </c>
      <c r="P55" s="18">
        <v>0.17471914499996147</v>
      </c>
      <c r="Q55" s="18">
        <v>0.19616</v>
      </c>
      <c r="R55" s="18">
        <v>2.6148640642485687E-2</v>
      </c>
      <c r="S55" s="18">
        <v>8.9353700000000007</v>
      </c>
      <c r="T55" s="18">
        <v>0.15072263863422095</v>
      </c>
      <c r="U55" s="18">
        <v>14.167400000000001</v>
      </c>
      <c r="V55" s="18">
        <v>0.18640137516098193</v>
      </c>
      <c r="W55" s="18">
        <v>1.56359</v>
      </c>
      <c r="X55" s="18">
        <v>0.12478255640329323</v>
      </c>
      <c r="Y55" s="18">
        <v>2.9819999999999999E-2</v>
      </c>
      <c r="Z55" s="18">
        <v>1.8788045234248787E-2</v>
      </c>
      <c r="AA55" s="18">
        <v>5.6349999999999997E-2</v>
      </c>
      <c r="AB55" s="18">
        <v>1.8905551037006911E-2</v>
      </c>
      <c r="AC55" s="16">
        <v>0.13511947574522495</v>
      </c>
      <c r="AD55" s="16">
        <v>1.436506033724926E-2</v>
      </c>
      <c r="AE55" s="16">
        <f t="shared" si="0"/>
        <v>99.877449475745237</v>
      </c>
      <c r="AF55" s="16"/>
      <c r="AG55" s="17">
        <v>47.859000000000002</v>
      </c>
      <c r="AH55" s="17">
        <v>0.89400000000000002</v>
      </c>
      <c r="AI55" s="17">
        <v>14.994</v>
      </c>
      <c r="AJ55" s="17">
        <v>1.0189999999999999</v>
      </c>
      <c r="AK55" s="17">
        <v>9.0380000000000003</v>
      </c>
      <c r="AL55" s="17">
        <v>0.187</v>
      </c>
      <c r="AM55" s="17">
        <v>10.913</v>
      </c>
      <c r="AN55" s="17">
        <v>13.521000000000001</v>
      </c>
      <c r="AO55" s="17">
        <v>1.492</v>
      </c>
      <c r="AP55" s="17">
        <v>2.8000000000000001E-2</v>
      </c>
      <c r="AQ55" s="17">
        <v>5.3999999999999999E-2</v>
      </c>
      <c r="AR55" s="7"/>
      <c r="AS55" s="7">
        <v>5.04</v>
      </c>
      <c r="AT55" s="7"/>
      <c r="AU55" s="7">
        <v>39.967525000000002</v>
      </c>
      <c r="AV55" s="7">
        <v>0.49925393886225011</v>
      </c>
      <c r="AW55" s="7">
        <v>5.8747499999999989E-3</v>
      </c>
      <c r="AX55" s="7">
        <v>-1.6552642727249996E-2</v>
      </c>
      <c r="AY55" s="7">
        <v>0.17610900000000002</v>
      </c>
      <c r="AZ55" s="7">
        <v>1.2470400685755001E-2</v>
      </c>
      <c r="BA55" s="7">
        <v>11.740550000000001</v>
      </c>
      <c r="BB55" s="7">
        <v>0.44776403103750001</v>
      </c>
      <c r="BC55" s="7">
        <v>0.17575125</v>
      </c>
      <c r="BD55" s="7">
        <v>1.489846421896875E-2</v>
      </c>
      <c r="BE55" s="7">
        <v>46.834575000000001</v>
      </c>
      <c r="BF55" s="7">
        <v>0.78668422012743755</v>
      </c>
      <c r="BG55" s="7">
        <v>0.37135325000000002</v>
      </c>
      <c r="BH55" s="7">
        <v>2.0729699689162502E-2</v>
      </c>
      <c r="BI55" s="7">
        <v>5.0442500000000001E-3</v>
      </c>
      <c r="BJ55" s="7">
        <v>6.0014784065624983E-3</v>
      </c>
      <c r="BK55" s="7">
        <v>0.25760825000000004</v>
      </c>
      <c r="BL55" s="7">
        <v>1.9035755547150004E-2</v>
      </c>
      <c r="BM55" s="7">
        <v>4.2707500000000002E-2</v>
      </c>
      <c r="BN55" s="7">
        <v>7.1719163855625018E-2</v>
      </c>
      <c r="BO55" s="7">
        <v>4.7065749999999996E-2</v>
      </c>
      <c r="BP55" s="7">
        <v>7.9038019931812503E-2</v>
      </c>
      <c r="BQ55" s="7">
        <v>2.6712749999999997E-2</v>
      </c>
      <c r="BR55" s="7">
        <v>1.5315541510499998E-2</v>
      </c>
      <c r="BS55" s="7" t="s">
        <v>77</v>
      </c>
      <c r="BT55" s="7" t="s">
        <v>77</v>
      </c>
      <c r="BU55" s="7">
        <f t="shared" si="28"/>
        <v>99.650876750000009</v>
      </c>
      <c r="BV55" s="7">
        <v>87.6701041781821</v>
      </c>
      <c r="BW55" s="7" t="s">
        <v>77</v>
      </c>
      <c r="BY55" s="26">
        <v>570.02677882259252</v>
      </c>
      <c r="BZ55" s="7">
        <v>17.100803364677773</v>
      </c>
      <c r="CA55" s="4">
        <v>2.6180431578947365</v>
      </c>
      <c r="CB55" s="7">
        <f t="shared" si="1"/>
        <v>0.13090215789473683</v>
      </c>
      <c r="CC55" s="4">
        <v>0.20911665112781952</v>
      </c>
      <c r="CD55" s="7">
        <f t="shared" si="29"/>
        <v>8.3646660451127813E-3</v>
      </c>
      <c r="CE55" s="4">
        <v>91.849378195488725</v>
      </c>
      <c r="CF55" s="7">
        <f t="shared" si="2"/>
        <v>14.695900511278197</v>
      </c>
      <c r="CG55" s="5">
        <v>50800.385977443599</v>
      </c>
      <c r="CH55" s="9">
        <f t="shared" si="3"/>
        <v>1016.007719548872</v>
      </c>
      <c r="CI55" s="5">
        <v>225747.21654135338</v>
      </c>
      <c r="CJ55" s="9">
        <f t="shared" si="4"/>
        <v>2257.4721654135337</v>
      </c>
      <c r="CK55" s="4">
        <v>14.234021052631578</v>
      </c>
      <c r="CL55" s="7">
        <f t="shared" si="5"/>
        <v>2.5621237894736839</v>
      </c>
      <c r="CM55" s="5">
        <v>236.56797744360901</v>
      </c>
      <c r="CN55" s="9">
        <f t="shared" si="30"/>
        <v>4.73135954887218</v>
      </c>
      <c r="CO55" s="5">
        <v>5575.9598796992477</v>
      </c>
      <c r="CP55" s="9">
        <f t="shared" si="6"/>
        <v>111.51919759398496</v>
      </c>
      <c r="CQ55" s="5">
        <v>220.52747030075187</v>
      </c>
      <c r="CR55" s="9">
        <f t="shared" si="7"/>
        <v>4.4105494060150372</v>
      </c>
      <c r="CS55" s="5">
        <v>5463.0318045112781</v>
      </c>
      <c r="CT55" s="9">
        <f t="shared" si="8"/>
        <v>109.26063609022556</v>
      </c>
      <c r="CU55" s="4">
        <v>109.35141428571427</v>
      </c>
      <c r="CV55" s="7">
        <f t="shared" si="9"/>
        <v>3.2805424285714282</v>
      </c>
      <c r="CW55" s="4">
        <v>15.057379285714285</v>
      </c>
      <c r="CX55" s="7">
        <f t="shared" si="10"/>
        <v>0.60229517142857147</v>
      </c>
      <c r="CY55" s="4">
        <v>23.392633195488717</v>
      </c>
      <c r="CZ55" s="7">
        <f t="shared" si="11"/>
        <v>0.93570532781954874</v>
      </c>
      <c r="DA55" s="4">
        <v>0.83996156503759378</v>
      </c>
      <c r="DB55" s="7">
        <f t="shared" si="12"/>
        <v>6.7196925203007504E-2</v>
      </c>
      <c r="DC55" s="4">
        <v>7.457247203007519</v>
      </c>
      <c r="DD55" s="7">
        <f t="shared" si="13"/>
        <v>0.37286236015037599</v>
      </c>
      <c r="DE55" s="4">
        <v>1.1656828082706765</v>
      </c>
      <c r="DF55" s="7">
        <f t="shared" si="14"/>
        <v>6.9940968496240583E-2</v>
      </c>
      <c r="DG55" s="4">
        <v>3.5056723533834586</v>
      </c>
      <c r="DH55" s="7">
        <f t="shared" si="15"/>
        <v>0.14022689413533834</v>
      </c>
      <c r="DI55" s="4">
        <v>0.54156455864661646</v>
      </c>
      <c r="DJ55" s="7">
        <f t="shared" si="16"/>
        <v>3.7909519105263155E-2</v>
      </c>
      <c r="DK55" s="4">
        <v>4.5452642481202998</v>
      </c>
      <c r="DL55" s="7">
        <f t="shared" si="17"/>
        <v>0.45452642481202998</v>
      </c>
      <c r="DM55" s="4">
        <v>1.8418895864661651</v>
      </c>
      <c r="DN55" s="7">
        <f t="shared" si="18"/>
        <v>0.33154012556390972</v>
      </c>
      <c r="DO55" s="4">
        <v>0.69456212932330819</v>
      </c>
      <c r="DP55" s="7">
        <f t="shared" si="19"/>
        <v>4.8619349052631579E-2</v>
      </c>
      <c r="DQ55" s="4">
        <v>2.4071654097744357</v>
      </c>
      <c r="DR55" s="7">
        <f t="shared" si="20"/>
        <v>0.48143308195488715</v>
      </c>
      <c r="DS55" s="4">
        <v>0.36064361503759396</v>
      </c>
      <c r="DT55" s="7">
        <f t="shared" si="21"/>
        <v>6.4915850706766906E-2</v>
      </c>
      <c r="DU55" s="4">
        <v>2.8901961879699245</v>
      </c>
      <c r="DV55" s="7">
        <f t="shared" si="22"/>
        <v>0.7803529707518797</v>
      </c>
      <c r="DW55" s="4">
        <v>0.54828214511278184</v>
      </c>
      <c r="DX55" s="7">
        <f t="shared" si="23"/>
        <v>4.9345393060150365E-2</v>
      </c>
      <c r="DY55" s="4">
        <v>1.7563765263157893</v>
      </c>
      <c r="DZ55" s="7">
        <f t="shared" si="24"/>
        <v>0.19320141789473683</v>
      </c>
      <c r="EA55" s="4">
        <v>0.28858388345864661</v>
      </c>
      <c r="EB55" s="7">
        <f t="shared" si="25"/>
        <v>6.6374293195488723E-2</v>
      </c>
      <c r="EC55" s="4">
        <v>1.9372066917293229</v>
      </c>
      <c r="ED55" s="7">
        <f t="shared" si="26"/>
        <v>0.21309273609022553</v>
      </c>
      <c r="EE55" s="4">
        <v>0.31167785639097739</v>
      </c>
      <c r="EF55" s="7">
        <f t="shared" si="27"/>
        <v>4.9868457022556385E-2</v>
      </c>
      <c r="EG55" s="1" t="s">
        <v>77</v>
      </c>
      <c r="EH55" s="1" t="s">
        <v>77</v>
      </c>
      <c r="EI55" s="4">
        <v>2.4983424026104557</v>
      </c>
      <c r="EJ55" s="4">
        <v>0.1969921632135615</v>
      </c>
      <c r="EK55" s="4">
        <v>86.437238711838759</v>
      </c>
      <c r="EL55" s="5">
        <v>63533.718932415883</v>
      </c>
      <c r="EM55" s="5">
        <v>223713.83684210526</v>
      </c>
      <c r="EN55" s="4">
        <v>13.395016218213957</v>
      </c>
      <c r="EO55" s="4">
        <v>222.68598085716195</v>
      </c>
      <c r="EP55" s="5">
        <v>5249.4096187177447</v>
      </c>
      <c r="EQ55" s="5">
        <v>207.58674339842804</v>
      </c>
      <c r="ER55" s="5">
        <v>5143.0950581927891</v>
      </c>
      <c r="ES55" s="4">
        <v>102.90478092000001</v>
      </c>
      <c r="ET55" s="4">
        <v>14.170355689405133</v>
      </c>
      <c r="EU55" s="4">
        <v>22.01412807053541</v>
      </c>
      <c r="EV55" s="4">
        <v>0.79085188680499041</v>
      </c>
      <c r="EW55" s="4">
        <v>7.0176290322712847</v>
      </c>
      <c r="EX55" s="4">
        <v>1.096962456540429</v>
      </c>
      <c r="EY55" s="4">
        <v>3.2990045988793533</v>
      </c>
      <c r="EZ55" s="4">
        <v>0.50965859282589765</v>
      </c>
      <c r="FA55" s="4">
        <v>4.2773277654809148</v>
      </c>
      <c r="FB55" s="4">
        <v>1.7333398604746695</v>
      </c>
      <c r="FC55" s="4">
        <v>0.65363901898125298</v>
      </c>
      <c r="FD55" s="4">
        <v>2.2653720685984373</v>
      </c>
      <c r="FE55" s="4">
        <v>0.33940878940829183</v>
      </c>
      <c r="FF55" s="4">
        <v>2.7203720815349612</v>
      </c>
      <c r="FG55" s="4">
        <v>0.51600176388298158</v>
      </c>
      <c r="FH55" s="4">
        <v>1.653687201407446</v>
      </c>
      <c r="FI55" s="4">
        <v>0.27159196071510261</v>
      </c>
      <c r="FJ55" s="4">
        <v>1.8249827081105969</v>
      </c>
      <c r="FK55" s="4">
        <v>0.29377398503314678</v>
      </c>
    </row>
    <row r="56" spans="1:167" x14ac:dyDescent="0.25">
      <c r="A56" s="1" t="s">
        <v>75</v>
      </c>
      <c r="B56" s="1" t="s">
        <v>170</v>
      </c>
      <c r="C56" s="1">
        <v>64.174710000000005</v>
      </c>
      <c r="D56" s="1">
        <v>-21.047840000000001</v>
      </c>
      <c r="E56" s="1">
        <v>11</v>
      </c>
      <c r="F56" s="1">
        <v>3</v>
      </c>
      <c r="G56" s="1" t="s">
        <v>72</v>
      </c>
      <c r="I56" s="18">
        <v>47.893590000000003</v>
      </c>
      <c r="J56" s="18">
        <v>0.51214476210237048</v>
      </c>
      <c r="K56" s="18">
        <v>0.94738999999999995</v>
      </c>
      <c r="L56" s="18">
        <v>5.4712289597859003E-2</v>
      </c>
      <c r="M56" s="18">
        <v>15.68511</v>
      </c>
      <c r="N56" s="18">
        <v>0.23267207936655171</v>
      </c>
      <c r="O56" s="18">
        <v>10.088699999999999</v>
      </c>
      <c r="P56" s="18">
        <v>0.17510494223412396</v>
      </c>
      <c r="Q56" s="18">
        <v>0.18076999999999999</v>
      </c>
      <c r="R56" s="18">
        <v>2.586486963354525E-2</v>
      </c>
      <c r="S56" s="18">
        <v>8.7545699999999993</v>
      </c>
      <c r="T56" s="18">
        <v>0.14869958647535159</v>
      </c>
      <c r="U56" s="18">
        <v>14.04458</v>
      </c>
      <c r="V56" s="18">
        <v>0.18528203845946931</v>
      </c>
      <c r="W56" s="18">
        <v>1.62632</v>
      </c>
      <c r="X56" s="18">
        <v>0.12626494575172609</v>
      </c>
      <c r="Y56" s="18">
        <v>3.4909999999999997E-2</v>
      </c>
      <c r="Z56" s="18">
        <v>1.8153681849551413E-2</v>
      </c>
      <c r="AA56" s="18">
        <v>6.6619999999999999E-2</v>
      </c>
      <c r="AB56" s="18">
        <v>1.945661506707946E-2</v>
      </c>
      <c r="AC56" s="16">
        <v>0.13713737712778712</v>
      </c>
      <c r="AD56" s="16">
        <v>1.4345081115639736E-2</v>
      </c>
      <c r="AE56" s="16">
        <f t="shared" si="0"/>
        <v>99.459697377127782</v>
      </c>
      <c r="AF56" s="16"/>
      <c r="AG56" s="17">
        <v>47.838999999999999</v>
      </c>
      <c r="AH56" s="17">
        <v>0.90600000000000003</v>
      </c>
      <c r="AI56" s="17">
        <v>15.000999999999999</v>
      </c>
      <c r="AJ56" s="17">
        <v>1.026</v>
      </c>
      <c r="AK56" s="17">
        <v>9.0530000000000008</v>
      </c>
      <c r="AL56" s="17">
        <v>0.17299999999999999</v>
      </c>
      <c r="AM56" s="17">
        <v>10.916</v>
      </c>
      <c r="AN56" s="17">
        <v>13.432</v>
      </c>
      <c r="AO56" s="17">
        <v>1.5549999999999999</v>
      </c>
      <c r="AP56" s="17">
        <v>3.3000000000000002E-2</v>
      </c>
      <c r="AQ56" s="17">
        <v>6.4000000000000001E-2</v>
      </c>
      <c r="AR56" s="7"/>
      <c r="AS56" s="7">
        <v>5.29</v>
      </c>
      <c r="AT56" s="7"/>
      <c r="AU56" s="7">
        <v>39.967525000000002</v>
      </c>
      <c r="AV56" s="7">
        <v>0.49925393886225011</v>
      </c>
      <c r="AW56" s="7">
        <v>5.8747499999999989E-3</v>
      </c>
      <c r="AX56" s="7">
        <v>-1.6552642727249996E-2</v>
      </c>
      <c r="AY56" s="7">
        <v>0.17610900000000002</v>
      </c>
      <c r="AZ56" s="7">
        <v>1.2470400685755001E-2</v>
      </c>
      <c r="BA56" s="7">
        <v>11.740550000000001</v>
      </c>
      <c r="BB56" s="7">
        <v>0.44776403103750001</v>
      </c>
      <c r="BC56" s="7">
        <v>0.17575125</v>
      </c>
      <c r="BD56" s="7">
        <v>1.489846421896875E-2</v>
      </c>
      <c r="BE56" s="7">
        <v>46.834575000000001</v>
      </c>
      <c r="BF56" s="7">
        <v>0.78668422012743755</v>
      </c>
      <c r="BG56" s="7">
        <v>0.37135325000000002</v>
      </c>
      <c r="BH56" s="7">
        <v>2.0729699689162502E-2</v>
      </c>
      <c r="BI56" s="7">
        <v>5.0442500000000001E-3</v>
      </c>
      <c r="BJ56" s="7">
        <v>6.0014784065624983E-3</v>
      </c>
      <c r="BK56" s="7">
        <v>0.25760825000000004</v>
      </c>
      <c r="BL56" s="7">
        <v>1.9035755547150004E-2</v>
      </c>
      <c r="BM56" s="7">
        <v>4.2707500000000002E-2</v>
      </c>
      <c r="BN56" s="7">
        <v>7.1719163855625018E-2</v>
      </c>
      <c r="BO56" s="7">
        <v>4.7065749999999996E-2</v>
      </c>
      <c r="BP56" s="7">
        <v>7.9038019931812503E-2</v>
      </c>
      <c r="BQ56" s="7">
        <v>2.6712749999999997E-2</v>
      </c>
      <c r="BR56" s="7">
        <v>1.5315541510499998E-2</v>
      </c>
      <c r="BS56" s="7" t="s">
        <v>77</v>
      </c>
      <c r="BT56" s="7" t="s">
        <v>77</v>
      </c>
      <c r="BU56" s="7">
        <f t="shared" si="28"/>
        <v>99.650876750000009</v>
      </c>
      <c r="BV56" s="7">
        <v>87.6701041781821</v>
      </c>
      <c r="BW56" s="7" t="s">
        <v>77</v>
      </c>
      <c r="BY56" s="26">
        <v>580.46345638712785</v>
      </c>
      <c r="BZ56" s="7">
        <v>17.413903691613836</v>
      </c>
      <c r="CA56" s="4">
        <v>2.566742469924812</v>
      </c>
      <c r="CB56" s="7">
        <f t="shared" si="1"/>
        <v>0.1283371234962406</v>
      </c>
      <c r="CC56" s="4">
        <v>0.29666299060150375</v>
      </c>
      <c r="CD56" s="7">
        <f t="shared" si="29"/>
        <v>1.186651962406015E-2</v>
      </c>
      <c r="CE56" s="4">
        <v>87.38886687969925</v>
      </c>
      <c r="CF56" s="7">
        <f t="shared" si="2"/>
        <v>13.982218700751881</v>
      </c>
      <c r="CG56" s="5">
        <v>50141.330864661657</v>
      </c>
      <c r="CH56" s="9">
        <f t="shared" si="3"/>
        <v>1002.8266172932332</v>
      </c>
      <c r="CI56" s="5">
        <v>224681.44511278198</v>
      </c>
      <c r="CJ56" s="9">
        <f t="shared" si="4"/>
        <v>2246.8144511278197</v>
      </c>
      <c r="CK56" s="4">
        <v>35.899519624060147</v>
      </c>
      <c r="CL56" s="7">
        <f t="shared" si="5"/>
        <v>6.4619135323308265</v>
      </c>
      <c r="CM56" s="5">
        <v>239.99570639097746</v>
      </c>
      <c r="CN56" s="9">
        <f t="shared" si="30"/>
        <v>4.799914127819549</v>
      </c>
      <c r="CO56" s="5">
        <v>5660.4942969924814</v>
      </c>
      <c r="CP56" s="9">
        <f t="shared" si="6"/>
        <v>113.20988593984963</v>
      </c>
      <c r="CQ56" s="5">
        <v>223.17260639097742</v>
      </c>
      <c r="CR56" s="9">
        <f t="shared" si="7"/>
        <v>4.4634521278195489</v>
      </c>
      <c r="CS56" s="5">
        <v>5603.5740338345868</v>
      </c>
      <c r="CT56" s="9">
        <f t="shared" si="8"/>
        <v>112.07148067669173</v>
      </c>
      <c r="CU56" s="4">
        <v>112.16002330827068</v>
      </c>
      <c r="CV56" s="7">
        <f t="shared" si="9"/>
        <v>3.3648006992481201</v>
      </c>
      <c r="CW56" s="4">
        <v>15.60970454887218</v>
      </c>
      <c r="CX56" s="7">
        <f t="shared" si="10"/>
        <v>0.62438818195488721</v>
      </c>
      <c r="CY56" s="4">
        <v>23.462893872180452</v>
      </c>
      <c r="CZ56" s="7">
        <f t="shared" si="11"/>
        <v>0.93851575488721806</v>
      </c>
      <c r="DA56" s="4">
        <v>0.92536084962406018</v>
      </c>
      <c r="DB56" s="7">
        <f t="shared" si="12"/>
        <v>7.4028867969924819E-2</v>
      </c>
      <c r="DC56" s="4">
        <v>7.710256218045112</v>
      </c>
      <c r="DD56" s="7">
        <f t="shared" si="13"/>
        <v>0.38551281090225564</v>
      </c>
      <c r="DE56" s="4">
        <v>1.3238930413533834</v>
      </c>
      <c r="DF56" s="7">
        <f t="shared" si="14"/>
        <v>7.9433582481202997E-2</v>
      </c>
      <c r="DG56" s="4">
        <v>3.892984601503759</v>
      </c>
      <c r="DH56" s="7">
        <f t="shared" si="15"/>
        <v>0.15571938406015037</v>
      </c>
      <c r="DI56" s="4">
        <v>0.71031067443609019</v>
      </c>
      <c r="DJ56" s="7">
        <f t="shared" si="16"/>
        <v>4.9721747210526315E-2</v>
      </c>
      <c r="DK56" s="4">
        <v>4.5512719624060152</v>
      </c>
      <c r="DL56" s="7">
        <f t="shared" si="17"/>
        <v>0.45512719624060155</v>
      </c>
      <c r="DM56" s="4">
        <v>1.7674193458646617</v>
      </c>
      <c r="DN56" s="7">
        <f t="shared" si="18"/>
        <v>0.31813548225563909</v>
      </c>
      <c r="DO56" s="4">
        <v>0.80904474360902257</v>
      </c>
      <c r="DP56" s="7">
        <f t="shared" si="19"/>
        <v>5.6633132052631582E-2</v>
      </c>
      <c r="DQ56" s="4">
        <v>2.9622931240601504</v>
      </c>
      <c r="DR56" s="7">
        <f t="shared" si="20"/>
        <v>0.59245862481203015</v>
      </c>
      <c r="DS56" s="4">
        <v>0.36807533345864657</v>
      </c>
      <c r="DT56" s="7">
        <f t="shared" si="21"/>
        <v>6.6253560022556376E-2</v>
      </c>
      <c r="DU56" s="4">
        <v>3.3268538571428574</v>
      </c>
      <c r="DV56" s="7">
        <f t="shared" si="22"/>
        <v>0.89825054142857153</v>
      </c>
      <c r="DW56" s="4">
        <v>0.60998645187969913</v>
      </c>
      <c r="DX56" s="7">
        <f t="shared" si="23"/>
        <v>5.489878066917292E-2</v>
      </c>
      <c r="DY56" s="4">
        <v>1.9079130112781952</v>
      </c>
      <c r="DZ56" s="7">
        <f t="shared" si="24"/>
        <v>0.20987043124060148</v>
      </c>
      <c r="EA56" s="4">
        <v>0.22243173947368422</v>
      </c>
      <c r="EB56" s="7">
        <f t="shared" si="25"/>
        <v>5.1159300078947374E-2</v>
      </c>
      <c r="EC56" s="4">
        <v>2.105146240601504</v>
      </c>
      <c r="ED56" s="7">
        <f t="shared" si="26"/>
        <v>0.23156608646616544</v>
      </c>
      <c r="EE56" s="4">
        <v>0.30431560375939848</v>
      </c>
      <c r="EF56" s="7">
        <f t="shared" si="27"/>
        <v>4.8690496601503756E-2</v>
      </c>
      <c r="EG56" s="1" t="s">
        <v>77</v>
      </c>
      <c r="EH56" s="1" t="s">
        <v>77</v>
      </c>
      <c r="EI56" s="4">
        <v>2.4552480117930928</v>
      </c>
      <c r="EJ56" s="4">
        <v>0.27994673133779607</v>
      </c>
      <c r="EK56" s="4">
        <v>82.377813473636479</v>
      </c>
      <c r="EL56" s="5">
        <v>63732.169556072011</v>
      </c>
      <c r="EM56" s="5">
        <v>223620.34812030074</v>
      </c>
      <c r="EN56" s="4">
        <v>33.840229945036064</v>
      </c>
      <c r="EO56" s="4">
        <v>226.29533578741933</v>
      </c>
      <c r="EP56" s="5">
        <v>5338.0561507410494</v>
      </c>
      <c r="EQ56" s="5">
        <v>210.43259757124736</v>
      </c>
      <c r="ER56" s="5">
        <v>5284.3782305966488</v>
      </c>
      <c r="ES56" s="4">
        <v>105.72508383394738</v>
      </c>
      <c r="ET56" s="4">
        <v>14.714851178520478</v>
      </c>
      <c r="EU56" s="4">
        <v>22.117361969603529</v>
      </c>
      <c r="EV56" s="4">
        <v>0.87274447926889298</v>
      </c>
      <c r="EW56" s="4">
        <v>7.2679095344834872</v>
      </c>
      <c r="EX56" s="4">
        <v>1.2479382112234978</v>
      </c>
      <c r="EY56" s="4">
        <v>3.6696369938000521</v>
      </c>
      <c r="EZ56" s="4">
        <v>0.669587244550363</v>
      </c>
      <c r="FA56" s="4">
        <v>4.2901758652686741</v>
      </c>
      <c r="FB56" s="4">
        <v>1.6660536921862208</v>
      </c>
      <c r="FC56" s="4">
        <v>0.76265656111101143</v>
      </c>
      <c r="FD56" s="4">
        <v>2.792489713337865</v>
      </c>
      <c r="FE56" s="4">
        <v>0.34698609212039305</v>
      </c>
      <c r="FF56" s="4">
        <v>3.1366646353838941</v>
      </c>
      <c r="FG56" s="4">
        <v>0.57503979841780362</v>
      </c>
      <c r="FH56" s="4">
        <v>1.7994283507831681</v>
      </c>
      <c r="FI56" s="4">
        <v>0.20968729232214725</v>
      </c>
      <c r="FJ56" s="4">
        <v>1.9866341908412584</v>
      </c>
      <c r="FK56" s="4">
        <v>0.28733987448956477</v>
      </c>
    </row>
    <row r="57" spans="1:167" x14ac:dyDescent="0.25">
      <c r="A57" s="1" t="s">
        <v>75</v>
      </c>
      <c r="B57" s="1" t="s">
        <v>170</v>
      </c>
      <c r="C57" s="1">
        <v>64.174710000000005</v>
      </c>
      <c r="D57" s="1">
        <v>-21.047840000000001</v>
      </c>
      <c r="E57" s="1">
        <v>11</v>
      </c>
      <c r="F57" s="1">
        <v>4</v>
      </c>
      <c r="G57" s="1" t="s">
        <v>72</v>
      </c>
      <c r="I57" s="18">
        <v>48.05433</v>
      </c>
      <c r="J57" s="18">
        <v>0.51347103973533814</v>
      </c>
      <c r="K57" s="18">
        <v>0.86312</v>
      </c>
      <c r="L57" s="18">
        <v>5.3161012677798394E-2</v>
      </c>
      <c r="M57" s="18">
        <v>15.72289</v>
      </c>
      <c r="N57" s="18">
        <v>0.2332201663578177</v>
      </c>
      <c r="O57" s="18">
        <v>10.01272</v>
      </c>
      <c r="P57" s="18">
        <v>0.17420440286061567</v>
      </c>
      <c r="Q57" s="18">
        <v>0.17752999999999999</v>
      </c>
      <c r="R57" s="18">
        <v>2.6392560913520983E-2</v>
      </c>
      <c r="S57" s="18">
        <v>9.0471400000000006</v>
      </c>
      <c r="T57" s="18">
        <v>0.15198295739486187</v>
      </c>
      <c r="U57" s="18">
        <v>14.29063</v>
      </c>
      <c r="V57" s="18">
        <v>0.18749278352130475</v>
      </c>
      <c r="W57" s="18">
        <v>1.4695</v>
      </c>
      <c r="X57" s="18">
        <v>0.12176300050451776</v>
      </c>
      <c r="Y57" s="18">
        <v>1.491E-2</v>
      </c>
      <c r="Z57" s="18">
        <v>1.7800468497576733E-2</v>
      </c>
      <c r="AA57" s="18">
        <v>4.9149999999999999E-2</v>
      </c>
      <c r="AB57" s="18">
        <v>1.8514312354312359E-2</v>
      </c>
      <c r="AC57" s="16">
        <v>0.1306241508830816</v>
      </c>
      <c r="AD57" s="16">
        <v>1.4345081115639735E-2</v>
      </c>
      <c r="AE57" s="16">
        <f t="shared" si="0"/>
        <v>99.832544150883081</v>
      </c>
      <c r="AF57" s="16"/>
      <c r="AG57" s="17">
        <v>47.932000000000002</v>
      </c>
      <c r="AH57" s="17">
        <v>0.83299999999999996</v>
      </c>
      <c r="AI57" s="17">
        <v>15.180999999999999</v>
      </c>
      <c r="AJ57" s="17">
        <v>0.98399999999999999</v>
      </c>
      <c r="AK57" s="17">
        <v>8.8810000000000002</v>
      </c>
      <c r="AL57" s="17">
        <v>0.17100000000000001</v>
      </c>
      <c r="AM57" s="17">
        <v>10.739000000000001</v>
      </c>
      <c r="AN57" s="17">
        <v>13.798</v>
      </c>
      <c r="AO57" s="17">
        <v>1.419</v>
      </c>
      <c r="AP57" s="17">
        <v>1.4E-2</v>
      </c>
      <c r="AQ57" s="17">
        <v>4.7E-2</v>
      </c>
      <c r="AR57" s="7"/>
      <c r="AS57" s="7">
        <v>3.94</v>
      </c>
      <c r="AT57" s="7"/>
      <c r="AU57" s="7">
        <v>39.967525000000002</v>
      </c>
      <c r="AV57" s="7">
        <v>0.49925393886225011</v>
      </c>
      <c r="AW57" s="7">
        <v>5.8747499999999989E-3</v>
      </c>
      <c r="AX57" s="7">
        <v>-1.6552642727249996E-2</v>
      </c>
      <c r="AY57" s="7">
        <v>0.17610900000000002</v>
      </c>
      <c r="AZ57" s="7">
        <v>1.2470400685755001E-2</v>
      </c>
      <c r="BA57" s="7">
        <v>11.740550000000001</v>
      </c>
      <c r="BB57" s="7">
        <v>0.44776403103750001</v>
      </c>
      <c r="BC57" s="7">
        <v>0.17575125</v>
      </c>
      <c r="BD57" s="7">
        <v>1.489846421896875E-2</v>
      </c>
      <c r="BE57" s="7">
        <v>46.834575000000001</v>
      </c>
      <c r="BF57" s="7">
        <v>0.78668422012743755</v>
      </c>
      <c r="BG57" s="7">
        <v>0.37135325000000002</v>
      </c>
      <c r="BH57" s="7">
        <v>2.0729699689162502E-2</v>
      </c>
      <c r="BI57" s="7">
        <v>5.0442500000000001E-3</v>
      </c>
      <c r="BJ57" s="7">
        <v>6.0014784065624983E-3</v>
      </c>
      <c r="BK57" s="7">
        <v>0.25760825000000004</v>
      </c>
      <c r="BL57" s="7">
        <v>1.9035755547150004E-2</v>
      </c>
      <c r="BM57" s="7">
        <v>4.2707500000000002E-2</v>
      </c>
      <c r="BN57" s="7">
        <v>7.1719163855625018E-2</v>
      </c>
      <c r="BO57" s="7">
        <v>4.7065749999999996E-2</v>
      </c>
      <c r="BP57" s="7">
        <v>7.9038019931812503E-2</v>
      </c>
      <c r="BQ57" s="7">
        <v>2.6712749999999997E-2</v>
      </c>
      <c r="BR57" s="7">
        <v>1.5315541510499998E-2</v>
      </c>
      <c r="BS57" s="7" t="s">
        <v>77</v>
      </c>
      <c r="BT57" s="7" t="s">
        <v>77</v>
      </c>
      <c r="BU57" s="7">
        <f t="shared" si="28"/>
        <v>99.650876750000009</v>
      </c>
      <c r="BV57" s="7">
        <v>87.6701041781821</v>
      </c>
      <c r="BW57" s="7" t="s">
        <v>77</v>
      </c>
      <c r="BY57" s="26">
        <v>601.79835958588023</v>
      </c>
      <c r="BZ57" s="7">
        <v>18.053950787576408</v>
      </c>
      <c r="CA57" s="4">
        <v>2.616355092105263</v>
      </c>
      <c r="CB57" s="7">
        <f t="shared" si="1"/>
        <v>0.13081775460526315</v>
      </c>
      <c r="CC57" s="4">
        <v>0.23440237631578945</v>
      </c>
      <c r="CD57" s="7">
        <f t="shared" si="29"/>
        <v>9.3760950526315789E-3</v>
      </c>
      <c r="CE57" s="4">
        <v>99.142369736842099</v>
      </c>
      <c r="CF57" s="7">
        <f t="shared" si="2"/>
        <v>15.862779157894737</v>
      </c>
      <c r="CG57" s="5">
        <v>51299.180131578942</v>
      </c>
      <c r="CH57" s="9">
        <f t="shared" si="3"/>
        <v>1025.9836026315788</v>
      </c>
      <c r="CI57" s="5">
        <v>225219.00526315789</v>
      </c>
      <c r="CJ57" s="9">
        <f t="shared" si="4"/>
        <v>2252.190052631579</v>
      </c>
      <c r="CK57" s="4">
        <v>23.207483552631576</v>
      </c>
      <c r="CL57" s="7">
        <f t="shared" si="5"/>
        <v>4.1773470394736831</v>
      </c>
      <c r="CM57" s="5">
        <v>194.93380526315786</v>
      </c>
      <c r="CN57" s="9">
        <f t="shared" si="30"/>
        <v>3.8986761052631573</v>
      </c>
      <c r="CO57" s="5">
        <v>5110.9897631578942</v>
      </c>
      <c r="CP57" s="9">
        <f t="shared" si="6"/>
        <v>102.21979526315789</v>
      </c>
      <c r="CQ57" s="5">
        <v>181.18591842105263</v>
      </c>
      <c r="CR57" s="9">
        <f t="shared" si="7"/>
        <v>3.6237183684210525</v>
      </c>
      <c r="CS57" s="5">
        <v>5102.657710526315</v>
      </c>
      <c r="CT57" s="9">
        <f t="shared" si="8"/>
        <v>102.0531542105263</v>
      </c>
      <c r="CU57" s="4">
        <v>104.16877105263157</v>
      </c>
      <c r="CV57" s="7">
        <f t="shared" si="9"/>
        <v>3.1250631315789468</v>
      </c>
      <c r="CW57" s="4">
        <v>14.694299342105262</v>
      </c>
      <c r="CX57" s="7">
        <f t="shared" si="10"/>
        <v>0.58777197368421052</v>
      </c>
      <c r="CY57" s="4">
        <v>20.42983078947368</v>
      </c>
      <c r="CZ57" s="7">
        <f t="shared" si="11"/>
        <v>0.81719323157894719</v>
      </c>
      <c r="DA57" s="4">
        <v>0.69449469999999991</v>
      </c>
      <c r="DB57" s="7">
        <f t="shared" si="12"/>
        <v>5.5559575999999992E-2</v>
      </c>
      <c r="DC57" s="4">
        <v>5.7031088947368422</v>
      </c>
      <c r="DD57" s="7">
        <f t="shared" si="13"/>
        <v>0.28515544473684212</v>
      </c>
      <c r="DE57" s="4">
        <v>1.036072631578947</v>
      </c>
      <c r="DF57" s="7">
        <f t="shared" si="14"/>
        <v>6.2164357894736816E-2</v>
      </c>
      <c r="DG57" s="4">
        <v>2.9734559999999997</v>
      </c>
      <c r="DH57" s="7">
        <f t="shared" si="15"/>
        <v>0.11893823999999999</v>
      </c>
      <c r="DI57" s="4">
        <v>0.51850725789473684</v>
      </c>
      <c r="DJ57" s="7">
        <f t="shared" si="16"/>
        <v>3.6295508052631584E-2</v>
      </c>
      <c r="DK57" s="4">
        <v>3.6433711447368413</v>
      </c>
      <c r="DL57" s="7">
        <f t="shared" si="17"/>
        <v>0.36433711447368416</v>
      </c>
      <c r="DM57" s="4">
        <v>1.8549684999999998</v>
      </c>
      <c r="DN57" s="7">
        <f t="shared" si="18"/>
        <v>0.33389432999999996</v>
      </c>
      <c r="DO57" s="4">
        <v>0.66064120789473679</v>
      </c>
      <c r="DP57" s="7">
        <f t="shared" si="19"/>
        <v>4.6244884552631579E-2</v>
      </c>
      <c r="DQ57" s="4">
        <v>2.2410504605263157</v>
      </c>
      <c r="DR57" s="7">
        <f t="shared" si="20"/>
        <v>0.44821009210526319</v>
      </c>
      <c r="DS57" s="4">
        <v>0.3905921368421052</v>
      </c>
      <c r="DT57" s="7">
        <f t="shared" si="21"/>
        <v>7.0306584631578933E-2</v>
      </c>
      <c r="DU57" s="4">
        <v>2.590453276315789</v>
      </c>
      <c r="DV57" s="7">
        <f t="shared" si="22"/>
        <v>0.69942238460526307</v>
      </c>
      <c r="DW57" s="4">
        <v>0.56910636447368412</v>
      </c>
      <c r="DX57" s="7">
        <f t="shared" si="23"/>
        <v>5.121957280263157E-2</v>
      </c>
      <c r="DY57" s="4">
        <v>1.7611423421052632</v>
      </c>
      <c r="DZ57" s="7">
        <f t="shared" si="24"/>
        <v>0.19372565763157895</v>
      </c>
      <c r="EA57" s="4">
        <v>0.24127631973684205</v>
      </c>
      <c r="EB57" s="7">
        <f t="shared" si="25"/>
        <v>5.5493553539473675E-2</v>
      </c>
      <c r="EC57" s="4">
        <v>1.7039953289473682</v>
      </c>
      <c r="ED57" s="7">
        <f t="shared" si="26"/>
        <v>0.1874394861842105</v>
      </c>
      <c r="EE57" s="4">
        <v>0.28194035921052624</v>
      </c>
      <c r="EF57" s="7">
        <f t="shared" si="27"/>
        <v>4.5110457473684196E-2</v>
      </c>
      <c r="EG57" s="1" t="s">
        <v>77</v>
      </c>
      <c r="EH57" s="1" t="s">
        <v>77</v>
      </c>
      <c r="EI57" s="4">
        <v>2.527566044117783</v>
      </c>
      <c r="EJ57" s="4">
        <v>0.22418341570353528</v>
      </c>
      <c r="EK57" s="4">
        <v>94.746270670186746</v>
      </c>
      <c r="EL57" s="5">
        <v>61153.109514080024</v>
      </c>
      <c r="EM57" s="5">
        <v>224055.07067669174</v>
      </c>
      <c r="EN57" s="4">
        <v>22.178075939526106</v>
      </c>
      <c r="EO57" s="4">
        <v>186.32762381681414</v>
      </c>
      <c r="EP57" s="5">
        <v>4885.8147222885436</v>
      </c>
      <c r="EQ57" s="5">
        <v>173.18669587805167</v>
      </c>
      <c r="ER57" s="5">
        <v>4877.849755168535</v>
      </c>
      <c r="ES57" s="4">
        <v>99.547386796691725</v>
      </c>
      <c r="ET57" s="4">
        <v>14.042903704616428</v>
      </c>
      <c r="EU57" s="4">
        <v>19.523866153851689</v>
      </c>
      <c r="EV57" s="4">
        <v>0.66395070035759263</v>
      </c>
      <c r="EW57" s="4">
        <v>5.4501009431889127</v>
      </c>
      <c r="EX57" s="4">
        <v>0.99010829658209676</v>
      </c>
      <c r="EY57" s="4">
        <v>2.8415427150682873</v>
      </c>
      <c r="EZ57" s="4">
        <v>0.49551993288884844</v>
      </c>
      <c r="FA57" s="4">
        <v>3.4817491924988513</v>
      </c>
      <c r="FB57" s="4">
        <v>1.7727024520335877</v>
      </c>
      <c r="FC57" s="4">
        <v>0.63135002667588747</v>
      </c>
      <c r="FD57" s="4">
        <v>2.1417137071946306</v>
      </c>
      <c r="FE57" s="4">
        <v>0.37328626084508459</v>
      </c>
      <c r="FF57" s="4">
        <v>2.4759274594460652</v>
      </c>
      <c r="FG57" s="4">
        <v>0.54389328593308028</v>
      </c>
      <c r="FH57" s="4">
        <v>1.6836869906569489</v>
      </c>
      <c r="FI57" s="4">
        <v>0.23058614531566263</v>
      </c>
      <c r="FJ57" s="4">
        <v>1.6297737895282494</v>
      </c>
      <c r="FK57" s="4">
        <v>0.26976819869083563</v>
      </c>
    </row>
    <row r="58" spans="1:167" x14ac:dyDescent="0.25">
      <c r="A58" s="1" t="s">
        <v>75</v>
      </c>
      <c r="B58" s="1" t="s">
        <v>170</v>
      </c>
      <c r="C58" s="1">
        <v>64.174710000000005</v>
      </c>
      <c r="D58" s="1">
        <v>-21.047840000000001</v>
      </c>
      <c r="E58" s="1">
        <v>11</v>
      </c>
      <c r="F58" s="1">
        <v>5</v>
      </c>
      <c r="G58" s="1" t="s">
        <v>72</v>
      </c>
      <c r="I58" s="18">
        <v>47.352609999999999</v>
      </c>
      <c r="J58" s="18">
        <v>0.50912805251860604</v>
      </c>
      <c r="K58" s="18">
        <v>0.78154000000000001</v>
      </c>
      <c r="L58" s="18">
        <v>5.0876080507118011E-2</v>
      </c>
      <c r="M58" s="18">
        <v>15.906129999999999</v>
      </c>
      <c r="N58" s="18">
        <v>0.23537414341545695</v>
      </c>
      <c r="O58" s="18">
        <v>9.4595900000000004</v>
      </c>
      <c r="P58" s="18">
        <v>0.16858239622248905</v>
      </c>
      <c r="Q58" s="18">
        <v>0.16108</v>
      </c>
      <c r="R58" s="18">
        <v>2.5643677755511018E-2</v>
      </c>
      <c r="S58" s="18">
        <v>9.3655200000000001</v>
      </c>
      <c r="T58" s="18">
        <v>0.1553991078090611</v>
      </c>
      <c r="U58" s="18">
        <v>14.77453</v>
      </c>
      <c r="V58" s="18">
        <v>0.19166240842406718</v>
      </c>
      <c r="W58" s="18">
        <v>1.56887</v>
      </c>
      <c r="X58" s="18">
        <v>0.12439131827437773</v>
      </c>
      <c r="Y58" s="18">
        <v>2.7279999999999999E-2</v>
      </c>
      <c r="Z58" s="18">
        <v>1.8234843267108166E-2</v>
      </c>
      <c r="AA58" s="18">
        <v>3.6749999999999998E-2</v>
      </c>
      <c r="AB58" s="18">
        <v>1.8260442643391519E-2</v>
      </c>
      <c r="AC58" s="16">
        <v>0.11114440981379366</v>
      </c>
      <c r="AD58" s="16">
        <v>1.3725725245744429E-2</v>
      </c>
      <c r="AE58" s="16">
        <f t="shared" si="0"/>
        <v>99.545044409813798</v>
      </c>
      <c r="AF58" s="16"/>
      <c r="AG58" s="17">
        <v>47.402000000000001</v>
      </c>
      <c r="AH58" s="17">
        <v>0.76600000000000001</v>
      </c>
      <c r="AI58" s="17">
        <v>15.593</v>
      </c>
      <c r="AJ58" s="17">
        <v>0.96899999999999997</v>
      </c>
      <c r="AK58" s="17">
        <v>8.6940000000000008</v>
      </c>
      <c r="AL58" s="17">
        <v>0.158</v>
      </c>
      <c r="AM58" s="17">
        <v>10.334</v>
      </c>
      <c r="AN58" s="17">
        <v>14.483000000000001</v>
      </c>
      <c r="AO58" s="17">
        <v>1.538</v>
      </c>
      <c r="AP58" s="17">
        <v>2.7E-2</v>
      </c>
      <c r="AQ58" s="17">
        <v>3.5999999999999997E-2</v>
      </c>
      <c r="AR58" s="7"/>
      <c r="AS58" s="7">
        <v>2.4900000000000002</v>
      </c>
      <c r="AT58" s="7"/>
      <c r="AU58" s="7">
        <v>39.967525000000002</v>
      </c>
      <c r="AV58" s="7">
        <v>0.49925393886225011</v>
      </c>
      <c r="AW58" s="7">
        <v>5.8747499999999989E-3</v>
      </c>
      <c r="AX58" s="7">
        <v>-1.6552642727249996E-2</v>
      </c>
      <c r="AY58" s="7">
        <v>0.17610900000000002</v>
      </c>
      <c r="AZ58" s="7">
        <v>1.2470400685755001E-2</v>
      </c>
      <c r="BA58" s="7">
        <v>11.740550000000001</v>
      </c>
      <c r="BB58" s="7">
        <v>0.44776403103750001</v>
      </c>
      <c r="BC58" s="7">
        <v>0.17575125</v>
      </c>
      <c r="BD58" s="7">
        <v>1.489846421896875E-2</v>
      </c>
      <c r="BE58" s="7">
        <v>46.834575000000001</v>
      </c>
      <c r="BF58" s="7">
        <v>0.78668422012743755</v>
      </c>
      <c r="BG58" s="7">
        <v>0.37135325000000002</v>
      </c>
      <c r="BH58" s="7">
        <v>2.0729699689162502E-2</v>
      </c>
      <c r="BI58" s="7">
        <v>5.0442500000000001E-3</v>
      </c>
      <c r="BJ58" s="7">
        <v>6.0014784065624983E-3</v>
      </c>
      <c r="BK58" s="7">
        <v>0.25760825000000004</v>
      </c>
      <c r="BL58" s="7">
        <v>1.9035755547150004E-2</v>
      </c>
      <c r="BM58" s="7">
        <v>4.2707500000000002E-2</v>
      </c>
      <c r="BN58" s="7">
        <v>7.1719163855625018E-2</v>
      </c>
      <c r="BO58" s="7">
        <v>4.7065749999999996E-2</v>
      </c>
      <c r="BP58" s="7">
        <v>7.9038019931812503E-2</v>
      </c>
      <c r="BQ58" s="7">
        <v>2.6712749999999997E-2</v>
      </c>
      <c r="BR58" s="7">
        <v>1.5315541510499998E-2</v>
      </c>
      <c r="BS58" s="7" t="s">
        <v>77</v>
      </c>
      <c r="BT58" s="7" t="s">
        <v>77</v>
      </c>
      <c r="BU58" s="7">
        <f t="shared" si="28"/>
        <v>99.650876750000009</v>
      </c>
      <c r="BV58" s="7">
        <v>87.6701041781821</v>
      </c>
      <c r="BW58" s="7" t="s">
        <v>77</v>
      </c>
      <c r="BY58" s="26">
        <v>625.79240699547711</v>
      </c>
      <c r="BZ58" s="7">
        <v>18.773772209864312</v>
      </c>
      <c r="CA58" s="4">
        <v>2.2569048872180453</v>
      </c>
      <c r="CB58" s="7">
        <f t="shared" si="1"/>
        <v>0.11284524436090226</v>
      </c>
      <c r="CC58" s="4">
        <v>0.17533734022556388</v>
      </c>
      <c r="CD58" s="7">
        <f t="shared" si="29"/>
        <v>7.0134936090225555E-3</v>
      </c>
      <c r="CE58" s="4">
        <v>65.627990601503768</v>
      </c>
      <c r="CF58" s="7">
        <f t="shared" si="2"/>
        <v>10.500478496240603</v>
      </c>
      <c r="CG58" s="5">
        <v>53626.328947368413</v>
      </c>
      <c r="CH58" s="9">
        <f t="shared" si="3"/>
        <v>1072.5265789473683</v>
      </c>
      <c r="CI58" s="5">
        <v>224606.65413533832</v>
      </c>
      <c r="CJ58" s="9">
        <f t="shared" si="4"/>
        <v>2246.0665413533834</v>
      </c>
      <c r="CK58" s="4">
        <v>20.050939849624058</v>
      </c>
      <c r="CL58" s="7">
        <f t="shared" si="5"/>
        <v>3.6091691729323303</v>
      </c>
      <c r="CM58" s="5">
        <v>216.60434210526313</v>
      </c>
      <c r="CN58" s="9">
        <f t="shared" si="30"/>
        <v>4.3320868421052623</v>
      </c>
      <c r="CO58" s="5">
        <v>4578.5688909774426</v>
      </c>
      <c r="CP58" s="9">
        <f t="shared" si="6"/>
        <v>91.571377819548857</v>
      </c>
      <c r="CQ58" s="5">
        <v>293.4933740601503</v>
      </c>
      <c r="CR58" s="9">
        <f t="shared" si="7"/>
        <v>5.8698674812030065</v>
      </c>
      <c r="CS58" s="5">
        <v>4613.7031954887216</v>
      </c>
      <c r="CT58" s="9">
        <f t="shared" si="8"/>
        <v>92.274063909774426</v>
      </c>
      <c r="CU58" s="4">
        <v>117.65024436090224</v>
      </c>
      <c r="CV58" s="7">
        <f t="shared" si="9"/>
        <v>3.5295073308270668</v>
      </c>
      <c r="CW58" s="4">
        <v>13.653606203007518</v>
      </c>
      <c r="CX58" s="7">
        <f t="shared" si="10"/>
        <v>0.54614424812030071</v>
      </c>
      <c r="CY58" s="4">
        <v>17.433479323308269</v>
      </c>
      <c r="CZ58" s="7">
        <f t="shared" si="11"/>
        <v>0.69733917293233083</v>
      </c>
      <c r="DA58" s="4">
        <v>0.77145539473684199</v>
      </c>
      <c r="DB58" s="7">
        <f t="shared" si="12"/>
        <v>6.1716431578947357E-2</v>
      </c>
      <c r="DC58" s="4">
        <v>7.6052672932330836</v>
      </c>
      <c r="DD58" s="7">
        <f t="shared" si="13"/>
        <v>0.38026336466165422</v>
      </c>
      <c r="DE58" s="4">
        <v>0.98330892857142849</v>
      </c>
      <c r="DF58" s="7">
        <f t="shared" si="14"/>
        <v>5.8998535714285705E-2</v>
      </c>
      <c r="DG58" s="4">
        <v>3.0325691729323307</v>
      </c>
      <c r="DH58" s="7">
        <f t="shared" si="15"/>
        <v>0.12130276691729323</v>
      </c>
      <c r="DI58" s="4">
        <v>0.59687673872180447</v>
      </c>
      <c r="DJ58" s="7">
        <f t="shared" si="16"/>
        <v>4.1781371710526316E-2</v>
      </c>
      <c r="DK58" s="4">
        <v>3.3793962406015035</v>
      </c>
      <c r="DL58" s="7">
        <f t="shared" si="17"/>
        <v>0.33793962406015038</v>
      </c>
      <c r="DM58" s="4">
        <v>1.5708375939849624</v>
      </c>
      <c r="DN58" s="7">
        <f t="shared" si="18"/>
        <v>0.28275076691729323</v>
      </c>
      <c r="DO58" s="4">
        <v>0.637123129699248</v>
      </c>
      <c r="DP58" s="7">
        <f t="shared" si="19"/>
        <v>4.4598619078947362E-2</v>
      </c>
      <c r="DQ58" s="4">
        <v>2.6105059210526309</v>
      </c>
      <c r="DR58" s="7">
        <f t="shared" si="20"/>
        <v>0.5221011842105262</v>
      </c>
      <c r="DS58" s="4">
        <v>0.35623836466165409</v>
      </c>
      <c r="DT58" s="7">
        <f t="shared" si="21"/>
        <v>6.4122905639097741E-2</v>
      </c>
      <c r="DU58" s="4">
        <v>2.6309181390977439</v>
      </c>
      <c r="DV58" s="7">
        <f t="shared" si="22"/>
        <v>0.71034789755639094</v>
      </c>
      <c r="DW58" s="4">
        <v>0.57022343984962398</v>
      </c>
      <c r="DX58" s="7">
        <f t="shared" si="23"/>
        <v>5.1320109586466156E-2</v>
      </c>
      <c r="DY58" s="4">
        <v>1.7057749999999998</v>
      </c>
      <c r="DZ58" s="7">
        <f t="shared" si="24"/>
        <v>0.18763524999999998</v>
      </c>
      <c r="EA58" s="4">
        <v>0.21715529135338346</v>
      </c>
      <c r="EB58" s="7">
        <f t="shared" si="25"/>
        <v>4.9945717011278201E-2</v>
      </c>
      <c r="EC58" s="4">
        <v>1.7177874999999998</v>
      </c>
      <c r="ED58" s="7">
        <f t="shared" si="26"/>
        <v>0.18895662499999999</v>
      </c>
      <c r="EE58" s="4">
        <v>0.25031159774436085</v>
      </c>
      <c r="EF58" s="7">
        <f t="shared" si="27"/>
        <v>4.0049855639097735E-2</v>
      </c>
      <c r="EG58" s="1" t="s">
        <v>77</v>
      </c>
      <c r="EH58" s="1" t="s">
        <v>77</v>
      </c>
      <c r="EI58" s="4">
        <v>2.1858603640174059</v>
      </c>
      <c r="EJ58" s="4">
        <v>0.16875080821023497</v>
      </c>
      <c r="EK58" s="4">
        <v>63.131793577043716</v>
      </c>
      <c r="EL58" s="5">
        <v>59259.794051306111</v>
      </c>
      <c r="EM58" s="5">
        <v>221577.6195488722</v>
      </c>
      <c r="EN58" s="4">
        <v>19.288095812688265</v>
      </c>
      <c r="EO58" s="4">
        <v>208.39193796901972</v>
      </c>
      <c r="EP58" s="5">
        <v>4405.2421936893315</v>
      </c>
      <c r="EQ58" s="5">
        <v>282.36577534414545</v>
      </c>
      <c r="ER58" s="5">
        <v>4439.0464509505937</v>
      </c>
      <c r="ES58" s="4">
        <v>113.17363468894736</v>
      </c>
      <c r="ET58" s="4">
        <v>13.134382477329616</v>
      </c>
      <c r="EU58" s="4">
        <v>16.770344219344683</v>
      </c>
      <c r="EV58" s="4">
        <v>0.74228854607422645</v>
      </c>
      <c r="EW58" s="4">
        <v>7.3158916203973128</v>
      </c>
      <c r="EX58" s="4">
        <v>0.94589411295952697</v>
      </c>
      <c r="EY58" s="4">
        <v>2.9171809263274531</v>
      </c>
      <c r="EZ58" s="4">
        <v>0.57417707043037969</v>
      </c>
      <c r="FA58" s="4">
        <v>3.250817897239564</v>
      </c>
      <c r="FB58" s="4">
        <v>1.5110822257332679</v>
      </c>
      <c r="FC58" s="4">
        <v>0.61289131566879373</v>
      </c>
      <c r="FD58" s="4">
        <v>2.5112390948763661</v>
      </c>
      <c r="FE58" s="4">
        <v>0.34269640228235926</v>
      </c>
      <c r="FF58" s="4">
        <v>2.5310665772262184</v>
      </c>
      <c r="FG58" s="4">
        <v>0.54854848174429627</v>
      </c>
      <c r="FH58" s="4">
        <v>1.6412838037274733</v>
      </c>
      <c r="FI58" s="4">
        <v>0.20890040059010104</v>
      </c>
      <c r="FJ58" s="4">
        <v>1.6533006490482236</v>
      </c>
      <c r="FK58" s="4">
        <v>0.24097549379176678</v>
      </c>
    </row>
    <row r="59" spans="1:167" x14ac:dyDescent="0.25">
      <c r="A59" s="1" t="s">
        <v>75</v>
      </c>
      <c r="B59" s="1" t="s">
        <v>170</v>
      </c>
      <c r="C59" s="1">
        <v>64.174710000000005</v>
      </c>
      <c r="D59" s="1">
        <v>-21.047840000000001</v>
      </c>
      <c r="E59" s="1">
        <v>11</v>
      </c>
      <c r="F59" s="1">
        <v>6</v>
      </c>
      <c r="G59" s="1" t="s">
        <v>72</v>
      </c>
      <c r="I59" s="18">
        <v>48.197299999999998</v>
      </c>
      <c r="J59" s="18">
        <v>0.51436953037680821</v>
      </c>
      <c r="K59" s="18">
        <v>0.87050000000000005</v>
      </c>
      <c r="L59" s="18">
        <v>5.2910226684806563E-2</v>
      </c>
      <c r="M59" s="18">
        <v>15.967409999999999</v>
      </c>
      <c r="N59" s="18">
        <v>0.23594104660835932</v>
      </c>
      <c r="O59" s="18">
        <v>9.7124699999999997</v>
      </c>
      <c r="P59" s="18">
        <v>0.17128415015464499</v>
      </c>
      <c r="Q59" s="18">
        <v>0.17963000000000001</v>
      </c>
      <c r="R59" s="18">
        <v>2.6174251311911437E-2</v>
      </c>
      <c r="S59" s="18">
        <v>8.9736100000000008</v>
      </c>
      <c r="T59" s="18">
        <v>0.15115379028115034</v>
      </c>
      <c r="U59" s="18">
        <v>14.14664</v>
      </c>
      <c r="V59" s="18">
        <v>0.18630348547849171</v>
      </c>
      <c r="W59" s="18">
        <v>1.5264200000000001</v>
      </c>
      <c r="X59" s="18">
        <v>0.12238373658786439</v>
      </c>
      <c r="Y59" s="18">
        <v>2.606E-2</v>
      </c>
      <c r="Z59" s="18">
        <v>1.7457669902912618E-2</v>
      </c>
      <c r="AA59" s="18">
        <v>6.1710000000000001E-2</v>
      </c>
      <c r="AB59" s="18">
        <v>1.9363145191236539E-2</v>
      </c>
      <c r="AC59" s="16">
        <v>0.13162311196355789</v>
      </c>
      <c r="AD59" s="16">
        <v>1.4105330456325423E-2</v>
      </c>
      <c r="AE59" s="16">
        <f t="shared" si="0"/>
        <v>99.793373111963561</v>
      </c>
      <c r="AF59" s="16"/>
      <c r="AG59" s="17">
        <v>47.965000000000003</v>
      </c>
      <c r="AH59" s="17">
        <v>0.83299999999999996</v>
      </c>
      <c r="AI59" s="17">
        <v>15.281000000000001</v>
      </c>
      <c r="AJ59" s="17">
        <v>0.98199999999999998</v>
      </c>
      <c r="AK59" s="17">
        <v>8.9009999999999998</v>
      </c>
      <c r="AL59" s="17">
        <v>0.17199999999999999</v>
      </c>
      <c r="AM59" s="17">
        <v>10.782999999999999</v>
      </c>
      <c r="AN59" s="17">
        <v>13.538</v>
      </c>
      <c r="AO59" s="17">
        <v>1.4610000000000001</v>
      </c>
      <c r="AP59" s="17">
        <v>2.5000000000000001E-2</v>
      </c>
      <c r="AQ59" s="17">
        <v>5.8999999999999997E-2</v>
      </c>
      <c r="AR59" s="7"/>
      <c r="AS59" s="7">
        <v>4.7699999999999996</v>
      </c>
      <c r="AT59" s="7"/>
      <c r="AU59" s="7">
        <v>39.967525000000002</v>
      </c>
      <c r="AV59" s="7">
        <v>0.49925393886225011</v>
      </c>
      <c r="AW59" s="7">
        <v>5.8747499999999989E-3</v>
      </c>
      <c r="AX59" s="7">
        <v>-1.6552642727249996E-2</v>
      </c>
      <c r="AY59" s="7">
        <v>0.17610900000000002</v>
      </c>
      <c r="AZ59" s="7">
        <v>1.2470400685755001E-2</v>
      </c>
      <c r="BA59" s="7">
        <v>11.740550000000001</v>
      </c>
      <c r="BB59" s="7">
        <v>0.44776403103750001</v>
      </c>
      <c r="BC59" s="7">
        <v>0.17575125</v>
      </c>
      <c r="BD59" s="7">
        <v>1.489846421896875E-2</v>
      </c>
      <c r="BE59" s="7">
        <v>46.834575000000001</v>
      </c>
      <c r="BF59" s="7">
        <v>0.78668422012743755</v>
      </c>
      <c r="BG59" s="7">
        <v>0.37135325000000002</v>
      </c>
      <c r="BH59" s="7">
        <v>2.0729699689162502E-2</v>
      </c>
      <c r="BI59" s="7">
        <v>5.0442500000000001E-3</v>
      </c>
      <c r="BJ59" s="7">
        <v>6.0014784065624983E-3</v>
      </c>
      <c r="BK59" s="7">
        <v>0.25760825000000004</v>
      </c>
      <c r="BL59" s="7">
        <v>1.9035755547150004E-2</v>
      </c>
      <c r="BM59" s="7">
        <v>4.2707500000000002E-2</v>
      </c>
      <c r="BN59" s="7">
        <v>7.1719163855625018E-2</v>
      </c>
      <c r="BO59" s="7">
        <v>4.7065749999999996E-2</v>
      </c>
      <c r="BP59" s="7">
        <v>7.9038019931812503E-2</v>
      </c>
      <c r="BQ59" s="7">
        <v>2.6712749999999997E-2</v>
      </c>
      <c r="BR59" s="7">
        <v>1.5315541510499998E-2</v>
      </c>
      <c r="BS59" s="7" t="s">
        <v>77</v>
      </c>
      <c r="BT59" s="7" t="s">
        <v>77</v>
      </c>
      <c r="BU59" s="7">
        <f t="shared" si="28"/>
        <v>99.650876750000009</v>
      </c>
      <c r="BV59" s="7">
        <v>87.6701041781821</v>
      </c>
      <c r="BW59" s="7" t="s">
        <v>77</v>
      </c>
      <c r="BY59" s="26">
        <v>595.34066764374836</v>
      </c>
      <c r="BZ59" s="7">
        <v>17.860220029312451</v>
      </c>
      <c r="CA59" s="4">
        <v>2.4904818646616542</v>
      </c>
      <c r="CB59" s="7">
        <f t="shared" si="1"/>
        <v>0.12452409323308272</v>
      </c>
      <c r="CC59" s="4">
        <v>0.24854107067669171</v>
      </c>
      <c r="CD59" s="7">
        <f t="shared" si="29"/>
        <v>9.9416428270676684E-3</v>
      </c>
      <c r="CE59" s="4">
        <v>88.519777744360908</v>
      </c>
      <c r="CF59" s="7">
        <f t="shared" si="2"/>
        <v>14.163164439097745</v>
      </c>
      <c r="CG59" s="5">
        <v>50831.113383458644</v>
      </c>
      <c r="CH59" s="9">
        <f t="shared" si="3"/>
        <v>1016.6222676691729</v>
      </c>
      <c r="CI59" s="5">
        <v>225195.63308270677</v>
      </c>
      <c r="CJ59" s="9">
        <f t="shared" si="4"/>
        <v>2251.9563308270676</v>
      </c>
      <c r="CK59" s="4">
        <v>13.716576541353383</v>
      </c>
      <c r="CL59" s="7">
        <f t="shared" si="5"/>
        <v>2.4689837774436088</v>
      </c>
      <c r="CM59" s="5">
        <v>206.64062857142855</v>
      </c>
      <c r="CN59" s="9">
        <f t="shared" si="30"/>
        <v>4.1328125714285715</v>
      </c>
      <c r="CO59" s="5">
        <v>4918.4798195488711</v>
      </c>
      <c r="CP59" s="9">
        <f t="shared" si="6"/>
        <v>98.369596390977421</v>
      </c>
      <c r="CQ59" s="5">
        <v>187.20722706766915</v>
      </c>
      <c r="CR59" s="9">
        <f t="shared" si="7"/>
        <v>3.7441445413533829</v>
      </c>
      <c r="CS59" s="5">
        <v>4902.1796691729323</v>
      </c>
      <c r="CT59" s="9">
        <f t="shared" si="8"/>
        <v>98.043593383458642</v>
      </c>
      <c r="CU59" s="4">
        <v>107.62627067669172</v>
      </c>
      <c r="CV59" s="7">
        <f t="shared" si="9"/>
        <v>3.2287881203007514</v>
      </c>
      <c r="CW59" s="4">
        <v>15.086694736842105</v>
      </c>
      <c r="CX59" s="7">
        <f t="shared" si="10"/>
        <v>0.60346778947368418</v>
      </c>
      <c r="CY59" s="4">
        <v>21.853973834586466</v>
      </c>
      <c r="CZ59" s="7">
        <f t="shared" si="11"/>
        <v>0.87415895338345861</v>
      </c>
      <c r="DA59" s="4">
        <v>0.7670397984962406</v>
      </c>
      <c r="DB59" s="7">
        <f t="shared" si="12"/>
        <v>6.1363183879699253E-2</v>
      </c>
      <c r="DC59" s="4">
        <v>6.4411855338345854</v>
      </c>
      <c r="DD59" s="7">
        <f t="shared" si="13"/>
        <v>0.32205927669172929</v>
      </c>
      <c r="DE59" s="4">
        <v>1.0346973233082708</v>
      </c>
      <c r="DF59" s="7">
        <f t="shared" si="14"/>
        <v>6.2081839398496243E-2</v>
      </c>
      <c r="DG59" s="4">
        <v>3.0440530827067667</v>
      </c>
      <c r="DH59" s="7">
        <f t="shared" si="15"/>
        <v>0.12176212330827067</v>
      </c>
      <c r="DI59" s="4">
        <v>0.60761527218045119</v>
      </c>
      <c r="DJ59" s="7">
        <f t="shared" si="16"/>
        <v>4.2533069052631586E-2</v>
      </c>
      <c r="DK59" s="4">
        <v>3.9922690526315789</v>
      </c>
      <c r="DL59" s="7">
        <f t="shared" si="17"/>
        <v>0.39922690526315791</v>
      </c>
      <c r="DM59" s="4">
        <v>1.5295880000000002</v>
      </c>
      <c r="DN59" s="7">
        <f t="shared" si="18"/>
        <v>0.27532584000000004</v>
      </c>
      <c r="DO59" s="4">
        <v>0.59483776541353384</v>
      </c>
      <c r="DP59" s="7">
        <f t="shared" si="19"/>
        <v>4.1638643578947372E-2</v>
      </c>
      <c r="DQ59" s="4">
        <v>2.2224349473684208</v>
      </c>
      <c r="DR59" s="7">
        <f t="shared" si="20"/>
        <v>0.4444869894736842</v>
      </c>
      <c r="DS59" s="4">
        <v>0.41993715187969927</v>
      </c>
      <c r="DT59" s="7">
        <f t="shared" si="21"/>
        <v>7.5588687338345867E-2</v>
      </c>
      <c r="DU59" s="4">
        <v>3.1181282105263155</v>
      </c>
      <c r="DV59" s="7">
        <f t="shared" si="22"/>
        <v>0.8418946168421052</v>
      </c>
      <c r="DW59" s="4">
        <v>0.63811466466165412</v>
      </c>
      <c r="DX59" s="7">
        <f t="shared" si="23"/>
        <v>5.7430319819548867E-2</v>
      </c>
      <c r="DY59" s="4">
        <v>1.8362119398496237</v>
      </c>
      <c r="DZ59" s="7">
        <f t="shared" si="24"/>
        <v>0.20198331338345862</v>
      </c>
      <c r="EA59" s="4">
        <v>0.24332502255639096</v>
      </c>
      <c r="EB59" s="7">
        <f t="shared" si="25"/>
        <v>5.5964755187969922E-2</v>
      </c>
      <c r="EC59" s="4">
        <v>1.7172208421052633</v>
      </c>
      <c r="ED59" s="7">
        <f t="shared" si="26"/>
        <v>0.18889429263157895</v>
      </c>
      <c r="EE59" s="4">
        <v>0.29003400902255638</v>
      </c>
      <c r="EF59" s="7">
        <f t="shared" si="27"/>
        <v>4.6405441443609023E-2</v>
      </c>
      <c r="EG59" s="1" t="s">
        <v>77</v>
      </c>
      <c r="EH59" s="1" t="s">
        <v>77</v>
      </c>
      <c r="EI59" s="4">
        <v>2.3926653308191166</v>
      </c>
      <c r="EJ59" s="4">
        <v>0.23587949219926244</v>
      </c>
      <c r="EK59" s="4">
        <v>83.930649462386086</v>
      </c>
      <c r="EL59" s="5">
        <v>63058.161368343535</v>
      </c>
      <c r="EM59" s="5">
        <v>224209.32706766919</v>
      </c>
      <c r="EN59" s="4">
        <v>13.005213060293418</v>
      </c>
      <c r="EO59" s="4">
        <v>195.9756330518731</v>
      </c>
      <c r="EP59" s="5">
        <v>4665.1777808694651</v>
      </c>
      <c r="EQ59" s="5">
        <v>177.54521504366417</v>
      </c>
      <c r="ER59" s="5">
        <v>4649.7170893248085</v>
      </c>
      <c r="ES59" s="4">
        <v>102.04360357283835</v>
      </c>
      <c r="ET59" s="4">
        <v>14.304764141502135</v>
      </c>
      <c r="EU59" s="4">
        <v>20.72089580310962</v>
      </c>
      <c r="EV59" s="4">
        <v>0.72760831820734173</v>
      </c>
      <c r="EW59" s="4">
        <v>6.1070852591485814</v>
      </c>
      <c r="EX59" s="4">
        <v>0.98102716389020939</v>
      </c>
      <c r="EY59" s="4">
        <v>2.8861582558943546</v>
      </c>
      <c r="EZ59" s="4">
        <v>0.57612027205067107</v>
      </c>
      <c r="FA59" s="4">
        <v>3.7852051279846779</v>
      </c>
      <c r="FB59" s="4">
        <v>1.4502753093274801</v>
      </c>
      <c r="FC59" s="4">
        <v>0.56400231526057887</v>
      </c>
      <c r="FD59" s="4">
        <v>2.1072583278111674</v>
      </c>
      <c r="FE59" s="4">
        <v>0.3981838419965234</v>
      </c>
      <c r="FF59" s="4">
        <v>2.9569662543627948</v>
      </c>
      <c r="FG59" s="4">
        <v>0.60506242310123182</v>
      </c>
      <c r="FH59" s="4">
        <v>1.7418171573958734</v>
      </c>
      <c r="FI59" s="4">
        <v>0.23072045876795944</v>
      </c>
      <c r="FJ59" s="4">
        <v>1.6298190751667077</v>
      </c>
      <c r="FK59" s="4">
        <v>0.27540665684305993</v>
      </c>
    </row>
    <row r="60" spans="1:167" x14ac:dyDescent="0.25">
      <c r="A60" s="1" t="s">
        <v>75</v>
      </c>
      <c r="B60" s="1" t="s">
        <v>170</v>
      </c>
      <c r="C60" s="1">
        <v>64.174710000000005</v>
      </c>
      <c r="D60" s="1">
        <v>-21.047840000000001</v>
      </c>
      <c r="E60" s="1">
        <v>11</v>
      </c>
      <c r="F60" s="1">
        <v>7</v>
      </c>
      <c r="G60" s="1" t="s">
        <v>72</v>
      </c>
      <c r="I60" s="18">
        <v>47.915179999999999</v>
      </c>
      <c r="J60" s="18">
        <v>0.51188784835175327</v>
      </c>
      <c r="K60" s="18">
        <v>0.85782000000000003</v>
      </c>
      <c r="L60" s="18">
        <v>5.2744270213510677E-2</v>
      </c>
      <c r="M60" s="18">
        <v>15.77712</v>
      </c>
      <c r="N60" s="18">
        <v>0.23361698277348766</v>
      </c>
      <c r="O60" s="18">
        <v>9.8526699999999998</v>
      </c>
      <c r="P60" s="18">
        <v>0.17245482011560964</v>
      </c>
      <c r="Q60" s="18">
        <v>0.17560000000000001</v>
      </c>
      <c r="R60" s="18">
        <v>2.6161158908743293E-2</v>
      </c>
      <c r="S60" s="18">
        <v>8.8421800000000008</v>
      </c>
      <c r="T60" s="18">
        <v>0.14951218826424212</v>
      </c>
      <c r="U60" s="18">
        <v>14.198</v>
      </c>
      <c r="V60" s="18">
        <v>0.18645733663275588</v>
      </c>
      <c r="W60" s="18">
        <v>1.5624400000000001</v>
      </c>
      <c r="X60" s="18">
        <v>0.12388014390599522</v>
      </c>
      <c r="Y60" s="18">
        <v>4.6890000000000001E-2</v>
      </c>
      <c r="Z60" s="18">
        <v>1.9047556526207605E-2</v>
      </c>
      <c r="AA60" s="18">
        <v>5.2179999999999997E-2</v>
      </c>
      <c r="AB60" s="18">
        <v>1.9593280632411073E-2</v>
      </c>
      <c r="AC60" s="16">
        <v>0.13993446815312077</v>
      </c>
      <c r="AD60" s="16">
        <v>1.4784623991049311E-2</v>
      </c>
      <c r="AE60" s="16">
        <f t="shared" si="0"/>
        <v>99.420014468153127</v>
      </c>
      <c r="AF60" s="16"/>
      <c r="AG60" s="17">
        <v>47.942999999999998</v>
      </c>
      <c r="AH60" s="17">
        <v>0.82799999999999996</v>
      </c>
      <c r="AI60" s="17">
        <v>15.224</v>
      </c>
      <c r="AJ60" s="17">
        <v>0.98799999999999999</v>
      </c>
      <c r="AK60" s="17">
        <v>8.8559999999999999</v>
      </c>
      <c r="AL60" s="17">
        <v>0.16900000000000001</v>
      </c>
      <c r="AM60" s="17">
        <v>10.686999999999999</v>
      </c>
      <c r="AN60" s="17">
        <v>13.701000000000001</v>
      </c>
      <c r="AO60" s="17">
        <v>1.508</v>
      </c>
      <c r="AP60" s="17">
        <v>4.4999999999999998E-2</v>
      </c>
      <c r="AQ60" s="17">
        <v>0.05</v>
      </c>
      <c r="AR60" s="7"/>
      <c r="AS60" s="7">
        <v>4.4000000000000004</v>
      </c>
      <c r="AT60" s="7"/>
      <c r="AU60" s="7">
        <v>39.967525000000002</v>
      </c>
      <c r="AV60" s="7">
        <v>0.49925393886225011</v>
      </c>
      <c r="AW60" s="7">
        <v>5.8747499999999989E-3</v>
      </c>
      <c r="AX60" s="7">
        <v>-1.6552642727249996E-2</v>
      </c>
      <c r="AY60" s="7">
        <v>0.17610900000000002</v>
      </c>
      <c r="AZ60" s="7">
        <v>1.2470400685755001E-2</v>
      </c>
      <c r="BA60" s="7">
        <v>11.740550000000001</v>
      </c>
      <c r="BB60" s="7">
        <v>0.44776403103750001</v>
      </c>
      <c r="BC60" s="7">
        <v>0.17575125</v>
      </c>
      <c r="BD60" s="7">
        <v>1.489846421896875E-2</v>
      </c>
      <c r="BE60" s="7">
        <v>46.834575000000001</v>
      </c>
      <c r="BF60" s="7">
        <v>0.78668422012743755</v>
      </c>
      <c r="BG60" s="7">
        <v>0.37135325000000002</v>
      </c>
      <c r="BH60" s="7">
        <v>2.0729699689162502E-2</v>
      </c>
      <c r="BI60" s="7">
        <v>5.0442500000000001E-3</v>
      </c>
      <c r="BJ60" s="7">
        <v>6.0014784065624983E-3</v>
      </c>
      <c r="BK60" s="7">
        <v>0.25760825000000004</v>
      </c>
      <c r="BL60" s="7">
        <v>1.9035755547150004E-2</v>
      </c>
      <c r="BM60" s="7">
        <v>4.2707500000000002E-2</v>
      </c>
      <c r="BN60" s="7">
        <v>7.1719163855625018E-2</v>
      </c>
      <c r="BO60" s="7">
        <v>4.7065749999999996E-2</v>
      </c>
      <c r="BP60" s="7">
        <v>7.9038019931812503E-2</v>
      </c>
      <c r="BQ60" s="7">
        <v>2.6712749999999997E-2</v>
      </c>
      <c r="BR60" s="7">
        <v>1.5315541510499998E-2</v>
      </c>
      <c r="BS60" s="7" t="s">
        <v>77</v>
      </c>
      <c r="BT60" s="7" t="s">
        <v>77</v>
      </c>
      <c r="BU60" s="7">
        <f t="shared" si="28"/>
        <v>99.650876750000009</v>
      </c>
      <c r="BV60" s="7">
        <v>87.6701041781821</v>
      </c>
      <c r="BW60" s="7" t="s">
        <v>77</v>
      </c>
      <c r="BY60" s="27" t="s">
        <v>77</v>
      </c>
      <c r="BZ60" s="7" t="s">
        <v>77</v>
      </c>
      <c r="CA60" s="7" t="s">
        <v>77</v>
      </c>
      <c r="CB60" s="7" t="s">
        <v>77</v>
      </c>
      <c r="CC60" s="7" t="s">
        <v>77</v>
      </c>
      <c r="CD60" s="7" t="s">
        <v>77</v>
      </c>
      <c r="CE60" s="7" t="s">
        <v>77</v>
      </c>
      <c r="CF60" s="7" t="s">
        <v>77</v>
      </c>
      <c r="CG60" s="7" t="s">
        <v>77</v>
      </c>
      <c r="CH60" s="7" t="s">
        <v>77</v>
      </c>
      <c r="CI60" s="7" t="s">
        <v>77</v>
      </c>
      <c r="CJ60" s="7" t="s">
        <v>77</v>
      </c>
      <c r="CK60" s="7" t="s">
        <v>77</v>
      </c>
      <c r="CL60" s="7" t="s">
        <v>77</v>
      </c>
      <c r="CM60" s="7" t="s">
        <v>77</v>
      </c>
      <c r="CN60" s="7" t="s">
        <v>77</v>
      </c>
      <c r="CO60" s="7" t="s">
        <v>77</v>
      </c>
      <c r="CP60" s="7" t="s">
        <v>77</v>
      </c>
      <c r="CQ60" s="7" t="s">
        <v>77</v>
      </c>
      <c r="CR60" s="7" t="s">
        <v>77</v>
      </c>
      <c r="CS60" s="7" t="s">
        <v>77</v>
      </c>
      <c r="CT60" s="7" t="s">
        <v>77</v>
      </c>
      <c r="CU60" s="7" t="s">
        <v>77</v>
      </c>
      <c r="CV60" s="7" t="s">
        <v>77</v>
      </c>
      <c r="CW60" s="7" t="s">
        <v>77</v>
      </c>
      <c r="CX60" s="7" t="s">
        <v>77</v>
      </c>
      <c r="CY60" s="7" t="s">
        <v>77</v>
      </c>
      <c r="CZ60" s="7" t="s">
        <v>77</v>
      </c>
      <c r="DA60" s="7" t="s">
        <v>77</v>
      </c>
      <c r="DB60" s="7" t="s">
        <v>77</v>
      </c>
      <c r="DC60" s="7" t="s">
        <v>77</v>
      </c>
      <c r="DD60" s="7" t="s">
        <v>77</v>
      </c>
      <c r="DE60" s="7" t="s">
        <v>77</v>
      </c>
      <c r="DF60" s="7" t="s">
        <v>77</v>
      </c>
      <c r="DG60" s="7" t="s">
        <v>77</v>
      </c>
      <c r="DH60" s="7" t="s">
        <v>77</v>
      </c>
      <c r="DI60" s="7" t="s">
        <v>77</v>
      </c>
      <c r="DJ60" s="7" t="s">
        <v>77</v>
      </c>
      <c r="DK60" s="7" t="s">
        <v>77</v>
      </c>
      <c r="DL60" s="7" t="s">
        <v>77</v>
      </c>
      <c r="DM60" s="7" t="s">
        <v>77</v>
      </c>
      <c r="DN60" s="7" t="s">
        <v>77</v>
      </c>
      <c r="DO60" s="7" t="s">
        <v>77</v>
      </c>
      <c r="DP60" s="7" t="s">
        <v>77</v>
      </c>
      <c r="DQ60" s="7" t="s">
        <v>77</v>
      </c>
      <c r="DR60" s="7" t="s">
        <v>77</v>
      </c>
      <c r="DS60" s="7" t="s">
        <v>77</v>
      </c>
      <c r="DT60" s="7" t="s">
        <v>77</v>
      </c>
      <c r="DU60" s="7" t="s">
        <v>77</v>
      </c>
      <c r="DV60" s="7" t="s">
        <v>77</v>
      </c>
      <c r="DW60" s="7" t="s">
        <v>77</v>
      </c>
      <c r="DX60" s="7" t="s">
        <v>77</v>
      </c>
      <c r="DY60" s="7" t="s">
        <v>77</v>
      </c>
      <c r="DZ60" s="7" t="s">
        <v>77</v>
      </c>
      <c r="EA60" s="7" t="s">
        <v>77</v>
      </c>
      <c r="EB60" s="7" t="s">
        <v>77</v>
      </c>
      <c r="EC60" s="7" t="s">
        <v>77</v>
      </c>
      <c r="ED60" s="7" t="s">
        <v>77</v>
      </c>
      <c r="EE60" s="7" t="s">
        <v>77</v>
      </c>
      <c r="EF60" s="7" t="s">
        <v>77</v>
      </c>
      <c r="EG60" s="1" t="s">
        <v>77</v>
      </c>
      <c r="EH60" s="1" t="s">
        <v>77</v>
      </c>
      <c r="EI60" s="7" t="s">
        <v>77</v>
      </c>
      <c r="EJ60" s="7" t="s">
        <v>77</v>
      </c>
      <c r="EK60" s="7" t="s">
        <v>77</v>
      </c>
      <c r="EL60" s="7" t="s">
        <v>77</v>
      </c>
      <c r="EM60" s="7" t="s">
        <v>77</v>
      </c>
      <c r="EN60" s="7" t="s">
        <v>77</v>
      </c>
      <c r="EO60" s="7" t="s">
        <v>77</v>
      </c>
      <c r="EP60" s="7" t="s">
        <v>77</v>
      </c>
      <c r="EQ60" s="7" t="s">
        <v>77</v>
      </c>
      <c r="ER60" s="7" t="s">
        <v>77</v>
      </c>
      <c r="ES60" s="7" t="s">
        <v>77</v>
      </c>
      <c r="ET60" s="7" t="s">
        <v>77</v>
      </c>
      <c r="EU60" s="7" t="s">
        <v>77</v>
      </c>
      <c r="EV60" s="7" t="s">
        <v>77</v>
      </c>
      <c r="EW60" s="7" t="s">
        <v>77</v>
      </c>
      <c r="EX60" s="7" t="s">
        <v>77</v>
      </c>
      <c r="EY60" s="7" t="s">
        <v>77</v>
      </c>
      <c r="EZ60" s="7" t="s">
        <v>77</v>
      </c>
      <c r="FA60" s="7" t="s">
        <v>77</v>
      </c>
      <c r="FB60" s="7" t="s">
        <v>77</v>
      </c>
      <c r="FC60" s="7" t="s">
        <v>77</v>
      </c>
      <c r="FD60" s="7" t="s">
        <v>77</v>
      </c>
      <c r="FE60" s="7" t="s">
        <v>77</v>
      </c>
      <c r="FF60" s="7" t="s">
        <v>77</v>
      </c>
      <c r="FG60" s="7" t="s">
        <v>77</v>
      </c>
      <c r="FH60" s="7" t="s">
        <v>77</v>
      </c>
      <c r="FI60" s="7" t="s">
        <v>77</v>
      </c>
      <c r="FJ60" s="7" t="s">
        <v>77</v>
      </c>
      <c r="FK60" s="7" t="s">
        <v>77</v>
      </c>
    </row>
    <row r="61" spans="1:167" x14ac:dyDescent="0.25">
      <c r="A61" s="1" t="s">
        <v>75</v>
      </c>
      <c r="B61" s="1" t="s">
        <v>170</v>
      </c>
      <c r="C61" s="1">
        <v>64.174710000000005</v>
      </c>
      <c r="D61" s="1">
        <v>-21.047840000000001</v>
      </c>
      <c r="E61" s="1">
        <v>11</v>
      </c>
      <c r="F61" s="1">
        <v>8</v>
      </c>
      <c r="G61" s="1" t="s">
        <v>72</v>
      </c>
      <c r="I61" s="18">
        <v>47.406649999999999</v>
      </c>
      <c r="J61" s="18">
        <v>0.50897829028034947</v>
      </c>
      <c r="K61" s="18">
        <v>0.77871999999999997</v>
      </c>
      <c r="L61" s="18">
        <v>5.0492362265444263E-2</v>
      </c>
      <c r="M61" s="18">
        <v>16.037459999999999</v>
      </c>
      <c r="N61" s="18">
        <v>0.23662135982657254</v>
      </c>
      <c r="O61" s="18">
        <v>9.4565400000000004</v>
      </c>
      <c r="P61" s="18">
        <v>0.16822215954572539</v>
      </c>
      <c r="Q61" s="18">
        <v>0.18285000000000001</v>
      </c>
      <c r="R61" s="18">
        <v>2.5927745215733353E-2</v>
      </c>
      <c r="S61" s="18">
        <v>9.2278599999999997</v>
      </c>
      <c r="T61" s="18">
        <v>0.15360834406476595</v>
      </c>
      <c r="U61" s="18">
        <v>14.915660000000001</v>
      </c>
      <c r="V61" s="18">
        <v>0.1926419348356915</v>
      </c>
      <c r="W61" s="18">
        <v>1.44242</v>
      </c>
      <c r="X61" s="18">
        <v>0.12013202100816779</v>
      </c>
      <c r="Y61" s="18">
        <v>1.1379999999999999E-2</v>
      </c>
      <c r="Z61" s="18">
        <v>1.7557714285714284E-2</v>
      </c>
      <c r="AA61" s="18">
        <v>3.9399999999999998E-2</v>
      </c>
      <c r="AB61" s="18">
        <v>1.8279767441860464E-2</v>
      </c>
      <c r="AC61" s="16">
        <v>0.11098457604091745</v>
      </c>
      <c r="AD61" s="16">
        <v>1.37057460241349E-2</v>
      </c>
      <c r="AE61" s="16">
        <f t="shared" si="0"/>
        <v>99.609924576040925</v>
      </c>
      <c r="AF61" s="16"/>
      <c r="AG61" s="17">
        <v>47.401000000000003</v>
      </c>
      <c r="AH61" s="17">
        <v>0.76</v>
      </c>
      <c r="AI61" s="17">
        <v>15.648</v>
      </c>
      <c r="AJ61" s="17">
        <v>0.95199999999999996</v>
      </c>
      <c r="AK61" s="17">
        <v>8.6859999999999999</v>
      </c>
      <c r="AL61" s="17">
        <v>0.17799999999999999</v>
      </c>
      <c r="AM61" s="17">
        <v>10.364000000000001</v>
      </c>
      <c r="AN61" s="17">
        <v>14.554</v>
      </c>
      <c r="AO61" s="17">
        <v>1.407</v>
      </c>
      <c r="AP61" s="17">
        <v>1.0999999999999999E-2</v>
      </c>
      <c r="AQ61" s="17">
        <v>3.7999999999999999E-2</v>
      </c>
      <c r="AR61" s="7"/>
      <c r="AS61" s="7">
        <v>2.92</v>
      </c>
      <c r="AT61" s="7"/>
      <c r="AU61" s="7">
        <v>39.967525000000002</v>
      </c>
      <c r="AV61" s="7">
        <v>0.49925393886225011</v>
      </c>
      <c r="AW61" s="7">
        <v>5.8747499999999989E-3</v>
      </c>
      <c r="AX61" s="7">
        <v>-1.6552642727249996E-2</v>
      </c>
      <c r="AY61" s="7">
        <v>0.17610900000000002</v>
      </c>
      <c r="AZ61" s="7">
        <v>1.2470400685755001E-2</v>
      </c>
      <c r="BA61" s="7">
        <v>11.740550000000001</v>
      </c>
      <c r="BB61" s="7">
        <v>0.44776403103750001</v>
      </c>
      <c r="BC61" s="7">
        <v>0.17575125</v>
      </c>
      <c r="BD61" s="7">
        <v>1.489846421896875E-2</v>
      </c>
      <c r="BE61" s="7">
        <v>46.834575000000001</v>
      </c>
      <c r="BF61" s="7">
        <v>0.78668422012743755</v>
      </c>
      <c r="BG61" s="7">
        <v>0.37135325000000002</v>
      </c>
      <c r="BH61" s="7">
        <v>2.0729699689162502E-2</v>
      </c>
      <c r="BI61" s="7">
        <v>5.0442500000000001E-3</v>
      </c>
      <c r="BJ61" s="7">
        <v>6.0014784065624983E-3</v>
      </c>
      <c r="BK61" s="7">
        <v>0.25760825000000004</v>
      </c>
      <c r="BL61" s="7">
        <v>1.9035755547150004E-2</v>
      </c>
      <c r="BM61" s="7">
        <v>4.2707500000000002E-2</v>
      </c>
      <c r="BN61" s="7">
        <v>7.1719163855625018E-2</v>
      </c>
      <c r="BO61" s="7">
        <v>4.7065749999999996E-2</v>
      </c>
      <c r="BP61" s="7">
        <v>7.9038019931812503E-2</v>
      </c>
      <c r="BQ61" s="7">
        <v>2.6712749999999997E-2</v>
      </c>
      <c r="BR61" s="7">
        <v>1.5315541510499998E-2</v>
      </c>
      <c r="BS61" s="7" t="s">
        <v>77</v>
      </c>
      <c r="BT61" s="7" t="s">
        <v>77</v>
      </c>
      <c r="BU61" s="7">
        <f t="shared" si="28"/>
        <v>99.650876750000009</v>
      </c>
      <c r="BV61" s="7">
        <v>87.6701041781821</v>
      </c>
      <c r="BW61" s="7" t="s">
        <v>77</v>
      </c>
      <c r="BY61" s="26">
        <v>628.48771269012218</v>
      </c>
      <c r="BZ61" s="7">
        <v>18.854631380703665</v>
      </c>
      <c r="CA61" s="4">
        <v>2.4126879699248116</v>
      </c>
      <c r="CB61" s="7">
        <f t="shared" si="1"/>
        <v>0.12063439849624058</v>
      </c>
      <c r="CC61" s="4">
        <v>0.17008458646616539</v>
      </c>
      <c r="CD61" s="7">
        <f t="shared" si="29"/>
        <v>6.803383458646616E-3</v>
      </c>
      <c r="CE61" s="4">
        <v>82.458646616541358</v>
      </c>
      <c r="CF61" s="7">
        <f t="shared" si="2"/>
        <v>13.193383458646618</v>
      </c>
      <c r="CG61" s="5">
        <v>55035.714285714275</v>
      </c>
      <c r="CH61" s="9">
        <f t="shared" si="3"/>
        <v>1100.7142857142856</v>
      </c>
      <c r="CI61" s="5">
        <v>233721.8045112782</v>
      </c>
      <c r="CJ61" s="9">
        <f t="shared" si="4"/>
        <v>2337.218045112782</v>
      </c>
      <c r="CK61" s="4">
        <v>30.202067669172926</v>
      </c>
      <c r="CL61" s="7">
        <f t="shared" si="5"/>
        <v>5.4363721804511265</v>
      </c>
      <c r="CM61" s="5">
        <v>197.95112781954887</v>
      </c>
      <c r="CN61" s="9">
        <f t="shared" si="30"/>
        <v>3.9590225563909773</v>
      </c>
      <c r="CO61" s="5">
        <v>4771.0526315789466</v>
      </c>
      <c r="CP61" s="9">
        <f t="shared" si="6"/>
        <v>95.421052631578931</v>
      </c>
      <c r="CQ61" s="5">
        <v>179.71804511278197</v>
      </c>
      <c r="CR61" s="9">
        <f t="shared" si="7"/>
        <v>3.5943609022556395</v>
      </c>
      <c r="CS61" s="5">
        <v>4738.7218045112786</v>
      </c>
      <c r="CT61" s="9">
        <f t="shared" si="8"/>
        <v>94.774436090225578</v>
      </c>
      <c r="CU61" s="4">
        <v>118.42105263157893</v>
      </c>
      <c r="CV61" s="7">
        <f t="shared" si="9"/>
        <v>3.5526315789473677</v>
      </c>
      <c r="CW61" s="4">
        <v>14.180451127819547</v>
      </c>
      <c r="CX61" s="7">
        <f t="shared" si="10"/>
        <v>0.56721804511278184</v>
      </c>
      <c r="CY61" s="4">
        <v>18.230263157894736</v>
      </c>
      <c r="CZ61" s="7">
        <f t="shared" si="11"/>
        <v>0.72921052631578942</v>
      </c>
      <c r="DA61" s="4">
        <v>0.74125939849624056</v>
      </c>
      <c r="DB61" s="7">
        <f t="shared" si="12"/>
        <v>5.9300751879699243E-2</v>
      </c>
      <c r="DC61" s="4">
        <v>6.5732142857142852</v>
      </c>
      <c r="DD61" s="7">
        <f t="shared" si="13"/>
        <v>0.32866071428571431</v>
      </c>
      <c r="DE61" s="4">
        <v>1.1720864661654136</v>
      </c>
      <c r="DF61" s="7">
        <f t="shared" si="14"/>
        <v>7.0325187969924804E-2</v>
      </c>
      <c r="DG61" s="4">
        <v>3.1357142857142852</v>
      </c>
      <c r="DH61" s="7">
        <f t="shared" si="15"/>
        <v>0.12542857142857142</v>
      </c>
      <c r="DI61" s="4">
        <v>0.53796052631578939</v>
      </c>
      <c r="DJ61" s="7">
        <f t="shared" si="16"/>
        <v>3.7657236842105264E-2</v>
      </c>
      <c r="DK61" s="4">
        <v>4.5159774436090219</v>
      </c>
      <c r="DL61" s="7">
        <f t="shared" si="17"/>
        <v>0.45159774436090222</v>
      </c>
      <c r="DM61" s="4">
        <v>1.5286654135338344</v>
      </c>
      <c r="DN61" s="7">
        <f t="shared" si="18"/>
        <v>0.27515977443609019</v>
      </c>
      <c r="DO61" s="4">
        <v>0.59827067669172929</v>
      </c>
      <c r="DP61" s="7">
        <f t="shared" si="19"/>
        <v>4.1878947368421057E-2</v>
      </c>
      <c r="DQ61" s="4">
        <v>2.8937030075187971</v>
      </c>
      <c r="DR61" s="7">
        <f t="shared" si="20"/>
        <v>0.57874060150375939</v>
      </c>
      <c r="DS61" s="4">
        <v>0.40887218045112778</v>
      </c>
      <c r="DT61" s="7">
        <f t="shared" si="21"/>
        <v>7.3596992481202994E-2</v>
      </c>
      <c r="DU61" s="4">
        <v>3.0021616541353384</v>
      </c>
      <c r="DV61" s="7">
        <f t="shared" si="22"/>
        <v>0.81058364661654148</v>
      </c>
      <c r="DW61" s="4">
        <v>0.54378759398496246</v>
      </c>
      <c r="DX61" s="7">
        <f t="shared" si="23"/>
        <v>4.8940883458646618E-2</v>
      </c>
      <c r="DY61" s="4">
        <v>1.750093984962406</v>
      </c>
      <c r="DZ61" s="7">
        <f t="shared" si="24"/>
        <v>0.19251033834586465</v>
      </c>
      <c r="EA61" s="4">
        <v>0.21976503759398497</v>
      </c>
      <c r="EB61" s="7">
        <f t="shared" si="25"/>
        <v>5.0545958646616547E-2</v>
      </c>
      <c r="EC61" s="4">
        <v>1.7721804511278194</v>
      </c>
      <c r="ED61" s="7">
        <f t="shared" si="26"/>
        <v>0.19493984962406014</v>
      </c>
      <c r="EE61" s="4">
        <v>0.31266917293233082</v>
      </c>
      <c r="EF61" s="7">
        <f t="shared" si="27"/>
        <v>5.0027067669172934E-2</v>
      </c>
      <c r="EG61" s="1" t="s">
        <v>77</v>
      </c>
      <c r="EH61" s="1" t="s">
        <v>77</v>
      </c>
      <c r="EI61" s="4">
        <v>2.2383262540233724</v>
      </c>
      <c r="EJ61" s="4">
        <v>0.15662808219200483</v>
      </c>
      <c r="EK61" s="4">
        <v>75.891164185467346</v>
      </c>
      <c r="EL61" s="5">
        <v>59618.102926275096</v>
      </c>
      <c r="EM61" s="5">
        <v>221572.94511278198</v>
      </c>
      <c r="EN61" s="4">
        <v>27.79626974425004</v>
      </c>
      <c r="EO61" s="4">
        <v>182.21214514308005</v>
      </c>
      <c r="EP61" s="5">
        <v>4392.0212891090141</v>
      </c>
      <c r="EQ61" s="5">
        <v>165.42876457249915</v>
      </c>
      <c r="ER61" s="5">
        <v>4362.2589511637489</v>
      </c>
      <c r="ES61" s="4">
        <v>108.98737294736843</v>
      </c>
      <c r="ET61" s="4">
        <v>13.051153507782018</v>
      </c>
      <c r="EU61" s="4">
        <v>16.778249188072788</v>
      </c>
      <c r="EV61" s="4">
        <v>0.68241125718529561</v>
      </c>
      <c r="EW61" s="4">
        <v>6.0495834167147873</v>
      </c>
      <c r="EX61" s="4">
        <v>1.0787158181091181</v>
      </c>
      <c r="EY61" s="4">
        <v>2.8859181477862172</v>
      </c>
      <c r="EZ61" s="4">
        <v>0.4951171539048399</v>
      </c>
      <c r="FA61" s="4">
        <v>4.1562371344658953</v>
      </c>
      <c r="FB61" s="4">
        <v>1.4069052653329706</v>
      </c>
      <c r="FC61" s="4">
        <v>0.55062255015921657</v>
      </c>
      <c r="FD61" s="4">
        <v>2.6632632302098616</v>
      </c>
      <c r="FE61" s="4">
        <v>0.37631725734063548</v>
      </c>
      <c r="FF61" s="4">
        <v>2.7633304436689268</v>
      </c>
      <c r="FG61" s="4">
        <v>0.50049201722684822</v>
      </c>
      <c r="FH61" s="4">
        <v>1.6111550678391517</v>
      </c>
      <c r="FI61" s="4">
        <v>0.20226706575018577</v>
      </c>
      <c r="FJ61" s="4">
        <v>1.632020026481708</v>
      </c>
      <c r="FK61" s="4">
        <v>0.28802574543357218</v>
      </c>
    </row>
    <row r="62" spans="1:167" x14ac:dyDescent="0.25">
      <c r="A62" s="1" t="s">
        <v>75</v>
      </c>
      <c r="B62" s="1" t="s">
        <v>170</v>
      </c>
      <c r="C62" s="1">
        <v>64.174710000000005</v>
      </c>
      <c r="D62" s="1">
        <v>-21.047840000000001</v>
      </c>
      <c r="E62" s="1">
        <v>16</v>
      </c>
      <c r="F62" s="1">
        <v>1</v>
      </c>
      <c r="G62" s="1" t="s">
        <v>72</v>
      </c>
      <c r="I62" s="18">
        <v>47.826450000000001</v>
      </c>
      <c r="J62" s="18">
        <v>0.51197354322343414</v>
      </c>
      <c r="K62" s="18">
        <v>0.85409000000000002</v>
      </c>
      <c r="L62" s="18">
        <v>5.349530545681809E-2</v>
      </c>
      <c r="M62" s="18">
        <v>15.211069999999999</v>
      </c>
      <c r="N62" s="18">
        <v>0.22741951087780138</v>
      </c>
      <c r="O62" s="18">
        <v>10.210430000000001</v>
      </c>
      <c r="P62" s="18">
        <v>0.17650725321358465</v>
      </c>
      <c r="Q62" s="18">
        <v>0.1867</v>
      </c>
      <c r="R62" s="18">
        <v>2.6250854139290406E-2</v>
      </c>
      <c r="S62" s="18">
        <v>8.7774199999999993</v>
      </c>
      <c r="T62" s="18">
        <v>0.149147304058356</v>
      </c>
      <c r="U62" s="18">
        <v>14.392300000000001</v>
      </c>
      <c r="V62" s="18">
        <v>0.18850026161544381</v>
      </c>
      <c r="W62" s="18">
        <v>1.58785</v>
      </c>
      <c r="X62" s="18">
        <v>0.12552365720106964</v>
      </c>
      <c r="Y62" s="18">
        <v>4.5690000000000001E-2</v>
      </c>
      <c r="Z62" s="18">
        <v>1.9140893751647774E-2</v>
      </c>
      <c r="AA62" s="18">
        <v>6.2300000000000001E-2</v>
      </c>
      <c r="AB62" s="18">
        <v>1.9727951452739978E-2</v>
      </c>
      <c r="AC62" s="16">
        <v>0.15318069208023657</v>
      </c>
      <c r="AD62" s="16">
        <v>1.4884520099096941E-2</v>
      </c>
      <c r="AE62" s="16">
        <f t="shared" si="0"/>
        <v>99.307480692080233</v>
      </c>
      <c r="AF62" s="16"/>
      <c r="AG62" s="17">
        <v>48.22</v>
      </c>
      <c r="AH62" s="17">
        <v>0.85299999999999998</v>
      </c>
      <c r="AI62" s="17">
        <v>15.185</v>
      </c>
      <c r="AJ62" s="17">
        <v>0.996</v>
      </c>
      <c r="AK62" s="17">
        <v>8.8460000000000001</v>
      </c>
      <c r="AL62" s="17">
        <v>0.186</v>
      </c>
      <c r="AM62" s="17">
        <v>9.6519999999999992</v>
      </c>
      <c r="AN62" s="17">
        <v>14.368</v>
      </c>
      <c r="AO62" s="17">
        <v>1.585</v>
      </c>
      <c r="AP62" s="17">
        <v>4.5999999999999999E-2</v>
      </c>
      <c r="AQ62" s="17">
        <v>6.2E-2</v>
      </c>
      <c r="AR62" s="7"/>
      <c r="AS62" s="7">
        <v>1.19</v>
      </c>
      <c r="AT62" s="7"/>
      <c r="AU62" s="7">
        <v>40.0092</v>
      </c>
      <c r="AV62" s="7">
        <v>0.50155333073999997</v>
      </c>
      <c r="AW62" s="7">
        <v>3.9316666666666666E-3</v>
      </c>
      <c r="AX62" s="7">
        <v>-1.9265874366666672E-3</v>
      </c>
      <c r="AY62" s="7">
        <v>6.1165000000000004E-2</v>
      </c>
      <c r="AZ62" s="7">
        <v>6.4469928444999998E-3</v>
      </c>
      <c r="BA62" s="7">
        <v>12.661099999999999</v>
      </c>
      <c r="BB62" s="7">
        <v>0.46697555296999999</v>
      </c>
      <c r="BC62" s="7">
        <v>0.20168333333333333</v>
      </c>
      <c r="BD62" s="7">
        <v>1.5210452791666666E-2</v>
      </c>
      <c r="BE62" s="7">
        <v>45.389400000000002</v>
      </c>
      <c r="BF62" s="7">
        <v>0.78132223814399993</v>
      </c>
      <c r="BG62" s="7">
        <v>0.37205766666666662</v>
      </c>
      <c r="BH62" s="7">
        <v>2.0659134439699994E-2</v>
      </c>
      <c r="BI62" s="7">
        <v>7.4756666666666661E-3</v>
      </c>
      <c r="BJ62" s="7">
        <v>5.5755914213333332E-3</v>
      </c>
      <c r="BK62" s="7">
        <v>0.22180066666666667</v>
      </c>
      <c r="BL62" s="7">
        <v>1.8573366025999998E-2</v>
      </c>
      <c r="BM62" s="7">
        <v>3.6907000000000002E-2</v>
      </c>
      <c r="BN62" s="7">
        <v>6.4116611936000018E-2</v>
      </c>
      <c r="BO62" s="7">
        <v>3.9682666666666672E-2</v>
      </c>
      <c r="BP62" s="7">
        <v>6.8938633301333346E-2</v>
      </c>
      <c r="BQ62" s="7">
        <v>2.7847E-2</v>
      </c>
      <c r="BR62" s="7">
        <v>1.5978831376000004E-2</v>
      </c>
      <c r="BS62" s="7" t="s">
        <v>77</v>
      </c>
      <c r="BT62" s="7" t="s">
        <v>77</v>
      </c>
      <c r="BU62" s="7">
        <f t="shared" si="28"/>
        <v>99.032250666666656</v>
      </c>
      <c r="BV62" s="7">
        <v>86.468095710931024</v>
      </c>
      <c r="BW62" s="7" t="s">
        <v>77</v>
      </c>
      <c r="BY62" s="26">
        <v>634.58979920355398</v>
      </c>
      <c r="BZ62" s="7">
        <v>19.03769397610662</v>
      </c>
      <c r="CA62" s="4">
        <v>2.5912841842105263</v>
      </c>
      <c r="CB62" s="7">
        <f t="shared" si="1"/>
        <v>0.12956420921052633</v>
      </c>
      <c r="CC62" s="4">
        <v>0.30902861052631581</v>
      </c>
      <c r="CD62" s="7">
        <f t="shared" si="29"/>
        <v>1.2361144421052633E-2</v>
      </c>
      <c r="CE62" s="4">
        <v>119.61248684210526</v>
      </c>
      <c r="CF62" s="7">
        <f t="shared" si="2"/>
        <v>19.137997894736841</v>
      </c>
      <c r="CG62" s="5">
        <v>47814.851842105258</v>
      </c>
      <c r="CH62" s="9">
        <f t="shared" si="3"/>
        <v>956.29703684210517</v>
      </c>
      <c r="CI62" s="5">
        <v>227149.54736842104</v>
      </c>
      <c r="CJ62" s="9">
        <f t="shared" si="4"/>
        <v>2271.4954736842105</v>
      </c>
      <c r="CK62" s="4">
        <v>27.371575263157897</v>
      </c>
      <c r="CL62" s="7">
        <f t="shared" si="5"/>
        <v>4.9268835473684209</v>
      </c>
      <c r="CM62" s="5">
        <v>371.13210789473686</v>
      </c>
      <c r="CN62" s="9">
        <f t="shared" si="30"/>
        <v>7.422642157894737</v>
      </c>
      <c r="CO62" s="5">
        <v>5435.2206315789472</v>
      </c>
      <c r="CP62" s="9">
        <f t="shared" si="6"/>
        <v>108.70441263157895</v>
      </c>
      <c r="CQ62" s="5">
        <v>385.37234210526316</v>
      </c>
      <c r="CR62" s="9">
        <f t="shared" si="7"/>
        <v>7.7074468421052638</v>
      </c>
      <c r="CS62" s="5">
        <v>5448.1912105263154</v>
      </c>
      <c r="CT62" s="9">
        <f t="shared" si="8"/>
        <v>108.96382421052631</v>
      </c>
      <c r="CU62" s="4">
        <v>132.52826052631579</v>
      </c>
      <c r="CV62" s="7">
        <f t="shared" si="9"/>
        <v>3.9758478157894737</v>
      </c>
      <c r="CW62" s="4">
        <v>16.75853605263158</v>
      </c>
      <c r="CX62" s="7">
        <f t="shared" si="10"/>
        <v>0.67034144210526325</v>
      </c>
      <c r="CY62" s="4">
        <v>27.820065</v>
      </c>
      <c r="CZ62" s="7">
        <f t="shared" si="11"/>
        <v>1.1128026</v>
      </c>
      <c r="DA62" s="4">
        <v>1.6470808421052632</v>
      </c>
      <c r="DB62" s="7">
        <f t="shared" si="12"/>
        <v>0.13176646736842107</v>
      </c>
      <c r="DC62" s="4">
        <v>12.44444842105263</v>
      </c>
      <c r="DD62" s="7">
        <f t="shared" si="13"/>
        <v>0.62222242105263159</v>
      </c>
      <c r="DE62" s="4">
        <v>1.8174338684210525</v>
      </c>
      <c r="DF62" s="7">
        <f t="shared" si="14"/>
        <v>0.10904603210526315</v>
      </c>
      <c r="DG62" s="4">
        <v>4.7739951315789471</v>
      </c>
      <c r="DH62" s="7">
        <f t="shared" si="15"/>
        <v>0.19095980526315789</v>
      </c>
      <c r="DI62" s="4">
        <v>0.89564587894736836</v>
      </c>
      <c r="DJ62" s="7">
        <f t="shared" si="16"/>
        <v>6.2695211526315797E-2</v>
      </c>
      <c r="DK62" s="4">
        <v>4.8629623421052628</v>
      </c>
      <c r="DL62" s="7">
        <f t="shared" si="17"/>
        <v>0.48629623421052631</v>
      </c>
      <c r="DM62" s="4">
        <v>1.9739942368421051</v>
      </c>
      <c r="DN62" s="7">
        <f t="shared" si="18"/>
        <v>0.35531896263157892</v>
      </c>
      <c r="DO62" s="4">
        <v>0.85824128684210532</v>
      </c>
      <c r="DP62" s="7">
        <f t="shared" si="19"/>
        <v>6.0076890078947377E-2</v>
      </c>
      <c r="DQ62" s="4">
        <v>2.6469115263157899</v>
      </c>
      <c r="DR62" s="7">
        <f t="shared" si="20"/>
        <v>0.52938230526315799</v>
      </c>
      <c r="DS62" s="4">
        <v>0.54611617894736841</v>
      </c>
      <c r="DT62" s="7">
        <f t="shared" si="21"/>
        <v>9.8300912210526309E-2</v>
      </c>
      <c r="DU62" s="4">
        <v>3.2765326578947369</v>
      </c>
      <c r="DV62" s="7">
        <f t="shared" si="22"/>
        <v>0.88466381763157897</v>
      </c>
      <c r="DW62" s="4">
        <v>0.69390770526315793</v>
      </c>
      <c r="DX62" s="7">
        <f t="shared" si="23"/>
        <v>6.2451693473684212E-2</v>
      </c>
      <c r="DY62" s="4">
        <v>2.2251850263157897</v>
      </c>
      <c r="DZ62" s="7">
        <f t="shared" si="24"/>
        <v>0.24477035289473686</v>
      </c>
      <c r="EA62" s="4">
        <v>0.32716915263157892</v>
      </c>
      <c r="EB62" s="7">
        <f t="shared" si="25"/>
        <v>7.524890510526315E-2</v>
      </c>
      <c r="EC62" s="4">
        <v>1.8165204473684209</v>
      </c>
      <c r="ED62" s="7">
        <f t="shared" si="26"/>
        <v>0.19981724921052629</v>
      </c>
      <c r="EE62" s="4">
        <v>0.27978086842105265</v>
      </c>
      <c r="EF62" s="7">
        <f t="shared" si="27"/>
        <v>4.4764938947368424E-2</v>
      </c>
      <c r="EG62" s="1" t="s">
        <v>77</v>
      </c>
      <c r="EH62" s="1" t="s">
        <v>77</v>
      </c>
      <c r="EI62" s="4">
        <v>2.5489672616563852</v>
      </c>
      <c r="EJ62" s="4">
        <v>0.30307361361428958</v>
      </c>
      <c r="EK62" s="4">
        <v>117.28030983201785</v>
      </c>
      <c r="EL62" s="5">
        <v>50072.966843709779</v>
      </c>
      <c r="EM62" s="5">
        <v>225401.3082706767</v>
      </c>
      <c r="EN62" s="4">
        <v>26.837761433804349</v>
      </c>
      <c r="EO62" s="4">
        <v>363.91763310500158</v>
      </c>
      <c r="EP62" s="5">
        <v>5329.7179524407666</v>
      </c>
      <c r="EQ62" s="5">
        <v>377.88104995446866</v>
      </c>
      <c r="ER62" s="5">
        <v>5342.4367604074005</v>
      </c>
      <c r="ES62" s="4">
        <v>129.94331854097746</v>
      </c>
      <c r="ET62" s="4">
        <v>16.431840595078118</v>
      </c>
      <c r="EU62" s="4">
        <v>27.277602469671574</v>
      </c>
      <c r="EV62" s="4">
        <v>1.6151481442370321</v>
      </c>
      <c r="EW62" s="4">
        <v>12.201726169923013</v>
      </c>
      <c r="EX62" s="4">
        <v>1.7819853322265722</v>
      </c>
      <c r="EY62" s="4">
        <v>4.6808802602610973</v>
      </c>
      <c r="EZ62" s="4">
        <v>0.87818486339690782</v>
      </c>
      <c r="FA62" s="4">
        <v>4.7681167672932014</v>
      </c>
      <c r="FB62" s="4">
        <v>1.9355010712302498</v>
      </c>
      <c r="FC62" s="4">
        <v>0.84150848308222403</v>
      </c>
      <c r="FD62" s="4">
        <v>2.5953150204153279</v>
      </c>
      <c r="FE62" s="4">
        <v>0.53547388789577044</v>
      </c>
      <c r="FF62" s="4">
        <v>3.2127782675621757</v>
      </c>
      <c r="FG62" s="4">
        <v>0.68038618140588447</v>
      </c>
      <c r="FH62" s="4">
        <v>2.1820443623424102</v>
      </c>
      <c r="FI62" s="4">
        <v>0.32079353242541486</v>
      </c>
      <c r="FJ62" s="4">
        <v>1.7815373340417364</v>
      </c>
      <c r="FK62" s="4">
        <v>0.27442561235668239</v>
      </c>
    </row>
    <row r="63" spans="1:167" x14ac:dyDescent="0.25">
      <c r="A63" s="1" t="s">
        <v>75</v>
      </c>
      <c r="B63" s="1" t="s">
        <v>170</v>
      </c>
      <c r="C63" s="1">
        <v>64.174710000000005</v>
      </c>
      <c r="D63" s="1">
        <v>-21.047840000000001</v>
      </c>
      <c r="E63" s="1">
        <v>17</v>
      </c>
      <c r="F63" s="1">
        <v>1</v>
      </c>
      <c r="G63" s="1" t="s">
        <v>72</v>
      </c>
      <c r="I63" s="18">
        <v>47.74841</v>
      </c>
      <c r="J63" s="18">
        <v>0.5112887611699154</v>
      </c>
      <c r="K63" s="18">
        <v>1.1326099999999999</v>
      </c>
      <c r="L63" s="18">
        <v>5.8732250515463907E-2</v>
      </c>
      <c r="M63" s="18">
        <v>15.20246</v>
      </c>
      <c r="N63" s="18">
        <v>0.22724926504420323</v>
      </c>
      <c r="O63" s="18">
        <v>10.16184</v>
      </c>
      <c r="P63" s="18">
        <v>0.17569677722706467</v>
      </c>
      <c r="Q63" s="18">
        <v>0.18240000000000001</v>
      </c>
      <c r="R63" s="18">
        <v>2.6534900184057762E-2</v>
      </c>
      <c r="S63" s="18">
        <v>9.1283399999999997</v>
      </c>
      <c r="T63" s="18">
        <v>0.15319367827868852</v>
      </c>
      <c r="U63" s="18">
        <v>13.649699999999999</v>
      </c>
      <c r="V63" s="18">
        <v>0.18181205183611882</v>
      </c>
      <c r="W63" s="18">
        <v>1.83934</v>
      </c>
      <c r="X63" s="18">
        <v>0.13260038387125145</v>
      </c>
      <c r="Y63" s="18">
        <v>0.1489</v>
      </c>
      <c r="Z63" s="18">
        <v>2.4140085753579808E-2</v>
      </c>
      <c r="AA63" s="18">
        <v>0.14641999999999999</v>
      </c>
      <c r="AB63" s="18">
        <v>2.3257636932707354E-2</v>
      </c>
      <c r="AC63" s="16">
        <v>0.2253256613122353</v>
      </c>
      <c r="AD63" s="16">
        <v>1.672260848717334E-2</v>
      </c>
      <c r="AE63" s="16">
        <f t="shared" si="0"/>
        <v>99.565745661312235</v>
      </c>
      <c r="AF63" s="16"/>
      <c r="AG63" s="17">
        <v>47.707000000000001</v>
      </c>
      <c r="AH63" s="17">
        <v>1.0980000000000001</v>
      </c>
      <c r="AI63" s="17">
        <v>14.742000000000001</v>
      </c>
      <c r="AJ63" s="17">
        <v>1.1180000000000001</v>
      </c>
      <c r="AK63" s="17">
        <v>9.4559999999999995</v>
      </c>
      <c r="AL63" s="17">
        <v>0.17699999999999999</v>
      </c>
      <c r="AM63" s="17">
        <v>10.396000000000001</v>
      </c>
      <c r="AN63" s="17">
        <v>13.236000000000001</v>
      </c>
      <c r="AO63" s="17">
        <v>1.784</v>
      </c>
      <c r="AP63" s="17">
        <v>0.14399999999999999</v>
      </c>
      <c r="AQ63" s="17">
        <v>0.14199999999999999</v>
      </c>
      <c r="AR63" s="7"/>
      <c r="AS63" s="7">
        <v>3.62</v>
      </c>
      <c r="AT63" s="7"/>
      <c r="AU63" s="7">
        <v>39.472840000000005</v>
      </c>
      <c r="AV63" s="7">
        <v>0.49876601703984003</v>
      </c>
      <c r="AW63" s="7">
        <v>6.8862000000000003E-3</v>
      </c>
      <c r="AX63" s="7">
        <v>1.9924591678560005E-2</v>
      </c>
      <c r="AY63" s="7">
        <v>0.1673434</v>
      </c>
      <c r="AZ63" s="7">
        <v>1.7853876717230405E-2</v>
      </c>
      <c r="BA63" s="7">
        <v>12.711639999999999</v>
      </c>
      <c r="BB63" s="7">
        <v>0.46739912158320002</v>
      </c>
      <c r="BC63" s="7">
        <v>0.19576120000000002</v>
      </c>
      <c r="BD63" s="7">
        <v>1.5164942830248001E-2</v>
      </c>
      <c r="BE63" s="7">
        <v>46.25658</v>
      </c>
      <c r="BF63" s="7">
        <v>0.78805420323587994</v>
      </c>
      <c r="BG63" s="7">
        <v>0.35069500000000003</v>
      </c>
      <c r="BH63" s="7">
        <v>2.0138316693900003E-2</v>
      </c>
      <c r="BI63" s="7">
        <v>5.0765999999999997E-3</v>
      </c>
      <c r="BJ63" s="7">
        <v>5.7657890627999999E-3</v>
      </c>
      <c r="BK63" s="7">
        <v>0.22626759999999999</v>
      </c>
      <c r="BL63" s="7">
        <v>1.8711592887624001E-2</v>
      </c>
      <c r="BM63" s="7">
        <v>3.3868000000000002E-2</v>
      </c>
      <c r="BN63" s="7">
        <v>8.2410029001600008E-2</v>
      </c>
      <c r="BO63" s="7">
        <v>3.5541799999999998E-2</v>
      </c>
      <c r="BP63" s="7">
        <v>8.6482838336159995E-2</v>
      </c>
      <c r="BQ63" s="7">
        <v>2.3094800000000002E-2</v>
      </c>
      <c r="BR63" s="7">
        <v>1.6403566690800002E-2</v>
      </c>
      <c r="BS63" s="7" t="s">
        <v>77</v>
      </c>
      <c r="BT63" s="7" t="s">
        <v>77</v>
      </c>
      <c r="BU63" s="7">
        <f t="shared" si="28"/>
        <v>99.485594599999999</v>
      </c>
      <c r="BV63" s="7">
        <v>86.64197014254276</v>
      </c>
      <c r="BW63" s="7" t="s">
        <v>77</v>
      </c>
      <c r="BY63" s="26">
        <v>521.26911089947669</v>
      </c>
      <c r="BZ63" s="7">
        <v>15.6380733269843</v>
      </c>
      <c r="CA63" s="4">
        <v>2.4087932142857142</v>
      </c>
      <c r="CB63" s="7">
        <f t="shared" si="1"/>
        <v>0.12043966071428572</v>
      </c>
      <c r="CC63" s="4">
        <v>0.5410323749999999</v>
      </c>
      <c r="CD63" s="7">
        <f t="shared" si="29"/>
        <v>2.1641294999999998E-2</v>
      </c>
      <c r="CE63" s="4">
        <v>86.419055357142852</v>
      </c>
      <c r="CF63" s="7">
        <f t="shared" si="2"/>
        <v>13.827048857142856</v>
      </c>
      <c r="CG63" s="5">
        <v>52253.592857142859</v>
      </c>
      <c r="CH63" s="9">
        <f t="shared" si="3"/>
        <v>1045.0718571428572</v>
      </c>
      <c r="CI63" s="5">
        <v>225144.21428571429</v>
      </c>
      <c r="CJ63" s="9">
        <f t="shared" si="4"/>
        <v>2251.4421428571432</v>
      </c>
      <c r="CK63" s="4">
        <v>74.994353571428576</v>
      </c>
      <c r="CL63" s="7">
        <f t="shared" si="5"/>
        <v>13.498983642857143</v>
      </c>
      <c r="CM63" s="5">
        <v>1250.9319642857142</v>
      </c>
      <c r="CN63" s="9">
        <f t="shared" si="30"/>
        <v>25.018639285714286</v>
      </c>
      <c r="CO63" s="5">
        <v>6787.190892857142</v>
      </c>
      <c r="CP63" s="9">
        <f t="shared" si="6"/>
        <v>135.74381785714283</v>
      </c>
      <c r="CQ63" s="5">
        <v>1157.4991071428572</v>
      </c>
      <c r="CR63" s="9">
        <f t="shared" si="7"/>
        <v>23.149982142857144</v>
      </c>
      <c r="CS63" s="5">
        <v>6759.668035714285</v>
      </c>
      <c r="CT63" s="9">
        <f t="shared" si="8"/>
        <v>135.19336071428569</v>
      </c>
      <c r="CU63" s="4">
        <v>147.73617857142858</v>
      </c>
      <c r="CV63" s="7">
        <f t="shared" si="9"/>
        <v>4.4320853571428573</v>
      </c>
      <c r="CW63" s="4">
        <v>16.101776785714286</v>
      </c>
      <c r="CX63" s="7">
        <f t="shared" si="10"/>
        <v>0.64407107142857145</v>
      </c>
      <c r="CY63" s="4">
        <v>63.352366071428563</v>
      </c>
      <c r="CZ63" s="7">
        <f t="shared" si="11"/>
        <v>2.5340946428571427</v>
      </c>
      <c r="DA63" s="4">
        <v>6.087530892857143</v>
      </c>
      <c r="DB63" s="7">
        <f t="shared" si="12"/>
        <v>0.48700247142857145</v>
      </c>
      <c r="DC63" s="4">
        <v>38.206071428571427</v>
      </c>
      <c r="DD63" s="7">
        <f t="shared" si="13"/>
        <v>1.9103035714285714</v>
      </c>
      <c r="DE63" s="4">
        <v>5.8537676785714279</v>
      </c>
      <c r="DF63" s="7">
        <f t="shared" si="14"/>
        <v>0.35122606071428564</v>
      </c>
      <c r="DG63" s="4">
        <v>14.667691071428571</v>
      </c>
      <c r="DH63" s="7">
        <f t="shared" si="15"/>
        <v>0.58670764285714283</v>
      </c>
      <c r="DI63" s="4">
        <v>2.0786999999999995</v>
      </c>
      <c r="DJ63" s="7">
        <f t="shared" si="16"/>
        <v>0.14550899999999997</v>
      </c>
      <c r="DK63" s="4">
        <v>10.548316071428571</v>
      </c>
      <c r="DL63" s="7">
        <f t="shared" si="17"/>
        <v>1.0548316071428572</v>
      </c>
      <c r="DM63" s="4">
        <v>3.0339423214285715</v>
      </c>
      <c r="DN63" s="7">
        <f t="shared" si="18"/>
        <v>0.54610961785714285</v>
      </c>
      <c r="DO63" s="4">
        <v>1.102996607142857</v>
      </c>
      <c r="DP63" s="7">
        <f t="shared" si="19"/>
        <v>7.7209762500000001E-2</v>
      </c>
      <c r="DQ63" s="4">
        <v>2.8714307142857143</v>
      </c>
      <c r="DR63" s="7">
        <f t="shared" si="20"/>
        <v>0.57428614285714286</v>
      </c>
      <c r="DS63" s="4">
        <v>0.50444689285714284</v>
      </c>
      <c r="DT63" s="7">
        <f t="shared" si="21"/>
        <v>9.080044071428571E-2</v>
      </c>
      <c r="DU63" s="4">
        <v>3.1592437499999999</v>
      </c>
      <c r="DV63" s="7">
        <f t="shared" si="22"/>
        <v>0.85299581250000001</v>
      </c>
      <c r="DW63" s="4">
        <v>0.64722171428571418</v>
      </c>
      <c r="DX63" s="7">
        <f t="shared" si="23"/>
        <v>5.8249954285714271E-2</v>
      </c>
      <c r="DY63" s="4">
        <v>1.9563862499999998</v>
      </c>
      <c r="DZ63" s="7">
        <f t="shared" si="24"/>
        <v>0.21520248749999998</v>
      </c>
      <c r="EA63" s="4">
        <v>0.30405514285714286</v>
      </c>
      <c r="EB63" s="7">
        <f t="shared" si="25"/>
        <v>6.9932682857142867E-2</v>
      </c>
      <c r="EC63" s="4">
        <v>2.2225612499999996</v>
      </c>
      <c r="ED63" s="7">
        <f t="shared" si="26"/>
        <v>0.24448173749999996</v>
      </c>
      <c r="EE63" s="4">
        <v>0.2444283214285714</v>
      </c>
      <c r="EF63" s="7">
        <f t="shared" si="27"/>
        <v>3.9108531428571423E-2</v>
      </c>
      <c r="EG63" s="1" t="s">
        <v>77</v>
      </c>
      <c r="EH63" s="1" t="s">
        <v>77</v>
      </c>
      <c r="EI63" s="4">
        <v>2.3225256272553008</v>
      </c>
      <c r="EJ63" s="4">
        <v>0.51686958851412546</v>
      </c>
      <c r="EK63" s="4">
        <v>82.500506731977282</v>
      </c>
      <c r="EL63" s="5">
        <v>61097.796960257932</v>
      </c>
      <c r="EM63" s="5">
        <v>223003.32255639098</v>
      </c>
      <c r="EN63" s="4">
        <v>71.592781077879081</v>
      </c>
      <c r="EO63" s="4">
        <v>1194.4303436689174</v>
      </c>
      <c r="EP63" s="5">
        <v>6481.2031345388723</v>
      </c>
      <c r="EQ63" s="5">
        <v>1105.2176263882977</v>
      </c>
      <c r="ER63" s="5">
        <v>6454.9210937355892</v>
      </c>
      <c r="ES63" s="4">
        <v>141.03416310127818</v>
      </c>
      <c r="ET63" s="4">
        <v>15.371833730479254</v>
      </c>
      <c r="EU63" s="4">
        <v>60.479516512457934</v>
      </c>
      <c r="EV63" s="4">
        <v>5.8135146819265611</v>
      </c>
      <c r="EW63" s="4">
        <v>36.472905412084089</v>
      </c>
      <c r="EX63" s="4">
        <v>5.5882150054497632</v>
      </c>
      <c r="EY63" s="4">
        <v>14.0023051927504</v>
      </c>
      <c r="EZ63" s="4">
        <v>1.9844588199174489</v>
      </c>
      <c r="FA63" s="4">
        <v>10.069831431452782</v>
      </c>
      <c r="FB63" s="4">
        <v>2.8963509896588038</v>
      </c>
      <c r="FC63" s="4">
        <v>1.0529866141246098</v>
      </c>
      <c r="FD63" s="4">
        <v>2.7412700377034307</v>
      </c>
      <c r="FE63" s="4">
        <v>0.48158941804111793</v>
      </c>
      <c r="FF63" s="4">
        <v>3.0163702721849504</v>
      </c>
      <c r="FG63" s="4">
        <v>0.61789711148588489</v>
      </c>
      <c r="FH63" s="4">
        <v>1.8683240197169952</v>
      </c>
      <c r="FI63" s="4">
        <v>0.29027780996254182</v>
      </c>
      <c r="FJ63" s="4">
        <v>2.1233788024591855</v>
      </c>
      <c r="FK63" s="4">
        <v>0.23360675428488076</v>
      </c>
    </row>
    <row r="64" spans="1:167" x14ac:dyDescent="0.25">
      <c r="A64" s="1" t="s">
        <v>75</v>
      </c>
      <c r="B64" s="1" t="s">
        <v>170</v>
      </c>
      <c r="C64" s="1">
        <v>64.174710000000005</v>
      </c>
      <c r="D64" s="1">
        <v>-21.047840000000001</v>
      </c>
      <c r="E64" s="1">
        <v>18</v>
      </c>
      <c r="F64" s="1">
        <v>1</v>
      </c>
      <c r="G64" s="1" t="s">
        <v>72</v>
      </c>
      <c r="I64" s="18">
        <v>47.884659999999997</v>
      </c>
      <c r="J64" s="18">
        <v>0.51101079981914488</v>
      </c>
      <c r="K64" s="18">
        <v>1.7821899999999999</v>
      </c>
      <c r="L64" s="18">
        <v>7.1426382695943549E-2</v>
      </c>
      <c r="M64" s="18">
        <v>15.821</v>
      </c>
      <c r="N64" s="18">
        <v>0.23391938985852379</v>
      </c>
      <c r="O64" s="18">
        <v>9.99282</v>
      </c>
      <c r="P64" s="18">
        <v>0.17447460349380167</v>
      </c>
      <c r="Q64" s="18">
        <v>0.17693</v>
      </c>
      <c r="R64" s="18">
        <v>2.6316110056925995E-2</v>
      </c>
      <c r="S64" s="18">
        <v>6.8964800000000004</v>
      </c>
      <c r="T64" s="18">
        <v>0.12747336775056087</v>
      </c>
      <c r="U64" s="18">
        <v>13.69778</v>
      </c>
      <c r="V64" s="18">
        <v>0.18231581025810747</v>
      </c>
      <c r="W64" s="18">
        <v>2.06793</v>
      </c>
      <c r="X64" s="18">
        <v>0.14293937631184409</v>
      </c>
      <c r="Y64" s="18">
        <v>0.24354000000000001</v>
      </c>
      <c r="Z64" s="18">
        <v>2.8861501632208922E-2</v>
      </c>
      <c r="AA64" s="18">
        <v>0.22309999999999999</v>
      </c>
      <c r="AB64" s="18">
        <v>2.7311820889390982E-2</v>
      </c>
      <c r="AC64" s="16">
        <v>0.26880044753456406</v>
      </c>
      <c r="AD64" s="16">
        <v>1.8280987772716376E-2</v>
      </c>
      <c r="AE64" s="16">
        <f t="shared" si="0"/>
        <v>99.055230447534541</v>
      </c>
      <c r="AF64" s="16"/>
      <c r="AG64" s="17">
        <v>46.78</v>
      </c>
      <c r="AH64" s="17">
        <v>1.5089999999999999</v>
      </c>
      <c r="AI64" s="17">
        <v>13.397</v>
      </c>
      <c r="AJ64" s="17">
        <v>1.355</v>
      </c>
      <c r="AK64" s="17">
        <v>10.936999999999999</v>
      </c>
      <c r="AL64" s="17">
        <v>0.15</v>
      </c>
      <c r="AM64" s="17">
        <v>12.128</v>
      </c>
      <c r="AN64" s="17">
        <v>11.599</v>
      </c>
      <c r="AO64" s="17">
        <v>1.7509999999999999</v>
      </c>
      <c r="AP64" s="17">
        <v>0.20599999999999999</v>
      </c>
      <c r="AQ64" s="17">
        <v>0.189</v>
      </c>
      <c r="AR64" s="7"/>
      <c r="AS64" s="7">
        <v>18.43</v>
      </c>
      <c r="AT64" s="7"/>
      <c r="AU64" s="7">
        <v>39.367125000000001</v>
      </c>
      <c r="AV64" s="7">
        <v>0.49717844442000003</v>
      </c>
      <c r="AW64" s="7">
        <v>1.1849499999999999E-2</v>
      </c>
      <c r="AX64" s="7">
        <v>2.0596152139875E-2</v>
      </c>
      <c r="AY64" s="7">
        <v>5.0713249999999994E-2</v>
      </c>
      <c r="AZ64" s="7">
        <v>6.322091241375E-3</v>
      </c>
      <c r="BA64" s="7">
        <v>12.46245</v>
      </c>
      <c r="BB64" s="7">
        <v>0.46253292710625005</v>
      </c>
      <c r="BC64" s="7">
        <v>0.19547499999999998</v>
      </c>
      <c r="BD64" s="7">
        <v>1.5136758118125E-2</v>
      </c>
      <c r="BE64" s="7">
        <v>45.817299999999996</v>
      </c>
      <c r="BF64" s="7">
        <v>0.78289681387124999</v>
      </c>
      <c r="BG64" s="7">
        <v>0.33110300000000004</v>
      </c>
      <c r="BH64" s="7">
        <v>2.0048477034225003E-2</v>
      </c>
      <c r="BI64" s="7">
        <v>5.4754999999999995E-3</v>
      </c>
      <c r="BJ64" s="7">
        <v>5.4528054213749989E-3</v>
      </c>
      <c r="BK64" s="7">
        <v>0.22335950000000002</v>
      </c>
      <c r="BL64" s="7">
        <v>1.8657397722600003E-2</v>
      </c>
      <c r="BM64" s="7">
        <v>2.3866999999999999E-2</v>
      </c>
      <c r="BN64" s="7">
        <v>-0.1105170385125</v>
      </c>
      <c r="BO64" s="7">
        <v>3.778575E-2</v>
      </c>
      <c r="BP64" s="7">
        <v>-0.17496833234062498</v>
      </c>
      <c r="BQ64" s="7">
        <v>2.5327499999999999E-2</v>
      </c>
      <c r="BR64" s="7">
        <v>1.5966981545625002E-2</v>
      </c>
      <c r="BS64" s="7" t="s">
        <v>77</v>
      </c>
      <c r="BT64" s="7" t="s">
        <v>77</v>
      </c>
      <c r="BU64" s="7">
        <f t="shared" si="28"/>
        <v>98.551830999999993</v>
      </c>
      <c r="BV64" s="7">
        <v>86.760224291245365</v>
      </c>
      <c r="BW64" s="7" t="s">
        <v>77</v>
      </c>
      <c r="BY64" s="26">
        <v>599.04051260846427</v>
      </c>
      <c r="BZ64" s="7">
        <v>17.971215378253927</v>
      </c>
      <c r="CA64" s="4">
        <v>2.6063781672932329</v>
      </c>
      <c r="CB64" s="7">
        <f t="shared" si="1"/>
        <v>0.13031890836466165</v>
      </c>
      <c r="CC64" s="4">
        <v>0.65698197763157884</v>
      </c>
      <c r="CD64" s="7">
        <f t="shared" si="29"/>
        <v>2.6279279105263155E-2</v>
      </c>
      <c r="CE64" s="4">
        <v>71.32269857142856</v>
      </c>
      <c r="CF64" s="7">
        <f t="shared" si="2"/>
        <v>11.411631771428571</v>
      </c>
      <c r="CG64" s="5">
        <v>36737.945225563904</v>
      </c>
      <c r="CH64" s="9">
        <f t="shared" si="3"/>
        <v>734.75890451127805</v>
      </c>
      <c r="CI64" s="5">
        <v>221629.03834586465</v>
      </c>
      <c r="CJ64" s="9">
        <f t="shared" si="4"/>
        <v>2216.2903834586464</v>
      </c>
      <c r="CK64" s="4">
        <v>192.70889078947366</v>
      </c>
      <c r="CL64" s="7">
        <f t="shared" si="5"/>
        <v>34.687600342105256</v>
      </c>
      <c r="CM64" s="5">
        <v>2076.3685601503757</v>
      </c>
      <c r="CN64" s="9">
        <f t="shared" si="30"/>
        <v>41.527371203007519</v>
      </c>
      <c r="CO64" s="5">
        <v>10532.459285714285</v>
      </c>
      <c r="CP64" s="9">
        <f t="shared" si="6"/>
        <v>210.64918571428572</v>
      </c>
      <c r="CQ64" s="5">
        <v>2089.2021541353379</v>
      </c>
      <c r="CR64" s="9">
        <f t="shared" si="7"/>
        <v>41.784043082706759</v>
      </c>
      <c r="CS64" s="5">
        <v>10403.232124060149</v>
      </c>
      <c r="CT64" s="9">
        <f t="shared" si="8"/>
        <v>208.06464248120298</v>
      </c>
      <c r="CU64" s="4">
        <v>190.4362751879699</v>
      </c>
      <c r="CV64" s="7">
        <f t="shared" si="9"/>
        <v>5.7130882556390965</v>
      </c>
      <c r="CW64" s="4">
        <v>17.918905601503759</v>
      </c>
      <c r="CX64" s="7">
        <f t="shared" si="10"/>
        <v>0.71675622406015038</v>
      </c>
      <c r="CY64" s="4">
        <v>90.30750545112781</v>
      </c>
      <c r="CZ64" s="7">
        <f t="shared" si="11"/>
        <v>3.6123002180451125</v>
      </c>
      <c r="DA64" s="4">
        <v>12.343421992481202</v>
      </c>
      <c r="DB64" s="7">
        <f t="shared" si="12"/>
        <v>0.98747375939849624</v>
      </c>
      <c r="DC64" s="4">
        <v>71.39132265037594</v>
      </c>
      <c r="DD64" s="7">
        <f t="shared" si="13"/>
        <v>3.5695661325187973</v>
      </c>
      <c r="DE64" s="4">
        <v>9.7891803007518785</v>
      </c>
      <c r="DF64" s="7">
        <f t="shared" si="14"/>
        <v>0.58735081804511269</v>
      </c>
      <c r="DG64" s="4">
        <v>22.188749266917288</v>
      </c>
      <c r="DH64" s="7">
        <f t="shared" si="15"/>
        <v>0.8875499706766915</v>
      </c>
      <c r="DI64" s="4">
        <v>2.9939705300751878</v>
      </c>
      <c r="DJ64" s="7">
        <f t="shared" si="16"/>
        <v>0.20957793710526315</v>
      </c>
      <c r="DK64" s="4">
        <v>15.472501748120299</v>
      </c>
      <c r="DL64" s="7">
        <f t="shared" si="17"/>
        <v>1.54725017481203</v>
      </c>
      <c r="DM64" s="4">
        <v>3.9277036146616537</v>
      </c>
      <c r="DN64" s="7">
        <f t="shared" si="18"/>
        <v>0.7069866506390976</v>
      </c>
      <c r="DO64" s="4">
        <v>1.2906674172932329</v>
      </c>
      <c r="DP64" s="7">
        <f t="shared" si="19"/>
        <v>9.0346719210526311E-2</v>
      </c>
      <c r="DQ64" s="4">
        <v>4.6798056954887208</v>
      </c>
      <c r="DR64" s="7">
        <f t="shared" si="20"/>
        <v>0.93596113909774425</v>
      </c>
      <c r="DS64" s="4">
        <v>0.55147914041353374</v>
      </c>
      <c r="DT64" s="7">
        <f t="shared" si="21"/>
        <v>9.9266245274436074E-2</v>
      </c>
      <c r="DU64" s="4">
        <v>3.1072448214285711</v>
      </c>
      <c r="DV64" s="7">
        <f t="shared" si="22"/>
        <v>0.83895610178571423</v>
      </c>
      <c r="DW64" s="4">
        <v>0.69029584868421034</v>
      </c>
      <c r="DX64" s="7">
        <f t="shared" si="23"/>
        <v>6.2126626381578925E-2</v>
      </c>
      <c r="DY64" s="4">
        <v>2.2056848439849621</v>
      </c>
      <c r="DZ64" s="7">
        <f t="shared" si="24"/>
        <v>0.24262533283834584</v>
      </c>
      <c r="EA64" s="4">
        <v>0.32433343909774437</v>
      </c>
      <c r="EB64" s="7">
        <f t="shared" si="25"/>
        <v>7.4596690992481202E-2</v>
      </c>
      <c r="EC64" s="4">
        <v>2.4359765582706761</v>
      </c>
      <c r="ED64" s="7">
        <f t="shared" si="26"/>
        <v>0.26795742140977435</v>
      </c>
      <c r="EE64" s="4">
        <v>0.34181029868421048</v>
      </c>
      <c r="EF64" s="7">
        <f t="shared" si="27"/>
        <v>5.4689647789473675E-2</v>
      </c>
      <c r="EG64" s="1" t="s">
        <v>77</v>
      </c>
      <c r="EH64" s="1" t="s">
        <v>77</v>
      </c>
      <c r="EI64" s="4">
        <v>2.2162433647123652</v>
      </c>
      <c r="EJ64" s="4">
        <v>0.53090411436593543</v>
      </c>
      <c r="EK64" s="4">
        <v>57.40824254893495</v>
      </c>
      <c r="EL64" s="5">
        <v>90654.749828079992</v>
      </c>
      <c r="EM64" s="5">
        <v>218670.12030075188</v>
      </c>
      <c r="EN64" s="4">
        <v>155.1003185235945</v>
      </c>
      <c r="EO64" s="4">
        <v>1672.9891246792206</v>
      </c>
      <c r="EP64" s="5">
        <v>8490.4515767916091</v>
      </c>
      <c r="EQ64" s="5">
        <v>1683.3295158696144</v>
      </c>
      <c r="ER64" s="5">
        <v>8386.2786644007811</v>
      </c>
      <c r="ES64" s="4">
        <v>153.26497633984962</v>
      </c>
      <c r="ET64" s="4">
        <v>14.42395465086892</v>
      </c>
      <c r="EU64" s="4">
        <v>72.687766591599825</v>
      </c>
      <c r="EV64" s="4">
        <v>9.9543639718429926</v>
      </c>
      <c r="EW64" s="4">
        <v>57.456809068006393</v>
      </c>
      <c r="EX64" s="4">
        <v>7.8784440728142195</v>
      </c>
      <c r="EY64" s="4">
        <v>17.857795125180949</v>
      </c>
      <c r="EZ64" s="4">
        <v>2.409969470655529</v>
      </c>
      <c r="FA64" s="4">
        <v>12.452674364752037</v>
      </c>
      <c r="FB64" s="4">
        <v>3.1613118579277084</v>
      </c>
      <c r="FC64" s="4">
        <v>1.0388898884959081</v>
      </c>
      <c r="FD64" s="4">
        <v>3.767120699315802</v>
      </c>
      <c r="FE64" s="4">
        <v>0.44397144502127117</v>
      </c>
      <c r="FF64" s="4">
        <v>2.5027795352496747</v>
      </c>
      <c r="FG64" s="4">
        <v>0.55573795295041362</v>
      </c>
      <c r="FH64" s="4">
        <v>1.7787765627374885</v>
      </c>
      <c r="FI64" s="4">
        <v>0.26110649537345632</v>
      </c>
      <c r="FJ64" s="4">
        <v>1.9689024941748721</v>
      </c>
      <c r="FK64" s="4">
        <v>0.27683496614327524</v>
      </c>
    </row>
    <row r="65" spans="1:167" x14ac:dyDescent="0.25">
      <c r="A65" s="1" t="s">
        <v>75</v>
      </c>
      <c r="B65" s="1" t="s">
        <v>170</v>
      </c>
      <c r="C65" s="1">
        <v>64.174710000000005</v>
      </c>
      <c r="D65" s="1">
        <v>-21.047840000000001</v>
      </c>
      <c r="E65" s="1">
        <v>19</v>
      </c>
      <c r="F65" s="1">
        <v>1</v>
      </c>
      <c r="G65" s="1" t="s">
        <v>72</v>
      </c>
      <c r="I65" s="18">
        <v>47.886389999999999</v>
      </c>
      <c r="J65" s="18">
        <v>0.51148143113391764</v>
      </c>
      <c r="K65" s="18">
        <v>0.71641999999999995</v>
      </c>
      <c r="L65" s="18">
        <v>4.9041300146685597E-2</v>
      </c>
      <c r="M65" s="18">
        <v>16.11336</v>
      </c>
      <c r="N65" s="18">
        <v>0.23749051268370647</v>
      </c>
      <c r="O65" s="18">
        <v>9.3434899999999992</v>
      </c>
      <c r="P65" s="18">
        <v>0.16682000846787851</v>
      </c>
      <c r="Q65" s="18">
        <v>0.16747999999999999</v>
      </c>
      <c r="R65" s="18">
        <v>2.5526787448924525E-2</v>
      </c>
      <c r="S65" s="18">
        <v>9.4881700000000002</v>
      </c>
      <c r="T65" s="18">
        <v>0.15632779223752671</v>
      </c>
      <c r="U65" s="18">
        <v>14.3515</v>
      </c>
      <c r="V65" s="18">
        <v>0.18773071035875258</v>
      </c>
      <c r="W65" s="18">
        <v>1.54573</v>
      </c>
      <c r="X65" s="18">
        <v>0.12375815060608705</v>
      </c>
      <c r="Y65" s="18">
        <v>1.968E-2</v>
      </c>
      <c r="Z65" s="18">
        <v>1.7632509179926561E-2</v>
      </c>
      <c r="AA65" s="18">
        <v>5.0720000000000001E-2</v>
      </c>
      <c r="AB65" s="18">
        <v>1.9297894261183914E-2</v>
      </c>
      <c r="AC65" s="16">
        <v>0.1183768880364421</v>
      </c>
      <c r="AD65" s="16">
        <v>1.3865579797011109E-2</v>
      </c>
      <c r="AE65" s="16">
        <f t="shared" si="0"/>
        <v>99.801316888036439</v>
      </c>
      <c r="AF65" s="16"/>
      <c r="AG65" s="17">
        <v>47.822000000000003</v>
      </c>
      <c r="AH65" s="17">
        <v>0.70099999999999996</v>
      </c>
      <c r="AI65" s="17">
        <v>15.765000000000001</v>
      </c>
      <c r="AJ65" s="17">
        <v>0.92800000000000005</v>
      </c>
      <c r="AK65" s="17">
        <v>8.5500000000000007</v>
      </c>
      <c r="AL65" s="17">
        <v>0.16400000000000001</v>
      </c>
      <c r="AM65" s="17">
        <v>10.446999999999999</v>
      </c>
      <c r="AN65" s="17">
        <v>14.042</v>
      </c>
      <c r="AO65" s="17">
        <v>1.512</v>
      </c>
      <c r="AP65" s="17">
        <v>1.9E-2</v>
      </c>
      <c r="AQ65" s="17">
        <v>0.05</v>
      </c>
      <c r="AR65" s="7"/>
      <c r="AS65" s="7">
        <v>2.4500000000000002</v>
      </c>
      <c r="AT65" s="7"/>
      <c r="AU65" s="7">
        <v>39.858533333333334</v>
      </c>
      <c r="AV65" s="7">
        <v>0.500880664792</v>
      </c>
      <c r="AW65" s="7">
        <v>4.9453333333333328E-3</v>
      </c>
      <c r="AX65" s="7">
        <v>-0.29133788493599999</v>
      </c>
      <c r="AY65" s="7">
        <v>0.11182916666666666</v>
      </c>
      <c r="AZ65" s="7">
        <v>9.893086886375E-3</v>
      </c>
      <c r="BA65" s="7">
        <v>11.582233333333333</v>
      </c>
      <c r="BB65" s="7">
        <v>0.44694796032333334</v>
      </c>
      <c r="BC65" s="7">
        <v>0.177121</v>
      </c>
      <c r="BD65" s="7">
        <v>1.4907123283500001E-2</v>
      </c>
      <c r="BE65" s="7">
        <v>46.978950000000005</v>
      </c>
      <c r="BF65" s="7">
        <v>0.79086924782775014</v>
      </c>
      <c r="BG65" s="7">
        <v>0.361037</v>
      </c>
      <c r="BH65" s="7">
        <v>2.0291687444300002E-2</v>
      </c>
      <c r="BI65" s="7">
        <v>5.1495000000000004E-3</v>
      </c>
      <c r="BJ65" s="7">
        <v>7.3097873430000015E-3</v>
      </c>
      <c r="BK65" s="7">
        <v>0.24730716666666672</v>
      </c>
      <c r="BL65" s="7">
        <v>1.891008282664167E-2</v>
      </c>
      <c r="BM65" s="7">
        <v>4.1692333333333331E-2</v>
      </c>
      <c r="BN65" s="7">
        <v>9.0831000784666646E-2</v>
      </c>
      <c r="BO65" s="7">
        <v>5.0512166666666664E-2</v>
      </c>
      <c r="BP65" s="7">
        <v>0.11004590732433331</v>
      </c>
      <c r="BQ65" s="7">
        <v>2.0243666666666667E-2</v>
      </c>
      <c r="BR65" s="7">
        <v>1.6006525527666664E-2</v>
      </c>
      <c r="BS65" s="7" t="s">
        <v>77</v>
      </c>
      <c r="BT65" s="7" t="s">
        <v>77</v>
      </c>
      <c r="BU65" s="7">
        <f t="shared" si="28"/>
        <v>99.439554000000015</v>
      </c>
      <c r="BV65" s="7">
        <v>87.849004152752087</v>
      </c>
      <c r="BW65" s="7" t="s">
        <v>77</v>
      </c>
      <c r="BY65" s="26">
        <v>569.85583381732295</v>
      </c>
      <c r="BZ65" s="7">
        <v>17.095675014519689</v>
      </c>
      <c r="CA65" s="4">
        <v>2.1563597142857143</v>
      </c>
      <c r="CB65" s="7">
        <f t="shared" si="1"/>
        <v>0.10781798571428572</v>
      </c>
      <c r="CC65" s="4">
        <v>0.14075415263157895</v>
      </c>
      <c r="CD65" s="7">
        <f t="shared" si="29"/>
        <v>5.6301661052631582E-3</v>
      </c>
      <c r="CE65" s="4">
        <v>69.427718646616526</v>
      </c>
      <c r="CF65" s="7">
        <f t="shared" si="2"/>
        <v>11.108434983458645</v>
      </c>
      <c r="CG65" s="5">
        <v>53665.154060150366</v>
      </c>
      <c r="CH65" s="9">
        <f t="shared" si="3"/>
        <v>1073.3030812030074</v>
      </c>
      <c r="CI65" s="5">
        <v>222933.20601503761</v>
      </c>
      <c r="CJ65" s="9">
        <f t="shared" si="4"/>
        <v>2229.332060150376</v>
      </c>
      <c r="CK65" s="4">
        <v>26.738896315789475</v>
      </c>
      <c r="CL65" s="7">
        <f t="shared" si="5"/>
        <v>4.8130013368421052</v>
      </c>
      <c r="CM65" s="5">
        <v>174.78400827067668</v>
      </c>
      <c r="CN65" s="9">
        <f t="shared" si="30"/>
        <v>3.4956801654135337</v>
      </c>
      <c r="CO65" s="5">
        <v>4148.4868270676698</v>
      </c>
      <c r="CP65" s="9">
        <f t="shared" si="6"/>
        <v>82.969736541353399</v>
      </c>
      <c r="CQ65" s="5">
        <v>164.07123759398496</v>
      </c>
      <c r="CR65" s="9">
        <f t="shared" si="7"/>
        <v>3.2814247518796993</v>
      </c>
      <c r="CS65" s="5">
        <v>4106.8011503759399</v>
      </c>
      <c r="CT65" s="9">
        <f t="shared" si="8"/>
        <v>82.136023007518801</v>
      </c>
      <c r="CU65" s="4">
        <v>112.29135187969926</v>
      </c>
      <c r="CV65" s="7">
        <f t="shared" si="9"/>
        <v>3.3687405563909776</v>
      </c>
      <c r="CW65" s="4">
        <v>13.591323533834586</v>
      </c>
      <c r="CX65" s="7">
        <f t="shared" si="10"/>
        <v>0.54365294135338349</v>
      </c>
      <c r="CY65" s="4">
        <v>17.756305338345864</v>
      </c>
      <c r="CZ65" s="7">
        <f t="shared" si="11"/>
        <v>0.71025221353383461</v>
      </c>
      <c r="DA65" s="4">
        <v>0.68155633157894735</v>
      </c>
      <c r="DB65" s="7">
        <f t="shared" si="12"/>
        <v>5.452450652631579E-2</v>
      </c>
      <c r="DC65" s="4">
        <v>6.1084308045112792</v>
      </c>
      <c r="DD65" s="7">
        <f t="shared" si="13"/>
        <v>0.305421540225564</v>
      </c>
      <c r="DE65" s="4">
        <v>1.0333565488721805</v>
      </c>
      <c r="DF65" s="7">
        <f t="shared" si="14"/>
        <v>6.2001392932330833E-2</v>
      </c>
      <c r="DG65" s="4">
        <v>2.7624604887218043</v>
      </c>
      <c r="DH65" s="7">
        <f t="shared" si="15"/>
        <v>0.11049841954887217</v>
      </c>
      <c r="DI65" s="4">
        <v>0.52375139248120295</v>
      </c>
      <c r="DJ65" s="7">
        <f t="shared" si="16"/>
        <v>3.6662597473684208E-2</v>
      </c>
      <c r="DK65" s="4">
        <v>3.4039716766917292</v>
      </c>
      <c r="DL65" s="7">
        <f t="shared" si="17"/>
        <v>0.34039716766917294</v>
      </c>
      <c r="DM65" s="4">
        <v>1.6597174586466164</v>
      </c>
      <c r="DN65" s="7">
        <f t="shared" si="18"/>
        <v>0.29874914255639096</v>
      </c>
      <c r="DO65" s="4">
        <v>0.66545579924812026</v>
      </c>
      <c r="DP65" s="7">
        <f t="shared" si="19"/>
        <v>4.658190594736842E-2</v>
      </c>
      <c r="DQ65" s="4">
        <v>2.0932484962406015</v>
      </c>
      <c r="DR65" s="7">
        <f t="shared" si="20"/>
        <v>0.41864969924812034</v>
      </c>
      <c r="DS65" s="4">
        <v>0.40939816842105253</v>
      </c>
      <c r="DT65" s="7">
        <f t="shared" si="21"/>
        <v>7.3691670315789451E-2</v>
      </c>
      <c r="DU65" s="4">
        <v>2.6854540451127815</v>
      </c>
      <c r="DV65" s="7">
        <f t="shared" si="22"/>
        <v>0.72507259218045106</v>
      </c>
      <c r="DW65" s="4">
        <v>0.61409725263157888</v>
      </c>
      <c r="DX65" s="7">
        <f t="shared" si="23"/>
        <v>5.5268752736842099E-2</v>
      </c>
      <c r="DY65" s="4">
        <v>1.8174058571428571</v>
      </c>
      <c r="DZ65" s="7">
        <f t="shared" si="24"/>
        <v>0.19991464428571429</v>
      </c>
      <c r="EA65" s="4">
        <v>0.23962540601503757</v>
      </c>
      <c r="EB65" s="7">
        <f t="shared" si="25"/>
        <v>5.5113843383458642E-2</v>
      </c>
      <c r="EC65" s="4">
        <v>1.7911393984962405</v>
      </c>
      <c r="ED65" s="7">
        <f t="shared" si="26"/>
        <v>0.19702533383458645</v>
      </c>
      <c r="EE65" s="4">
        <v>0.31615672255639093</v>
      </c>
      <c r="EF65" s="7">
        <f t="shared" si="27"/>
        <v>5.0585075609022548E-2</v>
      </c>
      <c r="EG65" s="1" t="s">
        <v>77</v>
      </c>
      <c r="EH65" s="1" t="s">
        <v>77</v>
      </c>
      <c r="EI65" s="4">
        <v>2.1234367007359722</v>
      </c>
      <c r="EJ65" s="4">
        <v>0.13774826729864029</v>
      </c>
      <c r="EK65" s="4">
        <v>67.912364483631791</v>
      </c>
      <c r="EL65" s="5">
        <v>60166.098241857697</v>
      </c>
      <c r="EM65" s="5">
        <v>223540.88270676692</v>
      </c>
      <c r="EN65" s="4">
        <v>26.155022942342711</v>
      </c>
      <c r="EO65" s="4">
        <v>170.99030835913879</v>
      </c>
      <c r="EP65" s="5">
        <v>4058.6852272619517</v>
      </c>
      <c r="EQ65" s="5">
        <v>160.51005916751083</v>
      </c>
      <c r="ER65" s="5">
        <v>4017.9019134345513</v>
      </c>
      <c r="ES65" s="4">
        <v>109.83880110639099</v>
      </c>
      <c r="ET65" s="4">
        <v>13.294772795780263</v>
      </c>
      <c r="EU65" s="4">
        <v>17.368706022723703</v>
      </c>
      <c r="EV65" s="4">
        <v>0.6668358768413063</v>
      </c>
      <c r="EW65" s="4">
        <v>5.9750215626393111</v>
      </c>
      <c r="EX65" s="4">
        <v>1.0107873019431266</v>
      </c>
      <c r="EY65" s="4">
        <v>2.7021270439429745</v>
      </c>
      <c r="EZ65" s="4">
        <v>0.5123223264465494</v>
      </c>
      <c r="FA65" s="4">
        <v>3.32963393123707</v>
      </c>
      <c r="FB65" s="4">
        <v>1.6234837464624428</v>
      </c>
      <c r="FC65" s="4">
        <v>0.65093290908207069</v>
      </c>
      <c r="FD65" s="4">
        <v>2.0475807322408506</v>
      </c>
      <c r="FE65" s="4">
        <v>0.4004714202872322</v>
      </c>
      <c r="FF65" s="4">
        <v>2.6270617997438905</v>
      </c>
      <c r="FG65" s="4">
        <v>0.60070862049387697</v>
      </c>
      <c r="FH65" s="4">
        <v>1.7781529892280115</v>
      </c>
      <c r="FI65" s="4">
        <v>0.23440047876582551</v>
      </c>
      <c r="FJ65" s="4">
        <v>1.7529320746317629</v>
      </c>
      <c r="FK65" s="4">
        <v>0.30948944977575893</v>
      </c>
    </row>
    <row r="66" spans="1:167" x14ac:dyDescent="0.25">
      <c r="A66" s="1" t="s">
        <v>75</v>
      </c>
      <c r="B66" s="1" t="s">
        <v>170</v>
      </c>
      <c r="C66" s="1">
        <v>64.174710000000005</v>
      </c>
      <c r="D66" s="1">
        <v>-21.047840000000001</v>
      </c>
      <c r="E66" s="1">
        <v>20</v>
      </c>
      <c r="F66" s="1">
        <v>1</v>
      </c>
      <c r="G66" s="1" t="s">
        <v>72</v>
      </c>
      <c r="I66" s="18">
        <v>48.342919999999999</v>
      </c>
      <c r="J66" s="18">
        <v>0.51387762599593922</v>
      </c>
      <c r="K66" s="18">
        <v>0.82867000000000002</v>
      </c>
      <c r="L66" s="18">
        <v>5.2343373658890073E-2</v>
      </c>
      <c r="M66" s="18">
        <v>15.38923</v>
      </c>
      <c r="N66" s="18">
        <v>0.22898778504364228</v>
      </c>
      <c r="O66" s="18">
        <v>9.9058399999999995</v>
      </c>
      <c r="P66" s="18">
        <v>0.1730723227695049</v>
      </c>
      <c r="Q66" s="18">
        <v>0.16616</v>
      </c>
      <c r="R66" s="18">
        <v>2.5618700652782097E-2</v>
      </c>
      <c r="S66" s="18">
        <v>8.5316399999999994</v>
      </c>
      <c r="T66" s="18">
        <v>0.14597989224112795</v>
      </c>
      <c r="U66" s="18">
        <v>14.6996</v>
      </c>
      <c r="V66" s="18">
        <v>0.19090680353179029</v>
      </c>
      <c r="W66" s="18">
        <v>1.52122</v>
      </c>
      <c r="X66" s="18">
        <v>0.12346129426151065</v>
      </c>
      <c r="Y66" s="18">
        <v>4.104E-2</v>
      </c>
      <c r="Z66" s="18">
        <v>1.8683017317287935E-2</v>
      </c>
      <c r="AA66" s="18">
        <v>5.6800000000000003E-2</v>
      </c>
      <c r="AB66" s="18">
        <v>1.9452682533279548E-2</v>
      </c>
      <c r="AC66" s="16">
        <v>0.1333812834651962</v>
      </c>
      <c r="AD66" s="16">
        <v>1.4325101894030209E-2</v>
      </c>
      <c r="AE66" s="16">
        <f t="shared" si="0"/>
        <v>99.616501283465198</v>
      </c>
      <c r="AF66" s="16"/>
      <c r="AG66" s="17">
        <v>48.389000000000003</v>
      </c>
      <c r="AH66" s="17">
        <v>0.81</v>
      </c>
      <c r="AI66" s="17">
        <v>15.036</v>
      </c>
      <c r="AJ66" s="17">
        <v>0.98299999999999998</v>
      </c>
      <c r="AK66" s="17">
        <v>8.7870000000000008</v>
      </c>
      <c r="AL66" s="17">
        <v>0.16200000000000001</v>
      </c>
      <c r="AM66" s="17">
        <v>9.8889999999999993</v>
      </c>
      <c r="AN66" s="17">
        <v>14.362</v>
      </c>
      <c r="AO66" s="17">
        <v>1.486</v>
      </c>
      <c r="AP66" s="17">
        <v>0.04</v>
      </c>
      <c r="AQ66" s="17">
        <v>5.5E-2</v>
      </c>
      <c r="AR66" s="7"/>
      <c r="AS66" s="7">
        <v>2.95</v>
      </c>
      <c r="AT66" s="7"/>
      <c r="AU66" s="7">
        <v>39.864525</v>
      </c>
      <c r="AV66" s="7">
        <v>0.500106844449</v>
      </c>
      <c r="AW66" s="7">
        <v>1.0670750000000001E-2</v>
      </c>
      <c r="AX66" s="7">
        <v>1.8045009211687502E-2</v>
      </c>
      <c r="AY66" s="7">
        <v>4.9285000000000002E-2</v>
      </c>
      <c r="AZ66" s="7">
        <v>6.2776571610000005E-3</v>
      </c>
      <c r="BA66" s="7">
        <v>12.533924999999998</v>
      </c>
      <c r="BB66" s="7">
        <v>0.46372201009874997</v>
      </c>
      <c r="BC66" s="7">
        <v>0.19079400000000002</v>
      </c>
      <c r="BD66" s="7">
        <v>1.5031939012650002E-2</v>
      </c>
      <c r="BE66" s="7">
        <v>46.252300000000005</v>
      </c>
      <c r="BF66" s="7">
        <v>0.78605575714650011</v>
      </c>
      <c r="BG66" s="7">
        <v>0.3731855</v>
      </c>
      <c r="BH66" s="7">
        <v>2.0477528052375002E-2</v>
      </c>
      <c r="BI66" s="7">
        <v>1.9345000000000002E-3</v>
      </c>
      <c r="BJ66" s="7">
        <v>-9.6773870306249999E-3</v>
      </c>
      <c r="BK66" s="7">
        <v>0.22497200000000001</v>
      </c>
      <c r="BL66" s="7">
        <v>1.8731298078899998E-2</v>
      </c>
      <c r="BM66" s="7">
        <v>0</v>
      </c>
      <c r="BN66" s="7">
        <v>0</v>
      </c>
      <c r="BO66" s="7">
        <v>3.925025E-2</v>
      </c>
      <c r="BP66" s="7">
        <v>-0.30252943648931252</v>
      </c>
      <c r="BQ66" s="7">
        <v>2.450625E-2</v>
      </c>
      <c r="BR66" s="7">
        <v>1.6389626835937501E-2</v>
      </c>
      <c r="BS66" s="7" t="s">
        <v>77</v>
      </c>
      <c r="BT66" s="7" t="s">
        <v>77</v>
      </c>
      <c r="BU66" s="7">
        <f t="shared" si="28"/>
        <v>99.56534825</v>
      </c>
      <c r="BV66" s="7">
        <v>86.803018415001233</v>
      </c>
      <c r="BW66" s="7" t="s">
        <v>77</v>
      </c>
      <c r="BY66" s="26">
        <v>588.95813935388446</v>
      </c>
      <c r="BZ66" s="7">
        <v>17.668744180616532</v>
      </c>
      <c r="CA66" s="4">
        <v>2.2188753308270677</v>
      </c>
      <c r="CB66" s="7">
        <f t="shared" si="1"/>
        <v>0.11094376654135339</v>
      </c>
      <c r="CC66" s="4">
        <v>0.21217801616541354</v>
      </c>
      <c r="CD66" s="7">
        <f t="shared" si="29"/>
        <v>8.4871206466165423E-3</v>
      </c>
      <c r="CE66" s="4">
        <v>80.361067481202994</v>
      </c>
      <c r="CF66" s="7">
        <f t="shared" si="2"/>
        <v>12.857770796992479</v>
      </c>
      <c r="CG66" s="5">
        <v>49226.794924812028</v>
      </c>
      <c r="CH66" s="9">
        <f t="shared" si="3"/>
        <v>984.53589849624052</v>
      </c>
      <c r="CI66" s="5">
        <v>226719.49924812032</v>
      </c>
      <c r="CJ66" s="9">
        <f t="shared" si="4"/>
        <v>2267.1949924812034</v>
      </c>
      <c r="CK66" s="4">
        <v>40.233867706766915</v>
      </c>
      <c r="CL66" s="7">
        <f t="shared" si="5"/>
        <v>7.2420961872180447</v>
      </c>
      <c r="CM66" s="5">
        <v>220.05503270676695</v>
      </c>
      <c r="CN66" s="9">
        <f t="shared" si="30"/>
        <v>4.4011006541353392</v>
      </c>
      <c r="CO66" s="5">
        <v>4733.4122894736838</v>
      </c>
      <c r="CP66" s="9">
        <f t="shared" si="6"/>
        <v>94.668245789473673</v>
      </c>
      <c r="CQ66" s="5">
        <v>201.13742932330825</v>
      </c>
      <c r="CR66" s="9">
        <f t="shared" si="7"/>
        <v>4.0227485864661654</v>
      </c>
      <c r="CS66" s="5">
        <v>4738.7001015037586</v>
      </c>
      <c r="CT66" s="9">
        <f t="shared" si="8"/>
        <v>94.774002030075167</v>
      </c>
      <c r="CU66" s="4">
        <v>110.66114210526315</v>
      </c>
      <c r="CV66" s="7">
        <f t="shared" si="9"/>
        <v>3.3198342631578943</v>
      </c>
      <c r="CW66" s="4">
        <v>15.823321654135338</v>
      </c>
      <c r="CX66" s="7">
        <f t="shared" si="10"/>
        <v>0.63293286616541355</v>
      </c>
      <c r="CY66" s="4">
        <v>23.387627932330826</v>
      </c>
      <c r="CZ66" s="7">
        <f t="shared" si="11"/>
        <v>0.93550511729323305</v>
      </c>
      <c r="DA66" s="4">
        <v>0.92190267669172943</v>
      </c>
      <c r="DB66" s="7">
        <f t="shared" si="12"/>
        <v>7.3752214135338362E-2</v>
      </c>
      <c r="DC66" s="4">
        <v>6.335892842105264</v>
      </c>
      <c r="DD66" s="7">
        <f t="shared" si="13"/>
        <v>0.3167946421052632</v>
      </c>
      <c r="DE66" s="4">
        <v>1.1010501015037595</v>
      </c>
      <c r="DF66" s="7">
        <f t="shared" si="14"/>
        <v>6.6063006090225571E-2</v>
      </c>
      <c r="DG66" s="4">
        <v>3.2332235488721808</v>
      </c>
      <c r="DH66" s="7">
        <f t="shared" si="15"/>
        <v>0.12932894195488723</v>
      </c>
      <c r="DI66" s="4">
        <v>0.68974949473684211</v>
      </c>
      <c r="DJ66" s="7">
        <f t="shared" si="16"/>
        <v>4.8282464631578953E-2</v>
      </c>
      <c r="DK66" s="4">
        <v>4.3055553609022557</v>
      </c>
      <c r="DL66" s="7">
        <f t="shared" si="17"/>
        <v>0.43055553609022557</v>
      </c>
      <c r="DM66" s="4">
        <v>1.6701280789473685</v>
      </c>
      <c r="DN66" s="7">
        <f t="shared" si="18"/>
        <v>0.30062305421052632</v>
      </c>
      <c r="DO66" s="4">
        <v>0.73902643270676704</v>
      </c>
      <c r="DP66" s="7">
        <f t="shared" si="19"/>
        <v>5.1731850289473698E-2</v>
      </c>
      <c r="DQ66" s="4">
        <v>2.4443366954887216</v>
      </c>
      <c r="DR66" s="7">
        <f t="shared" si="20"/>
        <v>0.48886733909774432</v>
      </c>
      <c r="DS66" s="4">
        <v>0.39426108834586465</v>
      </c>
      <c r="DT66" s="7">
        <f t="shared" si="21"/>
        <v>7.0966995902255636E-2</v>
      </c>
      <c r="DU66" s="4">
        <v>2.1743847744360898</v>
      </c>
      <c r="DV66" s="7">
        <f t="shared" si="22"/>
        <v>0.58708388909774434</v>
      </c>
      <c r="DW66" s="4">
        <v>0.62319599849624052</v>
      </c>
      <c r="DX66" s="7">
        <f t="shared" si="23"/>
        <v>5.6087639864661643E-2</v>
      </c>
      <c r="DY66" s="4">
        <v>1.8831904360902254</v>
      </c>
      <c r="DZ66" s="7">
        <f t="shared" si="24"/>
        <v>0.20715094796992481</v>
      </c>
      <c r="EA66" s="4">
        <v>0.28992708684210527</v>
      </c>
      <c r="EB66" s="7">
        <f t="shared" si="25"/>
        <v>6.6683229973684213E-2</v>
      </c>
      <c r="EC66" s="4">
        <v>1.6270962293233082</v>
      </c>
      <c r="ED66" s="7">
        <f t="shared" si="26"/>
        <v>0.1789805852255639</v>
      </c>
      <c r="EE66" s="4">
        <v>0.24202680338345864</v>
      </c>
      <c r="EF66" s="7">
        <f t="shared" si="27"/>
        <v>3.8724288541353381E-2</v>
      </c>
      <c r="EG66" s="1" t="s">
        <v>77</v>
      </c>
      <c r="EH66" s="1" t="s">
        <v>77</v>
      </c>
      <c r="EI66" s="4">
        <v>2.1658413731818702</v>
      </c>
      <c r="EJ66" s="4">
        <v>0.20556208463652392</v>
      </c>
      <c r="EK66" s="4">
        <v>77.810115997518892</v>
      </c>
      <c r="EL66" s="5">
        <v>56196.417660985433</v>
      </c>
      <c r="EM66" s="5">
        <v>226191.28796992483</v>
      </c>
      <c r="EN66" s="4">
        <v>38.956230248836611</v>
      </c>
      <c r="EO66" s="4">
        <v>213.10158012656936</v>
      </c>
      <c r="EP66" s="5">
        <v>4584.1720538522586</v>
      </c>
      <c r="EQ66" s="5">
        <v>194.7817483843217</v>
      </c>
      <c r="ER66" s="5">
        <v>4589.293145921125</v>
      </c>
      <c r="ES66" s="4">
        <v>107.14642563552631</v>
      </c>
      <c r="ET66" s="4">
        <v>15.321168892518381</v>
      </c>
      <c r="EU66" s="4">
        <v>22.645150843743693</v>
      </c>
      <c r="EV66" s="4">
        <v>0.89288938533703555</v>
      </c>
      <c r="EW66" s="4">
        <v>6.1346639734675383</v>
      </c>
      <c r="EX66" s="4">
        <v>1.0660798895009724</v>
      </c>
      <c r="EY66" s="4">
        <v>3.1305347786935851</v>
      </c>
      <c r="EZ66" s="4">
        <v>0.66785830999539697</v>
      </c>
      <c r="FA66" s="4">
        <v>4.1688187913809864</v>
      </c>
      <c r="FB66" s="4">
        <v>1.6171023900793617</v>
      </c>
      <c r="FC66" s="4">
        <v>0.71556915986610636</v>
      </c>
      <c r="FD66" s="4">
        <v>2.3667728117152933</v>
      </c>
      <c r="FE66" s="4">
        <v>0.38175608014731199</v>
      </c>
      <c r="FF66" s="4">
        <v>2.1055761650402536</v>
      </c>
      <c r="FG66" s="4">
        <v>0.60343153553396001</v>
      </c>
      <c r="FH66" s="4">
        <v>1.8239243615033427</v>
      </c>
      <c r="FI66" s="4">
        <v>0.28073130083858638</v>
      </c>
      <c r="FJ66" s="4">
        <v>1.5764088773469906</v>
      </c>
      <c r="FK66" s="4">
        <v>0.23455740199520758</v>
      </c>
    </row>
    <row r="67" spans="1:167" x14ac:dyDescent="0.25">
      <c r="A67" s="1" t="s">
        <v>75</v>
      </c>
      <c r="B67" s="1" t="s">
        <v>170</v>
      </c>
      <c r="C67" s="1">
        <v>64.174710000000005</v>
      </c>
      <c r="D67" s="1">
        <v>-21.047840000000001</v>
      </c>
      <c r="E67" s="1">
        <v>21</v>
      </c>
      <c r="F67" s="1">
        <v>1</v>
      </c>
      <c r="G67" s="1" t="s">
        <v>72</v>
      </c>
      <c r="I67" s="18">
        <v>47.753450000000001</v>
      </c>
      <c r="J67" s="18">
        <v>0.51167398196694358</v>
      </c>
      <c r="K67" s="18">
        <v>0.70109999999999995</v>
      </c>
      <c r="L67" s="18">
        <v>4.9207608669791333E-2</v>
      </c>
      <c r="M67" s="18">
        <v>16.095669999999998</v>
      </c>
      <c r="N67" s="18">
        <v>0.23735818416601029</v>
      </c>
      <c r="O67" s="18">
        <v>9.1124399999999994</v>
      </c>
      <c r="P67" s="18">
        <v>0.16491584727134115</v>
      </c>
      <c r="Q67" s="18">
        <v>0.17072999999999999</v>
      </c>
      <c r="R67" s="18">
        <v>2.5773489638481313E-2</v>
      </c>
      <c r="S67" s="18">
        <v>9.3539100000000008</v>
      </c>
      <c r="T67" s="18">
        <v>0.15510058243081054</v>
      </c>
      <c r="U67" s="18">
        <v>14.72706</v>
      </c>
      <c r="V67" s="18">
        <v>0.19129867949158888</v>
      </c>
      <c r="W67" s="18">
        <v>1.5338400000000001</v>
      </c>
      <c r="X67" s="18">
        <v>0.12147999859387634</v>
      </c>
      <c r="Y67" s="18">
        <v>1.49E-2</v>
      </c>
      <c r="Z67" s="18">
        <v>1.7369280517380761E-2</v>
      </c>
      <c r="AA67" s="18">
        <v>4.2840000000000003E-2</v>
      </c>
      <c r="AB67" s="18">
        <v>1.8189818181818182E-2</v>
      </c>
      <c r="AC67" s="16">
        <v>0.10239351074882122</v>
      </c>
      <c r="AD67" s="16">
        <v>1.3406057699992008E-2</v>
      </c>
      <c r="AE67" s="16">
        <f t="shared" si="0"/>
        <v>99.608333510748807</v>
      </c>
      <c r="AF67" s="16"/>
      <c r="AG67" s="17">
        <v>47.656999999999996</v>
      </c>
      <c r="AH67" s="17">
        <v>0.67900000000000005</v>
      </c>
      <c r="AI67" s="17">
        <v>15.579000000000001</v>
      </c>
      <c r="AJ67" s="17">
        <v>0.93700000000000006</v>
      </c>
      <c r="AK67" s="17">
        <v>8.5020000000000007</v>
      </c>
      <c r="AL67" s="17">
        <v>0.16500000000000001</v>
      </c>
      <c r="AM67" s="17">
        <v>10.686</v>
      </c>
      <c r="AN67" s="17">
        <v>14.254</v>
      </c>
      <c r="AO67" s="17">
        <v>1.4850000000000001</v>
      </c>
      <c r="AP67" s="17">
        <v>1.4E-2</v>
      </c>
      <c r="AQ67" s="17">
        <v>4.1000000000000002E-2</v>
      </c>
      <c r="AR67" s="7"/>
      <c r="AS67" s="7">
        <v>3.68</v>
      </c>
      <c r="AT67" s="7"/>
      <c r="AU67" s="7">
        <v>40.23874</v>
      </c>
      <c r="AV67" s="7">
        <v>0.50315920804151992</v>
      </c>
      <c r="AW67" s="7">
        <v>5.9648000000000001E-3</v>
      </c>
      <c r="AX67" s="7">
        <v>7.1603611299840025E-2</v>
      </c>
      <c r="AY67" s="7">
        <v>9.7669800000000001E-2</v>
      </c>
      <c r="AZ67" s="7">
        <v>6.7613559902639977E-3</v>
      </c>
      <c r="BA67" s="7">
        <v>11.083320000000001</v>
      </c>
      <c r="BB67" s="7">
        <v>0.43736465384640011</v>
      </c>
      <c r="BC67" s="7">
        <v>0.16704639999999998</v>
      </c>
      <c r="BD67" s="7">
        <v>1.4708505679488001E-2</v>
      </c>
      <c r="BE67" s="7">
        <v>46.577860000000001</v>
      </c>
      <c r="BF67" s="7">
        <v>0.78684845246196011</v>
      </c>
      <c r="BG67" s="7">
        <v>0.380274</v>
      </c>
      <c r="BH67" s="7">
        <v>2.0722210238159997E-2</v>
      </c>
      <c r="BI67" s="7">
        <v>4.9508E-3</v>
      </c>
      <c r="BJ67" s="7">
        <v>5.7369147583199998E-3</v>
      </c>
      <c r="BK67" s="7">
        <v>2.0479000000000001E-2</v>
      </c>
      <c r="BL67" s="7">
        <v>1.9371570166296002E-2</v>
      </c>
      <c r="BM67" s="7">
        <v>0</v>
      </c>
      <c r="BN67" s="7">
        <v>0</v>
      </c>
      <c r="BO67" s="7">
        <v>7.0827200000000007E-2</v>
      </c>
      <c r="BP67" s="7">
        <v>9.3151338491520005E-2</v>
      </c>
      <c r="BQ67" s="7">
        <v>2.0479000000000001E-2</v>
      </c>
      <c r="BR67" s="7">
        <v>1.5334331152799998E-2</v>
      </c>
      <c r="BS67" s="7" t="s">
        <v>77</v>
      </c>
      <c r="BT67" s="7" t="s">
        <v>77</v>
      </c>
      <c r="BU67" s="7">
        <f t="shared" si="28"/>
        <v>98.667610999999994</v>
      </c>
      <c r="BV67" s="7">
        <v>88.222437449391506</v>
      </c>
      <c r="BW67" s="7" t="s">
        <v>77</v>
      </c>
      <c r="BY67" s="26">
        <v>547.75707511968346</v>
      </c>
      <c r="BZ67" s="7">
        <v>16.432712253590502</v>
      </c>
      <c r="CA67" s="4">
        <v>2.2510338345864658</v>
      </c>
      <c r="CB67" s="7">
        <f t="shared" si="1"/>
        <v>0.11255169172932329</v>
      </c>
      <c r="CC67" s="4">
        <v>8.2244360902255648E-2</v>
      </c>
      <c r="CD67" s="7">
        <f t="shared" si="29"/>
        <v>3.2897744360902261E-3</v>
      </c>
      <c r="CE67" s="4">
        <v>37.964285714285708</v>
      </c>
      <c r="CF67" s="7">
        <f t="shared" si="2"/>
        <v>6.0742857142857138</v>
      </c>
      <c r="CG67" s="5">
        <v>54099.624060150367</v>
      </c>
      <c r="CH67" s="9">
        <f t="shared" si="3"/>
        <v>1081.9924812030074</v>
      </c>
      <c r="CI67" s="5">
        <v>233721.8045112782</v>
      </c>
      <c r="CJ67" s="9">
        <f t="shared" si="4"/>
        <v>2337.218045112782</v>
      </c>
      <c r="CK67" s="4">
        <v>2.6871240601503761</v>
      </c>
      <c r="CL67" s="7">
        <f t="shared" si="5"/>
        <v>0.48368233082706769</v>
      </c>
      <c r="CM67" s="5">
        <v>134.32330827067668</v>
      </c>
      <c r="CN67" s="9">
        <f t="shared" si="30"/>
        <v>2.6864661654135338</v>
      </c>
      <c r="CO67" s="5">
        <v>4237.312030075188</v>
      </c>
      <c r="CP67" s="9">
        <f t="shared" si="6"/>
        <v>84.746240601503757</v>
      </c>
      <c r="CQ67" s="5">
        <v>127.34022556390978</v>
      </c>
      <c r="CR67" s="9">
        <f t="shared" si="7"/>
        <v>2.5468045112781956</v>
      </c>
      <c r="CS67" s="5">
        <v>4192.4812030075191</v>
      </c>
      <c r="CT67" s="9">
        <f t="shared" si="8"/>
        <v>83.84962406015039</v>
      </c>
      <c r="CU67" s="4">
        <v>109.86842105263158</v>
      </c>
      <c r="CV67" s="7">
        <f t="shared" si="9"/>
        <v>3.2960526315789473</v>
      </c>
      <c r="CW67" s="4">
        <v>14.142857142857142</v>
      </c>
      <c r="CX67" s="7">
        <f t="shared" si="10"/>
        <v>0.56571428571428573</v>
      </c>
      <c r="CY67" s="4">
        <v>13.81203007518797</v>
      </c>
      <c r="CZ67" s="7">
        <f t="shared" si="11"/>
        <v>0.5524812030075188</v>
      </c>
      <c r="DA67" s="4">
        <v>0.28694548872180453</v>
      </c>
      <c r="DB67" s="7">
        <f t="shared" si="12"/>
        <v>2.2955639097744365E-2</v>
      </c>
      <c r="DC67" s="4">
        <v>3.6354323308270673</v>
      </c>
      <c r="DD67" s="7">
        <f t="shared" si="13"/>
        <v>0.18177161654135338</v>
      </c>
      <c r="DE67" s="4">
        <v>0.81269736842105256</v>
      </c>
      <c r="DF67" s="7">
        <f t="shared" si="14"/>
        <v>4.8761842105263152E-2</v>
      </c>
      <c r="DG67" s="4">
        <v>2.1246240601503761</v>
      </c>
      <c r="DH67" s="7">
        <f t="shared" si="15"/>
        <v>8.4984962406015038E-2</v>
      </c>
      <c r="DI67" s="4">
        <v>0.46503759398496242</v>
      </c>
      <c r="DJ67" s="7">
        <f t="shared" si="16"/>
        <v>3.2552631578947375E-2</v>
      </c>
      <c r="DK67" s="4">
        <v>3.1487781954887217</v>
      </c>
      <c r="DL67" s="7">
        <f t="shared" si="17"/>
        <v>0.31487781954887217</v>
      </c>
      <c r="DM67" s="4">
        <v>1.5237781954887217</v>
      </c>
      <c r="DN67" s="7">
        <f t="shared" si="18"/>
        <v>0.27428007518796987</v>
      </c>
      <c r="DO67" s="4">
        <v>0.78194548872180458</v>
      </c>
      <c r="DP67" s="7">
        <f t="shared" si="19"/>
        <v>5.4736184210526326E-2</v>
      </c>
      <c r="DQ67" s="4">
        <v>2.8334586466165415</v>
      </c>
      <c r="DR67" s="7">
        <f t="shared" si="20"/>
        <v>0.56669172932330836</v>
      </c>
      <c r="DS67" s="4">
        <v>0.42249060150375933</v>
      </c>
      <c r="DT67" s="7">
        <f t="shared" si="21"/>
        <v>7.6048308270676671E-2</v>
      </c>
      <c r="DU67" s="4">
        <v>2.706578947368421</v>
      </c>
      <c r="DV67" s="7">
        <f t="shared" si="22"/>
        <v>0.73077631578947366</v>
      </c>
      <c r="DW67" s="4">
        <v>0.56908834586466162</v>
      </c>
      <c r="DX67" s="7">
        <f t="shared" si="23"/>
        <v>5.1217951127819544E-2</v>
      </c>
      <c r="DY67" s="4">
        <v>1.7026315789473685</v>
      </c>
      <c r="DZ67" s="7">
        <f t="shared" si="24"/>
        <v>0.18728947368421053</v>
      </c>
      <c r="EA67" s="4">
        <v>0.25448308270676689</v>
      </c>
      <c r="EB67" s="7">
        <f t="shared" si="25"/>
        <v>5.8531109022556385E-2</v>
      </c>
      <c r="EC67" s="4">
        <v>1.4099624060150375</v>
      </c>
      <c r="ED67" s="7">
        <f t="shared" si="26"/>
        <v>0.15509586466165412</v>
      </c>
      <c r="EE67" s="4">
        <v>0.21656015037593984</v>
      </c>
      <c r="EF67" s="7">
        <f t="shared" si="27"/>
        <v>3.4649624060150375E-2</v>
      </c>
      <c r="EG67" s="1" t="s">
        <v>77</v>
      </c>
      <c r="EH67" s="1" t="s">
        <v>77</v>
      </c>
      <c r="EI67" s="4">
        <v>2.0876214211836759</v>
      </c>
      <c r="EJ67" s="4">
        <v>7.5562265493421266E-2</v>
      </c>
      <c r="EK67" s="4">
        <v>34.854447455305717</v>
      </c>
      <c r="EL67" s="5">
        <v>61041.726735561235</v>
      </c>
      <c r="EM67" s="5">
        <v>222769.60075187968</v>
      </c>
      <c r="EN67" s="4">
        <v>2.4669715663473566</v>
      </c>
      <c r="EO67" s="4">
        <v>123.34334924256983</v>
      </c>
      <c r="EP67" s="5">
        <v>3891.2925622087141</v>
      </c>
      <c r="EQ67" s="5">
        <v>116.93108304559046</v>
      </c>
      <c r="ER67" s="5">
        <v>3850.1226264834495</v>
      </c>
      <c r="ES67" s="4">
        <v>100.86629132631577</v>
      </c>
      <c r="ET67" s="4">
        <v>12.984492487501438</v>
      </c>
      <c r="EU67" s="4">
        <v>12.68057148847836</v>
      </c>
      <c r="EV67" s="4">
        <v>0.26353324288065477</v>
      </c>
      <c r="EW67" s="4">
        <v>3.3375651804989399</v>
      </c>
      <c r="EX67" s="4">
        <v>0.74610884067804784</v>
      </c>
      <c r="EY67" s="4">
        <v>1.9505432776702931</v>
      </c>
      <c r="EZ67" s="4">
        <v>0.42694728826811257</v>
      </c>
      <c r="FA67" s="4">
        <v>2.8907921546906703</v>
      </c>
      <c r="FB67" s="4">
        <v>1.3989475687289075</v>
      </c>
      <c r="FC67" s="4">
        <v>0.71789519505865584</v>
      </c>
      <c r="FD67" s="4">
        <v>2.6013951837511406</v>
      </c>
      <c r="FE67" s="4">
        <v>0.38789541598631055</v>
      </c>
      <c r="FF67" s="4">
        <v>2.4851865997135407</v>
      </c>
      <c r="FG67" s="4">
        <v>0.52249112179159041</v>
      </c>
      <c r="FH67" s="4">
        <v>1.5637117120388924</v>
      </c>
      <c r="FI67" s="4">
        <v>0.23364501098172163</v>
      </c>
      <c r="FJ67" s="4">
        <v>1.2954559704265403</v>
      </c>
      <c r="FK67" s="4">
        <v>0.19904739734839921</v>
      </c>
    </row>
    <row r="68" spans="1:167" x14ac:dyDescent="0.25">
      <c r="A68" s="1" t="s">
        <v>75</v>
      </c>
      <c r="B68" s="1" t="s">
        <v>170</v>
      </c>
      <c r="C68" s="1">
        <v>64.174710000000005</v>
      </c>
      <c r="D68" s="1">
        <v>-21.047840000000001</v>
      </c>
      <c r="E68" s="1">
        <v>22</v>
      </c>
      <c r="F68" s="1">
        <v>1</v>
      </c>
      <c r="G68" s="1" t="s">
        <v>72</v>
      </c>
      <c r="I68" s="18">
        <v>47.535600000000002</v>
      </c>
      <c r="J68" s="18">
        <v>0.50904257828744259</v>
      </c>
      <c r="K68" s="18">
        <v>0.81237000000000004</v>
      </c>
      <c r="L68" s="18">
        <v>5.1576929426500488E-2</v>
      </c>
      <c r="M68" s="18">
        <v>15.82991</v>
      </c>
      <c r="N68" s="18">
        <v>0.23410821486632624</v>
      </c>
      <c r="O68" s="18">
        <v>9.6268899999999995</v>
      </c>
      <c r="P68" s="18">
        <v>0.16995879186801088</v>
      </c>
      <c r="Q68" s="18">
        <v>0.17183999999999999</v>
      </c>
      <c r="R68" s="18">
        <v>2.5812155094679892E-2</v>
      </c>
      <c r="S68" s="18">
        <v>8.7478200000000008</v>
      </c>
      <c r="T68" s="18">
        <v>0.14826841666066373</v>
      </c>
      <c r="U68" s="18">
        <v>15.16633</v>
      </c>
      <c r="V68" s="18">
        <v>0.19482454932011228</v>
      </c>
      <c r="W68" s="18">
        <v>1.45269</v>
      </c>
      <c r="X68" s="18">
        <v>0.12049584208670477</v>
      </c>
      <c r="Y68" s="18">
        <v>1.8839999999999999E-2</v>
      </c>
      <c r="Z68" s="18">
        <v>1.7791994884910484E-2</v>
      </c>
      <c r="AA68" s="18">
        <v>6.0949999999999997E-2</v>
      </c>
      <c r="AB68" s="18">
        <v>1.897240601503759E-2</v>
      </c>
      <c r="AC68" s="16">
        <v>0.11863661791736595</v>
      </c>
      <c r="AD68" s="16">
        <v>1.3905538240230161E-2</v>
      </c>
      <c r="AE68" s="16">
        <f t="shared" ref="AE68:AE116" si="31">SUM(I68,K68,M68,O68,Q68,S68,U68,W68,Y68,AA68,AC68)</f>
        <v>99.541876617917382</v>
      </c>
      <c r="AF68" s="16"/>
      <c r="AG68" s="17">
        <v>47.499000000000002</v>
      </c>
      <c r="AH68" s="17">
        <v>0.78400000000000003</v>
      </c>
      <c r="AI68" s="17">
        <v>15.279</v>
      </c>
      <c r="AJ68" s="17">
        <v>0.97899999999999998</v>
      </c>
      <c r="AK68" s="17">
        <v>8.7539999999999996</v>
      </c>
      <c r="AL68" s="17">
        <v>0.16600000000000001</v>
      </c>
      <c r="AM68" s="17">
        <v>10.420999999999999</v>
      </c>
      <c r="AN68" s="17">
        <v>14.638</v>
      </c>
      <c r="AO68" s="17">
        <v>1.4019999999999999</v>
      </c>
      <c r="AP68" s="17">
        <v>1.7999999999999999E-2</v>
      </c>
      <c r="AQ68" s="17">
        <v>5.8999999999999997E-2</v>
      </c>
      <c r="AR68" s="7"/>
      <c r="AS68" s="7">
        <v>4.17</v>
      </c>
      <c r="AT68" s="7"/>
      <c r="AU68" s="7">
        <v>39.956699999999998</v>
      </c>
      <c r="AV68" s="7">
        <v>0.50156286982199993</v>
      </c>
      <c r="AW68" s="7">
        <v>6.5797999999999994E-3</v>
      </c>
      <c r="AX68" s="7">
        <v>0.11988859212708</v>
      </c>
      <c r="AY68" s="7">
        <v>6.8632600000000002E-2</v>
      </c>
      <c r="AZ68" s="7">
        <v>6.6373008910200013E-3</v>
      </c>
      <c r="BA68" s="7">
        <v>11.725759999999999</v>
      </c>
      <c r="BB68" s="7">
        <v>0.44974082125439996</v>
      </c>
      <c r="BC68" s="7">
        <v>0.17693620000000002</v>
      </c>
      <c r="BD68" s="7">
        <v>1.4807022674892003E-2</v>
      </c>
      <c r="BE68" s="7">
        <v>46.654140000000005</v>
      </c>
      <c r="BF68" s="7">
        <v>0.78896844146484013</v>
      </c>
      <c r="BG68" s="7">
        <v>0.36001859999999997</v>
      </c>
      <c r="BH68" s="7">
        <v>2.0279192504147999E-2</v>
      </c>
      <c r="BI68" s="7">
        <v>4.4938000000000009E-3</v>
      </c>
      <c r="BJ68" s="7">
        <v>5.7808270162800022E-3</v>
      </c>
      <c r="BK68" s="7">
        <v>0.25877479999999997</v>
      </c>
      <c r="BL68" s="7">
        <v>1.8982606596359999E-2</v>
      </c>
      <c r="BM68" s="7">
        <v>2.2353999999999999E-2</v>
      </c>
      <c r="BN68" s="7">
        <v>4.2908574532800003E-2</v>
      </c>
      <c r="BO68" s="7">
        <v>4.6507800000000002E-2</v>
      </c>
      <c r="BP68" s="7">
        <v>8.9271870924960028E-2</v>
      </c>
      <c r="BQ68" s="7">
        <v>2.3102400000000002E-2</v>
      </c>
      <c r="BR68" s="7">
        <v>1.5368954768640001E-2</v>
      </c>
      <c r="BS68" s="7" t="s">
        <v>77</v>
      </c>
      <c r="BT68" s="7" t="s">
        <v>77</v>
      </c>
      <c r="BU68" s="7">
        <f t="shared" si="28"/>
        <v>99.304000000000016</v>
      </c>
      <c r="BV68" s="7">
        <v>87.641976879252653</v>
      </c>
      <c r="BW68" s="7" t="s">
        <v>77</v>
      </c>
      <c r="BY68" s="26">
        <v>552.10585453485749</v>
      </c>
      <c r="BZ68" s="7">
        <v>16.563175636045724</v>
      </c>
      <c r="CA68" s="4">
        <v>2.3231351503759399</v>
      </c>
      <c r="CB68" s="7">
        <f t="shared" ref="CB68:CB90" si="32">CA68*0.05</f>
        <v>0.116156757518797</v>
      </c>
      <c r="CC68" s="4">
        <v>0.15971160902255638</v>
      </c>
      <c r="CD68" s="7">
        <f t="shared" si="29"/>
        <v>6.3884643609022551E-3</v>
      </c>
      <c r="CE68" s="4">
        <v>76.888627443609025</v>
      </c>
      <c r="CF68" s="7">
        <f t="shared" ref="CF68:CF116" si="33">CE68*0.16</f>
        <v>12.302180390977444</v>
      </c>
      <c r="CG68" s="5">
        <v>50125.607142857138</v>
      </c>
      <c r="CH68" s="9">
        <f t="shared" ref="CH68:CH116" si="34">CG68*0.02</f>
        <v>1002.5121428571427</v>
      </c>
      <c r="CI68" s="5">
        <v>223531.53383458647</v>
      </c>
      <c r="CJ68" s="9">
        <f t="shared" ref="CJ68:CJ116" si="35">CI68*0.01</f>
        <v>2235.3153383458648</v>
      </c>
      <c r="CK68" s="4">
        <v>17.016549248120302</v>
      </c>
      <c r="CL68" s="7">
        <f t="shared" ref="CL68:CL116" si="36">CK68*0.18</f>
        <v>3.0629788646616545</v>
      </c>
      <c r="CM68" s="5">
        <v>187.41484962406014</v>
      </c>
      <c r="CN68" s="9">
        <f t="shared" si="30"/>
        <v>3.7482969924812028</v>
      </c>
      <c r="CO68" s="5">
        <v>4774.6292481203009</v>
      </c>
      <c r="CP68" s="9">
        <f t="shared" ref="CP68:CP116" si="37">CO68*0.02</f>
        <v>95.492584962406013</v>
      </c>
      <c r="CQ68" s="5">
        <v>172.38570676691731</v>
      </c>
      <c r="CR68" s="9">
        <f t="shared" ref="CR68:CR115" si="38">CQ68*0.02</f>
        <v>3.4477141353383463</v>
      </c>
      <c r="CS68" s="5">
        <v>4727.5283458646609</v>
      </c>
      <c r="CT68" s="9">
        <f t="shared" ref="CT68:CT115" si="39">CS68*0.02</f>
        <v>94.550566917293224</v>
      </c>
      <c r="CU68" s="4">
        <v>116.24215037593984</v>
      </c>
      <c r="CV68" s="7">
        <f t="shared" ref="CV68:CV115" si="40">CU68*0.03</f>
        <v>3.487264511278195</v>
      </c>
      <c r="CW68" s="4">
        <v>14.009821804511278</v>
      </c>
      <c r="CX68" s="7">
        <f t="shared" ref="CX68:CX115" si="41">CW68*0.04</f>
        <v>0.56039287218045108</v>
      </c>
      <c r="CY68" s="4">
        <v>18.904180827067666</v>
      </c>
      <c r="CZ68" s="7">
        <f t="shared" ref="CZ68:CZ115" si="42">CY68*0.04</f>
        <v>0.75616723308270661</v>
      </c>
      <c r="DA68" s="4">
        <v>0.77372220676691739</v>
      </c>
      <c r="DB68" s="7">
        <f t="shared" ref="DB68:DB115" si="43">DA68*0.08</f>
        <v>6.1897776541353394E-2</v>
      </c>
      <c r="DC68" s="4">
        <v>6.4686437593984962</v>
      </c>
      <c r="DD68" s="7">
        <f t="shared" ref="DD68:DD115" si="44">DC68*0.05</f>
        <v>0.32343218796992484</v>
      </c>
      <c r="DE68" s="4">
        <v>1.20358984962406</v>
      </c>
      <c r="DF68" s="7">
        <f t="shared" ref="DF68:DF115" si="45">DE68*0.06</f>
        <v>7.2215390977443603E-2</v>
      </c>
      <c r="DG68" s="4">
        <v>2.9037166917293229</v>
      </c>
      <c r="DH68" s="7">
        <f t="shared" ref="DH68:DH115" si="46">DG68*0.04</f>
        <v>0.11614866766917292</v>
      </c>
      <c r="DI68" s="4">
        <v>0.63917003007518802</v>
      </c>
      <c r="DJ68" s="7">
        <f t="shared" ref="DJ68:DJ115" si="47">DI68*0.07</f>
        <v>4.4741902105263166E-2</v>
      </c>
      <c r="DK68" s="4">
        <v>3.6048369924812027</v>
      </c>
      <c r="DL68" s="7">
        <f t="shared" ref="DL68:DL115" si="48">DK68*0.1</f>
        <v>0.36048369924812029</v>
      </c>
      <c r="DM68" s="4">
        <v>1.8428677443609018</v>
      </c>
      <c r="DN68" s="7">
        <f t="shared" ref="DN68:DN115" si="49">DM68*0.18</f>
        <v>0.33171619398496233</v>
      </c>
      <c r="DO68" s="4">
        <v>0.72213593233082696</v>
      </c>
      <c r="DP68" s="7">
        <f t="shared" ref="DP68:DP115" si="50">DO68*0.07</f>
        <v>5.0549515263157895E-2</v>
      </c>
      <c r="DQ68" s="4">
        <v>2.5870440225563907</v>
      </c>
      <c r="DR68" s="7">
        <f t="shared" ref="DR68:DR115" si="51">DQ68*0.2</f>
        <v>0.51740880451127813</v>
      </c>
      <c r="DS68" s="4">
        <v>0.38586784962406012</v>
      </c>
      <c r="DT68" s="7">
        <f t="shared" ref="DT68:DT115" si="52">DS68*0.18</f>
        <v>6.9456212932330813E-2</v>
      </c>
      <c r="DU68" s="4">
        <v>2.7747285338345864</v>
      </c>
      <c r="DV68" s="7">
        <f t="shared" ref="DV68:DV115" si="53">DU68*0.27</f>
        <v>0.74917670413533832</v>
      </c>
      <c r="DW68" s="4">
        <v>0.61718361654135334</v>
      </c>
      <c r="DX68" s="7">
        <f t="shared" ref="DX68:DX115" si="54">DW68*0.09</f>
        <v>5.5546525488721799E-2</v>
      </c>
      <c r="DY68" s="4">
        <v>1.9981928571428569</v>
      </c>
      <c r="DZ68" s="7">
        <f t="shared" ref="DZ68:DZ115" si="55">DY68*0.11</f>
        <v>0.21980121428571425</v>
      </c>
      <c r="EA68" s="4">
        <v>0.27764363909774437</v>
      </c>
      <c r="EB68" s="7">
        <f t="shared" ref="EB68:EB115" si="56">EA68*0.23</f>
        <v>6.3858036992481201E-2</v>
      </c>
      <c r="EC68" s="4">
        <v>1.6804415413533833</v>
      </c>
      <c r="ED68" s="7">
        <f t="shared" ref="ED68:ED115" si="57">EC68*0.11</f>
        <v>0.18484856954887216</v>
      </c>
      <c r="EE68" s="4">
        <v>0.21658325187969923</v>
      </c>
      <c r="EF68" s="7">
        <f t="shared" ref="EF68:EF115" si="58">EE68*0.16</f>
        <v>3.4653320300751876E-2</v>
      </c>
      <c r="EG68" s="1" t="s">
        <v>77</v>
      </c>
      <c r="EH68" s="1" t="s">
        <v>77</v>
      </c>
      <c r="EI68" s="4">
        <v>2.2368942700541519</v>
      </c>
      <c r="EJ68" s="4">
        <v>0.15215381222735941</v>
      </c>
      <c r="EK68" s="4">
        <v>73.189642116116843</v>
      </c>
      <c r="EL68" s="5">
        <v>60308.40519365728</v>
      </c>
      <c r="EM68" s="5">
        <v>222031.03984962407</v>
      </c>
      <c r="EN68" s="4">
        <v>16.197633853011563</v>
      </c>
      <c r="EO68" s="4">
        <v>178.43661392130522</v>
      </c>
      <c r="EP68" s="5">
        <v>4546.362125238662</v>
      </c>
      <c r="EQ68" s="5">
        <v>164.12745236368306</v>
      </c>
      <c r="ER68" s="5">
        <v>4501.5130391732037</v>
      </c>
      <c r="ES68" s="4">
        <v>110.64709553842106</v>
      </c>
      <c r="ET68" s="4">
        <v>13.336001722186252</v>
      </c>
      <c r="EU68" s="4">
        <v>17.994653771914432</v>
      </c>
      <c r="EV68" s="4">
        <v>0.73679459245432755</v>
      </c>
      <c r="EW68" s="4">
        <v>6.1572985126302848</v>
      </c>
      <c r="EX68" s="4">
        <v>1.1456582433677027</v>
      </c>
      <c r="EY68" s="4">
        <v>2.763955164873841</v>
      </c>
      <c r="EZ68" s="4">
        <v>0.60842574827305562</v>
      </c>
      <c r="FA68" s="4">
        <v>3.4313408755902186</v>
      </c>
      <c r="FB68" s="4">
        <v>1.7541953317264709</v>
      </c>
      <c r="FC68" s="4">
        <v>0.68739803629736851</v>
      </c>
      <c r="FD68" s="4">
        <v>2.4626273607253673</v>
      </c>
      <c r="FE68" s="4">
        <v>0.36731843512309803</v>
      </c>
      <c r="FF68" s="4">
        <v>2.6416232427470474</v>
      </c>
      <c r="FG68" s="4">
        <v>0.58751690782723787</v>
      </c>
      <c r="FH68" s="4">
        <v>1.9028246558615771</v>
      </c>
      <c r="FI68" s="4">
        <v>0.2642967718990461</v>
      </c>
      <c r="FJ68" s="4">
        <v>1.6009886777330093</v>
      </c>
      <c r="FK68" s="4">
        <v>0.20643090039550518</v>
      </c>
    </row>
    <row r="69" spans="1:167" x14ac:dyDescent="0.25">
      <c r="A69" s="1" t="s">
        <v>75</v>
      </c>
      <c r="B69" s="1" t="s">
        <v>170</v>
      </c>
      <c r="C69" s="1">
        <v>64.174710000000005</v>
      </c>
      <c r="D69" s="1">
        <v>-21.047840000000001</v>
      </c>
      <c r="E69" s="1">
        <v>23</v>
      </c>
      <c r="F69" s="1">
        <v>1</v>
      </c>
      <c r="G69" s="1" t="s">
        <v>72</v>
      </c>
      <c r="I69" s="18">
        <v>47.324019999999997</v>
      </c>
      <c r="J69" s="18">
        <v>0.50833639876295789</v>
      </c>
      <c r="K69" s="18">
        <v>0.79215999999999998</v>
      </c>
      <c r="L69" s="18">
        <v>5.0925762897452098E-2</v>
      </c>
      <c r="M69" s="18">
        <v>15.966049999999999</v>
      </c>
      <c r="N69" s="18">
        <v>0.23588436823587475</v>
      </c>
      <c r="O69" s="18">
        <v>9.7138600000000004</v>
      </c>
      <c r="P69" s="18">
        <v>0.1707950655308689</v>
      </c>
      <c r="Q69" s="18">
        <v>0.17868000000000001</v>
      </c>
      <c r="R69" s="18">
        <v>2.5824541118658766E-2</v>
      </c>
      <c r="S69" s="18">
        <v>9.4370200000000004</v>
      </c>
      <c r="T69" s="18">
        <v>0.156029439162997</v>
      </c>
      <c r="U69" s="18">
        <v>14.366540000000001</v>
      </c>
      <c r="V69" s="18">
        <v>0.18777266802237702</v>
      </c>
      <c r="W69" s="18">
        <v>1.5073300000000001</v>
      </c>
      <c r="X69" s="18">
        <v>0.122410492930666</v>
      </c>
      <c r="Y69" s="18">
        <v>2.5829999999999999E-2</v>
      </c>
      <c r="Z69" s="18">
        <v>1.7432840485074624E-2</v>
      </c>
      <c r="AA69" s="18">
        <v>5.824E-2</v>
      </c>
      <c r="AB69" s="18">
        <v>1.906953168044077E-2</v>
      </c>
      <c r="AC69" s="16">
        <v>0.13673779269559658</v>
      </c>
      <c r="AD69" s="16">
        <v>1.4245185007592105E-2</v>
      </c>
      <c r="AE69" s="16">
        <f t="shared" si="31"/>
        <v>99.506467792695588</v>
      </c>
      <c r="AF69" s="16"/>
      <c r="AG69" s="17">
        <v>47.515000000000001</v>
      </c>
      <c r="AH69" s="17">
        <v>0.78500000000000003</v>
      </c>
      <c r="AI69" s="17">
        <v>15.824999999999999</v>
      </c>
      <c r="AJ69" s="17">
        <v>0.95099999999999996</v>
      </c>
      <c r="AK69" s="17">
        <v>8.7409999999999997</v>
      </c>
      <c r="AL69" s="17">
        <v>0.17699999999999999</v>
      </c>
      <c r="AM69" s="17">
        <v>10.188000000000001</v>
      </c>
      <c r="AN69" s="17">
        <v>14.24</v>
      </c>
      <c r="AO69" s="17">
        <v>1.494</v>
      </c>
      <c r="AP69" s="17">
        <v>2.5999999999999999E-2</v>
      </c>
      <c r="AQ69" s="17">
        <v>5.8000000000000003E-2</v>
      </c>
      <c r="AR69" s="7"/>
      <c r="AS69" s="7">
        <v>1.53</v>
      </c>
      <c r="AT69" s="7"/>
      <c r="AU69" s="7">
        <v>40.101550000000003</v>
      </c>
      <c r="AV69" s="7">
        <v>0.50182137283575012</v>
      </c>
      <c r="AW69" s="7">
        <v>2.7304999999999999E-3</v>
      </c>
      <c r="AX69" s="7">
        <v>-3.0934345786125E-2</v>
      </c>
      <c r="AY69" s="7">
        <v>0.10520175000000001</v>
      </c>
      <c r="AZ69" s="7">
        <v>7.3713393400500014E-3</v>
      </c>
      <c r="BA69" s="7">
        <v>11.931900000000001</v>
      </c>
      <c r="BB69" s="7">
        <v>0.45322009641</v>
      </c>
      <c r="BC69" s="7">
        <v>0.1809095</v>
      </c>
      <c r="BD69" s="7">
        <v>1.4902496949037501E-2</v>
      </c>
      <c r="BE69" s="7">
        <v>46.278775000000003</v>
      </c>
      <c r="BF69" s="7">
        <v>0.78586427475862508</v>
      </c>
      <c r="BG69" s="7">
        <v>0.36211775000000002</v>
      </c>
      <c r="BH69" s="7">
        <v>2.0242807713356251E-2</v>
      </c>
      <c r="BI69" s="7">
        <v>6.757E-3</v>
      </c>
      <c r="BJ69" s="7">
        <v>5.5996863787499997E-3</v>
      </c>
      <c r="BK69" s="7">
        <v>0.27738325000000003</v>
      </c>
      <c r="BL69" s="7">
        <v>1.9216022830743754E-2</v>
      </c>
      <c r="BM69" s="7">
        <v>0</v>
      </c>
      <c r="BN69" s="7">
        <v>0</v>
      </c>
      <c r="BO69" s="7">
        <v>5.7910999999999997E-2</v>
      </c>
      <c r="BP69" s="7">
        <v>0.13821194171925</v>
      </c>
      <c r="BQ69" s="7">
        <v>2.4479500000000001E-2</v>
      </c>
      <c r="BR69" s="7">
        <v>1.5672840758250001E-2</v>
      </c>
      <c r="BS69" s="7" t="s">
        <v>77</v>
      </c>
      <c r="BT69" s="7" t="s">
        <v>77</v>
      </c>
      <c r="BU69" s="7">
        <f t="shared" ref="BU69:BU116" si="59">SUM(AU69,AW69,AY69,BA69,BC69,BE69,BG69,BI69,BK69,BM69,BO69,BQ69,BS69)</f>
        <v>99.329715249999992</v>
      </c>
      <c r="BV69" s="7">
        <v>87.36306788487191</v>
      </c>
      <c r="BW69" s="7" t="s">
        <v>77</v>
      </c>
      <c r="BY69" s="26">
        <v>540.25257481560959</v>
      </c>
      <c r="BZ69" s="7">
        <v>16.207577244468286</v>
      </c>
      <c r="CA69" s="4">
        <v>2.1879175657894736</v>
      </c>
      <c r="CB69" s="7">
        <f t="shared" si="32"/>
        <v>0.10939587828947368</v>
      </c>
      <c r="CC69" s="4">
        <v>0.1797994342105263</v>
      </c>
      <c r="CD69" s="7">
        <f t="shared" ref="CD69:CD116" si="60">CC69*0.04</f>
        <v>7.1919773684210519E-3</v>
      </c>
      <c r="CE69" s="4">
        <v>66.660365131578942</v>
      </c>
      <c r="CF69" s="7">
        <f t="shared" si="33"/>
        <v>10.665658421052632</v>
      </c>
      <c r="CG69" s="5">
        <v>53791.004605263151</v>
      </c>
      <c r="CH69" s="9">
        <f t="shared" si="34"/>
        <v>1075.820092105263</v>
      </c>
      <c r="CI69" s="5">
        <v>224302.81578947368</v>
      </c>
      <c r="CJ69" s="9">
        <f t="shared" si="35"/>
        <v>2243.028157894737</v>
      </c>
      <c r="CK69" s="4">
        <v>24.939572368421047</v>
      </c>
      <c r="CL69" s="7">
        <f t="shared" si="36"/>
        <v>4.489123026315788</v>
      </c>
      <c r="CM69" s="5">
        <v>197.98322368421051</v>
      </c>
      <c r="CN69" s="9">
        <f t="shared" ref="CN69:CN116" si="61">CM69*0.02</f>
        <v>3.9596644736842106</v>
      </c>
      <c r="CO69" s="5">
        <v>4695.6749999999993</v>
      </c>
      <c r="CP69" s="9">
        <f t="shared" si="37"/>
        <v>93.913499999999985</v>
      </c>
      <c r="CQ69" s="5">
        <v>185.18421710526314</v>
      </c>
      <c r="CR69" s="9">
        <f t="shared" si="38"/>
        <v>3.7036843421052628</v>
      </c>
      <c r="CS69" s="5">
        <v>4676.2825657894737</v>
      </c>
      <c r="CT69" s="9">
        <f t="shared" si="39"/>
        <v>93.525651315789474</v>
      </c>
      <c r="CU69" s="4">
        <v>118.80797368421051</v>
      </c>
      <c r="CV69" s="7">
        <f t="shared" si="40"/>
        <v>3.5642392105263152</v>
      </c>
      <c r="CW69" s="4">
        <v>14.394598026315789</v>
      </c>
      <c r="CX69" s="7">
        <f t="shared" si="41"/>
        <v>0.57578392105263154</v>
      </c>
      <c r="CY69" s="4">
        <v>20.576725657894734</v>
      </c>
      <c r="CZ69" s="7">
        <f t="shared" si="42"/>
        <v>0.82306902631578938</v>
      </c>
      <c r="DA69" s="4">
        <v>0.84552817105263145</v>
      </c>
      <c r="DB69" s="7">
        <f t="shared" si="43"/>
        <v>6.7642253684210521E-2</v>
      </c>
      <c r="DC69" s="4">
        <v>6.9476326973684213</v>
      </c>
      <c r="DD69" s="7">
        <f t="shared" si="44"/>
        <v>0.34738163486842111</v>
      </c>
      <c r="DE69" s="4">
        <v>1.1204317105263157</v>
      </c>
      <c r="DF69" s="7">
        <f t="shared" si="45"/>
        <v>6.7225902631578946E-2</v>
      </c>
      <c r="DG69" s="4">
        <v>3.6926802631578943</v>
      </c>
      <c r="DH69" s="7">
        <f t="shared" si="46"/>
        <v>0.14770721052631577</v>
      </c>
      <c r="DI69" s="4">
        <v>0.70768855263157882</v>
      </c>
      <c r="DJ69" s="7">
        <f t="shared" si="47"/>
        <v>4.953819868421052E-2</v>
      </c>
      <c r="DK69" s="4">
        <v>3.8349215131578944</v>
      </c>
      <c r="DL69" s="7">
        <f t="shared" si="48"/>
        <v>0.38349215131578945</v>
      </c>
      <c r="DM69" s="4">
        <v>1.6780318421052631</v>
      </c>
      <c r="DN69" s="7">
        <f t="shared" si="49"/>
        <v>0.30204573157894737</v>
      </c>
      <c r="DO69" s="4">
        <v>0.76084186184210523</v>
      </c>
      <c r="DP69" s="7">
        <f t="shared" si="50"/>
        <v>5.3258930328947372E-2</v>
      </c>
      <c r="DQ69" s="4">
        <v>2.7714043421052632</v>
      </c>
      <c r="DR69" s="7">
        <f t="shared" si="51"/>
        <v>0.55428086842105262</v>
      </c>
      <c r="DS69" s="4">
        <v>0.54415170394736834</v>
      </c>
      <c r="DT69" s="7">
        <f t="shared" si="52"/>
        <v>9.7947306710526302E-2</v>
      </c>
      <c r="DU69" s="4">
        <v>3.1273231578947365</v>
      </c>
      <c r="DV69" s="7">
        <f t="shared" si="53"/>
        <v>0.84437725263157892</v>
      </c>
      <c r="DW69" s="4">
        <v>0.60224782894736828</v>
      </c>
      <c r="DX69" s="7">
        <f t="shared" si="54"/>
        <v>5.4202304605263145E-2</v>
      </c>
      <c r="DY69" s="4">
        <v>1.738283684210526</v>
      </c>
      <c r="DZ69" s="7">
        <f t="shared" si="55"/>
        <v>0.19121120526315785</v>
      </c>
      <c r="EA69" s="4">
        <v>0.32767801973684207</v>
      </c>
      <c r="EB69" s="7">
        <f t="shared" si="56"/>
        <v>7.5365944539473678E-2</v>
      </c>
      <c r="EC69" s="4">
        <v>1.888462302631579</v>
      </c>
      <c r="ED69" s="7">
        <f t="shared" si="57"/>
        <v>0.20773085328947369</v>
      </c>
      <c r="EE69" s="4">
        <v>0.25092907894736843</v>
      </c>
      <c r="EF69" s="7">
        <f t="shared" si="58"/>
        <v>4.0148652631578949E-2</v>
      </c>
      <c r="EG69" s="1" t="s">
        <v>77</v>
      </c>
      <c r="EH69" s="1" t="s">
        <v>77</v>
      </c>
      <c r="EI69" s="4">
        <v>2.1422397039126069</v>
      </c>
      <c r="EJ69" s="4">
        <v>0.17536843018246684</v>
      </c>
      <c r="EK69" s="4">
        <v>64.998134205691244</v>
      </c>
      <c r="EL69" s="5">
        <v>57090.936765394777</v>
      </c>
      <c r="EM69" s="5">
        <v>222105.83082706766</v>
      </c>
      <c r="EN69" s="4">
        <v>24.317533009684627</v>
      </c>
      <c r="EO69" s="4">
        <v>193.06122688037786</v>
      </c>
      <c r="EP69" s="5">
        <v>4579.1067858445977</v>
      </c>
      <c r="EQ69" s="5">
        <v>180.5804122588172</v>
      </c>
      <c r="ER69" s="5">
        <v>4560.1957608934536</v>
      </c>
      <c r="ES69" s="4">
        <v>115.84432444097743</v>
      </c>
      <c r="ET69" s="4">
        <v>14.035721440249484</v>
      </c>
      <c r="EU69" s="4">
        <v>20.063596620823898</v>
      </c>
      <c r="EV69" s="4">
        <v>0.82456370579220495</v>
      </c>
      <c r="EW69" s="4">
        <v>6.7743282578590378</v>
      </c>
      <c r="EX69" s="4">
        <v>1.0924828576353642</v>
      </c>
      <c r="EY69" s="4">
        <v>3.6005679510222435</v>
      </c>
      <c r="EZ69" s="4">
        <v>0.69004386633213255</v>
      </c>
      <c r="FA69" s="4">
        <v>3.7392656667908022</v>
      </c>
      <c r="FB69" s="4">
        <v>1.6361836497948146</v>
      </c>
      <c r="FC69" s="4">
        <v>0.74187076868905466</v>
      </c>
      <c r="FD69" s="4">
        <v>2.7023136907301009</v>
      </c>
      <c r="FE69" s="4">
        <v>0.53059018243653222</v>
      </c>
      <c r="FF69" s="4">
        <v>3.0495005600218081</v>
      </c>
      <c r="FG69" s="4">
        <v>0.58723932278596047</v>
      </c>
      <c r="FH69" s="4">
        <v>1.6951837744050022</v>
      </c>
      <c r="FI69" s="4">
        <v>0.31951152410510342</v>
      </c>
      <c r="FJ69" s="4">
        <v>1.8419511559109771</v>
      </c>
      <c r="FK69" s="4">
        <v>0.24478665785124448</v>
      </c>
    </row>
    <row r="70" spans="1:167" x14ac:dyDescent="0.25">
      <c r="A70" s="1" t="s">
        <v>75</v>
      </c>
      <c r="B70" s="1" t="s">
        <v>170</v>
      </c>
      <c r="C70" s="1">
        <v>64.174710000000005</v>
      </c>
      <c r="D70" s="1">
        <v>-21.047840000000001</v>
      </c>
      <c r="E70" s="1">
        <v>23</v>
      </c>
      <c r="F70" s="1">
        <v>2</v>
      </c>
      <c r="G70" s="1" t="s">
        <v>72</v>
      </c>
      <c r="I70" s="18">
        <v>47.445970000000003</v>
      </c>
      <c r="J70" s="18">
        <v>0.50885013930785705</v>
      </c>
      <c r="K70" s="18">
        <v>0.79408000000000001</v>
      </c>
      <c r="L70" s="18">
        <v>5.0975915975212685E-2</v>
      </c>
      <c r="M70" s="18">
        <v>15.974460000000001</v>
      </c>
      <c r="N70" s="18">
        <v>0.23594107894624788</v>
      </c>
      <c r="O70" s="18">
        <v>9.7059899999999999</v>
      </c>
      <c r="P70" s="18">
        <v>0.17055091640146278</v>
      </c>
      <c r="Q70" s="18">
        <v>0.19020000000000001</v>
      </c>
      <c r="R70" s="18">
        <v>2.6134745417515277E-2</v>
      </c>
      <c r="S70" s="18">
        <v>9.4739599999999999</v>
      </c>
      <c r="T70" s="18">
        <v>0.15631123594010915</v>
      </c>
      <c r="U70" s="18">
        <v>14.45514</v>
      </c>
      <c r="V70" s="18">
        <v>0.18861204006191071</v>
      </c>
      <c r="W70" s="18">
        <v>1.46746</v>
      </c>
      <c r="X70" s="18">
        <v>0.12157390634185772</v>
      </c>
      <c r="Y70" s="18">
        <v>2.4500000000000001E-2</v>
      </c>
      <c r="Z70" s="18">
        <v>1.7947394296951816E-2</v>
      </c>
      <c r="AA70" s="18">
        <v>5.5480000000000002E-2</v>
      </c>
      <c r="AB70" s="18">
        <v>1.8745410987195375E-2</v>
      </c>
      <c r="AC70" s="16">
        <v>0.13863581874850156</v>
      </c>
      <c r="AD70" s="16">
        <v>1.4484935666906418E-2</v>
      </c>
      <c r="AE70" s="16">
        <f t="shared" si="31"/>
        <v>99.72587581874852</v>
      </c>
      <c r="AF70" s="16"/>
      <c r="AG70" s="17">
        <v>47.523000000000003</v>
      </c>
      <c r="AH70" s="17">
        <v>0.78500000000000003</v>
      </c>
      <c r="AI70" s="17">
        <v>15.789</v>
      </c>
      <c r="AJ70" s="17">
        <v>0.95</v>
      </c>
      <c r="AK70" s="17">
        <v>8.7449999999999992</v>
      </c>
      <c r="AL70" s="17">
        <v>0.188</v>
      </c>
      <c r="AM70" s="17">
        <v>10.202999999999999</v>
      </c>
      <c r="AN70" s="17">
        <v>14.287000000000001</v>
      </c>
      <c r="AO70" s="17">
        <v>1.45</v>
      </c>
      <c r="AP70" s="17">
        <v>2.4E-2</v>
      </c>
      <c r="AQ70" s="17">
        <v>5.5E-2</v>
      </c>
      <c r="AR70" s="7"/>
      <c r="AS70" s="7">
        <v>1.58</v>
      </c>
      <c r="AT70" s="7"/>
      <c r="AU70" s="7">
        <v>40.101550000000003</v>
      </c>
      <c r="AV70" s="7">
        <v>0.50182137283575012</v>
      </c>
      <c r="AW70" s="7">
        <v>2.7304999999999999E-3</v>
      </c>
      <c r="AX70" s="7">
        <v>-3.0934345786125E-2</v>
      </c>
      <c r="AY70" s="7">
        <v>0.10520175000000001</v>
      </c>
      <c r="AZ70" s="7">
        <v>7.3713393400500014E-3</v>
      </c>
      <c r="BA70" s="7">
        <v>11.931900000000001</v>
      </c>
      <c r="BB70" s="7">
        <v>0.45322009641</v>
      </c>
      <c r="BC70" s="7">
        <v>0.1809095</v>
      </c>
      <c r="BD70" s="7">
        <v>1.4902496949037501E-2</v>
      </c>
      <c r="BE70" s="7">
        <v>46.278775000000003</v>
      </c>
      <c r="BF70" s="7">
        <v>0.78586427475862508</v>
      </c>
      <c r="BG70" s="7">
        <v>0.36211775000000002</v>
      </c>
      <c r="BH70" s="7">
        <v>2.0242807713356251E-2</v>
      </c>
      <c r="BI70" s="7">
        <v>6.757E-3</v>
      </c>
      <c r="BJ70" s="7">
        <v>5.5996863787499997E-3</v>
      </c>
      <c r="BK70" s="7">
        <v>0.27738325000000003</v>
      </c>
      <c r="BL70" s="7">
        <v>1.9216022830743754E-2</v>
      </c>
      <c r="BM70" s="7">
        <v>0</v>
      </c>
      <c r="BN70" s="7">
        <v>0</v>
      </c>
      <c r="BO70" s="7">
        <v>5.7910999999999997E-2</v>
      </c>
      <c r="BP70" s="7">
        <v>0.13821194171925</v>
      </c>
      <c r="BQ70" s="7">
        <v>2.4479500000000001E-2</v>
      </c>
      <c r="BR70" s="7">
        <v>1.5672840758250001E-2</v>
      </c>
      <c r="BS70" s="7" t="s">
        <v>77</v>
      </c>
      <c r="BT70" s="7" t="s">
        <v>77</v>
      </c>
      <c r="BU70" s="7">
        <f t="shared" si="59"/>
        <v>99.329715249999992</v>
      </c>
      <c r="BV70" s="7">
        <v>87.36306788487191</v>
      </c>
      <c r="BW70" s="7" t="s">
        <v>77</v>
      </c>
      <c r="BY70" s="26">
        <v>568.59468326796491</v>
      </c>
      <c r="BZ70" s="7">
        <v>17.057840498038946</v>
      </c>
      <c r="CA70" s="4">
        <v>2.219691609022556</v>
      </c>
      <c r="CB70" s="7">
        <f t="shared" si="32"/>
        <v>0.1109845804511278</v>
      </c>
      <c r="CC70" s="4">
        <v>0.17533872312030074</v>
      </c>
      <c r="CD70" s="7">
        <f t="shared" si="60"/>
        <v>7.0135489248120296E-3</v>
      </c>
      <c r="CE70" s="4">
        <v>46.11042248120301</v>
      </c>
      <c r="CF70" s="7">
        <f t="shared" si="33"/>
        <v>7.3776675969924819</v>
      </c>
      <c r="CG70" s="5">
        <v>53361.846917293238</v>
      </c>
      <c r="CH70" s="9">
        <f t="shared" si="34"/>
        <v>1067.2369383458647</v>
      </c>
      <c r="CI70" s="5">
        <v>223732.53458646615</v>
      </c>
      <c r="CJ70" s="9">
        <f t="shared" si="35"/>
        <v>2237.3253458646614</v>
      </c>
      <c r="CK70" s="4">
        <v>19.658017857142855</v>
      </c>
      <c r="CL70" s="7">
        <f t="shared" si="36"/>
        <v>3.5384432142857141</v>
      </c>
      <c r="CM70" s="5">
        <v>202.03224210526318</v>
      </c>
      <c r="CN70" s="9">
        <f t="shared" si="61"/>
        <v>4.0406448421052641</v>
      </c>
      <c r="CO70" s="5">
        <v>4635.6035244360901</v>
      </c>
      <c r="CP70" s="9">
        <f t="shared" si="37"/>
        <v>92.712070488721807</v>
      </c>
      <c r="CQ70" s="5">
        <v>184.55145093984962</v>
      </c>
      <c r="CR70" s="9">
        <f t="shared" si="38"/>
        <v>3.6910290187969923</v>
      </c>
      <c r="CS70" s="5">
        <v>4663.1337462406018</v>
      </c>
      <c r="CT70" s="9">
        <f t="shared" si="39"/>
        <v>93.262674924812032</v>
      </c>
      <c r="CU70" s="4">
        <v>116.76952575187968</v>
      </c>
      <c r="CV70" s="7">
        <f t="shared" si="40"/>
        <v>3.5030857725563904</v>
      </c>
      <c r="CW70" s="4">
        <v>14.598215</v>
      </c>
      <c r="CX70" s="7">
        <f t="shared" si="41"/>
        <v>0.58392860000000002</v>
      </c>
      <c r="CY70" s="4">
        <v>20.713343026315787</v>
      </c>
      <c r="CZ70" s="7">
        <f t="shared" si="42"/>
        <v>0.82853372105263146</v>
      </c>
      <c r="DA70" s="4">
        <v>0.85620789172932321</v>
      </c>
      <c r="DB70" s="7">
        <f t="shared" si="43"/>
        <v>6.8496631338345854E-2</v>
      </c>
      <c r="DC70" s="4">
        <v>7.1372549868421045</v>
      </c>
      <c r="DD70" s="7">
        <f t="shared" si="44"/>
        <v>0.35686274934210527</v>
      </c>
      <c r="DE70" s="4">
        <v>1.3877570958646617</v>
      </c>
      <c r="DF70" s="7">
        <f t="shared" si="45"/>
        <v>8.3265425751879701E-2</v>
      </c>
      <c r="DG70" s="4">
        <v>3.2757365225563908</v>
      </c>
      <c r="DH70" s="7">
        <f t="shared" si="46"/>
        <v>0.13102946090225565</v>
      </c>
      <c r="DI70" s="4">
        <v>0.61709082142857141</v>
      </c>
      <c r="DJ70" s="7">
        <f t="shared" si="47"/>
        <v>4.3196357500000004E-2</v>
      </c>
      <c r="DK70" s="4">
        <v>4.0747427312030071</v>
      </c>
      <c r="DL70" s="7">
        <f t="shared" si="48"/>
        <v>0.40747427312030071</v>
      </c>
      <c r="DM70" s="4">
        <v>1.5662536973684209</v>
      </c>
      <c r="DN70" s="7">
        <f t="shared" si="49"/>
        <v>0.28192566552631576</v>
      </c>
      <c r="DO70" s="4">
        <v>0.82715720996240594</v>
      </c>
      <c r="DP70" s="7">
        <f t="shared" si="50"/>
        <v>5.7901004697368419E-2</v>
      </c>
      <c r="DQ70" s="4">
        <v>2.2852783139097741</v>
      </c>
      <c r="DR70" s="7">
        <f t="shared" si="51"/>
        <v>0.45705566278195486</v>
      </c>
      <c r="DS70" s="4">
        <v>0.42520697481203001</v>
      </c>
      <c r="DT70" s="7">
        <f t="shared" si="52"/>
        <v>7.6537255466165396E-2</v>
      </c>
      <c r="DU70" s="4">
        <v>2.9130753327067667</v>
      </c>
      <c r="DV70" s="7">
        <f t="shared" si="53"/>
        <v>0.7865303398308271</v>
      </c>
      <c r="DW70" s="4">
        <v>0.65440056973684202</v>
      </c>
      <c r="DX70" s="7">
        <f t="shared" si="54"/>
        <v>5.8896051276315781E-2</v>
      </c>
      <c r="DY70" s="4">
        <v>1.6329200187969923</v>
      </c>
      <c r="DZ70" s="7">
        <f t="shared" si="55"/>
        <v>0.17962120206766916</v>
      </c>
      <c r="EA70" s="4">
        <v>0.27035397556390978</v>
      </c>
      <c r="EB70" s="7">
        <f t="shared" si="56"/>
        <v>6.2181414379699249E-2</v>
      </c>
      <c r="EC70" s="4">
        <v>2.1772266917293228</v>
      </c>
      <c r="ED70" s="7">
        <f t="shared" si="57"/>
        <v>0.23949493609022551</v>
      </c>
      <c r="EE70" s="4">
        <v>0.23516747312030076</v>
      </c>
      <c r="EF70" s="7">
        <f t="shared" si="58"/>
        <v>3.7626795699248122E-2</v>
      </c>
      <c r="EG70" s="1" t="s">
        <v>77</v>
      </c>
      <c r="EH70" s="1" t="s">
        <v>77</v>
      </c>
      <c r="EI70" s="4">
        <v>2.1783116258790871</v>
      </c>
      <c r="EJ70" s="4">
        <v>0.17138627858026037</v>
      </c>
      <c r="EK70" s="4">
        <v>45.057090081185329</v>
      </c>
      <c r="EL70" s="5">
        <v>56915.721448535041</v>
      </c>
      <c r="EM70" s="5">
        <v>222129.20300751881</v>
      </c>
      <c r="EN70" s="4">
        <v>19.208833184456395</v>
      </c>
      <c r="EO70" s="4">
        <v>197.43279474352204</v>
      </c>
      <c r="EP70" s="5">
        <v>4530.2429578826177</v>
      </c>
      <c r="EQ70" s="5">
        <v>180.34996965505289</v>
      </c>
      <c r="ER70" s="5">
        <v>4557.1474575451512</v>
      </c>
      <c r="ES70" s="4">
        <v>114.10098479999999</v>
      </c>
      <c r="ET70" s="4">
        <v>14.264805583631821</v>
      </c>
      <c r="EU70" s="4">
        <v>20.240140933124106</v>
      </c>
      <c r="EV70" s="4">
        <v>0.83677417690367739</v>
      </c>
      <c r="EW70" s="4">
        <v>6.9741504262829226</v>
      </c>
      <c r="EX70" s="4">
        <v>1.356042815965403</v>
      </c>
      <c r="EY70" s="4">
        <v>3.2008769395527978</v>
      </c>
      <c r="EZ70" s="4">
        <v>0.6029960906762748</v>
      </c>
      <c r="FA70" s="4">
        <v>3.981628733196815</v>
      </c>
      <c r="FB70" s="4">
        <v>1.5304697577656545</v>
      </c>
      <c r="FC70" s="4">
        <v>0.80826314751417272</v>
      </c>
      <c r="FD70" s="4">
        <v>2.2330882762168773</v>
      </c>
      <c r="FE70" s="4">
        <v>0.41549962024569759</v>
      </c>
      <c r="FF70" s="4">
        <v>2.8466839890949243</v>
      </c>
      <c r="FG70" s="4">
        <v>0.63946180885645509</v>
      </c>
      <c r="FH70" s="4">
        <v>1.5958569383408019</v>
      </c>
      <c r="FI70" s="4">
        <v>0.26418187102499285</v>
      </c>
      <c r="FJ70" s="4">
        <v>2.128182049690202</v>
      </c>
      <c r="FK70" s="4">
        <v>0.22990665615328187</v>
      </c>
    </row>
    <row r="71" spans="1:167" x14ac:dyDescent="0.25">
      <c r="A71" s="1" t="s">
        <v>75</v>
      </c>
      <c r="B71" s="1" t="s">
        <v>170</v>
      </c>
      <c r="C71" s="1">
        <v>64.174710000000005</v>
      </c>
      <c r="D71" s="1">
        <v>-21.047840000000001</v>
      </c>
      <c r="E71" s="1">
        <v>25</v>
      </c>
      <c r="F71" s="1">
        <v>1</v>
      </c>
      <c r="G71" s="1" t="s">
        <v>72</v>
      </c>
      <c r="I71" s="18">
        <v>47.849130000000002</v>
      </c>
      <c r="J71" s="18">
        <v>0.51210170491675744</v>
      </c>
      <c r="K71" s="18">
        <v>0.88451000000000002</v>
      </c>
      <c r="L71" s="18">
        <v>5.309361891112075E-2</v>
      </c>
      <c r="M71" s="18">
        <v>15.597239999999999</v>
      </c>
      <c r="N71" s="18">
        <v>0.23180306578539306</v>
      </c>
      <c r="O71" s="18">
        <v>10.117660000000001</v>
      </c>
      <c r="P71" s="18">
        <v>0.17502776943509513</v>
      </c>
      <c r="Q71" s="18">
        <v>0.1749</v>
      </c>
      <c r="R71" s="18">
        <v>2.6251140642303439E-2</v>
      </c>
      <c r="S71" s="18">
        <v>9.1507400000000008</v>
      </c>
      <c r="T71" s="18">
        <v>0.15319361764359432</v>
      </c>
      <c r="U71" s="18">
        <v>13.824479999999999</v>
      </c>
      <c r="V71" s="18">
        <v>0.18326711291582828</v>
      </c>
      <c r="W71" s="18">
        <v>1.7723100000000001</v>
      </c>
      <c r="X71" s="18">
        <v>0.13305905893716871</v>
      </c>
      <c r="Y71" s="18">
        <v>2.8389999999999999E-2</v>
      </c>
      <c r="Z71" s="18">
        <v>1.8681752227407721E-2</v>
      </c>
      <c r="AA71" s="18">
        <v>6.8489999999999995E-2</v>
      </c>
      <c r="AB71" s="18">
        <v>1.9820625627300099E-2</v>
      </c>
      <c r="AC71" s="16">
        <v>0.13695756413330137</v>
      </c>
      <c r="AD71" s="16">
        <v>1.4544873331734999E-2</v>
      </c>
      <c r="AE71" s="16">
        <f t="shared" si="31"/>
        <v>99.604807564133296</v>
      </c>
      <c r="AF71" s="16"/>
      <c r="AG71" s="17">
        <v>48.097000000000001</v>
      </c>
      <c r="AH71" s="17">
        <v>0.88500000000000001</v>
      </c>
      <c r="AI71" s="17">
        <v>15.611000000000001</v>
      </c>
      <c r="AJ71" s="17">
        <v>0.996</v>
      </c>
      <c r="AK71" s="17">
        <v>8.9209999999999994</v>
      </c>
      <c r="AL71" s="17">
        <v>0.17499999999999999</v>
      </c>
      <c r="AM71" s="17">
        <v>9.6080000000000005</v>
      </c>
      <c r="AN71" s="17">
        <v>13.837</v>
      </c>
      <c r="AO71" s="17">
        <v>1.774</v>
      </c>
      <c r="AP71" s="17">
        <v>2.8000000000000001E-2</v>
      </c>
      <c r="AQ71" s="17">
        <v>6.9000000000000006E-2</v>
      </c>
      <c r="AR71" s="7"/>
      <c r="AS71" s="7">
        <v>0.51</v>
      </c>
      <c r="AT71" s="7"/>
      <c r="AU71" s="7">
        <v>40.363585714285712</v>
      </c>
      <c r="AV71" s="7">
        <v>0.50272609591855089</v>
      </c>
      <c r="AW71" s="7">
        <v>3.6958571428571431E-3</v>
      </c>
      <c r="AX71" s="7">
        <v>-2.9012306450081637E-2</v>
      </c>
      <c r="AY71" s="7">
        <v>0.11326942857142855</v>
      </c>
      <c r="AZ71" s="7">
        <v>8.903790198397956E-3</v>
      </c>
      <c r="BA71" s="7">
        <v>12.834900000000001</v>
      </c>
      <c r="BB71" s="7">
        <v>0.46915171607571438</v>
      </c>
      <c r="BC71" s="7">
        <v>0.19713528571428571</v>
      </c>
      <c r="BD71" s="7">
        <v>1.5123844562957144E-2</v>
      </c>
      <c r="BE71" s="7">
        <v>45.467042857142857</v>
      </c>
      <c r="BF71" s="7">
        <v>0.78065503107385692</v>
      </c>
      <c r="BG71" s="7">
        <v>0.35985957142857145</v>
      </c>
      <c r="BH71" s="7">
        <v>2.0274719592581637E-2</v>
      </c>
      <c r="BI71" s="7">
        <v>3.3035714285714292E-3</v>
      </c>
      <c r="BJ71" s="7">
        <v>4.845938609693878E-3</v>
      </c>
      <c r="BK71" s="7">
        <v>0.22848885714285716</v>
      </c>
      <c r="BL71" s="7">
        <v>1.8697892741179594E-2</v>
      </c>
      <c r="BM71" s="7">
        <v>3.6614000000000001E-2</v>
      </c>
      <c r="BN71" s="7">
        <v>-0.94884179345571429</v>
      </c>
      <c r="BO71" s="7">
        <v>4.3387999999999996E-2</v>
      </c>
      <c r="BP71" s="7">
        <v>-1.124388150282857</v>
      </c>
      <c r="BQ71" s="7">
        <v>2.7291857142857145E-2</v>
      </c>
      <c r="BR71" s="7">
        <v>1.6171290898897957E-2</v>
      </c>
      <c r="BS71" s="7" t="s">
        <v>77</v>
      </c>
      <c r="BT71" s="7" t="s">
        <v>77</v>
      </c>
      <c r="BU71" s="7">
        <f t="shared" si="59"/>
        <v>99.678574999999995</v>
      </c>
      <c r="BV71" s="7">
        <v>86.327960976971085</v>
      </c>
      <c r="BW71" s="7" t="s">
        <v>77</v>
      </c>
      <c r="BY71" s="26">
        <v>586.32098577053478</v>
      </c>
      <c r="BZ71" s="7">
        <v>17.589629573116042</v>
      </c>
      <c r="CA71" s="4">
        <v>2.4418466052631578</v>
      </c>
      <c r="CB71" s="7">
        <f t="shared" si="32"/>
        <v>0.1220923302631579</v>
      </c>
      <c r="CC71" s="4">
        <v>0.22405640413533834</v>
      </c>
      <c r="CD71" s="7">
        <f t="shared" si="60"/>
        <v>8.9622561654135336E-3</v>
      </c>
      <c r="CE71" s="4">
        <v>62.89489184210526</v>
      </c>
      <c r="CF71" s="7">
        <f t="shared" si="33"/>
        <v>10.063182694736842</v>
      </c>
      <c r="CG71" s="5">
        <v>52858.946842105259</v>
      </c>
      <c r="CH71" s="9">
        <f t="shared" si="34"/>
        <v>1057.1789368421053</v>
      </c>
      <c r="CI71" s="5">
        <v>226083.77593984961</v>
      </c>
      <c r="CJ71" s="9">
        <f t="shared" si="35"/>
        <v>2260.837759398496</v>
      </c>
      <c r="CK71" s="4">
        <v>14.077960714285712</v>
      </c>
      <c r="CL71" s="7">
        <f t="shared" si="36"/>
        <v>2.534032928571428</v>
      </c>
      <c r="CM71" s="5">
        <v>253.41238421052628</v>
      </c>
      <c r="CN71" s="9">
        <f t="shared" si="61"/>
        <v>5.068247684210526</v>
      </c>
      <c r="CO71" s="5">
        <v>5409.0825225563904</v>
      </c>
      <c r="CP71" s="9">
        <f t="shared" si="37"/>
        <v>108.18165045112781</v>
      </c>
      <c r="CQ71" s="5">
        <v>235.83879812030077</v>
      </c>
      <c r="CR71" s="9">
        <f t="shared" si="38"/>
        <v>4.7167759624060155</v>
      </c>
      <c r="CS71" s="5">
        <v>5404.4459323308265</v>
      </c>
      <c r="CT71" s="9">
        <f t="shared" si="39"/>
        <v>108.08891864661653</v>
      </c>
      <c r="CU71" s="4">
        <v>132.50647556390976</v>
      </c>
      <c r="CV71" s="7">
        <f t="shared" si="40"/>
        <v>3.9751942669172928</v>
      </c>
      <c r="CW71" s="4">
        <v>16.168971992481204</v>
      </c>
      <c r="CX71" s="7">
        <f t="shared" si="41"/>
        <v>0.64675887969924817</v>
      </c>
      <c r="CY71" s="4">
        <v>24.50574304511278</v>
      </c>
      <c r="CZ71" s="7">
        <f t="shared" si="42"/>
        <v>0.98022972180451118</v>
      </c>
      <c r="DA71" s="4">
        <v>1.0070492142857141</v>
      </c>
      <c r="DB71" s="7">
        <f t="shared" si="43"/>
        <v>8.0563937142857131E-2</v>
      </c>
      <c r="DC71" s="4">
        <v>7.8456561428571421</v>
      </c>
      <c r="DD71" s="7">
        <f t="shared" si="44"/>
        <v>0.39228280714285713</v>
      </c>
      <c r="DE71" s="4">
        <v>1.4020685187969923</v>
      </c>
      <c r="DF71" s="7">
        <f t="shared" si="45"/>
        <v>8.4124111127819534E-2</v>
      </c>
      <c r="DG71" s="4">
        <v>3.6324502443609017</v>
      </c>
      <c r="DH71" s="7">
        <f t="shared" si="46"/>
        <v>0.14529800977443608</v>
      </c>
      <c r="DI71" s="4">
        <v>0.80593029473684208</v>
      </c>
      <c r="DJ71" s="7">
        <f t="shared" si="47"/>
        <v>5.6415120631578948E-2</v>
      </c>
      <c r="DK71" s="4">
        <v>4.3127562180451129</v>
      </c>
      <c r="DL71" s="7">
        <f t="shared" si="48"/>
        <v>0.43127562180451129</v>
      </c>
      <c r="DM71" s="4">
        <v>1.5775316390977445</v>
      </c>
      <c r="DN71" s="7">
        <f t="shared" si="49"/>
        <v>0.28395569503759399</v>
      </c>
      <c r="DO71" s="4">
        <v>0.80273922969924805</v>
      </c>
      <c r="DP71" s="7">
        <f t="shared" si="50"/>
        <v>5.619174607894737E-2</v>
      </c>
      <c r="DQ71" s="4">
        <v>3.2521589323308269</v>
      </c>
      <c r="DR71" s="7">
        <f t="shared" si="51"/>
        <v>0.6504317864661654</v>
      </c>
      <c r="DS71" s="4">
        <v>0.45967700977443604</v>
      </c>
      <c r="DT71" s="7">
        <f t="shared" si="52"/>
        <v>8.2741861759398488E-2</v>
      </c>
      <c r="DU71" s="4">
        <v>3.4030753984962403</v>
      </c>
      <c r="DV71" s="7">
        <f t="shared" si="53"/>
        <v>0.9188303575939849</v>
      </c>
      <c r="DW71" s="4">
        <v>0.64056766804511278</v>
      </c>
      <c r="DX71" s="7">
        <f t="shared" si="54"/>
        <v>5.7651090124060146E-2</v>
      </c>
      <c r="DY71" s="4">
        <v>2.1041937406015032</v>
      </c>
      <c r="DZ71" s="7">
        <f t="shared" si="55"/>
        <v>0.23146131146616536</v>
      </c>
      <c r="EA71" s="4">
        <v>0.29258702593984964</v>
      </c>
      <c r="EB71" s="7">
        <f t="shared" si="56"/>
        <v>6.7295015966165425E-2</v>
      </c>
      <c r="EC71" s="4">
        <v>1.8800918796992483</v>
      </c>
      <c r="ED71" s="7">
        <f t="shared" si="57"/>
        <v>0.2068101067669173</v>
      </c>
      <c r="EE71" s="4">
        <v>0.28667764624060149</v>
      </c>
      <c r="EF71" s="7">
        <f t="shared" si="58"/>
        <v>4.5868423398496241E-2</v>
      </c>
      <c r="EG71" s="1" t="s">
        <v>77</v>
      </c>
      <c r="EH71" s="1" t="s">
        <v>77</v>
      </c>
      <c r="EI71" s="4">
        <v>2.4193698701756983</v>
      </c>
      <c r="EJ71" s="4">
        <v>0.22171042211679751</v>
      </c>
      <c r="EK71" s="4">
        <v>62.230178493236274</v>
      </c>
      <c r="EL71" s="5">
        <v>53791.7869863874</v>
      </c>
      <c r="EM71" s="5">
        <v>224840.37593984962</v>
      </c>
      <c r="EN71" s="4">
        <v>13.929147226219108</v>
      </c>
      <c r="EO71" s="4">
        <v>250.74056829215851</v>
      </c>
      <c r="EP71" s="5">
        <v>5352.1183397270752</v>
      </c>
      <c r="EQ71" s="5">
        <v>233.35226670255025</v>
      </c>
      <c r="ER71" s="5">
        <v>5347.5305784058974</v>
      </c>
      <c r="ES71" s="4">
        <v>131.10565916353383</v>
      </c>
      <c r="ET71" s="4">
        <v>15.998112371874948</v>
      </c>
      <c r="EU71" s="4">
        <v>24.246738095388142</v>
      </c>
      <c r="EV71" s="4">
        <v>0.99645395752331567</v>
      </c>
      <c r="EW71" s="4">
        <v>7.7627156265452166</v>
      </c>
      <c r="EX71" s="4">
        <v>1.3872463663817176</v>
      </c>
      <c r="EY71" s="4">
        <v>3.5940495008956943</v>
      </c>
      <c r="EZ71" s="4">
        <v>0.79741351723876952</v>
      </c>
      <c r="FA71" s="4">
        <v>4.2671653100552227</v>
      </c>
      <c r="FB71" s="4">
        <v>1.5608576676320174</v>
      </c>
      <c r="FC71" s="4">
        <v>0.7942557681059722</v>
      </c>
      <c r="FD71" s="4">
        <v>3.2177945930765492</v>
      </c>
      <c r="FE71" s="4">
        <v>0.45482093860409151</v>
      </c>
      <c r="FF71" s="4">
        <v>3.3671680308454262</v>
      </c>
      <c r="FG71" s="4">
        <v>0.63380097501097232</v>
      </c>
      <c r="FH71" s="4">
        <v>2.0820553260699777</v>
      </c>
      <c r="FI71" s="4">
        <v>0.28949610907589651</v>
      </c>
      <c r="FJ71" s="4">
        <v>1.8604158947539753</v>
      </c>
      <c r="FK71" s="4">
        <v>0.28369194405480747</v>
      </c>
    </row>
    <row r="72" spans="1:167" x14ac:dyDescent="0.25">
      <c r="A72" s="1" t="s">
        <v>75</v>
      </c>
      <c r="B72" s="1" t="s">
        <v>170</v>
      </c>
      <c r="C72" s="1">
        <v>64.174710000000005</v>
      </c>
      <c r="D72" s="1">
        <v>-21.047840000000001</v>
      </c>
      <c r="E72" s="1">
        <v>26</v>
      </c>
      <c r="F72" s="1">
        <v>1</v>
      </c>
      <c r="G72" s="1" t="s">
        <v>72</v>
      </c>
      <c r="I72" s="18">
        <v>48.274059999999999</v>
      </c>
      <c r="J72" s="18">
        <v>0.51308589877586896</v>
      </c>
      <c r="K72" s="18">
        <v>0.66666999999999998</v>
      </c>
      <c r="L72" s="18">
        <v>4.8490246703530408E-2</v>
      </c>
      <c r="M72" s="18">
        <v>15.500439999999999</v>
      </c>
      <c r="N72" s="18">
        <v>0.23025366257531851</v>
      </c>
      <c r="O72" s="18">
        <v>10.10539</v>
      </c>
      <c r="P72" s="18">
        <v>0.17478339005750501</v>
      </c>
      <c r="Q72" s="18">
        <v>0.17627999999999999</v>
      </c>
      <c r="R72" s="18">
        <v>2.6134685027834746E-2</v>
      </c>
      <c r="S72" s="18">
        <v>8.53871</v>
      </c>
      <c r="T72" s="18">
        <v>0.14606290381971151</v>
      </c>
      <c r="U72" s="18">
        <v>14.247680000000001</v>
      </c>
      <c r="V72" s="18">
        <v>0.18673710345152678</v>
      </c>
      <c r="W72" s="18">
        <v>1.6526799999999999</v>
      </c>
      <c r="X72" s="18">
        <v>0.12823249329146447</v>
      </c>
      <c r="Y72" s="18">
        <v>1.5879999999999998E-2</v>
      </c>
      <c r="Z72" s="18">
        <v>1.7699332321699544E-2</v>
      </c>
      <c r="AA72" s="18">
        <v>5.62E-2</v>
      </c>
      <c r="AB72" s="18">
        <v>1.9107541785568692E-2</v>
      </c>
      <c r="AC72" s="16">
        <v>0.14714696715415967</v>
      </c>
      <c r="AD72" s="16">
        <v>1.4944457763925518E-2</v>
      </c>
      <c r="AE72" s="16">
        <f t="shared" si="31"/>
        <v>99.381136967154163</v>
      </c>
      <c r="AF72" s="16"/>
      <c r="AG72" s="17">
        <v>48.762999999999998</v>
      </c>
      <c r="AH72" s="17">
        <v>0.67</v>
      </c>
      <c r="AI72" s="17">
        <v>15.582000000000001</v>
      </c>
      <c r="AJ72" s="17">
        <v>0.91700000000000004</v>
      </c>
      <c r="AK72" s="17">
        <v>8.4260000000000002</v>
      </c>
      <c r="AL72" s="17">
        <v>0.17699999999999999</v>
      </c>
      <c r="AM72" s="17">
        <v>9.4079999999999995</v>
      </c>
      <c r="AN72" s="17">
        <v>14.323</v>
      </c>
      <c r="AO72" s="17">
        <v>1.661</v>
      </c>
      <c r="AP72" s="17">
        <v>1.6E-2</v>
      </c>
      <c r="AQ72" s="17">
        <v>5.6000000000000001E-2</v>
      </c>
      <c r="AR72" s="7"/>
      <c r="AS72" s="7">
        <v>0.57999999999999996</v>
      </c>
      <c r="AT72" s="7"/>
      <c r="AU72" s="7">
        <v>39.873283333333333</v>
      </c>
      <c r="AV72" s="7">
        <v>0.50020894385174997</v>
      </c>
      <c r="AW72" s="7">
        <v>5.8013333333333346E-3</v>
      </c>
      <c r="AX72" s="7">
        <v>2.3026922028666671E-2</v>
      </c>
      <c r="AY72" s="7">
        <v>7.4914666666666671E-2</v>
      </c>
      <c r="AZ72" s="7">
        <v>6.476777472533334E-3</v>
      </c>
      <c r="BA72" s="7">
        <v>12.546216666666666</v>
      </c>
      <c r="BB72" s="7">
        <v>0.46374580664999998</v>
      </c>
      <c r="BC72" s="7">
        <v>0.19516083333333334</v>
      </c>
      <c r="BD72" s="7">
        <v>1.5068563102500002E-2</v>
      </c>
      <c r="BE72" s="7">
        <v>45.72431666666666</v>
      </c>
      <c r="BF72" s="7">
        <v>0.78233391330333313</v>
      </c>
      <c r="BG72" s="7">
        <v>0.35600116666666665</v>
      </c>
      <c r="BH72" s="7">
        <v>2.0222236871158334E-2</v>
      </c>
      <c r="BI72" s="7">
        <v>5.2098333333333328E-3</v>
      </c>
      <c r="BJ72" s="7">
        <v>6.4575701822499991E-3</v>
      </c>
      <c r="BK72" s="7">
        <v>0.23462816666666667</v>
      </c>
      <c r="BL72" s="7">
        <v>1.8708381885783332E-2</v>
      </c>
      <c r="BM72" s="7">
        <v>0</v>
      </c>
      <c r="BN72" s="7">
        <v>0</v>
      </c>
      <c r="BO72" s="7">
        <v>5.2693833333333329E-2</v>
      </c>
      <c r="BP72" s="7">
        <v>0.34894277983999994</v>
      </c>
      <c r="BQ72" s="7">
        <v>2.5095166666666665E-2</v>
      </c>
      <c r="BR72" s="7">
        <v>1.5569028852416664E-2</v>
      </c>
      <c r="BS72" s="7" t="s">
        <v>77</v>
      </c>
      <c r="BT72" s="7" t="s">
        <v>77</v>
      </c>
      <c r="BU72" s="7">
        <f t="shared" si="59"/>
        <v>99.093321666666682</v>
      </c>
      <c r="BV72" s="7">
        <v>86.659615610746826</v>
      </c>
      <c r="BW72" s="7" t="s">
        <v>77</v>
      </c>
      <c r="BY72" s="26">
        <v>530.70199592877395</v>
      </c>
      <c r="BZ72" s="7">
        <v>15.921059877863218</v>
      </c>
      <c r="CA72" s="4">
        <v>2.3120594172932334</v>
      </c>
      <c r="CB72" s="7">
        <f t="shared" si="32"/>
        <v>0.11560297086466167</v>
      </c>
      <c r="CC72" s="4">
        <v>0.24464311090225563</v>
      </c>
      <c r="CD72" s="7">
        <f t="shared" si="60"/>
        <v>9.7857244360902255E-3</v>
      </c>
      <c r="CE72" s="4">
        <v>60.944658646616539</v>
      </c>
      <c r="CF72" s="7">
        <f t="shared" si="33"/>
        <v>9.7511453834586472</v>
      </c>
      <c r="CG72" s="5">
        <v>50146.077631578948</v>
      </c>
      <c r="CH72" s="9">
        <f t="shared" si="34"/>
        <v>1002.9215526315789</v>
      </c>
      <c r="CI72" s="5">
        <v>229187.60150375942</v>
      </c>
      <c r="CJ72" s="9">
        <f t="shared" si="35"/>
        <v>2291.8760150375942</v>
      </c>
      <c r="CK72" s="4">
        <v>28.547072368421052</v>
      </c>
      <c r="CL72" s="7">
        <f t="shared" si="36"/>
        <v>5.1384730263157889</v>
      </c>
      <c r="CM72" s="5">
        <v>164.75738909774438</v>
      </c>
      <c r="CN72" s="9">
        <f t="shared" si="61"/>
        <v>3.2951477819548876</v>
      </c>
      <c r="CO72" s="5">
        <v>4042.6709586466168</v>
      </c>
      <c r="CP72" s="9">
        <f t="shared" si="37"/>
        <v>80.853419172932334</v>
      </c>
      <c r="CQ72" s="5">
        <v>156.61951503759397</v>
      </c>
      <c r="CR72" s="9">
        <f t="shared" si="38"/>
        <v>3.1323903007518794</v>
      </c>
      <c r="CS72" s="5">
        <v>4084.328026315789</v>
      </c>
      <c r="CT72" s="9">
        <f t="shared" si="39"/>
        <v>81.686560526315787</v>
      </c>
      <c r="CU72" s="4">
        <v>101.11055075187969</v>
      </c>
      <c r="CV72" s="7">
        <f t="shared" si="40"/>
        <v>3.0333165225563903</v>
      </c>
      <c r="CW72" s="4">
        <v>16.83332612781955</v>
      </c>
      <c r="CX72" s="7">
        <f t="shared" si="41"/>
        <v>0.67333304511278202</v>
      </c>
      <c r="CY72" s="4">
        <v>25.368416917293235</v>
      </c>
      <c r="CZ72" s="7">
        <f t="shared" si="42"/>
        <v>1.0147366766917294</v>
      </c>
      <c r="DA72" s="4">
        <v>0.47465095112781958</v>
      </c>
      <c r="DB72" s="7">
        <f t="shared" si="43"/>
        <v>3.7972076090225564E-2</v>
      </c>
      <c r="DC72" s="4">
        <v>3.5700659962406012</v>
      </c>
      <c r="DD72" s="7">
        <f t="shared" si="44"/>
        <v>0.17850329981203006</v>
      </c>
      <c r="DE72" s="4">
        <v>0.95138475563909775</v>
      </c>
      <c r="DF72" s="7">
        <f t="shared" si="45"/>
        <v>5.7083085338345864E-2</v>
      </c>
      <c r="DG72" s="4">
        <v>2.8070596616541352</v>
      </c>
      <c r="DH72" s="7">
        <f t="shared" si="46"/>
        <v>0.11228238646616541</v>
      </c>
      <c r="DI72" s="4">
        <v>0.55180868796992488</v>
      </c>
      <c r="DJ72" s="7">
        <f t="shared" si="47"/>
        <v>3.8626608157894746E-2</v>
      </c>
      <c r="DK72" s="4">
        <v>3.6233354323308271</v>
      </c>
      <c r="DL72" s="7">
        <f t="shared" si="48"/>
        <v>0.36233354323308276</v>
      </c>
      <c r="DM72" s="4">
        <v>1.8049859962406012</v>
      </c>
      <c r="DN72" s="7">
        <f t="shared" si="49"/>
        <v>0.3248974793233082</v>
      </c>
      <c r="DO72" s="4">
        <v>0.69641953947368418</v>
      </c>
      <c r="DP72" s="7">
        <f t="shared" si="50"/>
        <v>4.87493677631579E-2</v>
      </c>
      <c r="DQ72" s="4">
        <v>3.4326529699248121</v>
      </c>
      <c r="DR72" s="7">
        <f t="shared" si="51"/>
        <v>0.68653059398496241</v>
      </c>
      <c r="DS72" s="4">
        <v>0.45549975939849624</v>
      </c>
      <c r="DT72" s="7">
        <f t="shared" si="52"/>
        <v>8.1989956691729315E-2</v>
      </c>
      <c r="DU72" s="4">
        <v>3.4867518609022556</v>
      </c>
      <c r="DV72" s="7">
        <f t="shared" si="53"/>
        <v>0.9414230024436091</v>
      </c>
      <c r="DW72" s="4">
        <v>0.67592278759398494</v>
      </c>
      <c r="DX72" s="7">
        <f t="shared" si="54"/>
        <v>6.0833050883458639E-2</v>
      </c>
      <c r="DY72" s="4">
        <v>2.0041473308270676</v>
      </c>
      <c r="DZ72" s="7">
        <f t="shared" si="55"/>
        <v>0.22045620639097743</v>
      </c>
      <c r="EA72" s="4">
        <v>0.38199162406015036</v>
      </c>
      <c r="EB72" s="7">
        <f t="shared" si="56"/>
        <v>8.7858073533834583E-2</v>
      </c>
      <c r="EC72" s="4">
        <v>2.5446754323308269</v>
      </c>
      <c r="ED72" s="7">
        <f t="shared" si="57"/>
        <v>0.27991429755639097</v>
      </c>
      <c r="EE72" s="4">
        <v>0.30676006578947368</v>
      </c>
      <c r="EF72" s="7">
        <f t="shared" si="58"/>
        <v>4.9081610526315787E-2</v>
      </c>
      <c r="EG72" s="1" t="s">
        <v>77</v>
      </c>
      <c r="EH72" s="1" t="s">
        <v>77</v>
      </c>
      <c r="EI72" s="13">
        <v>2.2897251685140558</v>
      </c>
      <c r="EJ72" s="13">
        <v>0.24192781187704382</v>
      </c>
      <c r="EK72" s="13">
        <v>60.261432491287934</v>
      </c>
      <c r="EL72" s="14">
        <v>51195.710818704567</v>
      </c>
      <c r="EM72" s="14">
        <v>227939.52706766917</v>
      </c>
      <c r="EN72" s="13">
        <v>28.22697660241386</v>
      </c>
      <c r="EO72" s="13">
        <v>162.91509652338851</v>
      </c>
      <c r="EP72" s="14">
        <v>3997.5222215047761</v>
      </c>
      <c r="EQ72" s="14">
        <v>154.86821895835229</v>
      </c>
      <c r="ER72" s="14">
        <v>4038.7140611062837</v>
      </c>
      <c r="ES72" s="13">
        <v>99.976690890338332</v>
      </c>
      <c r="ET72" s="13">
        <v>16.644643323262709</v>
      </c>
      <c r="EU72" s="13">
        <v>25.084006903402468</v>
      </c>
      <c r="EV72" s="13">
        <v>0.46935548758942719</v>
      </c>
      <c r="EW72" s="13">
        <v>3.5300317162545167</v>
      </c>
      <c r="EX72" s="13">
        <v>0.94071592388540237</v>
      </c>
      <c r="EY72" s="13">
        <v>2.7755814469025051</v>
      </c>
      <c r="EZ72" s="13">
        <v>0.54562321086079579</v>
      </c>
      <c r="FA72" s="13">
        <v>3.582705212587479</v>
      </c>
      <c r="FB72" s="13">
        <v>1.7847489262404093</v>
      </c>
      <c r="FC72" s="13">
        <v>0.68861265233113522</v>
      </c>
      <c r="FD72" s="13">
        <v>3.3941787343775012</v>
      </c>
      <c r="FE72" s="13">
        <v>0.45039568724467777</v>
      </c>
      <c r="FF72" s="13">
        <v>3.4477314329126085</v>
      </c>
      <c r="FG72" s="13">
        <v>0.66834916867972127</v>
      </c>
      <c r="FH72" s="13">
        <v>1.9817879758300032</v>
      </c>
      <c r="FI72" s="13">
        <v>0.37771124241092197</v>
      </c>
      <c r="FJ72" s="13">
        <v>2.5164466641103482</v>
      </c>
      <c r="FK72" s="13">
        <v>0.30337474041336032</v>
      </c>
    </row>
    <row r="73" spans="1:167" x14ac:dyDescent="0.25">
      <c r="A73" s="1" t="s">
        <v>76</v>
      </c>
      <c r="B73" s="1" t="s">
        <v>224</v>
      </c>
      <c r="C73" s="1">
        <v>63.914619999999999</v>
      </c>
      <c r="D73" s="1">
        <v>-16.701830000000001</v>
      </c>
      <c r="E73" s="1">
        <v>4</v>
      </c>
      <c r="F73" s="1">
        <v>1</v>
      </c>
      <c r="G73" s="1" t="s">
        <v>72</v>
      </c>
      <c r="I73" s="18">
        <v>48.504359999999998</v>
      </c>
      <c r="J73" s="18">
        <v>0.51460481630611554</v>
      </c>
      <c r="K73" s="18">
        <v>2.2614299999999998</v>
      </c>
      <c r="L73" s="18">
        <v>0.17137421719921531</v>
      </c>
      <c r="M73" s="18">
        <v>16.41572</v>
      </c>
      <c r="N73" s="18">
        <v>0.24028673354895888</v>
      </c>
      <c r="O73" s="18">
        <v>9.6995799999999992</v>
      </c>
      <c r="P73" s="18">
        <v>0.17137421719921531</v>
      </c>
      <c r="Q73" s="18">
        <v>0.18134</v>
      </c>
      <c r="R73" s="18">
        <v>2.5759990031330102E-2</v>
      </c>
      <c r="S73" s="18">
        <v>4.92354</v>
      </c>
      <c r="T73" s="18">
        <v>0.10357736647996146</v>
      </c>
      <c r="U73" s="18">
        <v>12.88627</v>
      </c>
      <c r="V73" s="18">
        <v>0.17530579237850363</v>
      </c>
      <c r="W73" s="18">
        <v>2.5558700000000001</v>
      </c>
      <c r="X73" s="18">
        <v>0.15872499037482796</v>
      </c>
      <c r="Y73" s="18">
        <v>0.53332000000000002</v>
      </c>
      <c r="Z73" s="18">
        <v>3.9872816389221417E-2</v>
      </c>
      <c r="AA73" s="18">
        <v>0.19009999999999999</v>
      </c>
      <c r="AB73" s="18">
        <v>2.5320696721311476E-2</v>
      </c>
      <c r="AC73" s="18">
        <v>0.248504</v>
      </c>
      <c r="AD73" s="18">
        <v>1.7720318996703913E-2</v>
      </c>
      <c r="AE73" s="16">
        <f t="shared" si="31"/>
        <v>98.400034000000005</v>
      </c>
      <c r="AF73" s="16"/>
      <c r="AG73" s="16">
        <v>47.26</v>
      </c>
      <c r="AH73" s="16">
        <v>1.907</v>
      </c>
      <c r="AI73" s="16">
        <v>13.843999999999999</v>
      </c>
      <c r="AJ73" s="16">
        <v>0.94</v>
      </c>
      <c r="AK73" s="16">
        <v>12.465</v>
      </c>
      <c r="AL73" s="16">
        <v>0.153</v>
      </c>
      <c r="AM73" s="16">
        <v>9.7989999999999995</v>
      </c>
      <c r="AN73" s="16">
        <v>10.868</v>
      </c>
      <c r="AO73" s="16">
        <v>2.1549999999999998</v>
      </c>
      <c r="AP73" s="16">
        <v>0.45</v>
      </c>
      <c r="AQ73" s="16">
        <v>0.16</v>
      </c>
      <c r="AR73" s="7"/>
      <c r="AS73" s="7">
        <v>19.32</v>
      </c>
      <c r="AT73" s="7"/>
      <c r="AU73" s="7">
        <v>39.468346666666669</v>
      </c>
      <c r="AV73" s="7">
        <v>0.55197981432146759</v>
      </c>
      <c r="AW73" s="7">
        <v>1.5178333333333335E-2</v>
      </c>
      <c r="AX73" s="10">
        <v>6.3060010991024002E-3</v>
      </c>
      <c r="AY73" s="7">
        <v>3.0668333333333329E-2</v>
      </c>
      <c r="AZ73" s="10">
        <v>8.4015929082383537E-3</v>
      </c>
      <c r="BA73" s="7">
        <v>16.789164999999997</v>
      </c>
      <c r="BB73" s="10">
        <v>0.45985584607473401</v>
      </c>
      <c r="BC73" s="7">
        <v>0.26596833333333336</v>
      </c>
      <c r="BD73" s="10">
        <v>8.7159690418008515E-3</v>
      </c>
      <c r="BE73" s="7">
        <v>43.167814999999997</v>
      </c>
      <c r="BF73" s="10">
        <v>0.57811038450237995</v>
      </c>
      <c r="BG73" s="7">
        <v>0.34748000000000001</v>
      </c>
      <c r="BH73" s="10">
        <v>9.3116851112378784E-3</v>
      </c>
      <c r="BI73" s="7" t="s">
        <v>77</v>
      </c>
      <c r="BJ73" s="7" t="s">
        <v>77</v>
      </c>
      <c r="BK73" s="7">
        <v>0.165435</v>
      </c>
      <c r="BL73" s="10">
        <v>1.8784874682700445E-2</v>
      </c>
      <c r="BM73" s="7">
        <v>8.2083333333333348E-3</v>
      </c>
      <c r="BN73" s="10">
        <v>7.0657394475481085E-3</v>
      </c>
      <c r="BO73" s="7">
        <v>2.2599999999999999E-2</v>
      </c>
      <c r="BP73" s="11">
        <v>2.903869785490999E-3</v>
      </c>
      <c r="BQ73" s="7">
        <v>5.8483333333333332E-2</v>
      </c>
      <c r="BR73" s="10">
        <v>7.5145125938701441E-3</v>
      </c>
      <c r="BS73" s="7" t="s">
        <v>77</v>
      </c>
      <c r="BT73" s="7" t="s">
        <v>77</v>
      </c>
      <c r="BU73" s="7">
        <f t="shared" si="59"/>
        <v>100.33934833333332</v>
      </c>
      <c r="BV73" s="7">
        <v>82.08831654722205</v>
      </c>
      <c r="BW73" s="7" t="s">
        <v>77</v>
      </c>
      <c r="BY73" s="27">
        <v>6450.0823459783678</v>
      </c>
      <c r="BZ73" s="7">
        <v>193.50247037935102</v>
      </c>
      <c r="CA73" s="7">
        <v>7.8879782706766912</v>
      </c>
      <c r="CB73" s="7">
        <f t="shared" si="32"/>
        <v>0.39439891353383461</v>
      </c>
      <c r="CC73" s="7">
        <v>0.80569416541353378</v>
      </c>
      <c r="CD73" s="7">
        <f t="shared" si="60"/>
        <v>3.2227766616541351E-2</v>
      </c>
      <c r="CE73" s="7">
        <v>348.19604511278192</v>
      </c>
      <c r="CF73" s="7">
        <f t="shared" si="33"/>
        <v>55.711367218045105</v>
      </c>
      <c r="CG73" s="9">
        <v>29470.87406015037</v>
      </c>
      <c r="CH73" s="9">
        <f t="shared" si="34"/>
        <v>589.41748120300747</v>
      </c>
      <c r="CI73" s="9">
        <v>220913.84962406015</v>
      </c>
      <c r="CJ73" s="9">
        <f t="shared" si="35"/>
        <v>2209.1384962406014</v>
      </c>
      <c r="CK73" s="7">
        <v>274.14353383458649</v>
      </c>
      <c r="CL73" s="7">
        <f t="shared" si="36"/>
        <v>49.345836090225568</v>
      </c>
      <c r="CM73" s="9">
        <v>4346.6763157894738</v>
      </c>
      <c r="CN73" s="9">
        <f t="shared" si="61"/>
        <v>86.933526315789479</v>
      </c>
      <c r="CO73" s="9">
        <v>13018.70864661654</v>
      </c>
      <c r="CP73" s="9">
        <f t="shared" si="37"/>
        <v>260.37417293233079</v>
      </c>
      <c r="CQ73" s="9">
        <v>4072.4439473684206</v>
      </c>
      <c r="CR73" s="9">
        <f t="shared" si="38"/>
        <v>81.448878947368414</v>
      </c>
      <c r="CS73" s="9">
        <v>12881.015037593983</v>
      </c>
      <c r="CT73" s="9">
        <f t="shared" si="39"/>
        <v>257.62030075187965</v>
      </c>
      <c r="CU73" s="7">
        <v>334.69318796992479</v>
      </c>
      <c r="CV73" s="7">
        <f t="shared" si="40"/>
        <v>10.040795639097743</v>
      </c>
      <c r="CW73" s="7">
        <v>25.067343609022554</v>
      </c>
      <c r="CX73" s="7">
        <f t="shared" si="41"/>
        <v>1.0026937443609021</v>
      </c>
      <c r="CY73" s="7">
        <v>107.07232706766916</v>
      </c>
      <c r="CZ73" s="7">
        <f t="shared" si="42"/>
        <v>4.2828930827067664</v>
      </c>
      <c r="DA73" s="7">
        <v>12.779743609022555</v>
      </c>
      <c r="DB73" s="7">
        <f t="shared" si="43"/>
        <v>1.0223794887218045</v>
      </c>
      <c r="DC73" s="7">
        <v>124.04861654135335</v>
      </c>
      <c r="DD73" s="7">
        <f t="shared" si="44"/>
        <v>6.2024308270676682</v>
      </c>
      <c r="DE73" s="7">
        <v>12.188105263157896</v>
      </c>
      <c r="DF73" s="7">
        <f t="shared" si="45"/>
        <v>0.73128631578947367</v>
      </c>
      <c r="DG73" s="7">
        <v>27.317523684210528</v>
      </c>
      <c r="DH73" s="7">
        <f t="shared" si="46"/>
        <v>1.092700947368421</v>
      </c>
      <c r="DI73" s="7">
        <v>3.6878790225563902</v>
      </c>
      <c r="DJ73" s="7">
        <f t="shared" si="47"/>
        <v>0.25815153157894732</v>
      </c>
      <c r="DK73" s="7">
        <v>18.87912631578947</v>
      </c>
      <c r="DL73" s="7">
        <f t="shared" si="48"/>
        <v>1.8879126315789472</v>
      </c>
      <c r="DM73" s="7">
        <v>4.6759861278195478</v>
      </c>
      <c r="DN73" s="7">
        <f t="shared" si="49"/>
        <v>0.84167750300751853</v>
      </c>
      <c r="DO73" s="7">
        <v>1.6230967293233081</v>
      </c>
      <c r="DP73" s="7">
        <f t="shared" si="50"/>
        <v>0.11361677105263157</v>
      </c>
      <c r="DQ73" s="7">
        <v>5.6495243609022552</v>
      </c>
      <c r="DR73" s="7">
        <f t="shared" si="51"/>
        <v>1.129904872180451</v>
      </c>
      <c r="DS73" s="7">
        <v>0.73527498872180441</v>
      </c>
      <c r="DT73" s="7">
        <f t="shared" si="52"/>
        <v>0.13234949796992479</v>
      </c>
      <c r="DU73" s="7">
        <v>4.7330179323308261</v>
      </c>
      <c r="DV73" s="7">
        <f t="shared" si="53"/>
        <v>1.2779148417293231</v>
      </c>
      <c r="DW73" s="7">
        <v>0.9407582706766916</v>
      </c>
      <c r="DX73" s="7">
        <f t="shared" si="54"/>
        <v>8.4668244360902242E-2</v>
      </c>
      <c r="DY73" s="7">
        <v>3.1506074436090223</v>
      </c>
      <c r="DZ73" s="7">
        <f t="shared" si="55"/>
        <v>0.34656681879699247</v>
      </c>
      <c r="EA73" s="7">
        <v>0.38418293609022552</v>
      </c>
      <c r="EB73" s="7">
        <f t="shared" si="56"/>
        <v>8.836207530075188E-2</v>
      </c>
      <c r="EC73" s="7">
        <v>2.587129661654135</v>
      </c>
      <c r="ED73" s="7">
        <f t="shared" si="57"/>
        <v>0.28458426278195487</v>
      </c>
      <c r="EE73" s="7">
        <v>0.36558985714285713</v>
      </c>
      <c r="EF73" s="7">
        <f t="shared" si="58"/>
        <v>5.8494377142857143E-2</v>
      </c>
      <c r="EG73" s="1" t="s">
        <v>77</v>
      </c>
      <c r="EH73" s="1" t="s">
        <v>77</v>
      </c>
      <c r="EI73" s="7">
        <v>6.7438019090000001</v>
      </c>
      <c r="EJ73" s="7">
        <v>0.65283103200000003</v>
      </c>
      <c r="EK73" s="7">
        <v>280.96086530000002</v>
      </c>
      <c r="EL73" s="9">
        <v>77436.642330000002</v>
      </c>
      <c r="EM73" s="9">
        <v>220913.84959999999</v>
      </c>
      <c r="EN73" s="7">
        <v>221.18849979999999</v>
      </c>
      <c r="EO73" s="9">
        <v>3511.116998</v>
      </c>
      <c r="EP73" s="9">
        <v>10521.548709999999</v>
      </c>
      <c r="EQ73" s="9">
        <v>3289.6001740000002</v>
      </c>
      <c r="ER73" s="9">
        <v>10410.26655</v>
      </c>
      <c r="ES73" s="7">
        <v>270.03046410000002</v>
      </c>
      <c r="ET73" s="7">
        <v>20.22824078</v>
      </c>
      <c r="EU73" s="7">
        <v>86.395226620000003</v>
      </c>
      <c r="EV73" s="7">
        <v>10.332855869999999</v>
      </c>
      <c r="EW73" s="7">
        <v>100.08311140000001</v>
      </c>
      <c r="EX73" s="7">
        <v>9.8333844369999994</v>
      </c>
      <c r="EY73" s="7">
        <v>22.03987274</v>
      </c>
      <c r="EZ73" s="7">
        <v>2.9758918419999998</v>
      </c>
      <c r="FA73" s="7">
        <v>15.23200611</v>
      </c>
      <c r="FB73" s="7">
        <v>3.772909581</v>
      </c>
      <c r="FC73" s="7">
        <v>1.3097112440000001</v>
      </c>
      <c r="FD73" s="7">
        <v>4.559014876</v>
      </c>
      <c r="FE73" s="7">
        <v>0.59341091999999995</v>
      </c>
      <c r="FF73" s="7">
        <v>3.821879375</v>
      </c>
      <c r="FG73" s="7">
        <v>0.75926452600000005</v>
      </c>
      <c r="FH73" s="7">
        <v>2.5473729060000001</v>
      </c>
      <c r="FI73" s="7">
        <v>0.31005862200000001</v>
      </c>
      <c r="FJ73" s="7">
        <v>2.096727547</v>
      </c>
      <c r="FK73" s="7">
        <v>0.29692740699999998</v>
      </c>
    </row>
    <row r="74" spans="1:167" x14ac:dyDescent="0.25">
      <c r="A74" s="1" t="s">
        <v>76</v>
      </c>
      <c r="B74" s="1" t="s">
        <v>224</v>
      </c>
      <c r="C74" s="1">
        <v>63.914619999999999</v>
      </c>
      <c r="D74" s="1">
        <v>-16.701830000000001</v>
      </c>
      <c r="E74" s="1">
        <v>5</v>
      </c>
      <c r="F74" s="1">
        <v>1</v>
      </c>
      <c r="G74" s="1" t="s">
        <v>72</v>
      </c>
      <c r="I74" s="18">
        <v>48.32376</v>
      </c>
      <c r="J74" s="18">
        <v>0.51347101102762949</v>
      </c>
      <c r="K74" s="18">
        <v>2.38856</v>
      </c>
      <c r="L74" s="18">
        <v>0.16886537295137224</v>
      </c>
      <c r="M74" s="18">
        <v>16.643920000000001</v>
      </c>
      <c r="N74" s="18">
        <v>0.24283763592006516</v>
      </c>
      <c r="O74" s="18">
        <v>9.4455899999999993</v>
      </c>
      <c r="P74" s="18">
        <v>0.16886537295137224</v>
      </c>
      <c r="Q74" s="18">
        <v>0.16545000000000001</v>
      </c>
      <c r="R74" s="18">
        <v>2.5941547646921099E-2</v>
      </c>
      <c r="S74" s="18">
        <v>4.4660299999999999</v>
      </c>
      <c r="T74" s="18">
        <v>9.7823028026764305E-2</v>
      </c>
      <c r="U74" s="18">
        <v>13.67076</v>
      </c>
      <c r="V74" s="18">
        <v>0.18230179904425708</v>
      </c>
      <c r="W74" s="18">
        <v>3.0150999999999999</v>
      </c>
      <c r="X74" s="18">
        <v>0.17074818800407732</v>
      </c>
      <c r="Y74" s="18">
        <v>0.48376000000000002</v>
      </c>
      <c r="Z74" s="18">
        <v>3.7945267561443265E-2</v>
      </c>
      <c r="AA74" s="18">
        <v>0.22439000000000001</v>
      </c>
      <c r="AB74" s="18">
        <v>2.6556520984376594E-2</v>
      </c>
      <c r="AC74" s="18">
        <v>0.24526400000000001</v>
      </c>
      <c r="AD74" s="18">
        <v>1.7760014335749776E-2</v>
      </c>
      <c r="AE74" s="16">
        <f t="shared" si="31"/>
        <v>99.07258400000002</v>
      </c>
      <c r="AF74" s="16"/>
      <c r="AG74" s="16">
        <v>46.511000000000003</v>
      </c>
      <c r="AH74" s="16">
        <v>1.9450000000000001</v>
      </c>
      <c r="AI74" s="16">
        <v>13.55</v>
      </c>
      <c r="AJ74" s="16">
        <v>1</v>
      </c>
      <c r="AK74" s="16">
        <v>12.834</v>
      </c>
      <c r="AL74" s="16">
        <v>0.13500000000000001</v>
      </c>
      <c r="AM74" s="16">
        <v>9.8650000000000002</v>
      </c>
      <c r="AN74" s="16">
        <v>11.13</v>
      </c>
      <c r="AO74" s="16">
        <v>2.4550000000000001</v>
      </c>
      <c r="AP74" s="16">
        <v>0.39400000000000002</v>
      </c>
      <c r="AQ74" s="16">
        <v>0.183</v>
      </c>
      <c r="AR74" s="7"/>
      <c r="AS74" s="7">
        <v>22.4</v>
      </c>
      <c r="AT74" s="7"/>
      <c r="AU74" s="7">
        <v>39.077752499999995</v>
      </c>
      <c r="AV74" s="7">
        <v>0.5515840331190871</v>
      </c>
      <c r="AW74" s="7">
        <v>1.47075E-2</v>
      </c>
      <c r="AX74" s="10">
        <v>6.3300212645307618E-3</v>
      </c>
      <c r="AY74" s="7">
        <v>3.7797499999999998E-2</v>
      </c>
      <c r="AZ74" s="10">
        <v>8.2199287589051345E-3</v>
      </c>
      <c r="BA74" s="7">
        <v>16.742382499999998</v>
      </c>
      <c r="BB74" s="10">
        <v>0.45942703950436992</v>
      </c>
      <c r="BC74" s="7">
        <v>0.26544250000000003</v>
      </c>
      <c r="BD74" s="10">
        <v>8.8061186914751323E-3</v>
      </c>
      <c r="BE74" s="7">
        <v>42.997145000000003</v>
      </c>
      <c r="BF74" s="10">
        <v>0.58077336267414503</v>
      </c>
      <c r="BG74" s="7">
        <v>0.33996749999999998</v>
      </c>
      <c r="BH74" s="10">
        <v>9.3115905442946803E-3</v>
      </c>
      <c r="BI74" s="7" t="s">
        <v>77</v>
      </c>
      <c r="BJ74" s="7" t="s">
        <v>77</v>
      </c>
      <c r="BK74" s="7">
        <v>0.16538250000000002</v>
      </c>
      <c r="BL74" s="10">
        <v>1.8929034817735887E-2</v>
      </c>
      <c r="BM74" s="7">
        <v>1.8710000000000001E-2</v>
      </c>
      <c r="BN74" s="10">
        <v>7.2891638591117934E-3</v>
      </c>
      <c r="BO74" s="7">
        <v>2.282E-2</v>
      </c>
      <c r="BP74" s="11">
        <v>2.9009093820044833E-3</v>
      </c>
      <c r="BQ74" s="7">
        <v>6.0069999999999998E-2</v>
      </c>
      <c r="BR74" s="10">
        <v>7.63617995517131E-3</v>
      </c>
      <c r="BS74" s="7" t="s">
        <v>77</v>
      </c>
      <c r="BT74" s="7" t="s">
        <v>77</v>
      </c>
      <c r="BU74" s="7">
        <f t="shared" si="59"/>
        <v>99.742177499999997</v>
      </c>
      <c r="BV74" s="7">
        <v>82.071090672870056</v>
      </c>
      <c r="BW74" s="7" t="s">
        <v>77</v>
      </c>
      <c r="BY74" s="27">
        <v>2616.5826705914292</v>
      </c>
      <c r="BZ74" s="7">
        <v>78.497480117742867</v>
      </c>
      <c r="CA74" s="7">
        <v>3.8250926165413541</v>
      </c>
      <c r="CB74" s="7">
        <f t="shared" si="32"/>
        <v>0.19125463082706773</v>
      </c>
      <c r="CC74" s="7">
        <v>0.7975762233082706</v>
      </c>
      <c r="CD74" s="7">
        <f t="shared" si="60"/>
        <v>3.1903048932330827E-2</v>
      </c>
      <c r="CE74" s="7">
        <v>336.86378590225564</v>
      </c>
      <c r="CF74" s="7">
        <f t="shared" si="33"/>
        <v>53.898205744360901</v>
      </c>
      <c r="CG74" s="9">
        <v>25134.299605263157</v>
      </c>
      <c r="CH74" s="9">
        <f t="shared" si="34"/>
        <v>502.68599210526315</v>
      </c>
      <c r="CI74" s="9">
        <v>217412.69699248121</v>
      </c>
      <c r="CJ74" s="9">
        <f t="shared" si="35"/>
        <v>2174.1269699248123</v>
      </c>
      <c r="CK74" s="7">
        <v>281.85491146616539</v>
      </c>
      <c r="CL74" s="7">
        <f t="shared" si="36"/>
        <v>50.73388406390977</v>
      </c>
      <c r="CM74" s="9">
        <v>3891.9740357142855</v>
      </c>
      <c r="CN74" s="9">
        <f t="shared" si="61"/>
        <v>77.839480714285713</v>
      </c>
      <c r="CO74" s="9">
        <v>13691.894191729323</v>
      </c>
      <c r="CP74" s="9">
        <f t="shared" si="37"/>
        <v>273.83788383458648</v>
      </c>
      <c r="CQ74" s="9">
        <v>3698.7610469924807</v>
      </c>
      <c r="CR74" s="9">
        <f t="shared" si="38"/>
        <v>73.975220939849621</v>
      </c>
      <c r="CS74" s="9">
        <v>13620.204304511277</v>
      </c>
      <c r="CT74" s="9">
        <f t="shared" si="39"/>
        <v>272.40408609022552</v>
      </c>
      <c r="CU74" s="7">
        <v>361.77165037593988</v>
      </c>
      <c r="CV74" s="7">
        <f t="shared" si="40"/>
        <v>10.853149511278197</v>
      </c>
      <c r="CW74" s="7">
        <v>26.974631466165413</v>
      </c>
      <c r="CX74" s="7">
        <f t="shared" si="41"/>
        <v>1.0789852586466164</v>
      </c>
      <c r="CY74" s="7">
        <v>113.82080996240602</v>
      </c>
      <c r="CZ74" s="7">
        <f t="shared" si="42"/>
        <v>4.5528323984962409</v>
      </c>
      <c r="DA74" s="7">
        <v>13.521412142857143</v>
      </c>
      <c r="DB74" s="7">
        <f t="shared" si="43"/>
        <v>1.0817129714285714</v>
      </c>
      <c r="DC74" s="7">
        <v>127.16212312030075</v>
      </c>
      <c r="DD74" s="7">
        <f t="shared" si="44"/>
        <v>6.3581061560150376</v>
      </c>
      <c r="DE74" s="7">
        <v>12.954012913533834</v>
      </c>
      <c r="DF74" s="7">
        <f t="shared" si="45"/>
        <v>0.77724077481203002</v>
      </c>
      <c r="DG74" s="7">
        <v>29.231988646616543</v>
      </c>
      <c r="DH74" s="7">
        <f t="shared" si="46"/>
        <v>1.1692795458646617</v>
      </c>
      <c r="DI74" s="7">
        <v>3.8981813308270676</v>
      </c>
      <c r="DJ74" s="7">
        <f t="shared" si="47"/>
        <v>0.27287269315789475</v>
      </c>
      <c r="DK74" s="7">
        <v>20.030329342105265</v>
      </c>
      <c r="DL74" s="7">
        <f t="shared" si="48"/>
        <v>2.0030329342105264</v>
      </c>
      <c r="DM74" s="7">
        <v>4.861885753759398</v>
      </c>
      <c r="DN74" s="7">
        <f t="shared" si="49"/>
        <v>0.87513943567669161</v>
      </c>
      <c r="DO74" s="7">
        <v>1.6710737857142859</v>
      </c>
      <c r="DP74" s="7">
        <f t="shared" si="50"/>
        <v>0.11697516500000002</v>
      </c>
      <c r="DQ74" s="7">
        <v>5.6697958120300749</v>
      </c>
      <c r="DR74" s="7">
        <f t="shared" si="51"/>
        <v>1.133959162406015</v>
      </c>
      <c r="DS74" s="7">
        <v>0.89594873684210519</v>
      </c>
      <c r="DT74" s="7">
        <f t="shared" si="52"/>
        <v>0.16127077263157893</v>
      </c>
      <c r="DU74" s="7">
        <v>5.1318593778195494</v>
      </c>
      <c r="DV74" s="7">
        <f t="shared" si="53"/>
        <v>1.3856020320112785</v>
      </c>
      <c r="DW74" s="7">
        <v>1.0979043947368421</v>
      </c>
      <c r="DX74" s="7">
        <f t="shared" si="54"/>
        <v>9.8811395526315779E-2</v>
      </c>
      <c r="DY74" s="7">
        <v>3.4782709304511279</v>
      </c>
      <c r="DZ74" s="7">
        <f t="shared" si="55"/>
        <v>0.38260980234962405</v>
      </c>
      <c r="EA74" s="7">
        <v>0.47841634248120307</v>
      </c>
      <c r="EB74" s="7">
        <f t="shared" si="56"/>
        <v>0.11003575877067671</v>
      </c>
      <c r="EC74" s="7">
        <v>2.6415974906015038</v>
      </c>
      <c r="ED74" s="7">
        <f t="shared" si="57"/>
        <v>0.29057572396616543</v>
      </c>
      <c r="EE74" s="7">
        <v>0.36032036729323308</v>
      </c>
      <c r="EF74" s="7">
        <f t="shared" si="58"/>
        <v>5.765125876691729E-2</v>
      </c>
      <c r="EG74" s="1" t="s">
        <v>77</v>
      </c>
      <c r="EH74" s="1" t="s">
        <v>77</v>
      </c>
      <c r="EI74" s="7">
        <v>3.1786375659999999</v>
      </c>
      <c r="EJ74" s="7">
        <v>0.62206631599999995</v>
      </c>
      <c r="EK74" s="7">
        <v>261.44619619999997</v>
      </c>
      <c r="EL74" s="9">
        <v>78684.473280000006</v>
      </c>
      <c r="EM74" s="9">
        <v>217412.69699999999</v>
      </c>
      <c r="EN74" s="7">
        <v>218.73050509999999</v>
      </c>
      <c r="EO74" s="9">
        <v>3024.4640730000001</v>
      </c>
      <c r="EP74" s="9">
        <v>10646.48783</v>
      </c>
      <c r="EQ74" s="9">
        <v>2874.3177110000001</v>
      </c>
      <c r="ER74" s="9">
        <v>10590.743490000001</v>
      </c>
      <c r="ES74" s="7">
        <v>280.73480069999999</v>
      </c>
      <c r="ET74" s="7">
        <v>20.937092209999999</v>
      </c>
      <c r="EU74" s="7">
        <v>88.336148969999996</v>
      </c>
      <c r="EV74" s="7">
        <v>10.519259160000001</v>
      </c>
      <c r="EW74" s="7">
        <v>98.678608339999997</v>
      </c>
      <c r="EX74" s="7">
        <v>10.052339509999999</v>
      </c>
      <c r="EY74" s="7">
        <v>22.684138239999999</v>
      </c>
      <c r="EZ74" s="7">
        <v>3.0256024909999999</v>
      </c>
      <c r="FA74" s="7">
        <v>15.543929759999999</v>
      </c>
      <c r="FB74" s="7">
        <v>3.7732060839999999</v>
      </c>
      <c r="FC74" s="7">
        <v>1.29698348</v>
      </c>
      <c r="FD74" s="7">
        <v>4.4008774830000004</v>
      </c>
      <c r="FE74" s="7">
        <v>0.69552074799999997</v>
      </c>
      <c r="FF74" s="7">
        <v>3.986364639</v>
      </c>
      <c r="FG74" s="7">
        <v>0.85231958100000005</v>
      </c>
      <c r="FH74" s="7">
        <v>2.7059920179999999</v>
      </c>
      <c r="FI74" s="7">
        <v>0.37139233399999999</v>
      </c>
      <c r="FJ74" s="7">
        <v>2.0608257320000001</v>
      </c>
      <c r="FK74" s="7">
        <v>0.28181546299999999</v>
      </c>
    </row>
    <row r="75" spans="1:167" x14ac:dyDescent="0.25">
      <c r="A75" s="1" t="s">
        <v>76</v>
      </c>
      <c r="B75" s="1" t="s">
        <v>224</v>
      </c>
      <c r="C75" s="1">
        <v>63.914619999999999</v>
      </c>
      <c r="D75" s="1">
        <v>-16.701830000000001</v>
      </c>
      <c r="E75" s="1">
        <v>8</v>
      </c>
      <c r="F75" s="1">
        <v>1</v>
      </c>
      <c r="G75" s="1" t="s">
        <v>72</v>
      </c>
      <c r="I75" s="18">
        <v>48.07891</v>
      </c>
      <c r="J75" s="18">
        <v>0.51056147685526332</v>
      </c>
      <c r="K75" s="18">
        <v>2.2595100000000001</v>
      </c>
      <c r="L75" s="18">
        <v>0.16729606032236718</v>
      </c>
      <c r="M75" s="18">
        <v>16.733180000000001</v>
      </c>
      <c r="N75" s="18">
        <v>0.24353675344487469</v>
      </c>
      <c r="O75" s="18">
        <v>9.37195</v>
      </c>
      <c r="P75" s="18">
        <v>0.16729606032236718</v>
      </c>
      <c r="Q75" s="18">
        <v>0.18117</v>
      </c>
      <c r="R75" s="18">
        <v>2.5269025016035923E-2</v>
      </c>
      <c r="S75" s="18">
        <v>4.8336499999999996</v>
      </c>
      <c r="T75" s="18">
        <v>0.1021347813930191</v>
      </c>
      <c r="U75" s="18">
        <v>13.46856</v>
      </c>
      <c r="V75" s="18">
        <v>0.17995112161979659</v>
      </c>
      <c r="W75" s="18">
        <v>2.8844099999999999</v>
      </c>
      <c r="X75" s="18">
        <v>0.16562644018132533</v>
      </c>
      <c r="Y75" s="18">
        <v>0.45387</v>
      </c>
      <c r="Z75" s="18">
        <v>3.6872871967726518E-2</v>
      </c>
      <c r="AA75" s="18">
        <v>0.21121000000000001</v>
      </c>
      <c r="AB75" s="18">
        <v>2.6051830114992406E-2</v>
      </c>
      <c r="AC75" s="18">
        <v>0.26034400000000002</v>
      </c>
      <c r="AD75" s="18">
        <v>1.7819739717618174E-2</v>
      </c>
      <c r="AE75" s="16">
        <f t="shared" si="31"/>
        <v>98.736763999999994</v>
      </c>
      <c r="AF75" s="16"/>
      <c r="AG75" s="16">
        <v>46.572000000000003</v>
      </c>
      <c r="AH75" s="16">
        <v>1.859</v>
      </c>
      <c r="AI75" s="16">
        <v>13.765000000000001</v>
      </c>
      <c r="AJ75" s="16">
        <v>0.94199999999999995</v>
      </c>
      <c r="AK75" s="16">
        <v>12.456</v>
      </c>
      <c r="AL75" s="16">
        <v>0.14899999999999999</v>
      </c>
      <c r="AM75" s="16">
        <v>10.256</v>
      </c>
      <c r="AN75" s="16">
        <v>11.08</v>
      </c>
      <c r="AO75" s="16">
        <v>2.3730000000000002</v>
      </c>
      <c r="AP75" s="16">
        <v>0.373</v>
      </c>
      <c r="AQ75" s="16">
        <v>0.17399999999999999</v>
      </c>
      <c r="AR75" s="7"/>
      <c r="AS75" s="7">
        <v>21.71</v>
      </c>
      <c r="AT75" s="7"/>
      <c r="AU75" s="7">
        <v>39.077966666666669</v>
      </c>
      <c r="AV75" s="7">
        <v>0.55297832105373745</v>
      </c>
      <c r="AW75" s="7">
        <v>1.1376666666666667E-2</v>
      </c>
      <c r="AX75" s="10">
        <v>6.1220478983382218E-3</v>
      </c>
      <c r="AY75" s="7">
        <v>3.7199999999999997E-2</v>
      </c>
      <c r="AZ75" s="10">
        <v>8.0357541899441325E-3</v>
      </c>
      <c r="BA75" s="7">
        <v>15.775186666666665</v>
      </c>
      <c r="BB75" s="10">
        <v>0.43539316221937086</v>
      </c>
      <c r="BC75" s="7">
        <v>0.24976000000000001</v>
      </c>
      <c r="BD75" s="10">
        <v>8.7072530502516031E-3</v>
      </c>
      <c r="BE75" s="7">
        <v>43.483710000000002</v>
      </c>
      <c r="BF75" s="10">
        <v>0.58462761121785678</v>
      </c>
      <c r="BG75" s="7">
        <v>0.34299999999999997</v>
      </c>
      <c r="BH75" s="10">
        <v>9.4026270702455735E-3</v>
      </c>
      <c r="BI75" s="7" t="s">
        <v>77</v>
      </c>
      <c r="BJ75" s="7" t="s">
        <v>77</v>
      </c>
      <c r="BK75" s="7">
        <v>0.18500000000000003</v>
      </c>
      <c r="BL75" s="10">
        <v>1.92703031136791E-2</v>
      </c>
      <c r="BM75" s="7">
        <v>1.4880000000000003E-2</v>
      </c>
      <c r="BN75" s="10">
        <v>7.0351540041067766E-3</v>
      </c>
      <c r="BO75" s="7">
        <v>2.2870000000000001E-2</v>
      </c>
      <c r="BP75" s="11">
        <v>2.8209906263314873E-3</v>
      </c>
      <c r="BQ75" s="7">
        <v>5.9233333333333332E-2</v>
      </c>
      <c r="BR75" s="10">
        <v>7.3063698338304223E-3</v>
      </c>
      <c r="BS75" s="7" t="s">
        <v>77</v>
      </c>
      <c r="BT75" s="7" t="s">
        <v>77</v>
      </c>
      <c r="BU75" s="7">
        <f t="shared" si="59"/>
        <v>99.260183333333345</v>
      </c>
      <c r="BV75" s="7">
        <v>83.088735196470267</v>
      </c>
      <c r="BW75" s="7" t="s">
        <v>77</v>
      </c>
      <c r="BY75" s="27" t="s">
        <v>77</v>
      </c>
      <c r="BZ75" s="7" t="s">
        <v>77</v>
      </c>
      <c r="CA75" s="7" t="s">
        <v>77</v>
      </c>
      <c r="CB75" s="7" t="s">
        <v>77</v>
      </c>
      <c r="CC75" s="7" t="s">
        <v>77</v>
      </c>
      <c r="CD75" s="7" t="s">
        <v>77</v>
      </c>
      <c r="CE75" s="7" t="s">
        <v>77</v>
      </c>
      <c r="CF75" s="7" t="s">
        <v>77</v>
      </c>
      <c r="CG75" s="7" t="s">
        <v>77</v>
      </c>
      <c r="CH75" s="7" t="s">
        <v>77</v>
      </c>
      <c r="CI75" s="7" t="s">
        <v>77</v>
      </c>
      <c r="CJ75" s="7" t="s">
        <v>77</v>
      </c>
      <c r="CK75" s="7" t="s">
        <v>77</v>
      </c>
      <c r="CL75" s="7" t="s">
        <v>77</v>
      </c>
      <c r="CM75" s="7" t="s">
        <v>77</v>
      </c>
      <c r="CN75" s="7" t="s">
        <v>77</v>
      </c>
      <c r="CO75" s="7" t="s">
        <v>77</v>
      </c>
      <c r="CP75" s="7" t="s">
        <v>77</v>
      </c>
      <c r="CQ75" s="7" t="s">
        <v>77</v>
      </c>
      <c r="CR75" s="7" t="s">
        <v>77</v>
      </c>
      <c r="CS75" s="7" t="s">
        <v>77</v>
      </c>
      <c r="CT75" s="7" t="s">
        <v>77</v>
      </c>
      <c r="CU75" s="7" t="s">
        <v>77</v>
      </c>
      <c r="CV75" s="7" t="s">
        <v>77</v>
      </c>
      <c r="CW75" s="7" t="s">
        <v>77</v>
      </c>
      <c r="CX75" s="7" t="s">
        <v>77</v>
      </c>
      <c r="CY75" s="7" t="s">
        <v>77</v>
      </c>
      <c r="CZ75" s="7" t="s">
        <v>77</v>
      </c>
      <c r="DA75" s="7" t="s">
        <v>77</v>
      </c>
      <c r="DB75" s="7" t="s">
        <v>77</v>
      </c>
      <c r="DC75" s="7" t="s">
        <v>77</v>
      </c>
      <c r="DD75" s="7" t="s">
        <v>77</v>
      </c>
      <c r="DE75" s="7" t="s">
        <v>77</v>
      </c>
      <c r="DF75" s="7" t="s">
        <v>77</v>
      </c>
      <c r="DG75" s="7" t="s">
        <v>77</v>
      </c>
      <c r="DH75" s="7" t="s">
        <v>77</v>
      </c>
      <c r="DI75" s="7" t="s">
        <v>77</v>
      </c>
      <c r="DJ75" s="7" t="s">
        <v>77</v>
      </c>
      <c r="DK75" s="7" t="s">
        <v>77</v>
      </c>
      <c r="DL75" s="7" t="s">
        <v>77</v>
      </c>
      <c r="DM75" s="7" t="s">
        <v>77</v>
      </c>
      <c r="DN75" s="7" t="s">
        <v>77</v>
      </c>
      <c r="DO75" s="7" t="s">
        <v>77</v>
      </c>
      <c r="DP75" s="7" t="s">
        <v>77</v>
      </c>
      <c r="DQ75" s="7" t="s">
        <v>77</v>
      </c>
      <c r="DR75" s="7" t="s">
        <v>77</v>
      </c>
      <c r="DS75" s="7" t="s">
        <v>77</v>
      </c>
      <c r="DT75" s="7" t="s">
        <v>77</v>
      </c>
      <c r="DU75" s="7" t="s">
        <v>77</v>
      </c>
      <c r="DV75" s="7" t="s">
        <v>77</v>
      </c>
      <c r="DW75" s="7" t="s">
        <v>77</v>
      </c>
      <c r="DX75" s="7" t="s">
        <v>77</v>
      </c>
      <c r="DY75" s="7" t="s">
        <v>77</v>
      </c>
      <c r="DZ75" s="7" t="s">
        <v>77</v>
      </c>
      <c r="EA75" s="7" t="s">
        <v>77</v>
      </c>
      <c r="EB75" s="7" t="s">
        <v>77</v>
      </c>
      <c r="EC75" s="7" t="s">
        <v>77</v>
      </c>
      <c r="ED75" s="7" t="s">
        <v>77</v>
      </c>
      <c r="EE75" s="7" t="s">
        <v>77</v>
      </c>
      <c r="EF75" s="7" t="s">
        <v>77</v>
      </c>
      <c r="EG75" s="1" t="s">
        <v>77</v>
      </c>
      <c r="EH75" s="1" t="s">
        <v>77</v>
      </c>
      <c r="EI75" s="7" t="s">
        <v>77</v>
      </c>
      <c r="EJ75" s="7" t="s">
        <v>77</v>
      </c>
      <c r="EK75" s="7" t="s">
        <v>77</v>
      </c>
      <c r="EL75" s="7" t="s">
        <v>77</v>
      </c>
      <c r="EM75" s="7" t="s">
        <v>77</v>
      </c>
      <c r="EN75" s="7" t="s">
        <v>77</v>
      </c>
      <c r="EO75" s="7" t="s">
        <v>77</v>
      </c>
      <c r="EP75" s="7" t="s">
        <v>77</v>
      </c>
      <c r="EQ75" s="7" t="s">
        <v>77</v>
      </c>
      <c r="ER75" s="7" t="s">
        <v>77</v>
      </c>
      <c r="ES75" s="7" t="s">
        <v>77</v>
      </c>
      <c r="ET75" s="7" t="s">
        <v>77</v>
      </c>
      <c r="EU75" s="7" t="s">
        <v>77</v>
      </c>
      <c r="EV75" s="7" t="s">
        <v>77</v>
      </c>
      <c r="EW75" s="7" t="s">
        <v>77</v>
      </c>
      <c r="EX75" s="7" t="s">
        <v>77</v>
      </c>
      <c r="EY75" s="7" t="s">
        <v>77</v>
      </c>
      <c r="EZ75" s="7" t="s">
        <v>77</v>
      </c>
      <c r="FA75" s="7" t="s">
        <v>77</v>
      </c>
      <c r="FB75" s="7" t="s">
        <v>77</v>
      </c>
      <c r="FC75" s="7" t="s">
        <v>77</v>
      </c>
      <c r="FD75" s="7" t="s">
        <v>77</v>
      </c>
      <c r="FE75" s="7" t="s">
        <v>77</v>
      </c>
      <c r="FF75" s="7" t="s">
        <v>77</v>
      </c>
      <c r="FG75" s="7" t="s">
        <v>77</v>
      </c>
      <c r="FH75" s="7" t="s">
        <v>77</v>
      </c>
      <c r="FI75" s="7" t="s">
        <v>77</v>
      </c>
      <c r="FJ75" s="7" t="s">
        <v>77</v>
      </c>
      <c r="FK75" s="7" t="s">
        <v>77</v>
      </c>
    </row>
    <row r="76" spans="1:167" x14ac:dyDescent="0.25">
      <c r="A76" s="1" t="s">
        <v>76</v>
      </c>
      <c r="B76" s="1" t="s">
        <v>224</v>
      </c>
      <c r="C76" s="1">
        <v>63.914619999999999</v>
      </c>
      <c r="D76" s="1">
        <v>-16.701830000000001</v>
      </c>
      <c r="E76" s="1">
        <v>9</v>
      </c>
      <c r="F76" s="1">
        <v>1</v>
      </c>
      <c r="G76" s="1" t="s">
        <v>72</v>
      </c>
      <c r="I76" s="18">
        <v>48.110379999999999</v>
      </c>
      <c r="J76" s="18">
        <v>0.51051868743738349</v>
      </c>
      <c r="K76" s="18">
        <v>2.3984299999999998</v>
      </c>
      <c r="L76" s="18">
        <v>0.16522464954718863</v>
      </c>
      <c r="M76" s="18">
        <v>16.922879999999999</v>
      </c>
      <c r="N76" s="18">
        <v>0.24563429094603798</v>
      </c>
      <c r="O76" s="18">
        <v>9.1555400000000002</v>
      </c>
      <c r="P76" s="18">
        <v>0.16522464954718863</v>
      </c>
      <c r="Q76" s="18">
        <v>0.15043000000000001</v>
      </c>
      <c r="R76" s="18">
        <v>2.5360044635193136E-2</v>
      </c>
      <c r="S76" s="18">
        <v>4.6903199999999998</v>
      </c>
      <c r="T76" s="18">
        <v>0.1001945044353855</v>
      </c>
      <c r="U76" s="18">
        <v>13.55969</v>
      </c>
      <c r="V76" s="18">
        <v>0.18074866698379841</v>
      </c>
      <c r="W76" s="18">
        <v>2.8829500000000001</v>
      </c>
      <c r="X76" s="18">
        <v>0.16706853772349817</v>
      </c>
      <c r="Y76" s="18">
        <v>0.50616000000000005</v>
      </c>
      <c r="Z76" s="18">
        <v>3.8258940454091103E-2</v>
      </c>
      <c r="AA76" s="18">
        <v>0.25147999999999998</v>
      </c>
      <c r="AB76" s="18">
        <v>2.7840382687927104E-2</v>
      </c>
      <c r="AC76" s="18">
        <v>0.24035199999999998</v>
      </c>
      <c r="AD76" s="18">
        <v>1.7240775995345358E-2</v>
      </c>
      <c r="AE76" s="16">
        <f t="shared" si="31"/>
        <v>98.868611999999999</v>
      </c>
      <c r="AF76" s="16"/>
      <c r="AG76" s="16">
        <v>46.238999999999997</v>
      </c>
      <c r="AH76" s="16">
        <v>1.915</v>
      </c>
      <c r="AI76" s="16">
        <v>13.513999999999999</v>
      </c>
      <c r="AJ76" s="16">
        <v>0.96299999999999997</v>
      </c>
      <c r="AK76" s="16">
        <v>12.898</v>
      </c>
      <c r="AL76" s="16">
        <v>0.12</v>
      </c>
      <c r="AM76" s="16">
        <v>10.614000000000001</v>
      </c>
      <c r="AN76" s="16">
        <v>10.829000000000001</v>
      </c>
      <c r="AO76" s="16">
        <v>2.302</v>
      </c>
      <c r="AP76" s="16">
        <v>0.40400000000000003</v>
      </c>
      <c r="AQ76" s="16">
        <v>0.20100000000000001</v>
      </c>
      <c r="AR76" s="7"/>
      <c r="AS76" s="7">
        <v>24.83</v>
      </c>
      <c r="AT76" s="7"/>
      <c r="AU76" s="7">
        <v>38.92022333333334</v>
      </c>
      <c r="AV76" s="7">
        <v>0.55473250429286236</v>
      </c>
      <c r="AW76" s="7">
        <v>1.2169999999999999E-2</v>
      </c>
      <c r="AX76" s="10">
        <v>6.2753733729161917E-3</v>
      </c>
      <c r="AY76" s="7">
        <v>2.8726666666666671E-2</v>
      </c>
      <c r="AZ76" s="10">
        <v>8.3997390636991569E-3</v>
      </c>
      <c r="BA76" s="7">
        <v>15.859195</v>
      </c>
      <c r="BB76" s="10">
        <v>0.43815901416785485</v>
      </c>
      <c r="BC76" s="7">
        <v>0.25112166666666663</v>
      </c>
      <c r="BD76" s="10">
        <v>8.7996957322821132E-3</v>
      </c>
      <c r="BE76" s="7">
        <v>43.750785</v>
      </c>
      <c r="BF76" s="10">
        <v>0.59049511891269379</v>
      </c>
      <c r="BG76" s="7">
        <v>0.33746833333333331</v>
      </c>
      <c r="BH76" s="10">
        <v>9.4399998157246746E-3</v>
      </c>
      <c r="BI76" s="7" t="s">
        <v>77</v>
      </c>
      <c r="BJ76" s="7" t="s">
        <v>77</v>
      </c>
      <c r="BK76" s="7">
        <v>0.18218666666666669</v>
      </c>
      <c r="BL76" s="10">
        <v>1.9374340228868119E-2</v>
      </c>
      <c r="BM76" s="7">
        <v>1.3101666666666666E-2</v>
      </c>
      <c r="BN76" s="10">
        <v>7.1428911564625861E-3</v>
      </c>
      <c r="BO76" s="7">
        <v>2.2276666666666667E-2</v>
      </c>
      <c r="BP76" s="11">
        <v>2.9039574219889186E-3</v>
      </c>
      <c r="BQ76" s="7">
        <v>5.9943333333333335E-2</v>
      </c>
      <c r="BR76" s="10">
        <v>7.8141353164187834E-3</v>
      </c>
      <c r="BS76" s="7" t="s">
        <v>77</v>
      </c>
      <c r="BT76" s="7" t="s">
        <v>77</v>
      </c>
      <c r="BU76" s="7">
        <f t="shared" si="59"/>
        <v>99.437198333333356</v>
      </c>
      <c r="BV76" s="7">
        <v>83.10014117815598</v>
      </c>
      <c r="BW76" s="7" t="s">
        <v>77</v>
      </c>
      <c r="BY76" s="27">
        <v>3030.0814198777084</v>
      </c>
      <c r="BZ76" s="7">
        <v>90.902442596331255</v>
      </c>
      <c r="CA76" s="7">
        <v>3.6220260281954886</v>
      </c>
      <c r="CB76" s="7">
        <f t="shared" si="32"/>
        <v>0.18110130140977443</v>
      </c>
      <c r="CC76" s="7">
        <v>0.94442288345864644</v>
      </c>
      <c r="CD76" s="7">
        <f t="shared" si="60"/>
        <v>3.7776915338345859E-2</v>
      </c>
      <c r="CE76" s="7">
        <v>275.05251766917286</v>
      </c>
      <c r="CF76" s="7">
        <f t="shared" si="33"/>
        <v>44.008402827067655</v>
      </c>
      <c r="CG76" s="9">
        <v>26343.192687969924</v>
      </c>
      <c r="CH76" s="9">
        <f t="shared" si="34"/>
        <v>526.86385375939847</v>
      </c>
      <c r="CI76" s="9">
        <v>216141.25037593982</v>
      </c>
      <c r="CJ76" s="9">
        <f t="shared" si="35"/>
        <v>2161.4125037593981</v>
      </c>
      <c r="CK76" s="7">
        <v>349.11314154135334</v>
      </c>
      <c r="CL76" s="7">
        <f t="shared" si="36"/>
        <v>62.840365477443598</v>
      </c>
      <c r="CM76" s="9">
        <v>3971.7736522556388</v>
      </c>
      <c r="CN76" s="9">
        <f t="shared" si="61"/>
        <v>79.435473045112772</v>
      </c>
      <c r="CO76" s="9">
        <v>13461.459248120298</v>
      </c>
      <c r="CP76" s="9">
        <f t="shared" si="37"/>
        <v>269.22918496240595</v>
      </c>
      <c r="CQ76" s="9">
        <v>3923.3617669172932</v>
      </c>
      <c r="CR76" s="9">
        <f t="shared" si="38"/>
        <v>78.467235338345859</v>
      </c>
      <c r="CS76" s="9">
        <v>13210.273703007519</v>
      </c>
      <c r="CT76" s="9">
        <f t="shared" si="39"/>
        <v>264.20547406015038</v>
      </c>
      <c r="CU76" s="7">
        <v>327.15830808270675</v>
      </c>
      <c r="CV76" s="7">
        <f t="shared" si="40"/>
        <v>9.8147492424812022</v>
      </c>
      <c r="CW76" s="7">
        <v>23.339395996240601</v>
      </c>
      <c r="CX76" s="7">
        <f t="shared" si="41"/>
        <v>0.933575839849624</v>
      </c>
      <c r="CY76" s="7">
        <v>107.43614266917292</v>
      </c>
      <c r="CZ76" s="7">
        <f t="shared" si="42"/>
        <v>4.2974457067669167</v>
      </c>
      <c r="DA76" s="7">
        <v>13.364983139097744</v>
      </c>
      <c r="DB76" s="7">
        <f t="shared" si="43"/>
        <v>1.0691986511278195</v>
      </c>
      <c r="DC76" s="7">
        <v>126.72267293233082</v>
      </c>
      <c r="DD76" s="7">
        <f t="shared" si="44"/>
        <v>6.3361336466165419</v>
      </c>
      <c r="DE76" s="7">
        <v>12.26897977443609</v>
      </c>
      <c r="DF76" s="7">
        <f t="shared" si="45"/>
        <v>0.73613878646616537</v>
      </c>
      <c r="DG76" s="7">
        <v>28.579526278195484</v>
      </c>
      <c r="DH76" s="7">
        <f t="shared" si="46"/>
        <v>1.1431810511278193</v>
      </c>
      <c r="DI76" s="7">
        <v>3.7265852706766913</v>
      </c>
      <c r="DJ76" s="7">
        <f t="shared" si="47"/>
        <v>0.26086096894736843</v>
      </c>
      <c r="DK76" s="7">
        <v>19.18744669172932</v>
      </c>
      <c r="DL76" s="7">
        <f t="shared" si="48"/>
        <v>1.9187446691729322</v>
      </c>
      <c r="DM76" s="7">
        <v>4.6050393552631581</v>
      </c>
      <c r="DN76" s="7">
        <f t="shared" si="49"/>
        <v>0.82890708394736845</v>
      </c>
      <c r="DO76" s="7">
        <v>1.6247098251879697</v>
      </c>
      <c r="DP76" s="7">
        <f t="shared" si="50"/>
        <v>0.11372968776315789</v>
      </c>
      <c r="DQ76" s="7">
        <v>4.5705339360902251</v>
      </c>
      <c r="DR76" s="7">
        <f t="shared" si="51"/>
        <v>0.91410678721804506</v>
      </c>
      <c r="DS76" s="7">
        <v>0.64319144323308264</v>
      </c>
      <c r="DT76" s="7">
        <f t="shared" si="52"/>
        <v>0.11577445978195487</v>
      </c>
      <c r="DU76" s="7">
        <v>4.2220031278195478</v>
      </c>
      <c r="DV76" s="7">
        <f t="shared" si="53"/>
        <v>1.139940844511278</v>
      </c>
      <c r="DW76" s="7">
        <v>0.97588626315789462</v>
      </c>
      <c r="DX76" s="7">
        <f t="shared" si="54"/>
        <v>8.7829763684210513E-2</v>
      </c>
      <c r="DY76" s="7">
        <v>2.6890759793233081</v>
      </c>
      <c r="DZ76" s="7">
        <f t="shared" si="55"/>
        <v>0.2957983577255639</v>
      </c>
      <c r="EA76" s="7">
        <v>0.36392352800751882</v>
      </c>
      <c r="EB76" s="7">
        <f t="shared" si="56"/>
        <v>8.3702411441729338E-2</v>
      </c>
      <c r="EC76" s="7">
        <v>2.6017259887218041</v>
      </c>
      <c r="ED76" s="7">
        <f t="shared" si="57"/>
        <v>0.28618985875939845</v>
      </c>
      <c r="EE76" s="7">
        <v>0.32421187556390973</v>
      </c>
      <c r="EF76" s="7">
        <f t="shared" si="58"/>
        <v>5.1873900090225557E-2</v>
      </c>
      <c r="EG76" s="1" t="s">
        <v>77</v>
      </c>
      <c r="EH76" s="1" t="s">
        <v>77</v>
      </c>
      <c r="EI76" s="7">
        <v>2.940790512</v>
      </c>
      <c r="EJ76" s="7">
        <v>0.71398676400000005</v>
      </c>
      <c r="EK76" s="7">
        <v>206.7924941</v>
      </c>
      <c r="EL76" s="9">
        <v>95162.957880000002</v>
      </c>
      <c r="EM76" s="9">
        <v>216141.25039999999</v>
      </c>
      <c r="EN76" s="7">
        <v>262.44332930000002</v>
      </c>
      <c r="EO76" s="9">
        <v>2990.3580470000002</v>
      </c>
      <c r="EP76" s="9">
        <v>10142.110420000001</v>
      </c>
      <c r="EQ76" s="9">
        <v>2953.908621</v>
      </c>
      <c r="ER76" s="9">
        <v>9952.8626239999994</v>
      </c>
      <c r="ES76" s="7">
        <v>245.9249002</v>
      </c>
      <c r="ET76" s="7">
        <v>17.548731239999999</v>
      </c>
      <c r="EU76" s="7">
        <v>80.771274410000004</v>
      </c>
      <c r="EV76" s="7">
        <v>10.07517318</v>
      </c>
      <c r="EW76" s="7">
        <v>95.258303269999999</v>
      </c>
      <c r="EX76" s="7">
        <v>9.2226184189999998</v>
      </c>
      <c r="EY76" s="7">
        <v>21.483352539999998</v>
      </c>
      <c r="EZ76" s="7">
        <v>2.8019138479999999</v>
      </c>
      <c r="FA76" s="7">
        <v>14.42361535</v>
      </c>
      <c r="FB76" s="7">
        <v>3.4620033079999999</v>
      </c>
      <c r="FC76" s="7">
        <v>1.2215384060000001</v>
      </c>
      <c r="FD76" s="7">
        <v>3.4366511019999999</v>
      </c>
      <c r="FE76" s="7">
        <v>0.48369404599999999</v>
      </c>
      <c r="FF76" s="7">
        <v>3.1773051209999998</v>
      </c>
      <c r="FG76" s="7">
        <v>0.73390878100000001</v>
      </c>
      <c r="FH76" s="7">
        <v>2.0271560320000002</v>
      </c>
      <c r="FI76" s="7">
        <v>0.27367846000000001</v>
      </c>
      <c r="FJ76" s="7">
        <v>1.9674747610000001</v>
      </c>
      <c r="FK76" s="7">
        <v>0.245875971</v>
      </c>
    </row>
    <row r="77" spans="1:167" x14ac:dyDescent="0.25">
      <c r="A77" s="1" t="s">
        <v>76</v>
      </c>
      <c r="B77" s="1" t="s">
        <v>224</v>
      </c>
      <c r="C77" s="1">
        <v>63.914619999999999</v>
      </c>
      <c r="D77" s="1">
        <v>-16.701830000000001</v>
      </c>
      <c r="E77" s="1">
        <v>10</v>
      </c>
      <c r="F77" s="1">
        <v>1</v>
      </c>
      <c r="G77" s="1" t="s">
        <v>72</v>
      </c>
      <c r="I77" s="18">
        <v>48.373550000000002</v>
      </c>
      <c r="J77" s="18">
        <v>0.51220885251832282</v>
      </c>
      <c r="K77" s="18">
        <v>2.32314</v>
      </c>
      <c r="L77" s="18">
        <v>0.16352655708023087</v>
      </c>
      <c r="M77" s="18">
        <v>16.862079999999999</v>
      </c>
      <c r="N77" s="18">
        <v>0.24491606572293323</v>
      </c>
      <c r="O77" s="18">
        <v>8.9741099999999996</v>
      </c>
      <c r="P77" s="18">
        <v>0.16352655708023087</v>
      </c>
      <c r="Q77" s="18">
        <v>0.14718000000000001</v>
      </c>
      <c r="R77" s="18">
        <v>2.5606065976487104E-2</v>
      </c>
      <c r="S77" s="18">
        <v>4.5687100000000003</v>
      </c>
      <c r="T77" s="18">
        <v>9.8552639615834145E-2</v>
      </c>
      <c r="U77" s="18">
        <v>13.803050000000001</v>
      </c>
      <c r="V77" s="18">
        <v>0.18308529304731089</v>
      </c>
      <c r="W77" s="18">
        <v>2.90821</v>
      </c>
      <c r="X77" s="18">
        <v>0.16586877184281518</v>
      </c>
      <c r="Y77" s="18">
        <v>0.45743</v>
      </c>
      <c r="Z77" s="18">
        <v>3.6825205014088959E-2</v>
      </c>
      <c r="AA77" s="18">
        <v>0.22142000000000001</v>
      </c>
      <c r="AB77" s="18">
        <v>2.6397168581185973E-2</v>
      </c>
      <c r="AC77" s="18">
        <v>0.23238400000000001</v>
      </c>
      <c r="AD77" s="18">
        <v>1.7181072902338376E-2</v>
      </c>
      <c r="AE77" s="16">
        <f t="shared" si="31"/>
        <v>98.871263999999996</v>
      </c>
      <c r="AF77" s="16"/>
      <c r="AG77" s="16">
        <v>46.494999999999997</v>
      </c>
      <c r="AH77" s="16">
        <v>1.867</v>
      </c>
      <c r="AI77" s="16">
        <v>13.548999999999999</v>
      </c>
      <c r="AJ77" s="16">
        <v>0.96299999999999997</v>
      </c>
      <c r="AK77" s="16">
        <v>12.696999999999999</v>
      </c>
      <c r="AL77" s="16">
        <v>0.11799999999999999</v>
      </c>
      <c r="AM77" s="16">
        <v>10.337999999999999</v>
      </c>
      <c r="AN77" s="16">
        <v>11.090999999999999</v>
      </c>
      <c r="AO77" s="16">
        <v>2.3370000000000002</v>
      </c>
      <c r="AP77" s="16">
        <v>0.36799999999999999</v>
      </c>
      <c r="AQ77" s="16">
        <v>0.17799999999999999</v>
      </c>
      <c r="AR77" s="7"/>
      <c r="AS77" s="7">
        <v>24.08</v>
      </c>
      <c r="AT77" s="7"/>
      <c r="AU77" s="7">
        <v>38.993029999999997</v>
      </c>
      <c r="AV77" s="7">
        <v>0.55540889160873907</v>
      </c>
      <c r="AW77" s="7">
        <v>1.3119999999999998E-2</v>
      </c>
      <c r="AX77" s="10">
        <v>6.294263396911897E-3</v>
      </c>
      <c r="AY77" s="7">
        <v>3.0580000000000003E-2</v>
      </c>
      <c r="AZ77" s="10">
        <v>8.3414724576271176E-3</v>
      </c>
      <c r="BA77" s="7">
        <v>15.99477857142857</v>
      </c>
      <c r="BB77" s="10">
        <v>0.44159903885083623</v>
      </c>
      <c r="BC77" s="7">
        <v>0.25490000000000002</v>
      </c>
      <c r="BD77" s="10">
        <v>8.8135077829318252E-3</v>
      </c>
      <c r="BE77" s="7">
        <v>43.556982857142849</v>
      </c>
      <c r="BF77" s="10">
        <v>0.58931895990163441</v>
      </c>
      <c r="BG77" s="7">
        <v>0.33800999999999998</v>
      </c>
      <c r="BH77" s="10">
        <v>9.4266453776145603E-3</v>
      </c>
      <c r="BI77" s="7" t="s">
        <v>77</v>
      </c>
      <c r="BJ77" s="7" t="s">
        <v>77</v>
      </c>
      <c r="BK77" s="7">
        <v>0.18441285714285716</v>
      </c>
      <c r="BL77" s="10">
        <v>1.9494928039115178E-2</v>
      </c>
      <c r="BM77" s="7">
        <v>1.3197142857142855E-2</v>
      </c>
      <c r="BN77" s="10">
        <v>7.153499663323527E-3</v>
      </c>
      <c r="BO77" s="7">
        <v>2.189857142857143E-2</v>
      </c>
      <c r="BP77" s="11">
        <v>2.9004592079990192E-3</v>
      </c>
      <c r="BQ77" s="7">
        <v>5.782428571428571E-2</v>
      </c>
      <c r="BR77" s="10">
        <v>7.6588092740672116E-3</v>
      </c>
      <c r="BS77" s="7" t="s">
        <v>77</v>
      </c>
      <c r="BT77" s="7" t="s">
        <v>77</v>
      </c>
      <c r="BU77" s="7">
        <f t="shared" si="59"/>
        <v>99.458734285714257</v>
      </c>
      <c r="BV77" s="7">
        <v>82.91745959464933</v>
      </c>
      <c r="BW77" s="7" t="s">
        <v>77</v>
      </c>
      <c r="BY77" s="27" t="s">
        <v>77</v>
      </c>
      <c r="BZ77" s="7" t="s">
        <v>77</v>
      </c>
      <c r="CA77" s="7" t="s">
        <v>77</v>
      </c>
      <c r="CB77" s="7" t="s">
        <v>77</v>
      </c>
      <c r="CC77" s="7" t="s">
        <v>77</v>
      </c>
      <c r="CD77" s="7" t="s">
        <v>77</v>
      </c>
      <c r="CE77" s="7" t="s">
        <v>77</v>
      </c>
      <c r="CF77" s="7" t="s">
        <v>77</v>
      </c>
      <c r="CG77" s="7" t="s">
        <v>77</v>
      </c>
      <c r="CH77" s="7" t="s">
        <v>77</v>
      </c>
      <c r="CI77" s="7" t="s">
        <v>77</v>
      </c>
      <c r="CJ77" s="7" t="s">
        <v>77</v>
      </c>
      <c r="CK77" s="7" t="s">
        <v>77</v>
      </c>
      <c r="CL77" s="7" t="s">
        <v>77</v>
      </c>
      <c r="CM77" s="7" t="s">
        <v>77</v>
      </c>
      <c r="CN77" s="7" t="s">
        <v>77</v>
      </c>
      <c r="CO77" s="7" t="s">
        <v>77</v>
      </c>
      <c r="CP77" s="7" t="s">
        <v>77</v>
      </c>
      <c r="CQ77" s="7" t="s">
        <v>77</v>
      </c>
      <c r="CR77" s="7" t="s">
        <v>77</v>
      </c>
      <c r="CS77" s="7" t="s">
        <v>77</v>
      </c>
      <c r="CT77" s="7" t="s">
        <v>77</v>
      </c>
      <c r="CU77" s="7" t="s">
        <v>77</v>
      </c>
      <c r="CV77" s="7" t="s">
        <v>77</v>
      </c>
      <c r="CW77" s="7" t="s">
        <v>77</v>
      </c>
      <c r="CX77" s="7" t="s">
        <v>77</v>
      </c>
      <c r="CY77" s="7" t="s">
        <v>77</v>
      </c>
      <c r="CZ77" s="7" t="s">
        <v>77</v>
      </c>
      <c r="DA77" s="7" t="s">
        <v>77</v>
      </c>
      <c r="DB77" s="7" t="s">
        <v>77</v>
      </c>
      <c r="DC77" s="7" t="s">
        <v>77</v>
      </c>
      <c r="DD77" s="7" t="s">
        <v>77</v>
      </c>
      <c r="DE77" s="7" t="s">
        <v>77</v>
      </c>
      <c r="DF77" s="7" t="s">
        <v>77</v>
      </c>
      <c r="DG77" s="7" t="s">
        <v>77</v>
      </c>
      <c r="DH77" s="7" t="s">
        <v>77</v>
      </c>
      <c r="DI77" s="7" t="s">
        <v>77</v>
      </c>
      <c r="DJ77" s="7" t="s">
        <v>77</v>
      </c>
      <c r="DK77" s="7" t="s">
        <v>77</v>
      </c>
      <c r="DL77" s="7" t="s">
        <v>77</v>
      </c>
      <c r="DM77" s="7" t="s">
        <v>77</v>
      </c>
      <c r="DN77" s="7" t="s">
        <v>77</v>
      </c>
      <c r="DO77" s="7" t="s">
        <v>77</v>
      </c>
      <c r="DP77" s="7" t="s">
        <v>77</v>
      </c>
      <c r="DQ77" s="7" t="s">
        <v>77</v>
      </c>
      <c r="DR77" s="7" t="s">
        <v>77</v>
      </c>
      <c r="DS77" s="7" t="s">
        <v>77</v>
      </c>
      <c r="DT77" s="7" t="s">
        <v>77</v>
      </c>
      <c r="DU77" s="7" t="s">
        <v>77</v>
      </c>
      <c r="DV77" s="7" t="s">
        <v>77</v>
      </c>
      <c r="DW77" s="7" t="s">
        <v>77</v>
      </c>
      <c r="DX77" s="7" t="s">
        <v>77</v>
      </c>
      <c r="DY77" s="7" t="s">
        <v>77</v>
      </c>
      <c r="DZ77" s="7" t="s">
        <v>77</v>
      </c>
      <c r="EA77" s="7" t="s">
        <v>77</v>
      </c>
      <c r="EB77" s="7" t="s">
        <v>77</v>
      </c>
      <c r="EC77" s="7" t="s">
        <v>77</v>
      </c>
      <c r="ED77" s="7" t="s">
        <v>77</v>
      </c>
      <c r="EE77" s="7" t="s">
        <v>77</v>
      </c>
      <c r="EF77" s="7" t="s">
        <v>77</v>
      </c>
      <c r="EG77" s="1" t="s">
        <v>77</v>
      </c>
      <c r="EH77" s="1" t="s">
        <v>77</v>
      </c>
      <c r="EI77" s="7" t="s">
        <v>77</v>
      </c>
      <c r="EJ77" s="7" t="s">
        <v>77</v>
      </c>
      <c r="EK77" s="7" t="s">
        <v>77</v>
      </c>
      <c r="EL77" s="7" t="s">
        <v>77</v>
      </c>
      <c r="EM77" s="7" t="s">
        <v>77</v>
      </c>
      <c r="EN77" s="7" t="s">
        <v>77</v>
      </c>
      <c r="EO77" s="7" t="s">
        <v>77</v>
      </c>
      <c r="EP77" s="7" t="s">
        <v>77</v>
      </c>
      <c r="EQ77" s="7" t="s">
        <v>77</v>
      </c>
      <c r="ER77" s="7" t="s">
        <v>77</v>
      </c>
      <c r="ES77" s="7" t="s">
        <v>77</v>
      </c>
      <c r="ET77" s="7" t="s">
        <v>77</v>
      </c>
      <c r="EU77" s="7" t="s">
        <v>77</v>
      </c>
      <c r="EV77" s="7" t="s">
        <v>77</v>
      </c>
      <c r="EW77" s="7" t="s">
        <v>77</v>
      </c>
      <c r="EX77" s="7" t="s">
        <v>77</v>
      </c>
      <c r="EY77" s="7" t="s">
        <v>77</v>
      </c>
      <c r="EZ77" s="7" t="s">
        <v>77</v>
      </c>
      <c r="FA77" s="7" t="s">
        <v>77</v>
      </c>
      <c r="FB77" s="7" t="s">
        <v>77</v>
      </c>
      <c r="FC77" s="7" t="s">
        <v>77</v>
      </c>
      <c r="FD77" s="7" t="s">
        <v>77</v>
      </c>
      <c r="FE77" s="7" t="s">
        <v>77</v>
      </c>
      <c r="FF77" s="7" t="s">
        <v>77</v>
      </c>
      <c r="FG77" s="7" t="s">
        <v>77</v>
      </c>
      <c r="FH77" s="7" t="s">
        <v>77</v>
      </c>
      <c r="FI77" s="7" t="s">
        <v>77</v>
      </c>
      <c r="FJ77" s="7" t="s">
        <v>77</v>
      </c>
      <c r="FK77" s="7" t="s">
        <v>77</v>
      </c>
    </row>
    <row r="78" spans="1:167" x14ac:dyDescent="0.25">
      <c r="A78" s="1" t="s">
        <v>76</v>
      </c>
      <c r="B78" s="1" t="s">
        <v>224</v>
      </c>
      <c r="C78" s="1">
        <v>63.914619999999999</v>
      </c>
      <c r="D78" s="1">
        <v>-16.701830000000001</v>
      </c>
      <c r="E78" s="1">
        <v>11</v>
      </c>
      <c r="F78" s="1">
        <v>1</v>
      </c>
      <c r="G78" s="1" t="s">
        <v>72</v>
      </c>
      <c r="I78" s="18">
        <v>48.526989999999998</v>
      </c>
      <c r="J78" s="18">
        <v>0.51366367022589809</v>
      </c>
      <c r="K78" s="18">
        <v>2.2914099999999999</v>
      </c>
      <c r="L78" s="18">
        <v>0.17035790434742995</v>
      </c>
      <c r="M78" s="18">
        <v>16.048030000000001</v>
      </c>
      <c r="N78" s="18">
        <v>0.23595987265256146</v>
      </c>
      <c r="O78" s="18">
        <v>9.6014599999999994</v>
      </c>
      <c r="P78" s="18">
        <v>0.17035790434742995</v>
      </c>
      <c r="Q78" s="18">
        <v>0.16063</v>
      </c>
      <c r="R78" s="18">
        <v>2.5695635048231514E-2</v>
      </c>
      <c r="S78" s="18">
        <v>4.5907600000000004</v>
      </c>
      <c r="T78" s="18">
        <v>9.9232425840569877E-2</v>
      </c>
      <c r="U78" s="18">
        <v>13.53397</v>
      </c>
      <c r="V78" s="18">
        <v>0.18097250286116007</v>
      </c>
      <c r="W78" s="18">
        <v>2.7536700000000001</v>
      </c>
      <c r="X78" s="18">
        <v>0.16279572055159316</v>
      </c>
      <c r="Y78" s="18">
        <v>0.44296999999999997</v>
      </c>
      <c r="Z78" s="18">
        <v>3.6680272210589296E-2</v>
      </c>
      <c r="AA78" s="18">
        <v>0.21551999999999999</v>
      </c>
      <c r="AB78" s="18">
        <v>2.5986143540669856E-2</v>
      </c>
      <c r="AC78" s="18">
        <v>0.29433600000000004</v>
      </c>
      <c r="AD78" s="18">
        <v>1.8659459987782529E-2</v>
      </c>
      <c r="AE78" s="16">
        <f t="shared" si="31"/>
        <v>98.459745999999996</v>
      </c>
      <c r="AF78" s="16"/>
      <c r="AG78" s="16">
        <v>47.173000000000002</v>
      </c>
      <c r="AH78" s="16">
        <v>1.915</v>
      </c>
      <c r="AI78" s="16">
        <v>13.414999999999999</v>
      </c>
      <c r="AJ78" s="16">
        <v>0.98399999999999999</v>
      </c>
      <c r="AK78" s="16">
        <v>12.538</v>
      </c>
      <c r="AL78" s="16">
        <v>0.13400000000000001</v>
      </c>
      <c r="AM78" s="16">
        <v>9.6760000000000002</v>
      </c>
      <c r="AN78" s="16">
        <v>11.313000000000001</v>
      </c>
      <c r="AO78" s="16">
        <v>2.302</v>
      </c>
      <c r="AP78" s="16">
        <v>0.37</v>
      </c>
      <c r="AQ78" s="16">
        <v>0.18</v>
      </c>
      <c r="AR78" s="7"/>
      <c r="AS78" s="7">
        <v>20.28</v>
      </c>
      <c r="AT78" s="7"/>
      <c r="AU78" s="7">
        <v>39.227648333333327</v>
      </c>
      <c r="AV78" s="7">
        <v>0.55770262536328719</v>
      </c>
      <c r="AW78" s="7">
        <v>1.5201666666666667E-2</v>
      </c>
      <c r="AX78" s="10">
        <v>6.3147951344430199E-3</v>
      </c>
      <c r="AY78" s="7">
        <v>3.391333333333333E-2</v>
      </c>
      <c r="AZ78" s="10">
        <v>8.2665521404030069E-3</v>
      </c>
      <c r="BA78" s="7">
        <v>16.869820000000001</v>
      </c>
      <c r="BB78" s="10">
        <v>0.46374309787957274</v>
      </c>
      <c r="BC78" s="7">
        <v>0.26876166666666662</v>
      </c>
      <c r="BD78" s="10">
        <v>8.9569288278549593E-3</v>
      </c>
      <c r="BE78" s="7">
        <v>42.881493333333331</v>
      </c>
      <c r="BF78" s="10">
        <v>0.58584642237050499</v>
      </c>
      <c r="BG78" s="7">
        <v>0.3480166666666667</v>
      </c>
      <c r="BH78" s="10">
        <v>9.5402936551545452E-3</v>
      </c>
      <c r="BI78" s="7" t="s">
        <v>77</v>
      </c>
      <c r="BJ78" s="7" t="s">
        <v>77</v>
      </c>
      <c r="BK78" s="7">
        <v>0.15116333333333332</v>
      </c>
      <c r="BL78" s="10">
        <v>1.9007292888477332E-2</v>
      </c>
      <c r="BM78" s="7">
        <v>1.4645E-2</v>
      </c>
      <c r="BN78" s="10">
        <v>7.2843022952529986E-3</v>
      </c>
      <c r="BO78" s="7">
        <v>2.2884999999999999E-2</v>
      </c>
      <c r="BP78" s="11">
        <v>2.8986854709952105E-3</v>
      </c>
      <c r="BQ78" s="7">
        <v>5.8896666666666674E-2</v>
      </c>
      <c r="BR78" s="10">
        <v>7.4600354798651791E-3</v>
      </c>
      <c r="BS78" s="7" t="s">
        <v>77</v>
      </c>
      <c r="BT78" s="7" t="s">
        <v>77</v>
      </c>
      <c r="BU78" s="7">
        <f t="shared" si="59"/>
        <v>99.892444999999995</v>
      </c>
      <c r="BV78" s="7">
        <v>81.919383025376291</v>
      </c>
      <c r="BW78" s="7" t="s">
        <v>77</v>
      </c>
      <c r="BY78" s="27" t="s">
        <v>77</v>
      </c>
      <c r="BZ78" s="7" t="s">
        <v>77</v>
      </c>
      <c r="CA78" s="7" t="s">
        <v>77</v>
      </c>
      <c r="CB78" s="7" t="s">
        <v>77</v>
      </c>
      <c r="CC78" s="7" t="s">
        <v>77</v>
      </c>
      <c r="CD78" s="7" t="s">
        <v>77</v>
      </c>
      <c r="CE78" s="7" t="s">
        <v>77</v>
      </c>
      <c r="CF78" s="7" t="s">
        <v>77</v>
      </c>
      <c r="CG78" s="7" t="s">
        <v>77</v>
      </c>
      <c r="CH78" s="7" t="s">
        <v>77</v>
      </c>
      <c r="CI78" s="7" t="s">
        <v>77</v>
      </c>
      <c r="CJ78" s="7" t="s">
        <v>77</v>
      </c>
      <c r="CK78" s="7" t="s">
        <v>77</v>
      </c>
      <c r="CL78" s="7" t="s">
        <v>77</v>
      </c>
      <c r="CM78" s="7" t="s">
        <v>77</v>
      </c>
      <c r="CN78" s="7" t="s">
        <v>77</v>
      </c>
      <c r="CO78" s="7" t="s">
        <v>77</v>
      </c>
      <c r="CP78" s="7" t="s">
        <v>77</v>
      </c>
      <c r="CQ78" s="7" t="s">
        <v>77</v>
      </c>
      <c r="CR78" s="7" t="s">
        <v>77</v>
      </c>
      <c r="CS78" s="7" t="s">
        <v>77</v>
      </c>
      <c r="CT78" s="7" t="s">
        <v>77</v>
      </c>
      <c r="CU78" s="7" t="s">
        <v>77</v>
      </c>
      <c r="CV78" s="7" t="s">
        <v>77</v>
      </c>
      <c r="CW78" s="7" t="s">
        <v>77</v>
      </c>
      <c r="CX78" s="7" t="s">
        <v>77</v>
      </c>
      <c r="CY78" s="7" t="s">
        <v>77</v>
      </c>
      <c r="CZ78" s="7" t="s">
        <v>77</v>
      </c>
      <c r="DA78" s="7" t="s">
        <v>77</v>
      </c>
      <c r="DB78" s="7" t="s">
        <v>77</v>
      </c>
      <c r="DC78" s="7" t="s">
        <v>77</v>
      </c>
      <c r="DD78" s="7" t="s">
        <v>77</v>
      </c>
      <c r="DE78" s="7" t="s">
        <v>77</v>
      </c>
      <c r="DF78" s="7" t="s">
        <v>77</v>
      </c>
      <c r="DG78" s="7" t="s">
        <v>77</v>
      </c>
      <c r="DH78" s="7" t="s">
        <v>77</v>
      </c>
      <c r="DI78" s="7" t="s">
        <v>77</v>
      </c>
      <c r="DJ78" s="7" t="s">
        <v>77</v>
      </c>
      <c r="DK78" s="7" t="s">
        <v>77</v>
      </c>
      <c r="DL78" s="7" t="s">
        <v>77</v>
      </c>
      <c r="DM78" s="7" t="s">
        <v>77</v>
      </c>
      <c r="DN78" s="7" t="s">
        <v>77</v>
      </c>
      <c r="DO78" s="7" t="s">
        <v>77</v>
      </c>
      <c r="DP78" s="7" t="s">
        <v>77</v>
      </c>
      <c r="DQ78" s="7" t="s">
        <v>77</v>
      </c>
      <c r="DR78" s="7" t="s">
        <v>77</v>
      </c>
      <c r="DS78" s="7" t="s">
        <v>77</v>
      </c>
      <c r="DT78" s="7" t="s">
        <v>77</v>
      </c>
      <c r="DU78" s="7" t="s">
        <v>77</v>
      </c>
      <c r="DV78" s="7" t="s">
        <v>77</v>
      </c>
      <c r="DW78" s="7" t="s">
        <v>77</v>
      </c>
      <c r="DX78" s="7" t="s">
        <v>77</v>
      </c>
      <c r="DY78" s="7" t="s">
        <v>77</v>
      </c>
      <c r="DZ78" s="7" t="s">
        <v>77</v>
      </c>
      <c r="EA78" s="7" t="s">
        <v>77</v>
      </c>
      <c r="EB78" s="7" t="s">
        <v>77</v>
      </c>
      <c r="EC78" s="7" t="s">
        <v>77</v>
      </c>
      <c r="ED78" s="7" t="s">
        <v>77</v>
      </c>
      <c r="EE78" s="7" t="s">
        <v>77</v>
      </c>
      <c r="EF78" s="7" t="s">
        <v>77</v>
      </c>
      <c r="EG78" s="1" t="s">
        <v>77</v>
      </c>
      <c r="EH78" s="1" t="s">
        <v>77</v>
      </c>
      <c r="EI78" s="7" t="s">
        <v>77</v>
      </c>
      <c r="EJ78" s="7" t="s">
        <v>77</v>
      </c>
      <c r="EK78" s="7" t="s">
        <v>77</v>
      </c>
      <c r="EL78" s="7" t="s">
        <v>77</v>
      </c>
      <c r="EM78" s="7" t="s">
        <v>77</v>
      </c>
      <c r="EN78" s="7" t="s">
        <v>77</v>
      </c>
      <c r="EO78" s="7" t="s">
        <v>77</v>
      </c>
      <c r="EP78" s="7" t="s">
        <v>77</v>
      </c>
      <c r="EQ78" s="7" t="s">
        <v>77</v>
      </c>
      <c r="ER78" s="7" t="s">
        <v>77</v>
      </c>
      <c r="ES78" s="7" t="s">
        <v>77</v>
      </c>
      <c r="ET78" s="7" t="s">
        <v>77</v>
      </c>
      <c r="EU78" s="7" t="s">
        <v>77</v>
      </c>
      <c r="EV78" s="7" t="s">
        <v>77</v>
      </c>
      <c r="EW78" s="7" t="s">
        <v>77</v>
      </c>
      <c r="EX78" s="7" t="s">
        <v>77</v>
      </c>
      <c r="EY78" s="7" t="s">
        <v>77</v>
      </c>
      <c r="EZ78" s="7" t="s">
        <v>77</v>
      </c>
      <c r="FA78" s="7" t="s">
        <v>77</v>
      </c>
      <c r="FB78" s="7" t="s">
        <v>77</v>
      </c>
      <c r="FC78" s="7" t="s">
        <v>77</v>
      </c>
      <c r="FD78" s="7" t="s">
        <v>77</v>
      </c>
      <c r="FE78" s="7" t="s">
        <v>77</v>
      </c>
      <c r="FF78" s="7" t="s">
        <v>77</v>
      </c>
      <c r="FG78" s="7" t="s">
        <v>77</v>
      </c>
      <c r="FH78" s="7" t="s">
        <v>77</v>
      </c>
      <c r="FI78" s="7" t="s">
        <v>77</v>
      </c>
      <c r="FJ78" s="7" t="s">
        <v>77</v>
      </c>
      <c r="FK78" s="7" t="s">
        <v>77</v>
      </c>
    </row>
    <row r="79" spans="1:167" x14ac:dyDescent="0.25">
      <c r="A79" s="1" t="s">
        <v>76</v>
      </c>
      <c r="B79" s="1" t="s">
        <v>224</v>
      </c>
      <c r="C79" s="1">
        <v>63.914619999999999</v>
      </c>
      <c r="D79" s="1">
        <v>-16.701830000000001</v>
      </c>
      <c r="E79" s="1">
        <v>14</v>
      </c>
      <c r="F79" s="1">
        <v>1</v>
      </c>
      <c r="G79" s="1" t="s">
        <v>72</v>
      </c>
      <c r="I79" s="18">
        <v>48.464109999999998</v>
      </c>
      <c r="J79" s="18">
        <v>0.51289345539589848</v>
      </c>
      <c r="K79" s="18">
        <v>2.2963100000000001</v>
      </c>
      <c r="L79" s="18">
        <v>0.16806768621034152</v>
      </c>
      <c r="M79" s="18">
        <v>16.13381</v>
      </c>
      <c r="N79" s="18">
        <v>0.23682899567849908</v>
      </c>
      <c r="O79" s="18">
        <v>9.3875399999999996</v>
      </c>
      <c r="P79" s="18">
        <v>0.16806768621034152</v>
      </c>
      <c r="Q79" s="18">
        <v>0.18096999999999999</v>
      </c>
      <c r="R79" s="18">
        <v>2.587499143835616E-2</v>
      </c>
      <c r="S79" s="18">
        <v>4.9320899999999996</v>
      </c>
      <c r="T79" s="18">
        <v>0.1034943083326889</v>
      </c>
      <c r="U79" s="18">
        <v>13.276529999999999</v>
      </c>
      <c r="V79" s="18">
        <v>0.17839795872125253</v>
      </c>
      <c r="W79" s="18">
        <v>2.95126</v>
      </c>
      <c r="X79" s="18">
        <v>0.16900930793824792</v>
      </c>
      <c r="Y79" s="18">
        <v>0.44968999999999998</v>
      </c>
      <c r="Z79" s="18">
        <v>3.6812639361388656E-2</v>
      </c>
      <c r="AA79" s="18">
        <v>0.27366000000000001</v>
      </c>
      <c r="AB79" s="18">
        <v>2.8665214770158258E-2</v>
      </c>
      <c r="AC79" s="18">
        <v>0.25382399999999999</v>
      </c>
      <c r="AD79" s="18">
        <v>1.7639429560837395E-2</v>
      </c>
      <c r="AE79" s="16">
        <f t="shared" si="31"/>
        <v>98.599794000000003</v>
      </c>
      <c r="AF79" s="16"/>
      <c r="AG79" s="16">
        <v>46.954000000000001</v>
      </c>
      <c r="AH79" s="16">
        <v>1.901</v>
      </c>
      <c r="AI79" s="16">
        <v>13.353</v>
      </c>
      <c r="AJ79" s="16">
        <v>0.97299999999999998</v>
      </c>
      <c r="AK79" s="16">
        <v>12.548999999999999</v>
      </c>
      <c r="AL79" s="16">
        <v>0.15</v>
      </c>
      <c r="AM79" s="16">
        <v>10.090999999999999</v>
      </c>
      <c r="AN79" s="16">
        <v>10.988</v>
      </c>
      <c r="AO79" s="16">
        <v>2.4430000000000001</v>
      </c>
      <c r="AP79" s="16">
        <v>0.372</v>
      </c>
      <c r="AQ79" s="16">
        <v>0.22600000000000001</v>
      </c>
      <c r="AR79" s="7"/>
      <c r="AS79" s="7">
        <v>21.09</v>
      </c>
      <c r="AT79" s="7"/>
      <c r="AU79" s="7">
        <v>39.179662499999999</v>
      </c>
      <c r="AV79" s="7">
        <v>0.55700201035397856</v>
      </c>
      <c r="AW79" s="7">
        <v>1.1869999999999999E-2</v>
      </c>
      <c r="AX79" s="10">
        <v>6.281173576950105E-3</v>
      </c>
      <c r="AY79" s="7">
        <v>3.0232500000000002E-2</v>
      </c>
      <c r="AZ79" s="10">
        <v>8.2040075769411053E-3</v>
      </c>
      <c r="BA79" s="7">
        <v>16.185749999999999</v>
      </c>
      <c r="BB79" s="10">
        <v>0.44640141579591081</v>
      </c>
      <c r="BC79" s="7">
        <v>0.25831999999999999</v>
      </c>
      <c r="BD79" s="10">
        <v>8.8771978056308796E-3</v>
      </c>
      <c r="BE79" s="7">
        <v>43.242114999999998</v>
      </c>
      <c r="BF79" s="10">
        <v>0.58726562800471582</v>
      </c>
      <c r="BG79" s="7">
        <v>0.34041749999999993</v>
      </c>
      <c r="BH79" s="10">
        <v>9.4549728470288402E-3</v>
      </c>
      <c r="BI79" s="7" t="s">
        <v>77</v>
      </c>
      <c r="BJ79" s="7" t="s">
        <v>77</v>
      </c>
      <c r="BK79" s="7">
        <v>0.16544</v>
      </c>
      <c r="BL79" s="10">
        <v>1.919910776094147E-2</v>
      </c>
      <c r="BM79" s="7">
        <v>1.3170000000000001E-2</v>
      </c>
      <c r="BN79" s="10">
        <v>7.154993475424096E-3</v>
      </c>
      <c r="BO79" s="7">
        <v>2.2227500000000001E-2</v>
      </c>
      <c r="BP79" s="11">
        <v>2.9013044550386317E-3</v>
      </c>
      <c r="BQ79" s="7">
        <v>5.6867500000000001E-2</v>
      </c>
      <c r="BR79" s="10">
        <v>7.4227839881637336E-3</v>
      </c>
      <c r="BS79" s="7" t="s">
        <v>77</v>
      </c>
      <c r="BT79" s="7" t="s">
        <v>77</v>
      </c>
      <c r="BU79" s="7">
        <f t="shared" si="59"/>
        <v>99.506072500000002</v>
      </c>
      <c r="BV79" s="7">
        <v>82.644871449429161</v>
      </c>
      <c r="BW79" s="7" t="s">
        <v>77</v>
      </c>
      <c r="BY79" s="27">
        <v>5579.1176572677241</v>
      </c>
      <c r="BZ79" s="7">
        <v>167.3735297180317</v>
      </c>
      <c r="CA79" s="7">
        <v>3.7424632744360902</v>
      </c>
      <c r="CB79" s="7">
        <f t="shared" si="32"/>
        <v>0.18712316372180451</v>
      </c>
      <c r="CC79" s="7">
        <v>0.93599092105263149</v>
      </c>
      <c r="CD79" s="7">
        <f t="shared" si="60"/>
        <v>3.7439636842105259E-2</v>
      </c>
      <c r="CE79" s="7">
        <v>316.84241466165412</v>
      </c>
      <c r="CF79" s="7">
        <f t="shared" si="33"/>
        <v>50.694786345864657</v>
      </c>
      <c r="CG79" s="9">
        <v>27403.660639097743</v>
      </c>
      <c r="CH79" s="9">
        <f t="shared" si="34"/>
        <v>548.07321278195491</v>
      </c>
      <c r="CI79" s="9">
        <v>219483.47218045112</v>
      </c>
      <c r="CJ79" s="9">
        <f t="shared" si="35"/>
        <v>2194.8347218045114</v>
      </c>
      <c r="CK79" s="7">
        <v>307.98999699248117</v>
      </c>
      <c r="CL79" s="7">
        <f t="shared" si="36"/>
        <v>55.438199458646608</v>
      </c>
      <c r="CM79" s="9">
        <v>3724.1053195488721</v>
      </c>
      <c r="CN79" s="9">
        <f t="shared" si="61"/>
        <v>74.482106390977449</v>
      </c>
      <c r="CO79" s="9">
        <v>12928.236691729322</v>
      </c>
      <c r="CP79" s="9">
        <f t="shared" si="37"/>
        <v>258.56473383458643</v>
      </c>
      <c r="CQ79" s="9">
        <v>3301.3428007518792</v>
      </c>
      <c r="CR79" s="9">
        <f t="shared" si="38"/>
        <v>66.026856015037581</v>
      </c>
      <c r="CS79" s="9">
        <v>12646.689210526314</v>
      </c>
      <c r="CT79" s="9">
        <f t="shared" si="39"/>
        <v>252.93378421052628</v>
      </c>
      <c r="CU79" s="7">
        <v>318.52816917293228</v>
      </c>
      <c r="CV79" s="7">
        <f t="shared" si="40"/>
        <v>9.5558450751879676</v>
      </c>
      <c r="CW79" s="7">
        <v>25.185701954887215</v>
      </c>
      <c r="CX79" s="7">
        <f t="shared" si="41"/>
        <v>1.0074280781954885</v>
      </c>
      <c r="CY79" s="7">
        <v>111.34805714285714</v>
      </c>
      <c r="CZ79" s="7">
        <f t="shared" si="42"/>
        <v>4.4539222857142855</v>
      </c>
      <c r="DA79" s="7">
        <v>11.566394172932331</v>
      </c>
      <c r="DB79" s="7">
        <f t="shared" si="43"/>
        <v>0.92531153383458642</v>
      </c>
      <c r="DC79" s="7">
        <v>109.87412518796992</v>
      </c>
      <c r="DD79" s="7">
        <f t="shared" si="44"/>
        <v>5.4937062593984969</v>
      </c>
      <c r="DE79" s="7">
        <v>11.415470601503758</v>
      </c>
      <c r="DF79" s="7">
        <f t="shared" si="45"/>
        <v>0.68492823609022546</v>
      </c>
      <c r="DG79" s="7">
        <v>27.13888244360902</v>
      </c>
      <c r="DH79" s="7">
        <f t="shared" si="46"/>
        <v>1.0855552977443608</v>
      </c>
      <c r="DI79" s="7">
        <v>3.6360224398496239</v>
      </c>
      <c r="DJ79" s="7">
        <f t="shared" si="47"/>
        <v>0.25452157078947368</v>
      </c>
      <c r="DK79" s="7">
        <v>18.939584323308271</v>
      </c>
      <c r="DL79" s="7">
        <f t="shared" si="48"/>
        <v>1.8939584323308272</v>
      </c>
      <c r="DM79" s="7">
        <v>4.9670624285714284</v>
      </c>
      <c r="DN79" s="7">
        <f t="shared" si="49"/>
        <v>0.89407123714285708</v>
      </c>
      <c r="DO79" s="7">
        <v>1.53633134962406</v>
      </c>
      <c r="DP79" s="7">
        <f t="shared" si="50"/>
        <v>0.10754319447368421</v>
      </c>
      <c r="DQ79" s="7">
        <v>5.1035997180451123</v>
      </c>
      <c r="DR79" s="7">
        <f t="shared" si="51"/>
        <v>1.0207199436090224</v>
      </c>
      <c r="DS79" s="7">
        <v>0.83138588195488716</v>
      </c>
      <c r="DT79" s="7">
        <f t="shared" si="52"/>
        <v>0.14964945875187968</v>
      </c>
      <c r="DU79" s="7">
        <v>4.2688423270676692</v>
      </c>
      <c r="DV79" s="7">
        <f t="shared" si="53"/>
        <v>1.1525874283082707</v>
      </c>
      <c r="DW79" s="7">
        <v>0.95231890977443601</v>
      </c>
      <c r="DX79" s="7">
        <f t="shared" si="54"/>
        <v>8.5708701879699242E-2</v>
      </c>
      <c r="DY79" s="7">
        <v>2.8522789812030074</v>
      </c>
      <c r="DZ79" s="7">
        <f t="shared" si="55"/>
        <v>0.3137506879323308</v>
      </c>
      <c r="EA79" s="7">
        <v>0.35488221541353382</v>
      </c>
      <c r="EB79" s="7">
        <f t="shared" si="56"/>
        <v>8.1622909545112782E-2</v>
      </c>
      <c r="EC79" s="7">
        <v>2.1748880977443608</v>
      </c>
      <c r="ED79" s="7">
        <f t="shared" si="57"/>
        <v>0.23923769075187967</v>
      </c>
      <c r="EE79" s="7">
        <v>0.3116704139097744</v>
      </c>
      <c r="EF79" s="7">
        <f t="shared" si="58"/>
        <v>4.9867266225563908E-2</v>
      </c>
      <c r="EG79" s="1" t="s">
        <v>77</v>
      </c>
      <c r="EH79" s="1" t="s">
        <v>77</v>
      </c>
      <c r="EI79" s="7">
        <v>3.148211775</v>
      </c>
      <c r="EJ79" s="7">
        <v>0.74209762000000001</v>
      </c>
      <c r="EK79" s="7">
        <v>250.05599079999999</v>
      </c>
      <c r="EL79" s="9">
        <v>79563.592690000005</v>
      </c>
      <c r="EM79" s="9">
        <v>219483.47219999999</v>
      </c>
      <c r="EN79" s="7">
        <v>243.04642010000001</v>
      </c>
      <c r="EO79" s="9">
        <v>2942.5920580000002</v>
      </c>
      <c r="EP79" s="9">
        <v>10221.02103</v>
      </c>
      <c r="EQ79" s="9">
        <v>2608.5473619999998</v>
      </c>
      <c r="ER79" s="9">
        <v>9998.4305210000002</v>
      </c>
      <c r="ES79" s="7">
        <v>251.3505783</v>
      </c>
      <c r="ET79" s="7">
        <v>19.878274529999999</v>
      </c>
      <c r="EU79" s="7">
        <v>87.875158429999999</v>
      </c>
      <c r="EV79" s="7">
        <v>9.1486857789999991</v>
      </c>
      <c r="EW79" s="7">
        <v>86.702329349999999</v>
      </c>
      <c r="EX79" s="7">
        <v>9.0079691880000006</v>
      </c>
      <c r="EY79" s="7">
        <v>21.415393590000001</v>
      </c>
      <c r="EZ79" s="7">
        <v>2.8697290400000002</v>
      </c>
      <c r="FA79" s="7">
        <v>14.945579990000001</v>
      </c>
      <c r="FB79" s="7">
        <v>3.919880333</v>
      </c>
      <c r="FC79" s="7">
        <v>1.212520091</v>
      </c>
      <c r="FD79" s="7">
        <v>4.0282045540000002</v>
      </c>
      <c r="FE79" s="7">
        <v>0.65627972999999995</v>
      </c>
      <c r="FF79" s="7">
        <v>3.3717365149999998</v>
      </c>
      <c r="FG79" s="7">
        <v>0.75175969899999995</v>
      </c>
      <c r="FH79" s="7">
        <v>2.2560707999999998</v>
      </c>
      <c r="FI79" s="7">
        <v>0.28013706900000002</v>
      </c>
      <c r="FJ79" s="7">
        <v>1.724762047</v>
      </c>
      <c r="FK79" s="7">
        <v>0.247751634</v>
      </c>
    </row>
    <row r="80" spans="1:167" x14ac:dyDescent="0.25">
      <c r="A80" s="1" t="s">
        <v>76</v>
      </c>
      <c r="B80" s="1" t="s">
        <v>224</v>
      </c>
      <c r="C80" s="1">
        <v>63.914619999999999</v>
      </c>
      <c r="D80" s="1">
        <v>-16.701830000000001</v>
      </c>
      <c r="E80" s="1">
        <v>14</v>
      </c>
      <c r="F80" s="1">
        <v>2</v>
      </c>
      <c r="G80" s="1" t="s">
        <v>72</v>
      </c>
      <c r="I80" s="18">
        <v>48.546480000000003</v>
      </c>
      <c r="J80" s="18">
        <v>0.51332137361729357</v>
      </c>
      <c r="K80" s="18">
        <v>2.2502</v>
      </c>
      <c r="L80" s="18">
        <v>0.16522466218483128</v>
      </c>
      <c r="M80" s="18">
        <v>16.626909999999999</v>
      </c>
      <c r="N80" s="18">
        <v>0.24230878674857892</v>
      </c>
      <c r="O80" s="18">
        <v>9.1261700000000001</v>
      </c>
      <c r="P80" s="18">
        <v>0.16522466218483128</v>
      </c>
      <c r="Q80" s="18">
        <v>0.16514999999999999</v>
      </c>
      <c r="R80" s="18">
        <v>2.5631176700547299E-2</v>
      </c>
      <c r="S80" s="18">
        <v>4.2044800000000002</v>
      </c>
      <c r="T80" s="18">
        <v>9.4257615385222177E-2</v>
      </c>
      <c r="U80" s="18">
        <v>13.936959999999999</v>
      </c>
      <c r="V80" s="18">
        <v>0.18435865189656103</v>
      </c>
      <c r="W80" s="18">
        <v>3.0330400000000002</v>
      </c>
      <c r="X80" s="18">
        <v>0.17051970169684366</v>
      </c>
      <c r="Y80" s="18">
        <v>0.46840999999999999</v>
      </c>
      <c r="Z80" s="18">
        <v>3.7246334576314773E-2</v>
      </c>
      <c r="AA80" s="18">
        <v>0.24812000000000001</v>
      </c>
      <c r="AB80" s="18">
        <v>2.8253782785371259E-2</v>
      </c>
      <c r="AC80" s="18">
        <v>0.21147200000000002</v>
      </c>
      <c r="AD80" s="18">
        <v>1.6642057250826642E-2</v>
      </c>
      <c r="AE80" s="16">
        <f t="shared" si="31"/>
        <v>98.817392000000012</v>
      </c>
      <c r="AF80" s="16"/>
      <c r="AG80" s="16">
        <v>46.808999999999997</v>
      </c>
      <c r="AH80" s="16">
        <v>1.8320000000000001</v>
      </c>
      <c r="AI80" s="16">
        <v>13.539</v>
      </c>
      <c r="AJ80" s="16">
        <v>0.97199999999999998</v>
      </c>
      <c r="AK80" s="16">
        <v>12.401999999999999</v>
      </c>
      <c r="AL80" s="16">
        <v>0.13400000000000001</v>
      </c>
      <c r="AM80" s="16">
        <v>9.9090000000000007</v>
      </c>
      <c r="AN80" s="16">
        <v>11.349</v>
      </c>
      <c r="AO80" s="16">
        <v>2.4700000000000002</v>
      </c>
      <c r="AP80" s="16">
        <v>0.38100000000000001</v>
      </c>
      <c r="AQ80" s="16">
        <v>0.20200000000000001</v>
      </c>
      <c r="AR80" s="7"/>
      <c r="AS80" s="7">
        <v>22.73</v>
      </c>
      <c r="AT80" s="7"/>
      <c r="AU80" s="7">
        <v>39.179662499999999</v>
      </c>
      <c r="AV80" s="7">
        <v>0.55700201035397856</v>
      </c>
      <c r="AW80" s="7">
        <v>1.1869999999999999E-2</v>
      </c>
      <c r="AX80" s="10">
        <v>6.281173576950105E-3</v>
      </c>
      <c r="AY80" s="7">
        <v>3.0232500000000002E-2</v>
      </c>
      <c r="AZ80" s="10">
        <v>8.2040075769411053E-3</v>
      </c>
      <c r="BA80" s="7">
        <v>16.185749999999999</v>
      </c>
      <c r="BB80" s="10">
        <v>0.44640141579591081</v>
      </c>
      <c r="BC80" s="7">
        <v>0.25831999999999999</v>
      </c>
      <c r="BD80" s="10">
        <v>8.8771978056308796E-3</v>
      </c>
      <c r="BE80" s="7">
        <v>43.242114999999998</v>
      </c>
      <c r="BF80" s="10">
        <v>0.58726562800471582</v>
      </c>
      <c r="BG80" s="7">
        <v>0.34041749999999993</v>
      </c>
      <c r="BH80" s="10">
        <v>9.4549728470288402E-3</v>
      </c>
      <c r="BI80" s="7" t="s">
        <v>77</v>
      </c>
      <c r="BJ80" s="7" t="s">
        <v>77</v>
      </c>
      <c r="BK80" s="7">
        <v>0.16544</v>
      </c>
      <c r="BL80" s="10">
        <v>1.919910776094147E-2</v>
      </c>
      <c r="BM80" s="7">
        <v>1.3170000000000001E-2</v>
      </c>
      <c r="BN80" s="10">
        <v>7.154993475424096E-3</v>
      </c>
      <c r="BO80" s="7">
        <v>2.2227500000000001E-2</v>
      </c>
      <c r="BP80" s="11">
        <v>2.9013044550386317E-3</v>
      </c>
      <c r="BQ80" s="7">
        <v>5.6867500000000001E-2</v>
      </c>
      <c r="BR80" s="10">
        <v>7.4227839881637336E-3</v>
      </c>
      <c r="BS80" s="7" t="s">
        <v>77</v>
      </c>
      <c r="BT80" s="7" t="s">
        <v>77</v>
      </c>
      <c r="BU80" s="7">
        <f t="shared" si="59"/>
        <v>99.506072500000002</v>
      </c>
      <c r="BV80" s="7">
        <v>82.644871449429161</v>
      </c>
      <c r="BW80" s="7" t="s">
        <v>77</v>
      </c>
      <c r="BY80" s="27" t="s">
        <v>77</v>
      </c>
      <c r="BZ80" s="7" t="s">
        <v>77</v>
      </c>
      <c r="CA80" s="7" t="s">
        <v>77</v>
      </c>
      <c r="CB80" s="7" t="s">
        <v>77</v>
      </c>
      <c r="CC80" s="7" t="s">
        <v>77</v>
      </c>
      <c r="CD80" s="7" t="s">
        <v>77</v>
      </c>
      <c r="CE80" s="7" t="s">
        <v>77</v>
      </c>
      <c r="CF80" s="7" t="s">
        <v>77</v>
      </c>
      <c r="CG80" s="7" t="s">
        <v>77</v>
      </c>
      <c r="CH80" s="7" t="s">
        <v>77</v>
      </c>
      <c r="CI80" s="7" t="s">
        <v>77</v>
      </c>
      <c r="CJ80" s="7" t="s">
        <v>77</v>
      </c>
      <c r="CK80" s="7" t="s">
        <v>77</v>
      </c>
      <c r="CL80" s="7" t="s">
        <v>77</v>
      </c>
      <c r="CM80" s="7" t="s">
        <v>77</v>
      </c>
      <c r="CN80" s="7" t="s">
        <v>77</v>
      </c>
      <c r="CO80" s="7" t="s">
        <v>77</v>
      </c>
      <c r="CP80" s="7" t="s">
        <v>77</v>
      </c>
      <c r="CQ80" s="7" t="s">
        <v>77</v>
      </c>
      <c r="CR80" s="7" t="s">
        <v>77</v>
      </c>
      <c r="CS80" s="7" t="s">
        <v>77</v>
      </c>
      <c r="CT80" s="7" t="s">
        <v>77</v>
      </c>
      <c r="CU80" s="7" t="s">
        <v>77</v>
      </c>
      <c r="CV80" s="7" t="s">
        <v>77</v>
      </c>
      <c r="CW80" s="7" t="s">
        <v>77</v>
      </c>
      <c r="CX80" s="7" t="s">
        <v>77</v>
      </c>
      <c r="CY80" s="7" t="s">
        <v>77</v>
      </c>
      <c r="CZ80" s="7" t="s">
        <v>77</v>
      </c>
      <c r="DA80" s="7" t="s">
        <v>77</v>
      </c>
      <c r="DB80" s="7" t="s">
        <v>77</v>
      </c>
      <c r="DC80" s="7" t="s">
        <v>77</v>
      </c>
      <c r="DD80" s="7" t="s">
        <v>77</v>
      </c>
      <c r="DE80" s="7" t="s">
        <v>77</v>
      </c>
      <c r="DF80" s="7" t="s">
        <v>77</v>
      </c>
      <c r="DG80" s="7" t="s">
        <v>77</v>
      </c>
      <c r="DH80" s="7" t="s">
        <v>77</v>
      </c>
      <c r="DI80" s="7" t="s">
        <v>77</v>
      </c>
      <c r="DJ80" s="7" t="s">
        <v>77</v>
      </c>
      <c r="DK80" s="7" t="s">
        <v>77</v>
      </c>
      <c r="DL80" s="7" t="s">
        <v>77</v>
      </c>
      <c r="DM80" s="7" t="s">
        <v>77</v>
      </c>
      <c r="DN80" s="7" t="s">
        <v>77</v>
      </c>
      <c r="DO80" s="7" t="s">
        <v>77</v>
      </c>
      <c r="DP80" s="7" t="s">
        <v>77</v>
      </c>
      <c r="DQ80" s="7" t="s">
        <v>77</v>
      </c>
      <c r="DR80" s="7" t="s">
        <v>77</v>
      </c>
      <c r="DS80" s="7" t="s">
        <v>77</v>
      </c>
      <c r="DT80" s="7" t="s">
        <v>77</v>
      </c>
      <c r="DU80" s="7" t="s">
        <v>77</v>
      </c>
      <c r="DV80" s="7" t="s">
        <v>77</v>
      </c>
      <c r="DW80" s="7" t="s">
        <v>77</v>
      </c>
      <c r="DX80" s="7" t="s">
        <v>77</v>
      </c>
      <c r="DY80" s="7" t="s">
        <v>77</v>
      </c>
      <c r="DZ80" s="7" t="s">
        <v>77</v>
      </c>
      <c r="EA80" s="7" t="s">
        <v>77</v>
      </c>
      <c r="EB80" s="7" t="s">
        <v>77</v>
      </c>
      <c r="EC80" s="7" t="s">
        <v>77</v>
      </c>
      <c r="ED80" s="7" t="s">
        <v>77</v>
      </c>
      <c r="EE80" s="7" t="s">
        <v>77</v>
      </c>
      <c r="EF80" s="7" t="s">
        <v>77</v>
      </c>
      <c r="EG80" s="1" t="s">
        <v>77</v>
      </c>
      <c r="EH80" s="1" t="s">
        <v>77</v>
      </c>
      <c r="EI80" s="7" t="s">
        <v>77</v>
      </c>
      <c r="EJ80" s="7" t="s">
        <v>77</v>
      </c>
      <c r="EK80" s="7" t="s">
        <v>77</v>
      </c>
      <c r="EL80" s="7" t="s">
        <v>77</v>
      </c>
      <c r="EM80" s="7" t="s">
        <v>77</v>
      </c>
      <c r="EN80" s="7" t="s">
        <v>77</v>
      </c>
      <c r="EO80" s="7" t="s">
        <v>77</v>
      </c>
      <c r="EP80" s="7" t="s">
        <v>77</v>
      </c>
      <c r="EQ80" s="7" t="s">
        <v>77</v>
      </c>
      <c r="ER80" s="7" t="s">
        <v>77</v>
      </c>
      <c r="ES80" s="7" t="s">
        <v>77</v>
      </c>
      <c r="ET80" s="7" t="s">
        <v>77</v>
      </c>
      <c r="EU80" s="7" t="s">
        <v>77</v>
      </c>
      <c r="EV80" s="7" t="s">
        <v>77</v>
      </c>
      <c r="EW80" s="7" t="s">
        <v>77</v>
      </c>
      <c r="EX80" s="7" t="s">
        <v>77</v>
      </c>
      <c r="EY80" s="7" t="s">
        <v>77</v>
      </c>
      <c r="EZ80" s="7" t="s">
        <v>77</v>
      </c>
      <c r="FA80" s="7" t="s">
        <v>77</v>
      </c>
      <c r="FB80" s="7" t="s">
        <v>77</v>
      </c>
      <c r="FC80" s="7" t="s">
        <v>77</v>
      </c>
      <c r="FD80" s="7" t="s">
        <v>77</v>
      </c>
      <c r="FE80" s="7" t="s">
        <v>77</v>
      </c>
      <c r="FF80" s="7" t="s">
        <v>77</v>
      </c>
      <c r="FG80" s="7" t="s">
        <v>77</v>
      </c>
      <c r="FH80" s="7" t="s">
        <v>77</v>
      </c>
      <c r="FI80" s="7" t="s">
        <v>77</v>
      </c>
      <c r="FJ80" s="7" t="s">
        <v>77</v>
      </c>
      <c r="FK80" s="7" t="s">
        <v>77</v>
      </c>
    </row>
    <row r="81" spans="1:167" x14ac:dyDescent="0.25">
      <c r="A81" s="1" t="s">
        <v>76</v>
      </c>
      <c r="B81" s="1" t="s">
        <v>224</v>
      </c>
      <c r="C81" s="1">
        <v>63.914619999999999</v>
      </c>
      <c r="D81" s="1">
        <v>-16.701830000000001</v>
      </c>
      <c r="E81" s="1">
        <v>14</v>
      </c>
      <c r="F81" s="1">
        <v>3</v>
      </c>
      <c r="G81" s="1" t="s">
        <v>72</v>
      </c>
      <c r="I81" s="18">
        <v>48.146999999999998</v>
      </c>
      <c r="J81" s="18">
        <v>0.51071139355472828</v>
      </c>
      <c r="K81" s="18">
        <v>2.3690899999999999</v>
      </c>
      <c r="L81" s="18">
        <v>0.16518604812508458</v>
      </c>
      <c r="M81" s="18">
        <v>16.41966</v>
      </c>
      <c r="N81" s="18">
        <v>0.23983339936340473</v>
      </c>
      <c r="O81" s="18">
        <v>9.1232100000000003</v>
      </c>
      <c r="P81" s="18">
        <v>0.16518604812508458</v>
      </c>
      <c r="Q81" s="18">
        <v>0.15395</v>
      </c>
      <c r="R81" s="18">
        <v>2.5772389499287091E-2</v>
      </c>
      <c r="S81" s="18">
        <v>4.1507199999999997</v>
      </c>
      <c r="T81" s="18">
        <v>9.3561175549340778E-2</v>
      </c>
      <c r="U81" s="18">
        <v>14.04514</v>
      </c>
      <c r="V81" s="18">
        <v>0.18539397866901508</v>
      </c>
      <c r="W81" s="18">
        <v>2.9568400000000001</v>
      </c>
      <c r="X81" s="18">
        <v>0.16710938751692478</v>
      </c>
      <c r="Y81" s="18">
        <v>0.44822000000000001</v>
      </c>
      <c r="Z81" s="18">
        <v>3.6390997339353387E-2</v>
      </c>
      <c r="AA81" s="18">
        <v>0.29910999999999999</v>
      </c>
      <c r="AB81" s="18">
        <v>2.9833094836831622E-2</v>
      </c>
      <c r="AC81" s="18">
        <v>0.23286400000000002</v>
      </c>
      <c r="AD81" s="18">
        <v>1.7121177762525738E-2</v>
      </c>
      <c r="AE81" s="16">
        <f t="shared" si="31"/>
        <v>98.345804000000015</v>
      </c>
      <c r="AF81" s="16"/>
      <c r="AG81" s="16">
        <v>46.506</v>
      </c>
      <c r="AH81" s="16">
        <v>1.907</v>
      </c>
      <c r="AI81" s="16">
        <v>13.215999999999999</v>
      </c>
      <c r="AJ81" s="16">
        <v>0.996</v>
      </c>
      <c r="AK81" s="16">
        <v>12.77</v>
      </c>
      <c r="AL81" s="16">
        <v>0.124</v>
      </c>
      <c r="AM81" s="16">
        <v>10.195</v>
      </c>
      <c r="AN81" s="16">
        <v>11.305</v>
      </c>
      <c r="AO81" s="16">
        <v>2.38</v>
      </c>
      <c r="AP81" s="16">
        <v>0.36099999999999999</v>
      </c>
      <c r="AQ81" s="16">
        <v>0.24099999999999999</v>
      </c>
      <c r="AR81" s="7"/>
      <c r="AS81" s="7">
        <v>24.61</v>
      </c>
      <c r="AT81" s="7"/>
      <c r="AU81" s="7">
        <v>39.179662499999999</v>
      </c>
      <c r="AV81" s="7">
        <v>0.55700201035397856</v>
      </c>
      <c r="AW81" s="7">
        <v>1.1869999999999999E-2</v>
      </c>
      <c r="AX81" s="10">
        <v>6.281173576950105E-3</v>
      </c>
      <c r="AY81" s="7">
        <v>3.0232500000000002E-2</v>
      </c>
      <c r="AZ81" s="10">
        <v>8.2040075769411053E-3</v>
      </c>
      <c r="BA81" s="7">
        <v>16.185749999999999</v>
      </c>
      <c r="BB81" s="10">
        <v>0.44640141579591081</v>
      </c>
      <c r="BC81" s="7">
        <v>0.25831999999999999</v>
      </c>
      <c r="BD81" s="10">
        <v>8.8771978056308796E-3</v>
      </c>
      <c r="BE81" s="7">
        <v>43.242114999999998</v>
      </c>
      <c r="BF81" s="10">
        <v>0.58726562800471582</v>
      </c>
      <c r="BG81" s="7">
        <v>0.34041749999999993</v>
      </c>
      <c r="BH81" s="10">
        <v>9.4549728470288402E-3</v>
      </c>
      <c r="BI81" s="7" t="s">
        <v>77</v>
      </c>
      <c r="BJ81" s="7" t="s">
        <v>77</v>
      </c>
      <c r="BK81" s="7">
        <v>0.16544</v>
      </c>
      <c r="BL81" s="10">
        <v>1.919910776094147E-2</v>
      </c>
      <c r="BM81" s="7">
        <v>1.3170000000000001E-2</v>
      </c>
      <c r="BN81" s="10">
        <v>7.154993475424096E-3</v>
      </c>
      <c r="BO81" s="7">
        <v>2.2227500000000001E-2</v>
      </c>
      <c r="BP81" s="11">
        <v>2.9013044550386317E-3</v>
      </c>
      <c r="BQ81" s="7">
        <v>5.6867500000000001E-2</v>
      </c>
      <c r="BR81" s="10">
        <v>7.4227839881637336E-3</v>
      </c>
      <c r="BS81" s="7" t="s">
        <v>77</v>
      </c>
      <c r="BT81" s="7" t="s">
        <v>77</v>
      </c>
      <c r="BU81" s="7">
        <f t="shared" si="59"/>
        <v>99.506072500000002</v>
      </c>
      <c r="BV81" s="7">
        <v>82.644871449429161</v>
      </c>
      <c r="BW81" s="7" t="s">
        <v>77</v>
      </c>
      <c r="BY81" s="27" t="s">
        <v>77</v>
      </c>
      <c r="BZ81" s="7" t="s">
        <v>77</v>
      </c>
      <c r="CA81" s="7" t="s">
        <v>77</v>
      </c>
      <c r="CB81" s="7" t="s">
        <v>77</v>
      </c>
      <c r="CC81" s="7" t="s">
        <v>77</v>
      </c>
      <c r="CD81" s="7" t="s">
        <v>77</v>
      </c>
      <c r="CE81" s="7" t="s">
        <v>77</v>
      </c>
      <c r="CF81" s="7" t="s">
        <v>77</v>
      </c>
      <c r="CG81" s="7" t="s">
        <v>77</v>
      </c>
      <c r="CH81" s="7" t="s">
        <v>77</v>
      </c>
      <c r="CI81" s="7" t="s">
        <v>77</v>
      </c>
      <c r="CJ81" s="7" t="s">
        <v>77</v>
      </c>
      <c r="CK81" s="7" t="s">
        <v>77</v>
      </c>
      <c r="CL81" s="7" t="s">
        <v>77</v>
      </c>
      <c r="CM81" s="7" t="s">
        <v>77</v>
      </c>
      <c r="CN81" s="7" t="s">
        <v>77</v>
      </c>
      <c r="CO81" s="7" t="s">
        <v>77</v>
      </c>
      <c r="CP81" s="7" t="s">
        <v>77</v>
      </c>
      <c r="CQ81" s="7" t="s">
        <v>77</v>
      </c>
      <c r="CR81" s="7" t="s">
        <v>77</v>
      </c>
      <c r="CS81" s="7" t="s">
        <v>77</v>
      </c>
      <c r="CT81" s="7" t="s">
        <v>77</v>
      </c>
      <c r="CU81" s="7" t="s">
        <v>77</v>
      </c>
      <c r="CV81" s="7" t="s">
        <v>77</v>
      </c>
      <c r="CW81" s="7" t="s">
        <v>77</v>
      </c>
      <c r="CX81" s="7" t="s">
        <v>77</v>
      </c>
      <c r="CY81" s="7" t="s">
        <v>77</v>
      </c>
      <c r="CZ81" s="7" t="s">
        <v>77</v>
      </c>
      <c r="DA81" s="7" t="s">
        <v>77</v>
      </c>
      <c r="DB81" s="7" t="s">
        <v>77</v>
      </c>
      <c r="DC81" s="7" t="s">
        <v>77</v>
      </c>
      <c r="DD81" s="7" t="s">
        <v>77</v>
      </c>
      <c r="DE81" s="7" t="s">
        <v>77</v>
      </c>
      <c r="DF81" s="7" t="s">
        <v>77</v>
      </c>
      <c r="DG81" s="7" t="s">
        <v>77</v>
      </c>
      <c r="DH81" s="7" t="s">
        <v>77</v>
      </c>
      <c r="DI81" s="7" t="s">
        <v>77</v>
      </c>
      <c r="DJ81" s="7" t="s">
        <v>77</v>
      </c>
      <c r="DK81" s="7" t="s">
        <v>77</v>
      </c>
      <c r="DL81" s="7" t="s">
        <v>77</v>
      </c>
      <c r="DM81" s="7" t="s">
        <v>77</v>
      </c>
      <c r="DN81" s="7" t="s">
        <v>77</v>
      </c>
      <c r="DO81" s="7" t="s">
        <v>77</v>
      </c>
      <c r="DP81" s="7" t="s">
        <v>77</v>
      </c>
      <c r="DQ81" s="7" t="s">
        <v>77</v>
      </c>
      <c r="DR81" s="7" t="s">
        <v>77</v>
      </c>
      <c r="DS81" s="7" t="s">
        <v>77</v>
      </c>
      <c r="DT81" s="7" t="s">
        <v>77</v>
      </c>
      <c r="DU81" s="7" t="s">
        <v>77</v>
      </c>
      <c r="DV81" s="7" t="s">
        <v>77</v>
      </c>
      <c r="DW81" s="7" t="s">
        <v>77</v>
      </c>
      <c r="DX81" s="7" t="s">
        <v>77</v>
      </c>
      <c r="DY81" s="7" t="s">
        <v>77</v>
      </c>
      <c r="DZ81" s="7" t="s">
        <v>77</v>
      </c>
      <c r="EA81" s="7" t="s">
        <v>77</v>
      </c>
      <c r="EB81" s="7" t="s">
        <v>77</v>
      </c>
      <c r="EC81" s="7" t="s">
        <v>77</v>
      </c>
      <c r="ED81" s="7" t="s">
        <v>77</v>
      </c>
      <c r="EE81" s="7" t="s">
        <v>77</v>
      </c>
      <c r="EF81" s="7" t="s">
        <v>77</v>
      </c>
      <c r="EG81" s="1" t="s">
        <v>77</v>
      </c>
      <c r="EH81" s="1" t="s">
        <v>77</v>
      </c>
      <c r="EI81" s="7" t="s">
        <v>77</v>
      </c>
      <c r="EJ81" s="7" t="s">
        <v>77</v>
      </c>
      <c r="EK81" s="7" t="s">
        <v>77</v>
      </c>
      <c r="EL81" s="7" t="s">
        <v>77</v>
      </c>
      <c r="EM81" s="7" t="s">
        <v>77</v>
      </c>
      <c r="EN81" s="7" t="s">
        <v>77</v>
      </c>
      <c r="EO81" s="7" t="s">
        <v>77</v>
      </c>
      <c r="EP81" s="7" t="s">
        <v>77</v>
      </c>
      <c r="EQ81" s="7" t="s">
        <v>77</v>
      </c>
      <c r="ER81" s="7" t="s">
        <v>77</v>
      </c>
      <c r="ES81" s="7" t="s">
        <v>77</v>
      </c>
      <c r="ET81" s="7" t="s">
        <v>77</v>
      </c>
      <c r="EU81" s="7" t="s">
        <v>77</v>
      </c>
      <c r="EV81" s="7" t="s">
        <v>77</v>
      </c>
      <c r="EW81" s="7" t="s">
        <v>77</v>
      </c>
      <c r="EX81" s="7" t="s">
        <v>77</v>
      </c>
      <c r="EY81" s="7" t="s">
        <v>77</v>
      </c>
      <c r="EZ81" s="7" t="s">
        <v>77</v>
      </c>
      <c r="FA81" s="7" t="s">
        <v>77</v>
      </c>
      <c r="FB81" s="7" t="s">
        <v>77</v>
      </c>
      <c r="FC81" s="7" t="s">
        <v>77</v>
      </c>
      <c r="FD81" s="7" t="s">
        <v>77</v>
      </c>
      <c r="FE81" s="7" t="s">
        <v>77</v>
      </c>
      <c r="FF81" s="7" t="s">
        <v>77</v>
      </c>
      <c r="FG81" s="7" t="s">
        <v>77</v>
      </c>
      <c r="FH81" s="7" t="s">
        <v>77</v>
      </c>
      <c r="FI81" s="7" t="s">
        <v>77</v>
      </c>
      <c r="FJ81" s="7" t="s">
        <v>77</v>
      </c>
      <c r="FK81" s="7" t="s">
        <v>77</v>
      </c>
    </row>
    <row r="82" spans="1:167" x14ac:dyDescent="0.25">
      <c r="A82" s="1" t="s">
        <v>76</v>
      </c>
      <c r="B82" s="1" t="s">
        <v>224</v>
      </c>
      <c r="C82" s="1">
        <v>63.914619999999999</v>
      </c>
      <c r="D82" s="1">
        <v>-16.701830000000001</v>
      </c>
      <c r="E82" s="1">
        <v>15</v>
      </c>
      <c r="F82" s="1">
        <v>1</v>
      </c>
      <c r="G82" s="1" t="s">
        <v>72</v>
      </c>
      <c r="I82" s="18">
        <v>47.936010000000003</v>
      </c>
      <c r="J82" s="18">
        <v>0.51013371015006326</v>
      </c>
      <c r="K82" s="18">
        <v>2.4485000000000001</v>
      </c>
      <c r="L82" s="18">
        <v>0.17672589289569476</v>
      </c>
      <c r="M82" s="18">
        <v>15.572520000000001</v>
      </c>
      <c r="N82" s="18">
        <v>0.2306881842448833</v>
      </c>
      <c r="O82" s="18">
        <v>10.249510000000001</v>
      </c>
      <c r="P82" s="18">
        <v>0.17672589289569476</v>
      </c>
      <c r="Q82" s="18">
        <v>0.1724</v>
      </c>
      <c r="R82" s="18">
        <v>2.6213167552992286E-2</v>
      </c>
      <c r="S82" s="18">
        <v>4.65564</v>
      </c>
      <c r="T82" s="18">
        <v>0.10059238975878723</v>
      </c>
      <c r="U82" s="18">
        <v>13.47911</v>
      </c>
      <c r="V82" s="18">
        <v>0.18045483406758125</v>
      </c>
      <c r="W82" s="18">
        <v>3.01946</v>
      </c>
      <c r="X82" s="18">
        <v>0.17080244849307361</v>
      </c>
      <c r="Y82" s="18">
        <v>0.55008000000000001</v>
      </c>
      <c r="Z82" s="18">
        <v>4.0041737911702874E-2</v>
      </c>
      <c r="AA82" s="18">
        <v>0.25786999999999999</v>
      </c>
      <c r="AB82" s="18">
        <v>2.7977543095788166E-2</v>
      </c>
      <c r="AC82" s="18">
        <v>0.28045599999999998</v>
      </c>
      <c r="AD82" s="18">
        <v>1.8278883111332717E-2</v>
      </c>
      <c r="AE82" s="16">
        <f t="shared" si="31"/>
        <v>98.621555999999998</v>
      </c>
      <c r="AF82" s="16"/>
      <c r="AG82" s="16">
        <v>46.636000000000003</v>
      </c>
      <c r="AH82" s="16">
        <v>2.052</v>
      </c>
      <c r="AI82" s="16">
        <v>13.048</v>
      </c>
      <c r="AJ82" s="16">
        <v>1.06</v>
      </c>
      <c r="AK82" s="16">
        <v>12.973000000000001</v>
      </c>
      <c r="AL82" s="16">
        <v>0.14399999999999999</v>
      </c>
      <c r="AM82" s="16">
        <v>9.5850000000000009</v>
      </c>
      <c r="AN82" s="16">
        <v>11.294</v>
      </c>
      <c r="AO82" s="16">
        <v>2.5299999999999998</v>
      </c>
      <c r="AP82" s="16">
        <v>0.46100000000000002</v>
      </c>
      <c r="AQ82" s="16">
        <v>0.216</v>
      </c>
      <c r="AR82" s="7"/>
      <c r="AS82" s="7">
        <v>19.8</v>
      </c>
      <c r="AT82" s="7"/>
      <c r="AU82" s="7">
        <v>38.788070000000005</v>
      </c>
      <c r="AV82" s="7">
        <v>0.5532849029787813</v>
      </c>
      <c r="AW82" s="7">
        <v>1.46E-2</v>
      </c>
      <c r="AX82" s="10">
        <v>6.3035979440319813E-3</v>
      </c>
      <c r="AY82" s="7">
        <v>3.0515E-2</v>
      </c>
      <c r="AZ82" s="10">
        <v>8.3703684210526316E-3</v>
      </c>
      <c r="BA82" s="7">
        <v>17.290859999999999</v>
      </c>
      <c r="BB82" s="10">
        <v>0.4742022484650617</v>
      </c>
      <c r="BC82" s="7">
        <v>0.27595500000000001</v>
      </c>
      <c r="BD82" s="10">
        <v>8.9934097980955956E-3</v>
      </c>
      <c r="BE82" s="7">
        <v>42.638635000000001</v>
      </c>
      <c r="BF82" s="10">
        <v>0.58462472612119065</v>
      </c>
      <c r="BG82" s="7">
        <v>0.36583500000000002</v>
      </c>
      <c r="BH82" s="10">
        <v>9.7104524592671916E-3</v>
      </c>
      <c r="BI82" s="7" t="s">
        <v>77</v>
      </c>
      <c r="BJ82" s="7" t="s">
        <v>77</v>
      </c>
      <c r="BK82" s="7">
        <v>0.15843000000000002</v>
      </c>
      <c r="BL82" s="10">
        <v>1.9087951807228918E-2</v>
      </c>
      <c r="BM82" s="7">
        <v>9.7199999999999995E-3</v>
      </c>
      <c r="BN82" s="10">
        <v>7.1524528301886775E-3</v>
      </c>
      <c r="BO82" s="7">
        <v>1.8279999999999998E-2</v>
      </c>
      <c r="BP82" s="11">
        <v>2.8870851659336264E-3</v>
      </c>
      <c r="BQ82" s="7">
        <v>6.3450000000000006E-2</v>
      </c>
      <c r="BR82" s="10">
        <v>1.0021091563374652E-2</v>
      </c>
      <c r="BS82" s="7" t="s">
        <v>77</v>
      </c>
      <c r="BT82" s="7" t="s">
        <v>77</v>
      </c>
      <c r="BU82" s="7">
        <f t="shared" si="59"/>
        <v>99.654350000000022</v>
      </c>
      <c r="BV82" s="7">
        <v>81.465771888057944</v>
      </c>
      <c r="BW82" s="7" t="s">
        <v>77</v>
      </c>
      <c r="BY82" s="27" t="s">
        <v>77</v>
      </c>
      <c r="BZ82" s="7" t="s">
        <v>77</v>
      </c>
      <c r="CA82" s="7" t="s">
        <v>77</v>
      </c>
      <c r="CB82" s="7" t="s">
        <v>77</v>
      </c>
      <c r="CC82" s="7" t="s">
        <v>77</v>
      </c>
      <c r="CD82" s="7" t="s">
        <v>77</v>
      </c>
      <c r="CE82" s="7" t="s">
        <v>77</v>
      </c>
      <c r="CF82" s="7" t="s">
        <v>77</v>
      </c>
      <c r="CG82" s="7" t="s">
        <v>77</v>
      </c>
      <c r="CH82" s="7" t="s">
        <v>77</v>
      </c>
      <c r="CI82" s="7" t="s">
        <v>77</v>
      </c>
      <c r="CJ82" s="7" t="s">
        <v>77</v>
      </c>
      <c r="CK82" s="7" t="s">
        <v>77</v>
      </c>
      <c r="CL82" s="7" t="s">
        <v>77</v>
      </c>
      <c r="CM82" s="7" t="s">
        <v>77</v>
      </c>
      <c r="CN82" s="7" t="s">
        <v>77</v>
      </c>
      <c r="CO82" s="7" t="s">
        <v>77</v>
      </c>
      <c r="CP82" s="7" t="s">
        <v>77</v>
      </c>
      <c r="CQ82" s="7" t="s">
        <v>77</v>
      </c>
      <c r="CR82" s="7" t="s">
        <v>77</v>
      </c>
      <c r="CS82" s="7" t="s">
        <v>77</v>
      </c>
      <c r="CT82" s="7" t="s">
        <v>77</v>
      </c>
      <c r="CU82" s="7" t="s">
        <v>77</v>
      </c>
      <c r="CV82" s="7" t="s">
        <v>77</v>
      </c>
      <c r="CW82" s="7" t="s">
        <v>77</v>
      </c>
      <c r="CX82" s="7" t="s">
        <v>77</v>
      </c>
      <c r="CY82" s="7" t="s">
        <v>77</v>
      </c>
      <c r="CZ82" s="7" t="s">
        <v>77</v>
      </c>
      <c r="DA82" s="7" t="s">
        <v>77</v>
      </c>
      <c r="DB82" s="7" t="s">
        <v>77</v>
      </c>
      <c r="DC82" s="7" t="s">
        <v>77</v>
      </c>
      <c r="DD82" s="7" t="s">
        <v>77</v>
      </c>
      <c r="DE82" s="7" t="s">
        <v>77</v>
      </c>
      <c r="DF82" s="7" t="s">
        <v>77</v>
      </c>
      <c r="DG82" s="7" t="s">
        <v>77</v>
      </c>
      <c r="DH82" s="7" t="s">
        <v>77</v>
      </c>
      <c r="DI82" s="7" t="s">
        <v>77</v>
      </c>
      <c r="DJ82" s="7" t="s">
        <v>77</v>
      </c>
      <c r="DK82" s="7" t="s">
        <v>77</v>
      </c>
      <c r="DL82" s="7" t="s">
        <v>77</v>
      </c>
      <c r="DM82" s="7" t="s">
        <v>77</v>
      </c>
      <c r="DN82" s="7" t="s">
        <v>77</v>
      </c>
      <c r="DO82" s="7" t="s">
        <v>77</v>
      </c>
      <c r="DP82" s="7" t="s">
        <v>77</v>
      </c>
      <c r="DQ82" s="7" t="s">
        <v>77</v>
      </c>
      <c r="DR82" s="7" t="s">
        <v>77</v>
      </c>
      <c r="DS82" s="7" t="s">
        <v>77</v>
      </c>
      <c r="DT82" s="7" t="s">
        <v>77</v>
      </c>
      <c r="DU82" s="7" t="s">
        <v>77</v>
      </c>
      <c r="DV82" s="7" t="s">
        <v>77</v>
      </c>
      <c r="DW82" s="7" t="s">
        <v>77</v>
      </c>
      <c r="DX82" s="7" t="s">
        <v>77</v>
      </c>
      <c r="DY82" s="7" t="s">
        <v>77</v>
      </c>
      <c r="DZ82" s="7" t="s">
        <v>77</v>
      </c>
      <c r="EA82" s="7" t="s">
        <v>77</v>
      </c>
      <c r="EB82" s="7" t="s">
        <v>77</v>
      </c>
      <c r="EC82" s="7" t="s">
        <v>77</v>
      </c>
      <c r="ED82" s="7" t="s">
        <v>77</v>
      </c>
      <c r="EE82" s="7" t="s">
        <v>77</v>
      </c>
      <c r="EF82" s="7" t="s">
        <v>77</v>
      </c>
      <c r="EG82" s="1" t="s">
        <v>77</v>
      </c>
      <c r="EH82" s="1" t="s">
        <v>77</v>
      </c>
      <c r="EI82" s="7" t="s">
        <v>77</v>
      </c>
      <c r="EJ82" s="7" t="s">
        <v>77</v>
      </c>
      <c r="EK82" s="7" t="s">
        <v>77</v>
      </c>
      <c r="EL82" s="7" t="s">
        <v>77</v>
      </c>
      <c r="EM82" s="7" t="s">
        <v>77</v>
      </c>
      <c r="EN82" s="7" t="s">
        <v>77</v>
      </c>
      <c r="EO82" s="7" t="s">
        <v>77</v>
      </c>
      <c r="EP82" s="7" t="s">
        <v>77</v>
      </c>
      <c r="EQ82" s="7" t="s">
        <v>77</v>
      </c>
      <c r="ER82" s="7" t="s">
        <v>77</v>
      </c>
      <c r="ES82" s="7" t="s">
        <v>77</v>
      </c>
      <c r="ET82" s="7" t="s">
        <v>77</v>
      </c>
      <c r="EU82" s="7" t="s">
        <v>77</v>
      </c>
      <c r="EV82" s="7" t="s">
        <v>77</v>
      </c>
      <c r="EW82" s="7" t="s">
        <v>77</v>
      </c>
      <c r="EX82" s="7" t="s">
        <v>77</v>
      </c>
      <c r="EY82" s="7" t="s">
        <v>77</v>
      </c>
      <c r="EZ82" s="7" t="s">
        <v>77</v>
      </c>
      <c r="FA82" s="7" t="s">
        <v>77</v>
      </c>
      <c r="FB82" s="7" t="s">
        <v>77</v>
      </c>
      <c r="FC82" s="7" t="s">
        <v>77</v>
      </c>
      <c r="FD82" s="7" t="s">
        <v>77</v>
      </c>
      <c r="FE82" s="7" t="s">
        <v>77</v>
      </c>
      <c r="FF82" s="7" t="s">
        <v>77</v>
      </c>
      <c r="FG82" s="7" t="s">
        <v>77</v>
      </c>
      <c r="FH82" s="7" t="s">
        <v>77</v>
      </c>
      <c r="FI82" s="7" t="s">
        <v>77</v>
      </c>
      <c r="FJ82" s="7" t="s">
        <v>77</v>
      </c>
      <c r="FK82" s="7" t="s">
        <v>77</v>
      </c>
    </row>
    <row r="83" spans="1:167" x14ac:dyDescent="0.25">
      <c r="A83" s="1" t="s">
        <v>76</v>
      </c>
      <c r="B83" s="1" t="s">
        <v>224</v>
      </c>
      <c r="C83" s="1">
        <v>63.914619999999999</v>
      </c>
      <c r="D83" s="1">
        <v>-16.701830000000001</v>
      </c>
      <c r="E83" s="1">
        <v>16</v>
      </c>
      <c r="F83" s="1">
        <v>1</v>
      </c>
      <c r="G83" s="1" t="s">
        <v>72</v>
      </c>
      <c r="I83" s="18">
        <v>48.094169999999998</v>
      </c>
      <c r="J83" s="18">
        <v>0.51039039348786441</v>
      </c>
      <c r="K83" s="18">
        <v>2.2087500000000002</v>
      </c>
      <c r="L83" s="18">
        <v>0.16730874479943481</v>
      </c>
      <c r="M83" s="18">
        <v>16.570830000000001</v>
      </c>
      <c r="N83" s="18">
        <v>0.24168525644300215</v>
      </c>
      <c r="O83" s="18">
        <v>9.3415400000000002</v>
      </c>
      <c r="P83" s="18">
        <v>0.16730874479943481</v>
      </c>
      <c r="Q83" s="18">
        <v>0.18536</v>
      </c>
      <c r="R83" s="18">
        <v>2.5786410309996517E-2</v>
      </c>
      <c r="S83" s="18">
        <v>4.9095599999999999</v>
      </c>
      <c r="T83" s="18">
        <v>0.10309644842261705</v>
      </c>
      <c r="U83" s="18">
        <v>13.306570000000001</v>
      </c>
      <c r="V83" s="18">
        <v>0.17855185972221202</v>
      </c>
      <c r="W83" s="18">
        <v>2.7814000000000001</v>
      </c>
      <c r="X83" s="18">
        <v>0.16408990200544737</v>
      </c>
      <c r="Y83" s="18">
        <v>0.45502999999999999</v>
      </c>
      <c r="Z83" s="18">
        <v>3.6957485042621904E-2</v>
      </c>
      <c r="AA83" s="18">
        <v>0.22203999999999999</v>
      </c>
      <c r="AB83" s="18">
        <v>2.6511896800825593E-2</v>
      </c>
      <c r="AC83" s="18">
        <v>0.24820799999999998</v>
      </c>
      <c r="AD83" s="18">
        <v>1.7460865421764324E-2</v>
      </c>
      <c r="AE83" s="16">
        <f t="shared" si="31"/>
        <v>98.323458000000016</v>
      </c>
      <c r="AF83" s="16"/>
      <c r="AG83" s="16">
        <v>46.819000000000003</v>
      </c>
      <c r="AH83" s="16">
        <v>1.835</v>
      </c>
      <c r="AI83" s="16">
        <v>13.77</v>
      </c>
      <c r="AJ83" s="16">
        <v>0.92700000000000005</v>
      </c>
      <c r="AK83" s="16">
        <v>12.305</v>
      </c>
      <c r="AL83" s="16">
        <v>0.154</v>
      </c>
      <c r="AM83" s="16">
        <v>10.26</v>
      </c>
      <c r="AN83" s="16">
        <v>11.057</v>
      </c>
      <c r="AO83" s="16">
        <v>2.3109999999999999</v>
      </c>
      <c r="AP83" s="16">
        <v>0.378</v>
      </c>
      <c r="AQ83" s="16">
        <v>0.185</v>
      </c>
      <c r="AR83" s="7"/>
      <c r="AS83" s="7">
        <v>21.07</v>
      </c>
      <c r="AT83" s="7"/>
      <c r="AU83" s="7">
        <v>39.463708888888881</v>
      </c>
      <c r="AV83" s="7">
        <v>0.55691230832883831</v>
      </c>
      <c r="AW83" s="7">
        <v>1.1402222222222223E-2</v>
      </c>
      <c r="AX83" s="10">
        <v>6.275670423349226E-3</v>
      </c>
      <c r="AY83" s="7">
        <v>3.3627777777777777E-2</v>
      </c>
      <c r="AZ83" s="10">
        <v>8.2720512233529636E-3</v>
      </c>
      <c r="BA83" s="7">
        <v>15.851095555555553</v>
      </c>
      <c r="BB83" s="10">
        <v>0.43735435132694173</v>
      </c>
      <c r="BC83" s="7">
        <v>0.25216555555555553</v>
      </c>
      <c r="BD83" s="10">
        <v>8.7331615261048729E-3</v>
      </c>
      <c r="BE83" s="7">
        <v>44.006362222222215</v>
      </c>
      <c r="BF83" s="10">
        <v>0.58867197781195579</v>
      </c>
      <c r="BG83" s="7">
        <v>0.33963444444444441</v>
      </c>
      <c r="BH83" s="10">
        <v>9.3808270444186055E-3</v>
      </c>
      <c r="BI83" s="7" t="s">
        <v>77</v>
      </c>
      <c r="BJ83" s="7" t="s">
        <v>77</v>
      </c>
      <c r="BK83" s="7">
        <v>0.18001555555555554</v>
      </c>
      <c r="BL83" s="10">
        <v>1.9261476396557724E-2</v>
      </c>
      <c r="BM83" s="7">
        <v>2.0830000000000001E-2</v>
      </c>
      <c r="BN83" s="10">
        <v>7.3710854418775201E-3</v>
      </c>
      <c r="BO83" s="7">
        <v>2.2736666666666665E-2</v>
      </c>
      <c r="BP83" s="11">
        <v>2.8944663523360471E-3</v>
      </c>
      <c r="BQ83" s="7">
        <v>5.9700000000000003E-2</v>
      </c>
      <c r="BR83" s="10">
        <v>7.6000428632661795E-3</v>
      </c>
      <c r="BS83" s="7" t="s">
        <v>77</v>
      </c>
      <c r="BT83" s="7" t="s">
        <v>77</v>
      </c>
      <c r="BU83" s="7">
        <f t="shared" si="59"/>
        <v>100.24127888888887</v>
      </c>
      <c r="BV83" s="7">
        <v>83.188929280533202</v>
      </c>
      <c r="BW83" s="7" t="s">
        <v>77</v>
      </c>
      <c r="BY83" s="27">
        <v>6591.4806394496482</v>
      </c>
      <c r="BZ83" s="7">
        <v>197.74441918348944</v>
      </c>
      <c r="CA83" s="7">
        <v>3.7557286541353383</v>
      </c>
      <c r="CB83" s="7">
        <f t="shared" si="32"/>
        <v>0.18778643270676693</v>
      </c>
      <c r="CC83" s="7">
        <v>0.77283912086466156</v>
      </c>
      <c r="CD83" s="7">
        <f t="shared" si="60"/>
        <v>3.0913564834586463E-2</v>
      </c>
      <c r="CE83" s="7">
        <v>286.56396203007517</v>
      </c>
      <c r="CF83" s="7">
        <f t="shared" si="33"/>
        <v>45.850233924812031</v>
      </c>
      <c r="CG83" s="9">
        <v>27864.345451127821</v>
      </c>
      <c r="CH83" s="9">
        <f t="shared" si="34"/>
        <v>557.28690902255642</v>
      </c>
      <c r="CI83" s="9">
        <v>218852.42330827069</v>
      </c>
      <c r="CJ83" s="9">
        <f t="shared" si="35"/>
        <v>2188.5242330827068</v>
      </c>
      <c r="CK83" s="7">
        <v>286.27354342105269</v>
      </c>
      <c r="CL83" s="7">
        <f t="shared" si="36"/>
        <v>51.529237815789486</v>
      </c>
      <c r="CM83" s="9">
        <v>3665.082845864662</v>
      </c>
      <c r="CN83" s="9">
        <f t="shared" si="61"/>
        <v>73.301656917293244</v>
      </c>
      <c r="CO83" s="9">
        <v>12447.517593984961</v>
      </c>
      <c r="CP83" s="9">
        <f t="shared" si="37"/>
        <v>248.95035187969924</v>
      </c>
      <c r="CQ83" s="9">
        <v>3587.7258890977441</v>
      </c>
      <c r="CR83" s="9">
        <f t="shared" si="38"/>
        <v>71.754517781954888</v>
      </c>
      <c r="CS83" s="9">
        <v>12342.790883458645</v>
      </c>
      <c r="CT83" s="9">
        <f t="shared" si="39"/>
        <v>246.85581766917292</v>
      </c>
      <c r="CU83" s="7">
        <v>342.58835187969925</v>
      </c>
      <c r="CV83" s="7">
        <f t="shared" si="40"/>
        <v>10.277650556390977</v>
      </c>
      <c r="CW83" s="7">
        <v>23.609272800751885</v>
      </c>
      <c r="CX83" s="7">
        <f t="shared" si="41"/>
        <v>0.94437091203007539</v>
      </c>
      <c r="CY83" s="7">
        <v>100.16801842105264</v>
      </c>
      <c r="CZ83" s="7">
        <f t="shared" si="42"/>
        <v>4.0067207368421052</v>
      </c>
      <c r="DA83" s="7">
        <v>12.209022312030076</v>
      </c>
      <c r="DB83" s="7">
        <f t="shared" si="43"/>
        <v>0.97672178496240603</v>
      </c>
      <c r="DC83" s="7">
        <v>117.99796090225564</v>
      </c>
      <c r="DD83" s="7">
        <f t="shared" si="44"/>
        <v>5.8998980451127823</v>
      </c>
      <c r="DE83" s="7">
        <v>11.336886428571429</v>
      </c>
      <c r="DF83" s="7">
        <f t="shared" si="45"/>
        <v>0.68021318571428568</v>
      </c>
      <c r="DG83" s="7">
        <v>26.294324849624061</v>
      </c>
      <c r="DH83" s="7">
        <f t="shared" si="46"/>
        <v>1.0517729939849625</v>
      </c>
      <c r="DI83" s="7">
        <v>3.4960240131578946</v>
      </c>
      <c r="DJ83" s="7">
        <f t="shared" si="47"/>
        <v>0.24472168092105265</v>
      </c>
      <c r="DK83" s="7">
        <v>16.831958533834587</v>
      </c>
      <c r="DL83" s="7">
        <f t="shared" si="48"/>
        <v>1.6831958533834588</v>
      </c>
      <c r="DM83" s="7">
        <v>4.2817383590225564</v>
      </c>
      <c r="DN83" s="7">
        <f t="shared" si="49"/>
        <v>0.77071290462406017</v>
      </c>
      <c r="DO83" s="7">
        <v>1.3309972857142858</v>
      </c>
      <c r="DP83" s="7">
        <f t="shared" si="50"/>
        <v>9.316981000000002E-2</v>
      </c>
      <c r="DQ83" s="7">
        <v>5.3179167537593992</v>
      </c>
      <c r="DR83" s="7">
        <f t="shared" si="51"/>
        <v>1.0635833507518799</v>
      </c>
      <c r="DS83" s="7">
        <v>0.74541656372180454</v>
      </c>
      <c r="DT83" s="7">
        <f t="shared" si="52"/>
        <v>0.13417498146992482</v>
      </c>
      <c r="DU83" s="7">
        <v>4.4017780507518793</v>
      </c>
      <c r="DV83" s="7">
        <f t="shared" si="53"/>
        <v>1.1884800737030075</v>
      </c>
      <c r="DW83" s="7">
        <v>0.909890302631579</v>
      </c>
      <c r="DX83" s="7">
        <f t="shared" si="54"/>
        <v>8.1890127236842108E-2</v>
      </c>
      <c r="DY83" s="7">
        <v>2.4330038984962408</v>
      </c>
      <c r="DZ83" s="7">
        <f t="shared" si="55"/>
        <v>0.26763042883458649</v>
      </c>
      <c r="EA83" s="7">
        <v>0.31330007518796993</v>
      </c>
      <c r="EB83" s="7">
        <f t="shared" si="56"/>
        <v>7.2059017293233094E-2</v>
      </c>
      <c r="EC83" s="7">
        <v>2.5342983890977444</v>
      </c>
      <c r="ED83" s="7">
        <f t="shared" si="57"/>
        <v>0.27877282280075188</v>
      </c>
      <c r="EE83" s="7">
        <v>0.3240895665413534</v>
      </c>
      <c r="EF83" s="7">
        <f t="shared" si="58"/>
        <v>5.1854330646616542E-2</v>
      </c>
      <c r="EG83" s="1" t="s">
        <v>77</v>
      </c>
      <c r="EH83" s="1" t="s">
        <v>77</v>
      </c>
      <c r="EI83" s="7">
        <v>3.1599553249999999</v>
      </c>
      <c r="EJ83" s="7">
        <v>0.61289539500000001</v>
      </c>
      <c r="EK83" s="7">
        <v>226.2171443</v>
      </c>
      <c r="EL83" s="9">
        <v>80808.934989999994</v>
      </c>
      <c r="EM83" s="9">
        <v>218852.42329999999</v>
      </c>
      <c r="EN83" s="7">
        <v>225.96640070000001</v>
      </c>
      <c r="EO83" s="9">
        <v>2896.6854840000001</v>
      </c>
      <c r="EP83" s="9">
        <v>9843.4403710000006</v>
      </c>
      <c r="EQ83" s="9">
        <v>2835.5466820000001</v>
      </c>
      <c r="ER83" s="9">
        <v>9760.6229640000001</v>
      </c>
      <c r="ES83" s="7">
        <v>270.40498609999997</v>
      </c>
      <c r="ET83" s="7">
        <v>18.638767690000002</v>
      </c>
      <c r="EU83" s="7">
        <v>79.071970949999994</v>
      </c>
      <c r="EV83" s="7">
        <v>9.6594093060000006</v>
      </c>
      <c r="EW83" s="7">
        <v>93.136495719999999</v>
      </c>
      <c r="EX83" s="7">
        <v>8.9482256299999996</v>
      </c>
      <c r="EY83" s="7">
        <v>20.754208819999999</v>
      </c>
      <c r="EZ83" s="7">
        <v>2.7599341239999999</v>
      </c>
      <c r="FA83" s="7">
        <v>13.28577922</v>
      </c>
      <c r="FB83" s="7">
        <v>3.379895957</v>
      </c>
      <c r="FC83" s="7">
        <v>1.050730172</v>
      </c>
      <c r="FD83" s="7">
        <v>4.1984249609999997</v>
      </c>
      <c r="FE83" s="7">
        <v>0.58856614699999998</v>
      </c>
      <c r="FF83" s="7">
        <v>3.4776131939999999</v>
      </c>
      <c r="FG83" s="7">
        <v>0.71844834999999996</v>
      </c>
      <c r="FH83" s="7">
        <v>1.9249191210000001</v>
      </c>
      <c r="FI83" s="7">
        <v>0.24737553100000001</v>
      </c>
      <c r="FJ83" s="7">
        <v>2.010285621</v>
      </c>
      <c r="FK83" s="7">
        <v>0.25768708200000001</v>
      </c>
    </row>
    <row r="84" spans="1:167" x14ac:dyDescent="0.25">
      <c r="A84" s="1" t="s">
        <v>76</v>
      </c>
      <c r="B84" s="1" t="s">
        <v>224</v>
      </c>
      <c r="C84" s="1">
        <v>63.914619999999999</v>
      </c>
      <c r="D84" s="1">
        <v>-16.701830000000001</v>
      </c>
      <c r="E84" s="1">
        <v>17</v>
      </c>
      <c r="F84" s="1">
        <v>1</v>
      </c>
      <c r="G84" s="1" t="s">
        <v>72</v>
      </c>
      <c r="I84" s="18">
        <v>48.317320000000002</v>
      </c>
      <c r="J84" s="18">
        <v>0.51137441994615851</v>
      </c>
      <c r="K84" s="18">
        <v>2.2481599999999999</v>
      </c>
      <c r="L84" s="18">
        <v>0.1794791922176576</v>
      </c>
      <c r="M84" s="18">
        <v>15.46937</v>
      </c>
      <c r="N84" s="18">
        <v>0.22919572653852921</v>
      </c>
      <c r="O84" s="18">
        <v>10.54081</v>
      </c>
      <c r="P84" s="18">
        <v>0.1794791922176576</v>
      </c>
      <c r="Q84" s="18">
        <v>0.18678</v>
      </c>
      <c r="R84" s="18">
        <v>2.6559274160099546E-2</v>
      </c>
      <c r="S84" s="18">
        <v>4.6852299999999998</v>
      </c>
      <c r="T84" s="18">
        <v>0.10075834765619469</v>
      </c>
      <c r="U84" s="18">
        <v>13.13813</v>
      </c>
      <c r="V84" s="18">
        <v>0.17709682207388064</v>
      </c>
      <c r="W84" s="18">
        <v>2.90795</v>
      </c>
      <c r="X84" s="18">
        <v>0.16803957195701957</v>
      </c>
      <c r="Y84" s="18">
        <v>0.47642000000000001</v>
      </c>
      <c r="Z84" s="18">
        <v>3.7728127433628321E-2</v>
      </c>
      <c r="AA84" s="18">
        <v>0.23541999999999999</v>
      </c>
      <c r="AB84" s="18">
        <v>2.7565725131399651E-2</v>
      </c>
      <c r="AC84" s="18">
        <v>0.25990400000000002</v>
      </c>
      <c r="AD84" s="18">
        <v>1.7939568946963875E-2</v>
      </c>
      <c r="AE84" s="16">
        <f t="shared" si="31"/>
        <v>98.465494000000021</v>
      </c>
      <c r="AF84" s="16"/>
      <c r="AG84" s="16">
        <v>47.408000000000001</v>
      </c>
      <c r="AH84" s="16">
        <v>1.946</v>
      </c>
      <c r="AI84" s="16">
        <v>13.391</v>
      </c>
      <c r="AJ84" s="16">
        <v>1.008</v>
      </c>
      <c r="AK84" s="16">
        <v>12.353999999999999</v>
      </c>
      <c r="AL84" s="16">
        <v>0.16200000000000001</v>
      </c>
      <c r="AM84" s="16">
        <v>9.2240000000000002</v>
      </c>
      <c r="AN84" s="16">
        <v>11.372999999999999</v>
      </c>
      <c r="AO84" s="16">
        <v>2.5169999999999999</v>
      </c>
      <c r="AP84" s="16">
        <v>0.41199999999999998</v>
      </c>
      <c r="AQ84" s="16">
        <v>0.20399999999999999</v>
      </c>
      <c r="AR84" s="7"/>
      <c r="AS84" s="7">
        <v>16.59</v>
      </c>
      <c r="AT84" s="7"/>
      <c r="AU84" s="7">
        <v>38.801453333333335</v>
      </c>
      <c r="AV84" s="7">
        <v>0.55083152302833716</v>
      </c>
      <c r="AW84" s="7">
        <v>1.1326666666666665E-2</v>
      </c>
      <c r="AX84" s="10">
        <v>6.3000065455735546E-3</v>
      </c>
      <c r="AY84" s="7">
        <v>2.9796666666666666E-2</v>
      </c>
      <c r="AZ84" s="10">
        <v>8.2047879684418179E-3</v>
      </c>
      <c r="BA84" s="7">
        <v>17.276096666666668</v>
      </c>
      <c r="BB84" s="10">
        <v>0.47328470270695161</v>
      </c>
      <c r="BC84" s="7">
        <v>0.27678333333333333</v>
      </c>
      <c r="BD84" s="10">
        <v>8.9482101481953742E-3</v>
      </c>
      <c r="BE84" s="7">
        <v>42.53590333333333</v>
      </c>
      <c r="BF84" s="10">
        <v>0.58039333838330021</v>
      </c>
      <c r="BG84" s="7">
        <v>0.36887333333333333</v>
      </c>
      <c r="BH84" s="10">
        <v>9.6730723648164544E-3</v>
      </c>
      <c r="BI84" s="7" t="s">
        <v>77</v>
      </c>
      <c r="BJ84" s="7" t="s">
        <v>77</v>
      </c>
      <c r="BK84" s="7">
        <v>0.14629666666666666</v>
      </c>
      <c r="BL84" s="10">
        <v>1.8811995264327825E-2</v>
      </c>
      <c r="BM84" s="7">
        <v>1.6583333333333335E-2</v>
      </c>
      <c r="BN84" s="10">
        <v>7.2871948410870588E-3</v>
      </c>
      <c r="BO84" s="7">
        <v>1.7096666666666666E-2</v>
      </c>
      <c r="BP84" s="11">
        <v>2.8794898831575946E-3</v>
      </c>
      <c r="BQ84" s="7">
        <v>6.4159999999999995E-2</v>
      </c>
      <c r="BR84" s="10">
        <v>1.0806087204331717E-2</v>
      </c>
      <c r="BS84" s="7" t="s">
        <v>77</v>
      </c>
      <c r="BT84" s="7" t="s">
        <v>77</v>
      </c>
      <c r="BU84" s="7">
        <f t="shared" si="59"/>
        <v>99.544370000000015</v>
      </c>
      <c r="BV84" s="7">
        <v>81.442234885176518</v>
      </c>
      <c r="BW84" s="7" t="s">
        <v>77</v>
      </c>
      <c r="BY84" s="27">
        <v>261.24</v>
      </c>
      <c r="BZ84" s="7">
        <v>7.8372000000000002</v>
      </c>
      <c r="CA84" s="7">
        <v>4.1688741654135342</v>
      </c>
      <c r="CB84" s="7">
        <f t="shared" si="32"/>
        <v>0.20844370827067671</v>
      </c>
      <c r="CC84" s="7">
        <v>0.91795076691729316</v>
      </c>
      <c r="CD84" s="7">
        <f t="shared" si="60"/>
        <v>3.6718030676691729E-2</v>
      </c>
      <c r="CE84" s="7">
        <v>288.71650225563911</v>
      </c>
      <c r="CF84" s="7">
        <f t="shared" si="33"/>
        <v>46.194640360902262</v>
      </c>
      <c r="CG84" s="9">
        <v>27452.974736842105</v>
      </c>
      <c r="CH84" s="9">
        <f t="shared" si="34"/>
        <v>549.05949473684211</v>
      </c>
      <c r="CI84" s="9">
        <v>221605.66616541354</v>
      </c>
      <c r="CJ84" s="9">
        <f t="shared" si="35"/>
        <v>2216.0566616541355</v>
      </c>
      <c r="CK84" s="7">
        <v>334.2174887218045</v>
      </c>
      <c r="CL84" s="7">
        <f t="shared" si="36"/>
        <v>60.15914796992481</v>
      </c>
      <c r="CM84" s="9">
        <v>3960.8849323308273</v>
      </c>
      <c r="CN84" s="9">
        <f t="shared" si="61"/>
        <v>79.21769864661654</v>
      </c>
      <c r="CO84" s="9">
        <v>13102.252330827067</v>
      </c>
      <c r="CP84" s="9">
        <f t="shared" si="37"/>
        <v>262.04504661654136</v>
      </c>
      <c r="CQ84" s="9">
        <v>3675.4566917293237</v>
      </c>
      <c r="CR84" s="9">
        <f t="shared" si="38"/>
        <v>73.509133834586478</v>
      </c>
      <c r="CS84" s="9">
        <v>12963.236390977443</v>
      </c>
      <c r="CT84" s="9">
        <f t="shared" si="39"/>
        <v>259.26472781954885</v>
      </c>
      <c r="CU84" s="7">
        <v>330.0737443609022</v>
      </c>
      <c r="CV84" s="7">
        <f t="shared" si="40"/>
        <v>9.9022123308270658</v>
      </c>
      <c r="CW84" s="7">
        <v>27.634764812030074</v>
      </c>
      <c r="CX84" s="7">
        <f t="shared" si="41"/>
        <v>1.1053905924812031</v>
      </c>
      <c r="CY84" s="7">
        <v>119.74975639097745</v>
      </c>
      <c r="CZ84" s="7">
        <f t="shared" si="42"/>
        <v>4.7899902556390979</v>
      </c>
      <c r="DA84" s="7">
        <v>13.382957593984962</v>
      </c>
      <c r="DB84" s="7">
        <f t="shared" si="43"/>
        <v>1.070636607518797</v>
      </c>
      <c r="DC84" s="7">
        <v>118.35068571428572</v>
      </c>
      <c r="DD84" s="7">
        <f t="shared" si="44"/>
        <v>5.9175342857142859</v>
      </c>
      <c r="DE84" s="7">
        <v>12.87145022556391</v>
      </c>
      <c r="DF84" s="7">
        <f t="shared" si="45"/>
        <v>0.77228701353383455</v>
      </c>
      <c r="DG84" s="7">
        <v>28.903730827067669</v>
      </c>
      <c r="DH84" s="7">
        <f t="shared" si="46"/>
        <v>1.1561492330827068</v>
      </c>
      <c r="DI84" s="7">
        <v>3.9636474285714285</v>
      </c>
      <c r="DJ84" s="7">
        <f t="shared" si="47"/>
        <v>0.27745532000000001</v>
      </c>
      <c r="DK84" s="7">
        <v>20.542278496240602</v>
      </c>
      <c r="DL84" s="7">
        <f t="shared" si="48"/>
        <v>2.0542278496240605</v>
      </c>
      <c r="DM84" s="7">
        <v>4.6816291127819545</v>
      </c>
      <c r="DN84" s="7">
        <f t="shared" si="49"/>
        <v>0.84269324030075177</v>
      </c>
      <c r="DO84" s="7">
        <v>1.8821510676691728</v>
      </c>
      <c r="DP84" s="7">
        <f t="shared" si="50"/>
        <v>0.13175057473684212</v>
      </c>
      <c r="DQ84" s="7">
        <v>5.3515790075187963</v>
      </c>
      <c r="DR84" s="7">
        <f t="shared" si="51"/>
        <v>1.0703158015037593</v>
      </c>
      <c r="DS84" s="7">
        <v>0.79951096842105263</v>
      </c>
      <c r="DT84" s="7">
        <f t="shared" si="52"/>
        <v>0.14391197431578948</v>
      </c>
      <c r="DU84" s="7">
        <v>5.3042601203007518</v>
      </c>
      <c r="DV84" s="7">
        <f t="shared" si="53"/>
        <v>1.432150232481203</v>
      </c>
      <c r="DW84" s="7">
        <v>1.0648086315789473</v>
      </c>
      <c r="DX84" s="7">
        <f t="shared" si="54"/>
        <v>9.5832776842105255E-2</v>
      </c>
      <c r="DY84" s="7">
        <v>3.15682030075188</v>
      </c>
      <c r="DZ84" s="7">
        <f t="shared" si="55"/>
        <v>0.34725023308270681</v>
      </c>
      <c r="EA84" s="7">
        <v>0.39060805714285718</v>
      </c>
      <c r="EB84" s="7">
        <f t="shared" si="56"/>
        <v>8.9839853142857154E-2</v>
      </c>
      <c r="EC84" s="7">
        <v>2.6955725413533833</v>
      </c>
      <c r="ED84" s="7">
        <f t="shared" si="57"/>
        <v>0.29651297954887218</v>
      </c>
      <c r="EE84" s="7">
        <v>0.31111054436090224</v>
      </c>
      <c r="EF84" s="7">
        <f t="shared" si="58"/>
        <v>4.9777687097744362E-2</v>
      </c>
      <c r="EG84" s="1" t="s">
        <v>77</v>
      </c>
      <c r="EH84" s="1" t="s">
        <v>77</v>
      </c>
      <c r="EI84" s="7">
        <v>3.651808666</v>
      </c>
      <c r="EJ84" s="7">
        <v>0.76844563499999996</v>
      </c>
      <c r="EK84" s="7">
        <v>240.8447256</v>
      </c>
      <c r="EL84" s="9">
        <v>62102.325770000003</v>
      </c>
      <c r="EM84" s="9">
        <v>221605.66620000001</v>
      </c>
      <c r="EN84" s="7">
        <v>278.78092140000001</v>
      </c>
      <c r="EO84" s="9">
        <v>3307.1319699999999</v>
      </c>
      <c r="EP84" s="9">
        <v>10944.459919999999</v>
      </c>
      <c r="EQ84" s="9">
        <v>3068.8143020000002</v>
      </c>
      <c r="ER84" s="9">
        <v>10828.33833</v>
      </c>
      <c r="ES84" s="7">
        <v>275.31451019999997</v>
      </c>
      <c r="ET84" s="7">
        <v>23.053920850000001</v>
      </c>
      <c r="EU84" s="7">
        <v>99.892331729999995</v>
      </c>
      <c r="EV84" s="7">
        <v>11.182992710000001</v>
      </c>
      <c r="EW84" s="7">
        <v>98.716879989999995</v>
      </c>
      <c r="EX84" s="7">
        <v>10.73609611</v>
      </c>
      <c r="EY84" s="7">
        <v>24.108689349999999</v>
      </c>
      <c r="EZ84" s="7">
        <v>3.3065581380000002</v>
      </c>
      <c r="FA84" s="7">
        <v>17.134625320000001</v>
      </c>
      <c r="FB84" s="7">
        <v>3.905230199</v>
      </c>
      <c r="FC84" s="7">
        <v>1.570101567</v>
      </c>
      <c r="FD84" s="7">
        <v>4.4645618569999996</v>
      </c>
      <c r="FE84" s="7">
        <v>0.66705358100000001</v>
      </c>
      <c r="FF84" s="7">
        <v>4.4274948260000002</v>
      </c>
      <c r="FG84" s="7">
        <v>0.88841469799999995</v>
      </c>
      <c r="FH84" s="7">
        <v>2.6378846500000002</v>
      </c>
      <c r="FI84" s="7">
        <v>0.32589484499999999</v>
      </c>
      <c r="FJ84" s="7">
        <v>2.2569584530000002</v>
      </c>
      <c r="FK84" s="7">
        <v>0.26096068900000002</v>
      </c>
    </row>
    <row r="85" spans="1:167" x14ac:dyDescent="0.25">
      <c r="A85" s="1" t="s">
        <v>76</v>
      </c>
      <c r="B85" s="1" t="s">
        <v>224</v>
      </c>
      <c r="C85" s="1">
        <v>63.914619999999999</v>
      </c>
      <c r="D85" s="1">
        <v>-16.701830000000001</v>
      </c>
      <c r="E85" s="1">
        <v>19</v>
      </c>
      <c r="F85" s="1">
        <v>1</v>
      </c>
      <c r="G85" s="1" t="s">
        <v>72</v>
      </c>
      <c r="I85" s="18">
        <v>47.814990000000002</v>
      </c>
      <c r="J85" s="18">
        <v>0.50852922632180153</v>
      </c>
      <c r="K85" s="18">
        <v>2.2867700000000002</v>
      </c>
      <c r="L85" s="18">
        <v>0.17663599228624699</v>
      </c>
      <c r="M85" s="18">
        <v>15.91151</v>
      </c>
      <c r="N85" s="18">
        <v>0.23427844124953687</v>
      </c>
      <c r="O85" s="18">
        <v>10.25361</v>
      </c>
      <c r="P85" s="18">
        <v>0.17663599228624699</v>
      </c>
      <c r="Q85" s="18">
        <v>0.15986</v>
      </c>
      <c r="R85" s="18">
        <v>2.5864263327948306E-2</v>
      </c>
      <c r="S85" s="18">
        <v>4.4124800000000004</v>
      </c>
      <c r="T85" s="18">
        <v>9.724254550237707E-2</v>
      </c>
      <c r="U85" s="18">
        <v>13.68515</v>
      </c>
      <c r="V85" s="18">
        <v>0.18195189567208891</v>
      </c>
      <c r="W85" s="18">
        <v>2.9664000000000001</v>
      </c>
      <c r="X85" s="18">
        <v>0.16883419747981263</v>
      </c>
      <c r="Y85" s="18">
        <v>0.44914999999999999</v>
      </c>
      <c r="Z85" s="18">
        <v>3.6752578715871904E-2</v>
      </c>
      <c r="AA85" s="18">
        <v>0.20893999999999999</v>
      </c>
      <c r="AB85" s="18">
        <v>2.6349490075666192E-2</v>
      </c>
      <c r="AC85" s="18">
        <v>0.244224</v>
      </c>
      <c r="AD85" s="18">
        <v>1.7739951901840492E-2</v>
      </c>
      <c r="AE85" s="16">
        <f t="shared" si="31"/>
        <v>98.393084000000002</v>
      </c>
      <c r="AF85" s="16"/>
      <c r="AG85" s="16">
        <v>46.828000000000003</v>
      </c>
      <c r="AH85" s="16">
        <v>1.952</v>
      </c>
      <c r="AI85" s="16">
        <v>13.583</v>
      </c>
      <c r="AJ85" s="16">
        <v>1.018</v>
      </c>
      <c r="AK85" s="16">
        <v>12.481999999999999</v>
      </c>
      <c r="AL85" s="16">
        <v>0.13600000000000001</v>
      </c>
      <c r="AM85" s="16">
        <v>9.2240000000000002</v>
      </c>
      <c r="AN85" s="16">
        <v>11.683</v>
      </c>
      <c r="AO85" s="16">
        <v>2.532</v>
      </c>
      <c r="AP85" s="16">
        <v>0.38300000000000001</v>
      </c>
      <c r="AQ85" s="16">
        <v>0.17799999999999999</v>
      </c>
      <c r="AR85" s="7"/>
      <c r="AS85" s="7">
        <v>18.11</v>
      </c>
      <c r="AT85" s="7"/>
      <c r="AU85" s="7">
        <v>38.758176666666664</v>
      </c>
      <c r="AV85" s="7">
        <v>0.54708062976496685</v>
      </c>
      <c r="AW85" s="7">
        <v>1.3136666666666666E-2</v>
      </c>
      <c r="AX85" s="10">
        <v>6.2735647756138845E-3</v>
      </c>
      <c r="AY85" s="7">
        <v>3.4186666666666664E-2</v>
      </c>
      <c r="AZ85" s="10">
        <v>8.1246868091378009E-3</v>
      </c>
      <c r="BA85" s="7">
        <v>17.247223333333334</v>
      </c>
      <c r="BB85" s="10">
        <v>0.47182238357326511</v>
      </c>
      <c r="BC85" s="7">
        <v>0.27506333333333338</v>
      </c>
      <c r="BD85" s="10">
        <v>8.8364945910138874E-3</v>
      </c>
      <c r="BE85" s="7">
        <v>42.523316666666666</v>
      </c>
      <c r="BF85" s="10">
        <v>0.57612590680613529</v>
      </c>
      <c r="BG85" s="7">
        <v>0.35339999999999999</v>
      </c>
      <c r="BH85" s="10">
        <v>9.4119358074222659E-3</v>
      </c>
      <c r="BI85" s="7" t="s">
        <v>77</v>
      </c>
      <c r="BJ85" s="7" t="s">
        <v>77</v>
      </c>
      <c r="BK85" s="7">
        <v>0.16108333333333333</v>
      </c>
      <c r="BL85" s="10">
        <v>1.8930769872199979E-2</v>
      </c>
      <c r="BM85" s="7">
        <v>2.8639999999999999E-2</v>
      </c>
      <c r="BN85" s="10">
        <v>7.4560256068284874E-3</v>
      </c>
      <c r="BO85" s="7">
        <v>2.1756666666666664E-2</v>
      </c>
      <c r="BP85" s="11">
        <v>2.8950403225806451E-3</v>
      </c>
      <c r="BQ85" s="7">
        <v>6.0589999999999998E-2</v>
      </c>
      <c r="BR85" s="10">
        <v>8.0623790322580657E-3</v>
      </c>
      <c r="BS85" s="7" t="s">
        <v>77</v>
      </c>
      <c r="BT85" s="7" t="s">
        <v>77</v>
      </c>
      <c r="BU85" s="7">
        <f t="shared" si="59"/>
        <v>99.47657333333332</v>
      </c>
      <c r="BV85" s="7">
        <v>81.46303366437445</v>
      </c>
      <c r="BW85" s="7" t="s">
        <v>77</v>
      </c>
      <c r="BY85" s="27" t="s">
        <v>77</v>
      </c>
      <c r="BZ85" s="7" t="s">
        <v>77</v>
      </c>
      <c r="CA85" s="7" t="s">
        <v>77</v>
      </c>
      <c r="CB85" s="7" t="s">
        <v>77</v>
      </c>
      <c r="CC85" s="7" t="s">
        <v>77</v>
      </c>
      <c r="CD85" s="7" t="s">
        <v>77</v>
      </c>
      <c r="CE85" s="7" t="s">
        <v>77</v>
      </c>
      <c r="CF85" s="7" t="s">
        <v>77</v>
      </c>
      <c r="CG85" s="7" t="s">
        <v>77</v>
      </c>
      <c r="CH85" s="7" t="s">
        <v>77</v>
      </c>
      <c r="CI85" s="7" t="s">
        <v>77</v>
      </c>
      <c r="CJ85" s="7" t="s">
        <v>77</v>
      </c>
      <c r="CK85" s="7" t="s">
        <v>77</v>
      </c>
      <c r="CL85" s="7" t="s">
        <v>77</v>
      </c>
      <c r="CM85" s="7" t="s">
        <v>77</v>
      </c>
      <c r="CN85" s="7" t="s">
        <v>77</v>
      </c>
      <c r="CO85" s="7" t="s">
        <v>77</v>
      </c>
      <c r="CP85" s="7" t="s">
        <v>77</v>
      </c>
      <c r="CQ85" s="7" t="s">
        <v>77</v>
      </c>
      <c r="CR85" s="7" t="s">
        <v>77</v>
      </c>
      <c r="CS85" s="7" t="s">
        <v>77</v>
      </c>
      <c r="CT85" s="7" t="s">
        <v>77</v>
      </c>
      <c r="CU85" s="7" t="s">
        <v>77</v>
      </c>
      <c r="CV85" s="7" t="s">
        <v>77</v>
      </c>
      <c r="CW85" s="7" t="s">
        <v>77</v>
      </c>
      <c r="CX85" s="7" t="s">
        <v>77</v>
      </c>
      <c r="CY85" s="7" t="s">
        <v>77</v>
      </c>
      <c r="CZ85" s="7" t="s">
        <v>77</v>
      </c>
      <c r="DA85" s="7" t="s">
        <v>77</v>
      </c>
      <c r="DB85" s="7" t="s">
        <v>77</v>
      </c>
      <c r="DC85" s="7" t="s">
        <v>77</v>
      </c>
      <c r="DD85" s="7" t="s">
        <v>77</v>
      </c>
      <c r="DE85" s="7" t="s">
        <v>77</v>
      </c>
      <c r="DF85" s="7" t="s">
        <v>77</v>
      </c>
      <c r="DG85" s="7" t="s">
        <v>77</v>
      </c>
      <c r="DH85" s="7" t="s">
        <v>77</v>
      </c>
      <c r="DI85" s="7" t="s">
        <v>77</v>
      </c>
      <c r="DJ85" s="7" t="s">
        <v>77</v>
      </c>
      <c r="DK85" s="7" t="s">
        <v>77</v>
      </c>
      <c r="DL85" s="7" t="s">
        <v>77</v>
      </c>
      <c r="DM85" s="7" t="s">
        <v>77</v>
      </c>
      <c r="DN85" s="7" t="s">
        <v>77</v>
      </c>
      <c r="DO85" s="7" t="s">
        <v>77</v>
      </c>
      <c r="DP85" s="7" t="s">
        <v>77</v>
      </c>
      <c r="DQ85" s="7" t="s">
        <v>77</v>
      </c>
      <c r="DR85" s="7" t="s">
        <v>77</v>
      </c>
      <c r="DS85" s="7" t="s">
        <v>77</v>
      </c>
      <c r="DT85" s="7" t="s">
        <v>77</v>
      </c>
      <c r="DU85" s="7" t="s">
        <v>77</v>
      </c>
      <c r="DV85" s="7" t="s">
        <v>77</v>
      </c>
      <c r="DW85" s="7" t="s">
        <v>77</v>
      </c>
      <c r="DX85" s="7" t="s">
        <v>77</v>
      </c>
      <c r="DY85" s="7" t="s">
        <v>77</v>
      </c>
      <c r="DZ85" s="7" t="s">
        <v>77</v>
      </c>
      <c r="EA85" s="7" t="s">
        <v>77</v>
      </c>
      <c r="EB85" s="7" t="s">
        <v>77</v>
      </c>
      <c r="EC85" s="7" t="s">
        <v>77</v>
      </c>
      <c r="ED85" s="7" t="s">
        <v>77</v>
      </c>
      <c r="EE85" s="7" t="s">
        <v>77</v>
      </c>
      <c r="EF85" s="7" t="s">
        <v>77</v>
      </c>
      <c r="EG85" s="1" t="s">
        <v>77</v>
      </c>
      <c r="EH85" s="1" t="s">
        <v>77</v>
      </c>
      <c r="EI85" s="7" t="s">
        <v>77</v>
      </c>
      <c r="EJ85" s="7" t="s">
        <v>77</v>
      </c>
      <c r="EK85" s="7" t="s">
        <v>77</v>
      </c>
      <c r="EL85" s="7" t="s">
        <v>77</v>
      </c>
      <c r="EM85" s="7" t="s">
        <v>77</v>
      </c>
      <c r="EN85" s="7" t="s">
        <v>77</v>
      </c>
      <c r="EO85" s="7" t="s">
        <v>77</v>
      </c>
      <c r="EP85" s="7" t="s">
        <v>77</v>
      </c>
      <c r="EQ85" s="7" t="s">
        <v>77</v>
      </c>
      <c r="ER85" s="7" t="s">
        <v>77</v>
      </c>
      <c r="ES85" s="7" t="s">
        <v>77</v>
      </c>
      <c r="ET85" s="7" t="s">
        <v>77</v>
      </c>
      <c r="EU85" s="7" t="s">
        <v>77</v>
      </c>
      <c r="EV85" s="7" t="s">
        <v>77</v>
      </c>
      <c r="EW85" s="7" t="s">
        <v>77</v>
      </c>
      <c r="EX85" s="7" t="s">
        <v>77</v>
      </c>
      <c r="EY85" s="7" t="s">
        <v>77</v>
      </c>
      <c r="EZ85" s="7" t="s">
        <v>77</v>
      </c>
      <c r="FA85" s="7" t="s">
        <v>77</v>
      </c>
      <c r="FB85" s="7" t="s">
        <v>77</v>
      </c>
      <c r="FC85" s="7" t="s">
        <v>77</v>
      </c>
      <c r="FD85" s="7" t="s">
        <v>77</v>
      </c>
      <c r="FE85" s="7" t="s">
        <v>77</v>
      </c>
      <c r="FF85" s="7" t="s">
        <v>77</v>
      </c>
      <c r="FG85" s="7" t="s">
        <v>77</v>
      </c>
      <c r="FH85" s="7" t="s">
        <v>77</v>
      </c>
      <c r="FI85" s="7" t="s">
        <v>77</v>
      </c>
      <c r="FJ85" s="7" t="s">
        <v>77</v>
      </c>
      <c r="FK85" s="7" t="s">
        <v>77</v>
      </c>
    </row>
    <row r="86" spans="1:167" x14ac:dyDescent="0.25">
      <c r="A86" s="1" t="s">
        <v>76</v>
      </c>
      <c r="B86" s="1" t="s">
        <v>224</v>
      </c>
      <c r="C86" s="1">
        <v>63.914619999999999</v>
      </c>
      <c r="D86" s="1">
        <v>-16.701830000000001</v>
      </c>
      <c r="E86" s="1">
        <v>20</v>
      </c>
      <c r="F86" s="1">
        <v>1</v>
      </c>
      <c r="G86" s="1" t="s">
        <v>72</v>
      </c>
      <c r="I86" s="18">
        <v>47.999279999999999</v>
      </c>
      <c r="J86" s="18">
        <v>0.50989847158132884</v>
      </c>
      <c r="K86" s="18">
        <v>2.3260000000000001</v>
      </c>
      <c r="L86" s="18">
        <v>0.18273391126691452</v>
      </c>
      <c r="M86" s="18">
        <v>15.458830000000001</v>
      </c>
      <c r="N86" s="18">
        <v>0.22936555089733268</v>
      </c>
      <c r="O86" s="18">
        <v>10.881119999999999</v>
      </c>
      <c r="P86" s="18">
        <v>0.18273391126691452</v>
      </c>
      <c r="Q86" s="18">
        <v>0.18037</v>
      </c>
      <c r="R86" s="18">
        <v>2.6276250984322427E-2</v>
      </c>
      <c r="S86" s="18">
        <v>4.7423299999999999</v>
      </c>
      <c r="T86" s="18">
        <v>0.10175307326488935</v>
      </c>
      <c r="U86" s="18">
        <v>13.016830000000001</v>
      </c>
      <c r="V86" s="18">
        <v>0.17592144897641096</v>
      </c>
      <c r="W86" s="18">
        <v>3.0968900000000001</v>
      </c>
      <c r="X86" s="18">
        <v>0.1734715634861563</v>
      </c>
      <c r="Y86" s="18">
        <v>0.47456999999999999</v>
      </c>
      <c r="Z86" s="18">
        <v>3.7824901005178192E-2</v>
      </c>
      <c r="AA86" s="18">
        <v>0.23052</v>
      </c>
      <c r="AB86" s="18">
        <v>2.660374950298211E-2</v>
      </c>
      <c r="AC86" s="18">
        <v>0.271144</v>
      </c>
      <c r="AD86" s="18">
        <v>1.8100240495137046E-2</v>
      </c>
      <c r="AE86" s="16">
        <f t="shared" si="31"/>
        <v>98.677883999999992</v>
      </c>
      <c r="AF86" s="16"/>
      <c r="AG86" s="16">
        <v>47.128999999999998</v>
      </c>
      <c r="AH86" s="16">
        <v>2.0329999999999999</v>
      </c>
      <c r="AI86" s="16">
        <v>13.513</v>
      </c>
      <c r="AJ86" s="16">
        <v>1.056</v>
      </c>
      <c r="AK86" s="16">
        <v>12.582000000000001</v>
      </c>
      <c r="AL86" s="16">
        <v>0.158</v>
      </c>
      <c r="AM86" s="16">
        <v>8.8290000000000006</v>
      </c>
      <c r="AN86" s="16">
        <v>11.378</v>
      </c>
      <c r="AO86" s="16">
        <v>2.7069999999999999</v>
      </c>
      <c r="AP86" s="16">
        <v>0.41499999999999998</v>
      </c>
      <c r="AQ86" s="16">
        <v>0.20100000000000001</v>
      </c>
      <c r="AR86" s="7"/>
      <c r="AS86" s="7">
        <v>15.24</v>
      </c>
      <c r="AT86" s="7"/>
      <c r="AU86" s="7">
        <v>38.748985000000005</v>
      </c>
      <c r="AV86" s="7">
        <v>0.5446417008381873</v>
      </c>
      <c r="AW86" s="7">
        <v>1.3940000000000001E-2</v>
      </c>
      <c r="AX86" s="10">
        <v>6.340155595451826E-3</v>
      </c>
      <c r="AY86" s="7">
        <v>3.2529999999999996E-2</v>
      </c>
      <c r="AZ86" s="10">
        <v>8.2576880627359839E-3</v>
      </c>
      <c r="BA86" s="7">
        <v>18.073234999999997</v>
      </c>
      <c r="BB86" s="10">
        <v>0.49199463434678053</v>
      </c>
      <c r="BC86" s="7">
        <v>0.29263499999999998</v>
      </c>
      <c r="BD86" s="10">
        <v>8.9029422860546683E-3</v>
      </c>
      <c r="BE86" s="7">
        <v>42.013679999999994</v>
      </c>
      <c r="BF86" s="10">
        <v>0.5708277917689526</v>
      </c>
      <c r="BG86" s="7">
        <v>0.3548</v>
      </c>
      <c r="BH86" s="10">
        <v>9.3465996253573897E-3</v>
      </c>
      <c r="BI86" s="7" t="s">
        <v>77</v>
      </c>
      <c r="BJ86" s="7" t="s">
        <v>77</v>
      </c>
      <c r="BK86" s="7">
        <v>0.14489000000000002</v>
      </c>
      <c r="BL86" s="10">
        <v>1.8610717108730024E-2</v>
      </c>
      <c r="BM86" s="7">
        <v>1.6305E-2</v>
      </c>
      <c r="BN86" s="10">
        <v>7.3103232607167959E-3</v>
      </c>
      <c r="BO86" s="7">
        <v>1.1304999999999999E-2</v>
      </c>
      <c r="BP86" s="11">
        <v>2.8426923076923074E-3</v>
      </c>
      <c r="BQ86" s="7">
        <v>6.2289999999999998E-2</v>
      </c>
      <c r="BR86" s="10">
        <v>1.5663096315449255E-2</v>
      </c>
      <c r="BS86" s="7" t="s">
        <v>77</v>
      </c>
      <c r="BT86" s="7" t="s">
        <v>77</v>
      </c>
      <c r="BU86" s="7">
        <f t="shared" si="59"/>
        <v>99.764595</v>
      </c>
      <c r="BV86" s="7">
        <v>80.558038416782935</v>
      </c>
      <c r="BW86" s="7" t="s">
        <v>77</v>
      </c>
      <c r="BY86" s="27" t="s">
        <v>77</v>
      </c>
      <c r="BZ86" s="7" t="s">
        <v>77</v>
      </c>
      <c r="CA86" s="7" t="s">
        <v>77</v>
      </c>
      <c r="CB86" s="7" t="s">
        <v>77</v>
      </c>
      <c r="CC86" s="7" t="s">
        <v>77</v>
      </c>
      <c r="CD86" s="7" t="s">
        <v>77</v>
      </c>
      <c r="CE86" s="7" t="s">
        <v>77</v>
      </c>
      <c r="CF86" s="7" t="s">
        <v>77</v>
      </c>
      <c r="CG86" s="7" t="s">
        <v>77</v>
      </c>
      <c r="CH86" s="7" t="s">
        <v>77</v>
      </c>
      <c r="CI86" s="7" t="s">
        <v>77</v>
      </c>
      <c r="CJ86" s="7" t="s">
        <v>77</v>
      </c>
      <c r="CK86" s="7" t="s">
        <v>77</v>
      </c>
      <c r="CL86" s="7" t="s">
        <v>77</v>
      </c>
      <c r="CM86" s="7" t="s">
        <v>77</v>
      </c>
      <c r="CN86" s="7" t="s">
        <v>77</v>
      </c>
      <c r="CO86" s="7" t="s">
        <v>77</v>
      </c>
      <c r="CP86" s="7" t="s">
        <v>77</v>
      </c>
      <c r="CQ86" s="7" t="s">
        <v>77</v>
      </c>
      <c r="CR86" s="7" t="s">
        <v>77</v>
      </c>
      <c r="CS86" s="7" t="s">
        <v>77</v>
      </c>
      <c r="CT86" s="7" t="s">
        <v>77</v>
      </c>
      <c r="CU86" s="7" t="s">
        <v>77</v>
      </c>
      <c r="CV86" s="7" t="s">
        <v>77</v>
      </c>
      <c r="CW86" s="7" t="s">
        <v>77</v>
      </c>
      <c r="CX86" s="7" t="s">
        <v>77</v>
      </c>
      <c r="CY86" s="7" t="s">
        <v>77</v>
      </c>
      <c r="CZ86" s="7" t="s">
        <v>77</v>
      </c>
      <c r="DA86" s="7" t="s">
        <v>77</v>
      </c>
      <c r="DB86" s="7" t="s">
        <v>77</v>
      </c>
      <c r="DC86" s="7" t="s">
        <v>77</v>
      </c>
      <c r="DD86" s="7" t="s">
        <v>77</v>
      </c>
      <c r="DE86" s="7" t="s">
        <v>77</v>
      </c>
      <c r="DF86" s="7" t="s">
        <v>77</v>
      </c>
      <c r="DG86" s="7" t="s">
        <v>77</v>
      </c>
      <c r="DH86" s="7" t="s">
        <v>77</v>
      </c>
      <c r="DI86" s="7" t="s">
        <v>77</v>
      </c>
      <c r="DJ86" s="7" t="s">
        <v>77</v>
      </c>
      <c r="DK86" s="7" t="s">
        <v>77</v>
      </c>
      <c r="DL86" s="7" t="s">
        <v>77</v>
      </c>
      <c r="DM86" s="7" t="s">
        <v>77</v>
      </c>
      <c r="DN86" s="7" t="s">
        <v>77</v>
      </c>
      <c r="DO86" s="7" t="s">
        <v>77</v>
      </c>
      <c r="DP86" s="7" t="s">
        <v>77</v>
      </c>
      <c r="DQ86" s="7" t="s">
        <v>77</v>
      </c>
      <c r="DR86" s="7" t="s">
        <v>77</v>
      </c>
      <c r="DS86" s="7" t="s">
        <v>77</v>
      </c>
      <c r="DT86" s="7" t="s">
        <v>77</v>
      </c>
      <c r="DU86" s="7" t="s">
        <v>77</v>
      </c>
      <c r="DV86" s="7" t="s">
        <v>77</v>
      </c>
      <c r="DW86" s="7" t="s">
        <v>77</v>
      </c>
      <c r="DX86" s="7" t="s">
        <v>77</v>
      </c>
      <c r="DY86" s="7" t="s">
        <v>77</v>
      </c>
      <c r="DZ86" s="7" t="s">
        <v>77</v>
      </c>
      <c r="EA86" s="7" t="s">
        <v>77</v>
      </c>
      <c r="EB86" s="7" t="s">
        <v>77</v>
      </c>
      <c r="EC86" s="7" t="s">
        <v>77</v>
      </c>
      <c r="ED86" s="7" t="s">
        <v>77</v>
      </c>
      <c r="EE86" s="7" t="s">
        <v>77</v>
      </c>
      <c r="EF86" s="7" t="s">
        <v>77</v>
      </c>
      <c r="EG86" s="1" t="s">
        <v>77</v>
      </c>
      <c r="EH86" s="1" t="s">
        <v>77</v>
      </c>
      <c r="EI86" s="7" t="s">
        <v>77</v>
      </c>
      <c r="EJ86" s="7" t="s">
        <v>77</v>
      </c>
      <c r="EK86" s="7" t="s">
        <v>77</v>
      </c>
      <c r="EL86" s="7" t="s">
        <v>77</v>
      </c>
      <c r="EM86" s="7" t="s">
        <v>77</v>
      </c>
      <c r="EN86" s="7" t="s">
        <v>77</v>
      </c>
      <c r="EO86" s="7" t="s">
        <v>77</v>
      </c>
      <c r="EP86" s="7" t="s">
        <v>77</v>
      </c>
      <c r="EQ86" s="7" t="s">
        <v>77</v>
      </c>
      <c r="ER86" s="7" t="s">
        <v>77</v>
      </c>
      <c r="ES86" s="7" t="s">
        <v>77</v>
      </c>
      <c r="ET86" s="7" t="s">
        <v>77</v>
      </c>
      <c r="EU86" s="7" t="s">
        <v>77</v>
      </c>
      <c r="EV86" s="7" t="s">
        <v>77</v>
      </c>
      <c r="EW86" s="7" t="s">
        <v>77</v>
      </c>
      <c r="EX86" s="7" t="s">
        <v>77</v>
      </c>
      <c r="EY86" s="7" t="s">
        <v>77</v>
      </c>
      <c r="EZ86" s="7" t="s">
        <v>77</v>
      </c>
      <c r="FA86" s="7" t="s">
        <v>77</v>
      </c>
      <c r="FB86" s="7" t="s">
        <v>77</v>
      </c>
      <c r="FC86" s="7" t="s">
        <v>77</v>
      </c>
      <c r="FD86" s="7" t="s">
        <v>77</v>
      </c>
      <c r="FE86" s="7" t="s">
        <v>77</v>
      </c>
      <c r="FF86" s="7" t="s">
        <v>77</v>
      </c>
      <c r="FG86" s="7" t="s">
        <v>77</v>
      </c>
      <c r="FH86" s="7" t="s">
        <v>77</v>
      </c>
      <c r="FI86" s="7" t="s">
        <v>77</v>
      </c>
      <c r="FJ86" s="7" t="s">
        <v>77</v>
      </c>
      <c r="FK86" s="7" t="s">
        <v>77</v>
      </c>
    </row>
    <row r="87" spans="1:167" x14ac:dyDescent="0.25">
      <c r="A87" s="1" t="s">
        <v>76</v>
      </c>
      <c r="B87" s="1" t="s">
        <v>224</v>
      </c>
      <c r="C87" s="1">
        <v>63.914619999999999</v>
      </c>
      <c r="D87" s="1">
        <v>-16.701830000000001</v>
      </c>
      <c r="E87" s="1">
        <v>21</v>
      </c>
      <c r="F87" s="1">
        <v>1</v>
      </c>
      <c r="G87" s="1" t="s">
        <v>72</v>
      </c>
      <c r="I87" s="18">
        <v>48.735300000000002</v>
      </c>
      <c r="J87" s="18">
        <v>0.51417711114535147</v>
      </c>
      <c r="K87" s="18">
        <v>2.27738</v>
      </c>
      <c r="L87" s="18">
        <v>0.16663968704275162</v>
      </c>
      <c r="M87" s="18">
        <v>16.353840000000002</v>
      </c>
      <c r="N87" s="18">
        <v>0.23917194585882393</v>
      </c>
      <c r="O87" s="18">
        <v>9.2759499999999999</v>
      </c>
      <c r="P87" s="18">
        <v>0.16663968704275162</v>
      </c>
      <c r="Q87" s="18">
        <v>0.16589999999999999</v>
      </c>
      <c r="R87" s="18">
        <v>2.5889593711083434E-2</v>
      </c>
      <c r="S87" s="18">
        <v>4.7873000000000001</v>
      </c>
      <c r="T87" s="18">
        <v>0.10132220363230766</v>
      </c>
      <c r="U87" s="18">
        <v>13.56981</v>
      </c>
      <c r="V87" s="18">
        <v>0.18105654148269895</v>
      </c>
      <c r="W87" s="18">
        <v>2.7029200000000002</v>
      </c>
      <c r="X87" s="18">
        <v>0.16260709349877317</v>
      </c>
      <c r="Y87" s="18">
        <v>0.42337000000000002</v>
      </c>
      <c r="Z87" s="18">
        <v>3.6089925453821205E-2</v>
      </c>
      <c r="AA87" s="18">
        <v>0.27334999999999998</v>
      </c>
      <c r="AB87" s="18">
        <v>2.855177299019197E-2</v>
      </c>
      <c r="AC87" s="18">
        <v>0.22639999999999999</v>
      </c>
      <c r="AD87" s="18">
        <v>1.6920568252007412E-2</v>
      </c>
      <c r="AE87" s="16">
        <f t="shared" si="31"/>
        <v>98.791520000000006</v>
      </c>
      <c r="AF87" s="16"/>
      <c r="AG87" s="16">
        <v>47.037999999999997</v>
      </c>
      <c r="AH87" s="16">
        <v>1.871</v>
      </c>
      <c r="AI87" s="16">
        <v>13.436</v>
      </c>
      <c r="AJ87" s="16">
        <v>0.95799999999999996</v>
      </c>
      <c r="AK87" s="16">
        <v>12.542</v>
      </c>
      <c r="AL87" s="16">
        <v>0.13600000000000001</v>
      </c>
      <c r="AM87" s="16">
        <v>10.076000000000001</v>
      </c>
      <c r="AN87" s="16">
        <v>11.148999999999999</v>
      </c>
      <c r="AO87" s="16">
        <v>2.2210000000000001</v>
      </c>
      <c r="AP87" s="16">
        <v>0.34799999999999998</v>
      </c>
      <c r="AQ87" s="16">
        <v>0.22500000000000001</v>
      </c>
      <c r="AR87" s="7"/>
      <c r="AS87" s="7">
        <v>21.69</v>
      </c>
      <c r="AT87" s="7"/>
      <c r="AU87" s="7">
        <v>39.092078333333333</v>
      </c>
      <c r="AV87" s="7">
        <v>0.55359139117883893</v>
      </c>
      <c r="AW87" s="7">
        <v>1.2358333333333332E-2</v>
      </c>
      <c r="AX87" s="10">
        <v>6.2750431002173736E-3</v>
      </c>
      <c r="AY87" s="7">
        <v>3.2348333333333333E-2</v>
      </c>
      <c r="AZ87" s="10">
        <v>8.1965065381745007E-3</v>
      </c>
      <c r="BA87" s="7">
        <v>16.269816666666667</v>
      </c>
      <c r="BB87" s="10">
        <v>0.44796217348746514</v>
      </c>
      <c r="BC87" s="7">
        <v>0.25747666666666663</v>
      </c>
      <c r="BD87" s="10">
        <v>8.7826269979912122E-3</v>
      </c>
      <c r="BE87" s="7">
        <v>43.073738333333331</v>
      </c>
      <c r="BF87" s="10">
        <v>0.5829886007075783</v>
      </c>
      <c r="BG87" s="7">
        <v>0.34278499999999995</v>
      </c>
      <c r="BH87" s="10">
        <v>9.40501054486329E-3</v>
      </c>
      <c r="BI87" s="7" t="s">
        <v>77</v>
      </c>
      <c r="BJ87" s="7" t="s">
        <v>77</v>
      </c>
      <c r="BK87" s="7">
        <v>0.16944833333333334</v>
      </c>
      <c r="BL87" s="10">
        <v>1.9136531386635961E-2</v>
      </c>
      <c r="BM87" s="7">
        <v>1.1546666666666665E-2</v>
      </c>
      <c r="BN87" s="10">
        <v>7.14411816578483E-3</v>
      </c>
      <c r="BO87" s="7">
        <v>2.1368333333333333E-2</v>
      </c>
      <c r="BP87" s="11">
        <v>2.8887317147308026E-3</v>
      </c>
      <c r="BQ87" s="7">
        <v>5.8986666666666666E-2</v>
      </c>
      <c r="BR87" s="10">
        <v>7.9742604202287324E-3</v>
      </c>
      <c r="BS87" s="7" t="s">
        <v>77</v>
      </c>
      <c r="BT87" s="7" t="s">
        <v>77</v>
      </c>
      <c r="BU87" s="7">
        <f t="shared" si="59"/>
        <v>99.34195166666666</v>
      </c>
      <c r="BV87" s="7">
        <v>82.514223050997259</v>
      </c>
      <c r="BW87" s="7" t="s">
        <v>77</v>
      </c>
      <c r="BY87" s="27" t="s">
        <v>77</v>
      </c>
      <c r="BZ87" s="7" t="s">
        <v>77</v>
      </c>
      <c r="CA87" s="7" t="s">
        <v>77</v>
      </c>
      <c r="CB87" s="7" t="s">
        <v>77</v>
      </c>
      <c r="CC87" s="7" t="s">
        <v>77</v>
      </c>
      <c r="CD87" s="7" t="s">
        <v>77</v>
      </c>
      <c r="CE87" s="7" t="s">
        <v>77</v>
      </c>
      <c r="CF87" s="7" t="s">
        <v>77</v>
      </c>
      <c r="CG87" s="7" t="s">
        <v>77</v>
      </c>
      <c r="CH87" s="7" t="s">
        <v>77</v>
      </c>
      <c r="CI87" s="7" t="s">
        <v>77</v>
      </c>
      <c r="CJ87" s="7" t="s">
        <v>77</v>
      </c>
      <c r="CK87" s="7" t="s">
        <v>77</v>
      </c>
      <c r="CL87" s="7" t="s">
        <v>77</v>
      </c>
      <c r="CM87" s="7" t="s">
        <v>77</v>
      </c>
      <c r="CN87" s="7" t="s">
        <v>77</v>
      </c>
      <c r="CO87" s="7" t="s">
        <v>77</v>
      </c>
      <c r="CP87" s="7" t="s">
        <v>77</v>
      </c>
      <c r="CQ87" s="7" t="s">
        <v>77</v>
      </c>
      <c r="CR87" s="7" t="s">
        <v>77</v>
      </c>
      <c r="CS87" s="7" t="s">
        <v>77</v>
      </c>
      <c r="CT87" s="7" t="s">
        <v>77</v>
      </c>
      <c r="CU87" s="7" t="s">
        <v>77</v>
      </c>
      <c r="CV87" s="7" t="s">
        <v>77</v>
      </c>
      <c r="CW87" s="7" t="s">
        <v>77</v>
      </c>
      <c r="CX87" s="7" t="s">
        <v>77</v>
      </c>
      <c r="CY87" s="7" t="s">
        <v>77</v>
      </c>
      <c r="CZ87" s="7" t="s">
        <v>77</v>
      </c>
      <c r="DA87" s="7" t="s">
        <v>77</v>
      </c>
      <c r="DB87" s="7" t="s">
        <v>77</v>
      </c>
      <c r="DC87" s="7" t="s">
        <v>77</v>
      </c>
      <c r="DD87" s="7" t="s">
        <v>77</v>
      </c>
      <c r="DE87" s="7" t="s">
        <v>77</v>
      </c>
      <c r="DF87" s="7" t="s">
        <v>77</v>
      </c>
      <c r="DG87" s="7" t="s">
        <v>77</v>
      </c>
      <c r="DH87" s="7" t="s">
        <v>77</v>
      </c>
      <c r="DI87" s="7" t="s">
        <v>77</v>
      </c>
      <c r="DJ87" s="7" t="s">
        <v>77</v>
      </c>
      <c r="DK87" s="7" t="s">
        <v>77</v>
      </c>
      <c r="DL87" s="7" t="s">
        <v>77</v>
      </c>
      <c r="DM87" s="7" t="s">
        <v>77</v>
      </c>
      <c r="DN87" s="7" t="s">
        <v>77</v>
      </c>
      <c r="DO87" s="7" t="s">
        <v>77</v>
      </c>
      <c r="DP87" s="7" t="s">
        <v>77</v>
      </c>
      <c r="DQ87" s="7" t="s">
        <v>77</v>
      </c>
      <c r="DR87" s="7" t="s">
        <v>77</v>
      </c>
      <c r="DS87" s="7" t="s">
        <v>77</v>
      </c>
      <c r="DT87" s="7" t="s">
        <v>77</v>
      </c>
      <c r="DU87" s="7" t="s">
        <v>77</v>
      </c>
      <c r="DV87" s="7" t="s">
        <v>77</v>
      </c>
      <c r="DW87" s="7" t="s">
        <v>77</v>
      </c>
      <c r="DX87" s="7" t="s">
        <v>77</v>
      </c>
      <c r="DY87" s="7" t="s">
        <v>77</v>
      </c>
      <c r="DZ87" s="7" t="s">
        <v>77</v>
      </c>
      <c r="EA87" s="7" t="s">
        <v>77</v>
      </c>
      <c r="EB87" s="7" t="s">
        <v>77</v>
      </c>
      <c r="EC87" s="7" t="s">
        <v>77</v>
      </c>
      <c r="ED87" s="7" t="s">
        <v>77</v>
      </c>
      <c r="EE87" s="7" t="s">
        <v>77</v>
      </c>
      <c r="EF87" s="7" t="s">
        <v>77</v>
      </c>
      <c r="EG87" s="1" t="s">
        <v>77</v>
      </c>
      <c r="EH87" s="1" t="s">
        <v>77</v>
      </c>
      <c r="EI87" s="7" t="s">
        <v>77</v>
      </c>
      <c r="EJ87" s="7" t="s">
        <v>77</v>
      </c>
      <c r="EK87" s="7" t="s">
        <v>77</v>
      </c>
      <c r="EL87" s="7" t="s">
        <v>77</v>
      </c>
      <c r="EM87" s="7" t="s">
        <v>77</v>
      </c>
      <c r="EN87" s="7" t="s">
        <v>77</v>
      </c>
      <c r="EO87" s="7" t="s">
        <v>77</v>
      </c>
      <c r="EP87" s="7" t="s">
        <v>77</v>
      </c>
      <c r="EQ87" s="7" t="s">
        <v>77</v>
      </c>
      <c r="ER87" s="7" t="s">
        <v>77</v>
      </c>
      <c r="ES87" s="7" t="s">
        <v>77</v>
      </c>
      <c r="ET87" s="7" t="s">
        <v>77</v>
      </c>
      <c r="EU87" s="7" t="s">
        <v>77</v>
      </c>
      <c r="EV87" s="7" t="s">
        <v>77</v>
      </c>
      <c r="EW87" s="7" t="s">
        <v>77</v>
      </c>
      <c r="EX87" s="7" t="s">
        <v>77</v>
      </c>
      <c r="EY87" s="7" t="s">
        <v>77</v>
      </c>
      <c r="EZ87" s="7" t="s">
        <v>77</v>
      </c>
      <c r="FA87" s="7" t="s">
        <v>77</v>
      </c>
      <c r="FB87" s="7" t="s">
        <v>77</v>
      </c>
      <c r="FC87" s="7" t="s">
        <v>77</v>
      </c>
      <c r="FD87" s="7" t="s">
        <v>77</v>
      </c>
      <c r="FE87" s="7" t="s">
        <v>77</v>
      </c>
      <c r="FF87" s="7" t="s">
        <v>77</v>
      </c>
      <c r="FG87" s="7" t="s">
        <v>77</v>
      </c>
      <c r="FH87" s="7" t="s">
        <v>77</v>
      </c>
      <c r="FI87" s="7" t="s">
        <v>77</v>
      </c>
      <c r="FJ87" s="7" t="s">
        <v>77</v>
      </c>
      <c r="FK87" s="7" t="s">
        <v>77</v>
      </c>
    </row>
    <row r="88" spans="1:167" x14ac:dyDescent="0.25">
      <c r="A88" s="1" t="s">
        <v>76</v>
      </c>
      <c r="B88" s="1" t="s">
        <v>224</v>
      </c>
      <c r="C88" s="1">
        <v>63.914619999999999</v>
      </c>
      <c r="D88" s="1">
        <v>-16.701830000000001</v>
      </c>
      <c r="E88" s="1">
        <v>22</v>
      </c>
      <c r="F88" s="1">
        <v>1</v>
      </c>
      <c r="G88" s="1" t="s">
        <v>72</v>
      </c>
      <c r="I88" s="18">
        <v>47.837789999999998</v>
      </c>
      <c r="J88" s="18">
        <v>0.5092351588035231</v>
      </c>
      <c r="K88" s="18">
        <v>2.29305</v>
      </c>
      <c r="L88" s="18">
        <v>0.15868926258153124</v>
      </c>
      <c r="M88" s="18">
        <v>17.544709999999998</v>
      </c>
      <c r="N88" s="18">
        <v>0.25273875219161263</v>
      </c>
      <c r="O88" s="18">
        <v>8.5148399999999995</v>
      </c>
      <c r="P88" s="18">
        <v>0.15868926258153124</v>
      </c>
      <c r="Q88" s="18">
        <v>0.14835999999999999</v>
      </c>
      <c r="R88" s="18">
        <v>2.5191502175805045E-2</v>
      </c>
      <c r="S88" s="18">
        <v>4.5778499999999998</v>
      </c>
      <c r="T88" s="18">
        <v>9.8735112313761295E-2</v>
      </c>
      <c r="U88" s="18">
        <v>14.2058</v>
      </c>
      <c r="V88" s="18">
        <v>0.18655536541643689</v>
      </c>
      <c r="W88" s="18">
        <v>2.9851999999999999</v>
      </c>
      <c r="X88" s="18">
        <v>0.16772861490666399</v>
      </c>
      <c r="Y88" s="18">
        <v>0.46407999999999999</v>
      </c>
      <c r="Z88" s="18">
        <v>3.7005937962362109E-2</v>
      </c>
      <c r="AA88" s="18">
        <v>0.21979000000000001</v>
      </c>
      <c r="AB88" s="18">
        <v>2.6511366763969976E-2</v>
      </c>
      <c r="AC88" s="18">
        <v>0.20763199999999998</v>
      </c>
      <c r="AD88" s="18">
        <v>1.6342054844606945E-2</v>
      </c>
      <c r="AE88" s="16">
        <f t="shared" si="31"/>
        <v>98.999102000000008</v>
      </c>
      <c r="AF88" s="16"/>
      <c r="AG88" s="16">
        <v>45.945</v>
      </c>
      <c r="AH88" s="16">
        <v>1.8340000000000001</v>
      </c>
      <c r="AI88" s="16">
        <v>14.032999999999999</v>
      </c>
      <c r="AJ88" s="16">
        <v>0.94599999999999995</v>
      </c>
      <c r="AK88" s="16">
        <v>12.561</v>
      </c>
      <c r="AL88" s="16">
        <v>0.11899999999999999</v>
      </c>
      <c r="AM88" s="16">
        <v>10.263999999999999</v>
      </c>
      <c r="AN88" s="16">
        <v>11.363</v>
      </c>
      <c r="AO88" s="16">
        <v>2.3879999999999999</v>
      </c>
      <c r="AP88" s="16">
        <v>0.371</v>
      </c>
      <c r="AQ88" s="16">
        <v>0.17599999999999999</v>
      </c>
      <c r="AR88" s="7"/>
      <c r="AS88" s="7">
        <v>24.29</v>
      </c>
      <c r="AT88" s="7"/>
      <c r="AU88" s="7">
        <v>39.339410000000001</v>
      </c>
      <c r="AV88" s="7">
        <v>0.55460049435550951</v>
      </c>
      <c r="AW88" s="7">
        <v>1.1259999999999999E-2</v>
      </c>
      <c r="AX88" s="10">
        <v>6.2889185185185182E-3</v>
      </c>
      <c r="AY88" s="7">
        <v>2.5899999999999999E-2</v>
      </c>
      <c r="AZ88" s="10">
        <v>8.353009850419554E-3</v>
      </c>
      <c r="BA88" s="7">
        <v>15.740359999999999</v>
      </c>
      <c r="BB88" s="10">
        <v>0.43431473439443691</v>
      </c>
      <c r="BC88" s="7">
        <v>0.24852999999999997</v>
      </c>
      <c r="BD88" s="10">
        <v>8.6450270171974843E-3</v>
      </c>
      <c r="BE88" s="7">
        <v>43.609544999999997</v>
      </c>
      <c r="BF88" s="10">
        <v>0.58467449249023773</v>
      </c>
      <c r="BG88" s="7">
        <v>0.33607500000000001</v>
      </c>
      <c r="BH88" s="10">
        <v>9.2695388122150755E-3</v>
      </c>
      <c r="BI88" s="7" t="s">
        <v>77</v>
      </c>
      <c r="BJ88" s="7" t="s">
        <v>77</v>
      </c>
      <c r="BK88" s="7">
        <v>0.197245</v>
      </c>
      <c r="BL88" s="10">
        <v>1.9380286764943067E-2</v>
      </c>
      <c r="BM88" s="7">
        <v>1.951E-2</v>
      </c>
      <c r="BN88" s="10">
        <v>7.3549148561362302E-3</v>
      </c>
      <c r="BO88" s="7">
        <v>2.1440000000000001E-2</v>
      </c>
      <c r="BP88" s="11">
        <v>2.8937423312883435E-3</v>
      </c>
      <c r="BQ88" s="7">
        <v>5.7294999999999999E-2</v>
      </c>
      <c r="BR88" s="10">
        <v>7.7330674846625763E-3</v>
      </c>
      <c r="BS88" s="7" t="s">
        <v>77</v>
      </c>
      <c r="BT88" s="7" t="s">
        <v>77</v>
      </c>
      <c r="BU88" s="7">
        <f t="shared" si="59"/>
        <v>99.606569999999977</v>
      </c>
      <c r="BV88" s="7">
        <v>83.160273292483382</v>
      </c>
      <c r="BW88" s="7" t="s">
        <v>77</v>
      </c>
      <c r="BY88" s="27" t="s">
        <v>77</v>
      </c>
      <c r="BZ88" s="7" t="s">
        <v>77</v>
      </c>
      <c r="CA88" s="7" t="s">
        <v>77</v>
      </c>
      <c r="CB88" s="7" t="s">
        <v>77</v>
      </c>
      <c r="CC88" s="7" t="s">
        <v>77</v>
      </c>
      <c r="CD88" s="7" t="s">
        <v>77</v>
      </c>
      <c r="CE88" s="7" t="s">
        <v>77</v>
      </c>
      <c r="CF88" s="7" t="s">
        <v>77</v>
      </c>
      <c r="CG88" s="7" t="s">
        <v>77</v>
      </c>
      <c r="CH88" s="7" t="s">
        <v>77</v>
      </c>
      <c r="CI88" s="7" t="s">
        <v>77</v>
      </c>
      <c r="CJ88" s="7" t="s">
        <v>77</v>
      </c>
      <c r="CK88" s="7" t="s">
        <v>77</v>
      </c>
      <c r="CL88" s="7" t="s">
        <v>77</v>
      </c>
      <c r="CM88" s="7" t="s">
        <v>77</v>
      </c>
      <c r="CN88" s="7" t="s">
        <v>77</v>
      </c>
      <c r="CO88" s="7" t="s">
        <v>77</v>
      </c>
      <c r="CP88" s="7" t="s">
        <v>77</v>
      </c>
      <c r="CQ88" s="7" t="s">
        <v>77</v>
      </c>
      <c r="CR88" s="7" t="s">
        <v>77</v>
      </c>
      <c r="CS88" s="7" t="s">
        <v>77</v>
      </c>
      <c r="CT88" s="7" t="s">
        <v>77</v>
      </c>
      <c r="CU88" s="7" t="s">
        <v>77</v>
      </c>
      <c r="CV88" s="7" t="s">
        <v>77</v>
      </c>
      <c r="CW88" s="7" t="s">
        <v>77</v>
      </c>
      <c r="CX88" s="7" t="s">
        <v>77</v>
      </c>
      <c r="CY88" s="7" t="s">
        <v>77</v>
      </c>
      <c r="CZ88" s="7" t="s">
        <v>77</v>
      </c>
      <c r="DA88" s="7" t="s">
        <v>77</v>
      </c>
      <c r="DB88" s="7" t="s">
        <v>77</v>
      </c>
      <c r="DC88" s="7" t="s">
        <v>77</v>
      </c>
      <c r="DD88" s="7" t="s">
        <v>77</v>
      </c>
      <c r="DE88" s="7" t="s">
        <v>77</v>
      </c>
      <c r="DF88" s="7" t="s">
        <v>77</v>
      </c>
      <c r="DG88" s="7" t="s">
        <v>77</v>
      </c>
      <c r="DH88" s="7" t="s">
        <v>77</v>
      </c>
      <c r="DI88" s="7" t="s">
        <v>77</v>
      </c>
      <c r="DJ88" s="7" t="s">
        <v>77</v>
      </c>
      <c r="DK88" s="7" t="s">
        <v>77</v>
      </c>
      <c r="DL88" s="7" t="s">
        <v>77</v>
      </c>
      <c r="DM88" s="7" t="s">
        <v>77</v>
      </c>
      <c r="DN88" s="7" t="s">
        <v>77</v>
      </c>
      <c r="DO88" s="7" t="s">
        <v>77</v>
      </c>
      <c r="DP88" s="7" t="s">
        <v>77</v>
      </c>
      <c r="DQ88" s="7" t="s">
        <v>77</v>
      </c>
      <c r="DR88" s="7" t="s">
        <v>77</v>
      </c>
      <c r="DS88" s="7" t="s">
        <v>77</v>
      </c>
      <c r="DT88" s="7" t="s">
        <v>77</v>
      </c>
      <c r="DU88" s="7" t="s">
        <v>77</v>
      </c>
      <c r="DV88" s="7" t="s">
        <v>77</v>
      </c>
      <c r="DW88" s="7" t="s">
        <v>77</v>
      </c>
      <c r="DX88" s="7" t="s">
        <v>77</v>
      </c>
      <c r="DY88" s="7" t="s">
        <v>77</v>
      </c>
      <c r="DZ88" s="7" t="s">
        <v>77</v>
      </c>
      <c r="EA88" s="7" t="s">
        <v>77</v>
      </c>
      <c r="EB88" s="7" t="s">
        <v>77</v>
      </c>
      <c r="EC88" s="7" t="s">
        <v>77</v>
      </c>
      <c r="ED88" s="7" t="s">
        <v>77</v>
      </c>
      <c r="EE88" s="7" t="s">
        <v>77</v>
      </c>
      <c r="EF88" s="7" t="s">
        <v>77</v>
      </c>
      <c r="EG88" s="1" t="s">
        <v>77</v>
      </c>
      <c r="EH88" s="1" t="s">
        <v>77</v>
      </c>
      <c r="EI88" s="7" t="s">
        <v>77</v>
      </c>
      <c r="EJ88" s="7" t="s">
        <v>77</v>
      </c>
      <c r="EK88" s="7" t="s">
        <v>77</v>
      </c>
      <c r="EL88" s="7" t="s">
        <v>77</v>
      </c>
      <c r="EM88" s="7" t="s">
        <v>77</v>
      </c>
      <c r="EN88" s="7" t="s">
        <v>77</v>
      </c>
      <c r="EO88" s="7" t="s">
        <v>77</v>
      </c>
      <c r="EP88" s="7" t="s">
        <v>77</v>
      </c>
      <c r="EQ88" s="7" t="s">
        <v>77</v>
      </c>
      <c r="ER88" s="7" t="s">
        <v>77</v>
      </c>
      <c r="ES88" s="7" t="s">
        <v>77</v>
      </c>
      <c r="ET88" s="7" t="s">
        <v>77</v>
      </c>
      <c r="EU88" s="7" t="s">
        <v>77</v>
      </c>
      <c r="EV88" s="7" t="s">
        <v>77</v>
      </c>
      <c r="EW88" s="7" t="s">
        <v>77</v>
      </c>
      <c r="EX88" s="7" t="s">
        <v>77</v>
      </c>
      <c r="EY88" s="7" t="s">
        <v>77</v>
      </c>
      <c r="EZ88" s="7" t="s">
        <v>77</v>
      </c>
      <c r="FA88" s="7" t="s">
        <v>77</v>
      </c>
      <c r="FB88" s="7" t="s">
        <v>77</v>
      </c>
      <c r="FC88" s="7" t="s">
        <v>77</v>
      </c>
      <c r="FD88" s="7" t="s">
        <v>77</v>
      </c>
      <c r="FE88" s="7" t="s">
        <v>77</v>
      </c>
      <c r="FF88" s="7" t="s">
        <v>77</v>
      </c>
      <c r="FG88" s="7" t="s">
        <v>77</v>
      </c>
      <c r="FH88" s="7" t="s">
        <v>77</v>
      </c>
      <c r="FI88" s="7" t="s">
        <v>77</v>
      </c>
      <c r="FJ88" s="7" t="s">
        <v>77</v>
      </c>
      <c r="FK88" s="7" t="s">
        <v>77</v>
      </c>
    </row>
    <row r="89" spans="1:167" x14ac:dyDescent="0.25">
      <c r="A89" s="1" t="s">
        <v>76</v>
      </c>
      <c r="B89" s="1" t="s">
        <v>224</v>
      </c>
      <c r="C89" s="1">
        <v>63.914619999999999</v>
      </c>
      <c r="D89" s="1">
        <v>-16.701830000000001</v>
      </c>
      <c r="E89" s="1">
        <v>24</v>
      </c>
      <c r="F89" s="1">
        <v>1</v>
      </c>
      <c r="G89" s="1" t="s">
        <v>72</v>
      </c>
      <c r="I89" s="18">
        <v>48.634300000000003</v>
      </c>
      <c r="J89" s="18">
        <v>0.5133427536493268</v>
      </c>
      <c r="K89" s="18">
        <v>2.65259</v>
      </c>
      <c r="L89" s="18">
        <v>0.16999759094741634</v>
      </c>
      <c r="M89" s="18">
        <v>16.127079999999999</v>
      </c>
      <c r="N89" s="18">
        <v>0.23654579897435654</v>
      </c>
      <c r="O89" s="18">
        <v>9.6125699999999998</v>
      </c>
      <c r="P89" s="18">
        <v>0.16999759094741634</v>
      </c>
      <c r="Q89" s="18">
        <v>0.16955999999999999</v>
      </c>
      <c r="R89" s="18">
        <v>2.5565702101736219E-2</v>
      </c>
      <c r="S89" s="18">
        <v>3.8574899999999999</v>
      </c>
      <c r="T89" s="18">
        <v>8.9780029318453428E-2</v>
      </c>
      <c r="U89" s="18">
        <v>13.56719</v>
      </c>
      <c r="V89" s="18">
        <v>0.18098653483409805</v>
      </c>
      <c r="W89" s="18">
        <v>3.3118500000000002</v>
      </c>
      <c r="X89" s="18">
        <v>0.17832416317310432</v>
      </c>
      <c r="Y89" s="18">
        <v>0.51007999999999998</v>
      </c>
      <c r="Z89" s="18">
        <v>3.9366650292839603E-2</v>
      </c>
      <c r="AA89" s="18">
        <v>0.25563999999999998</v>
      </c>
      <c r="AB89" s="18">
        <v>2.8961993367392667E-2</v>
      </c>
      <c r="AC89" s="18">
        <v>0.21518399999999999</v>
      </c>
      <c r="AD89" s="18">
        <v>1.6441967505338405E-2</v>
      </c>
      <c r="AE89" s="16">
        <f t="shared" si="31"/>
        <v>98.913534000000013</v>
      </c>
      <c r="AF89" s="16"/>
      <c r="AG89" s="16">
        <v>46.496000000000002</v>
      </c>
      <c r="AH89" s="16">
        <v>2.1059999999999999</v>
      </c>
      <c r="AI89" s="16">
        <v>12.803000000000001</v>
      </c>
      <c r="AJ89" s="16">
        <v>1.1020000000000001</v>
      </c>
      <c r="AK89" s="16">
        <v>13.63</v>
      </c>
      <c r="AL89" s="16">
        <v>0.13500000000000001</v>
      </c>
      <c r="AM89" s="16">
        <v>9.7200000000000006</v>
      </c>
      <c r="AN89" s="16">
        <v>10.771000000000001</v>
      </c>
      <c r="AO89" s="16">
        <v>2.629</v>
      </c>
      <c r="AP89" s="16">
        <v>0.40500000000000003</v>
      </c>
      <c r="AQ89" s="16">
        <v>0.20300000000000001</v>
      </c>
      <c r="AR89" s="7"/>
      <c r="AS89" s="7">
        <v>25.38</v>
      </c>
      <c r="AT89" s="7"/>
      <c r="AU89" s="7">
        <v>39.04642333333333</v>
      </c>
      <c r="AV89" s="7">
        <v>0.55559169432308853</v>
      </c>
      <c r="AW89" s="7">
        <v>1.5211666666666667E-2</v>
      </c>
      <c r="AX89" s="10">
        <v>6.3337921160056048E-3</v>
      </c>
      <c r="AY89" s="7">
        <v>3.1370000000000002E-2</v>
      </c>
      <c r="AZ89" s="10">
        <v>8.1684179883557521E-3</v>
      </c>
      <c r="BA89" s="7">
        <v>17.764665000000001</v>
      </c>
      <c r="BB89" s="10">
        <v>0.48620332639017888</v>
      </c>
      <c r="BC89" s="7">
        <v>0.29230166666666668</v>
      </c>
      <c r="BD89" s="10">
        <v>9.1096113013068285E-3</v>
      </c>
      <c r="BE89" s="7">
        <v>42.127416666666669</v>
      </c>
      <c r="BF89" s="10">
        <v>0.5814602037898402</v>
      </c>
      <c r="BG89" s="7">
        <v>0.34820333333333336</v>
      </c>
      <c r="BH89" s="10">
        <v>9.5355686300773543E-3</v>
      </c>
      <c r="BI89" s="7" t="s">
        <v>77</v>
      </c>
      <c r="BJ89" s="7" t="s">
        <v>77</v>
      </c>
      <c r="BK89" s="7">
        <v>0.13241833333333333</v>
      </c>
      <c r="BL89" s="10">
        <v>1.8775718003747784E-2</v>
      </c>
      <c r="BM89" s="7">
        <v>1.2218333333333336E-2</v>
      </c>
      <c r="BN89" s="10">
        <v>7.1957924351359823E-3</v>
      </c>
      <c r="BO89" s="7">
        <v>1.5176666666666666E-2</v>
      </c>
      <c r="BP89" s="11">
        <v>2.8643492216337664E-3</v>
      </c>
      <c r="BQ89" s="7">
        <v>6.4241666666666655E-2</v>
      </c>
      <c r="BR89" s="10">
        <v>1.2124570694912531E-2</v>
      </c>
      <c r="BS89" s="7" t="s">
        <v>77</v>
      </c>
      <c r="BT89" s="7" t="s">
        <v>77</v>
      </c>
      <c r="BU89" s="7">
        <f t="shared" si="59"/>
        <v>99.849646666666658</v>
      </c>
      <c r="BV89" s="7">
        <v>80.868194159974493</v>
      </c>
      <c r="BW89" s="7" t="s">
        <v>77</v>
      </c>
      <c r="BY89" s="27" t="s">
        <v>77</v>
      </c>
      <c r="BZ89" s="7" t="s">
        <v>77</v>
      </c>
      <c r="CA89" s="7" t="s">
        <v>77</v>
      </c>
      <c r="CB89" s="7" t="s">
        <v>77</v>
      </c>
      <c r="CC89" s="7" t="s">
        <v>77</v>
      </c>
      <c r="CD89" s="7" t="s">
        <v>77</v>
      </c>
      <c r="CE89" s="7" t="s">
        <v>77</v>
      </c>
      <c r="CF89" s="7" t="s">
        <v>77</v>
      </c>
      <c r="CG89" s="7" t="s">
        <v>77</v>
      </c>
      <c r="CH89" s="7" t="s">
        <v>77</v>
      </c>
      <c r="CI89" s="7" t="s">
        <v>77</v>
      </c>
      <c r="CJ89" s="7" t="s">
        <v>77</v>
      </c>
      <c r="CK89" s="7" t="s">
        <v>77</v>
      </c>
      <c r="CL89" s="7" t="s">
        <v>77</v>
      </c>
      <c r="CM89" s="7" t="s">
        <v>77</v>
      </c>
      <c r="CN89" s="7" t="s">
        <v>77</v>
      </c>
      <c r="CO89" s="7" t="s">
        <v>77</v>
      </c>
      <c r="CP89" s="7" t="s">
        <v>77</v>
      </c>
      <c r="CQ89" s="7" t="s">
        <v>77</v>
      </c>
      <c r="CR89" s="7" t="s">
        <v>77</v>
      </c>
      <c r="CS89" s="7" t="s">
        <v>77</v>
      </c>
      <c r="CT89" s="7" t="s">
        <v>77</v>
      </c>
      <c r="CU89" s="7" t="s">
        <v>77</v>
      </c>
      <c r="CV89" s="7" t="s">
        <v>77</v>
      </c>
      <c r="CW89" s="7" t="s">
        <v>77</v>
      </c>
      <c r="CX89" s="7" t="s">
        <v>77</v>
      </c>
      <c r="CY89" s="7" t="s">
        <v>77</v>
      </c>
      <c r="CZ89" s="7" t="s">
        <v>77</v>
      </c>
      <c r="DA89" s="7" t="s">
        <v>77</v>
      </c>
      <c r="DB89" s="7" t="s">
        <v>77</v>
      </c>
      <c r="DC89" s="7" t="s">
        <v>77</v>
      </c>
      <c r="DD89" s="7" t="s">
        <v>77</v>
      </c>
      <c r="DE89" s="7" t="s">
        <v>77</v>
      </c>
      <c r="DF89" s="7" t="s">
        <v>77</v>
      </c>
      <c r="DG89" s="7" t="s">
        <v>77</v>
      </c>
      <c r="DH89" s="7" t="s">
        <v>77</v>
      </c>
      <c r="DI89" s="7" t="s">
        <v>77</v>
      </c>
      <c r="DJ89" s="7" t="s">
        <v>77</v>
      </c>
      <c r="DK89" s="7" t="s">
        <v>77</v>
      </c>
      <c r="DL89" s="7" t="s">
        <v>77</v>
      </c>
      <c r="DM89" s="7" t="s">
        <v>77</v>
      </c>
      <c r="DN89" s="7" t="s">
        <v>77</v>
      </c>
      <c r="DO89" s="7" t="s">
        <v>77</v>
      </c>
      <c r="DP89" s="7" t="s">
        <v>77</v>
      </c>
      <c r="DQ89" s="7" t="s">
        <v>77</v>
      </c>
      <c r="DR89" s="7" t="s">
        <v>77</v>
      </c>
      <c r="DS89" s="7" t="s">
        <v>77</v>
      </c>
      <c r="DT89" s="7" t="s">
        <v>77</v>
      </c>
      <c r="DU89" s="7" t="s">
        <v>77</v>
      </c>
      <c r="DV89" s="7" t="s">
        <v>77</v>
      </c>
      <c r="DW89" s="7" t="s">
        <v>77</v>
      </c>
      <c r="DX89" s="7" t="s">
        <v>77</v>
      </c>
      <c r="DY89" s="7" t="s">
        <v>77</v>
      </c>
      <c r="DZ89" s="7" t="s">
        <v>77</v>
      </c>
      <c r="EA89" s="7" t="s">
        <v>77</v>
      </c>
      <c r="EB89" s="7" t="s">
        <v>77</v>
      </c>
      <c r="EC89" s="7" t="s">
        <v>77</v>
      </c>
      <c r="ED89" s="7" t="s">
        <v>77</v>
      </c>
      <c r="EE89" s="7" t="s">
        <v>77</v>
      </c>
      <c r="EF89" s="7" t="s">
        <v>77</v>
      </c>
      <c r="EG89" s="1" t="s">
        <v>77</v>
      </c>
      <c r="EH89" s="1" t="s">
        <v>77</v>
      </c>
      <c r="EI89" s="7" t="s">
        <v>77</v>
      </c>
      <c r="EJ89" s="7" t="s">
        <v>77</v>
      </c>
      <c r="EK89" s="7" t="s">
        <v>77</v>
      </c>
      <c r="EL89" s="7" t="s">
        <v>77</v>
      </c>
      <c r="EM89" s="7" t="s">
        <v>77</v>
      </c>
      <c r="EN89" s="7" t="s">
        <v>77</v>
      </c>
      <c r="EO89" s="7" t="s">
        <v>77</v>
      </c>
      <c r="EP89" s="7" t="s">
        <v>77</v>
      </c>
      <c r="EQ89" s="7" t="s">
        <v>77</v>
      </c>
      <c r="ER89" s="7" t="s">
        <v>77</v>
      </c>
      <c r="ES89" s="7" t="s">
        <v>77</v>
      </c>
      <c r="ET89" s="7" t="s">
        <v>77</v>
      </c>
      <c r="EU89" s="7" t="s">
        <v>77</v>
      </c>
      <c r="EV89" s="7" t="s">
        <v>77</v>
      </c>
      <c r="EW89" s="7" t="s">
        <v>77</v>
      </c>
      <c r="EX89" s="7" t="s">
        <v>77</v>
      </c>
      <c r="EY89" s="7" t="s">
        <v>77</v>
      </c>
      <c r="EZ89" s="7" t="s">
        <v>77</v>
      </c>
      <c r="FA89" s="7" t="s">
        <v>77</v>
      </c>
      <c r="FB89" s="7" t="s">
        <v>77</v>
      </c>
      <c r="FC89" s="7" t="s">
        <v>77</v>
      </c>
      <c r="FD89" s="7" t="s">
        <v>77</v>
      </c>
      <c r="FE89" s="7" t="s">
        <v>77</v>
      </c>
      <c r="FF89" s="7" t="s">
        <v>77</v>
      </c>
      <c r="FG89" s="7" t="s">
        <v>77</v>
      </c>
      <c r="FH89" s="7" t="s">
        <v>77</v>
      </c>
      <c r="FI89" s="7" t="s">
        <v>77</v>
      </c>
      <c r="FJ89" s="7" t="s">
        <v>77</v>
      </c>
      <c r="FK89" s="7" t="s">
        <v>77</v>
      </c>
    </row>
    <row r="90" spans="1:167" x14ac:dyDescent="0.25">
      <c r="A90" s="1" t="s">
        <v>76</v>
      </c>
      <c r="B90" s="1" t="s">
        <v>224</v>
      </c>
      <c r="C90" s="1">
        <v>63.914619999999999</v>
      </c>
      <c r="D90" s="1">
        <v>-16.701830000000001</v>
      </c>
      <c r="E90" s="1">
        <v>25</v>
      </c>
      <c r="F90" s="1">
        <v>1</v>
      </c>
      <c r="G90" s="1" t="s">
        <v>72</v>
      </c>
      <c r="I90" s="18">
        <v>48.460889999999999</v>
      </c>
      <c r="J90" s="18">
        <v>0.51315006440516486</v>
      </c>
      <c r="K90" s="18">
        <v>2.2547799999999998</v>
      </c>
      <c r="L90" s="18">
        <v>0.17864285290066237</v>
      </c>
      <c r="M90" s="18">
        <v>15.63697</v>
      </c>
      <c r="N90" s="18">
        <v>0.23133060291816449</v>
      </c>
      <c r="O90" s="18">
        <v>10.43221</v>
      </c>
      <c r="P90" s="18">
        <v>0.17864285290066237</v>
      </c>
      <c r="Q90" s="18">
        <v>0.16785</v>
      </c>
      <c r="R90" s="18">
        <v>2.6122051696284329E-2</v>
      </c>
      <c r="S90" s="18">
        <v>4.6813799999999999</v>
      </c>
      <c r="T90" s="18">
        <v>0.10074170563230606</v>
      </c>
      <c r="U90" s="18">
        <v>13.242319999999999</v>
      </c>
      <c r="V90" s="18">
        <v>0.17817409258670297</v>
      </c>
      <c r="W90" s="18">
        <v>2.9931199999999998</v>
      </c>
      <c r="X90" s="18">
        <v>0.17012843126393296</v>
      </c>
      <c r="Y90" s="18">
        <v>0.44618000000000002</v>
      </c>
      <c r="Z90" s="18">
        <v>3.6572328626582794E-2</v>
      </c>
      <c r="AA90" s="18">
        <v>0.22641</v>
      </c>
      <c r="AB90" s="18">
        <v>2.6625687683432851E-2</v>
      </c>
      <c r="AC90" s="18">
        <v>0.28238400000000002</v>
      </c>
      <c r="AD90" s="18">
        <v>1.8639141987973118E-2</v>
      </c>
      <c r="AE90" s="16">
        <f t="shared" si="31"/>
        <v>98.824493999999987</v>
      </c>
      <c r="AF90" s="16"/>
      <c r="AG90" s="16">
        <v>47.298999999999999</v>
      </c>
      <c r="AH90" s="16">
        <v>1.93</v>
      </c>
      <c r="AI90" s="16">
        <v>13.384</v>
      </c>
      <c r="AJ90" s="16">
        <v>1.006</v>
      </c>
      <c r="AK90" s="16">
        <v>12.413</v>
      </c>
      <c r="AL90" s="16">
        <v>0.14399999999999999</v>
      </c>
      <c r="AM90" s="16">
        <v>9.3520000000000003</v>
      </c>
      <c r="AN90" s="16">
        <v>11.334</v>
      </c>
      <c r="AO90" s="16">
        <v>2.5619999999999998</v>
      </c>
      <c r="AP90" s="16">
        <v>0.38200000000000001</v>
      </c>
      <c r="AQ90" s="16">
        <v>0.19400000000000001</v>
      </c>
      <c r="AR90" s="7"/>
      <c r="AS90" s="7">
        <v>17.41</v>
      </c>
      <c r="AT90" s="7"/>
      <c r="AU90" s="7">
        <v>39.269107499999997</v>
      </c>
      <c r="AV90" s="7">
        <v>0.55552046263100185</v>
      </c>
      <c r="AW90" s="7">
        <v>1.2815E-2</v>
      </c>
      <c r="AX90" s="10">
        <v>6.2907726089785291E-3</v>
      </c>
      <c r="AY90" s="7">
        <v>3.3547500000000001E-2</v>
      </c>
      <c r="AZ90" s="10">
        <v>8.1046754892299035E-3</v>
      </c>
      <c r="BA90" s="7">
        <v>17.183532499999998</v>
      </c>
      <c r="BB90" s="10">
        <v>0.47105368284485111</v>
      </c>
      <c r="BC90" s="7">
        <v>0.2792</v>
      </c>
      <c r="BD90" s="10">
        <v>8.964382421292388E-3</v>
      </c>
      <c r="BE90" s="7">
        <v>42.848572500000003</v>
      </c>
      <c r="BF90" s="10">
        <v>0.58299131737218113</v>
      </c>
      <c r="BG90" s="7">
        <v>0.37073999999999996</v>
      </c>
      <c r="BH90" s="10">
        <v>9.6405132753382503E-3</v>
      </c>
      <c r="BI90" s="7" t="s">
        <v>77</v>
      </c>
      <c r="BJ90" s="7" t="s">
        <v>77</v>
      </c>
      <c r="BK90" s="7">
        <v>0.15444750000000002</v>
      </c>
      <c r="BL90" s="10">
        <v>1.899893857625443E-2</v>
      </c>
      <c r="BM90" s="7">
        <v>1.4485000000000001E-2</v>
      </c>
      <c r="BN90" s="10">
        <v>7.1537228153420339E-3</v>
      </c>
      <c r="BO90" s="7">
        <v>1.9115E-2</v>
      </c>
      <c r="BP90" s="11">
        <v>2.8893493216128417E-3</v>
      </c>
      <c r="BQ90" s="7">
        <v>6.1967499999999995E-2</v>
      </c>
      <c r="BR90" s="10">
        <v>9.3667671507739348E-3</v>
      </c>
      <c r="BS90" s="7" t="s">
        <v>77</v>
      </c>
      <c r="BT90" s="7" t="s">
        <v>77</v>
      </c>
      <c r="BU90" s="7">
        <f t="shared" si="59"/>
        <v>100.24753</v>
      </c>
      <c r="BV90" s="7">
        <v>81.633357409351859</v>
      </c>
      <c r="BW90" s="7" t="s">
        <v>77</v>
      </c>
      <c r="BY90" s="27">
        <v>4730.0290286842019</v>
      </c>
      <c r="BZ90" s="7">
        <v>141.90087086052606</v>
      </c>
      <c r="CA90" s="7">
        <v>3.9019007763157894</v>
      </c>
      <c r="CB90" s="7">
        <f t="shared" si="32"/>
        <v>0.19509503881578949</v>
      </c>
      <c r="CC90" s="7">
        <v>0.80868842894736848</v>
      </c>
      <c r="CD90" s="7">
        <f t="shared" si="60"/>
        <v>3.2347537157894742E-2</v>
      </c>
      <c r="CE90" s="7">
        <v>321.64209078947363</v>
      </c>
      <c r="CF90" s="7">
        <f t="shared" si="33"/>
        <v>51.462734526315785</v>
      </c>
      <c r="CG90" s="9">
        <v>27213.817499999997</v>
      </c>
      <c r="CH90" s="9">
        <f t="shared" si="34"/>
        <v>544.27634999999998</v>
      </c>
      <c r="CI90" s="9">
        <v>221096.15263157894</v>
      </c>
      <c r="CJ90" s="9">
        <f t="shared" si="35"/>
        <v>2210.9615263157893</v>
      </c>
      <c r="CK90" s="7">
        <v>349.56806052631578</v>
      </c>
      <c r="CL90" s="7">
        <f t="shared" si="36"/>
        <v>62.922250894736834</v>
      </c>
      <c r="CM90" s="9">
        <v>3683.9875263157896</v>
      </c>
      <c r="CN90" s="9">
        <f t="shared" si="61"/>
        <v>73.6797505263158</v>
      </c>
      <c r="CO90" s="9">
        <v>13167.259210526316</v>
      </c>
      <c r="CP90" s="9">
        <f t="shared" si="37"/>
        <v>263.34518421052633</v>
      </c>
      <c r="CQ90" s="9">
        <v>3568.9407105263153</v>
      </c>
      <c r="CR90" s="9">
        <f t="shared" si="38"/>
        <v>71.378814210526315</v>
      </c>
      <c r="CS90" s="9">
        <v>13024.117499999998</v>
      </c>
      <c r="CT90" s="9">
        <f t="shared" si="39"/>
        <v>260.48235</v>
      </c>
      <c r="CU90" s="7">
        <v>351.37289078947367</v>
      </c>
      <c r="CV90" s="7">
        <f t="shared" si="40"/>
        <v>10.541186723684209</v>
      </c>
      <c r="CW90" s="7">
        <v>25.642814999999995</v>
      </c>
      <c r="CX90" s="7">
        <f t="shared" si="41"/>
        <v>1.0257125999999999</v>
      </c>
      <c r="CY90" s="7">
        <v>108.91217105263156</v>
      </c>
      <c r="CZ90" s="7">
        <f t="shared" si="42"/>
        <v>4.3564868421052623</v>
      </c>
      <c r="DA90" s="7">
        <v>11.973226184210525</v>
      </c>
      <c r="DB90" s="7">
        <f t="shared" si="43"/>
        <v>0.95785809473684203</v>
      </c>
      <c r="DC90" s="7">
        <v>115.4913552631579</v>
      </c>
      <c r="DD90" s="7">
        <f t="shared" si="44"/>
        <v>5.7745677631578953</v>
      </c>
      <c r="DE90" s="7">
        <v>12.184826973684208</v>
      </c>
      <c r="DF90" s="7">
        <f t="shared" si="45"/>
        <v>0.73108961842105247</v>
      </c>
      <c r="DG90" s="7">
        <v>27.179143421052629</v>
      </c>
      <c r="DH90" s="7">
        <f t="shared" si="46"/>
        <v>1.0871657368421053</v>
      </c>
      <c r="DI90" s="7">
        <v>3.6916336052631573</v>
      </c>
      <c r="DJ90" s="7">
        <f t="shared" si="47"/>
        <v>0.25841435236842103</v>
      </c>
      <c r="DK90" s="7">
        <v>18.909820131578943</v>
      </c>
      <c r="DL90" s="7">
        <f t="shared" si="48"/>
        <v>1.8909820131578945</v>
      </c>
      <c r="DM90" s="7">
        <v>4.5968937894736834</v>
      </c>
      <c r="DN90" s="7">
        <f t="shared" si="49"/>
        <v>0.82744088210526301</v>
      </c>
      <c r="DO90" s="7">
        <v>1.7056090526315788</v>
      </c>
      <c r="DP90" s="7">
        <f t="shared" si="50"/>
        <v>0.11939263368421053</v>
      </c>
      <c r="DQ90" s="7">
        <v>5.4007100657894727</v>
      </c>
      <c r="DR90" s="7">
        <f t="shared" si="51"/>
        <v>1.0801420131578945</v>
      </c>
      <c r="DS90" s="7">
        <v>0.87015045657894718</v>
      </c>
      <c r="DT90" s="7">
        <f t="shared" si="52"/>
        <v>0.15662708218421048</v>
      </c>
      <c r="DU90" s="7">
        <v>5.1248288684210523</v>
      </c>
      <c r="DV90" s="7">
        <f t="shared" si="53"/>
        <v>1.3837037944736843</v>
      </c>
      <c r="DW90" s="7">
        <v>1.0014585263157896</v>
      </c>
      <c r="DX90" s="7">
        <f t="shared" si="54"/>
        <v>9.0131267368421059E-2</v>
      </c>
      <c r="DY90" s="7">
        <v>2.785395434210526</v>
      </c>
      <c r="DZ90" s="7">
        <f t="shared" si="55"/>
        <v>0.30639349776315788</v>
      </c>
      <c r="EA90" s="7">
        <v>0.36071711052631578</v>
      </c>
      <c r="EB90" s="7">
        <f t="shared" si="56"/>
        <v>8.2964935421052627E-2</v>
      </c>
      <c r="EC90" s="7">
        <v>2.353569789473684</v>
      </c>
      <c r="ED90" s="7">
        <f t="shared" si="57"/>
        <v>0.25889267684210526</v>
      </c>
      <c r="EE90" s="7">
        <v>0.29304931184210525</v>
      </c>
      <c r="EF90" s="7">
        <f t="shared" si="58"/>
        <v>4.6887889894736842E-2</v>
      </c>
      <c r="EG90" s="1" t="s">
        <v>77</v>
      </c>
      <c r="EH90" s="1" t="s">
        <v>77</v>
      </c>
      <c r="EI90" s="7">
        <v>3.3933860610000002</v>
      </c>
      <c r="EJ90" s="7">
        <v>0.67045579</v>
      </c>
      <c r="EK90" s="7">
        <v>265.67478369999998</v>
      </c>
      <c r="EL90" s="9">
        <v>64359.975559999999</v>
      </c>
      <c r="EM90" s="9">
        <v>221096.1526</v>
      </c>
      <c r="EN90" s="7">
        <v>288.71930630000003</v>
      </c>
      <c r="EO90" s="9">
        <v>3045.8662129999998</v>
      </c>
      <c r="EP90" s="9">
        <v>10891.49337</v>
      </c>
      <c r="EQ90" s="9">
        <v>2950.7472130000001</v>
      </c>
      <c r="ER90" s="9">
        <v>10773.09159</v>
      </c>
      <c r="ES90" s="7">
        <v>290.1988705</v>
      </c>
      <c r="ET90" s="7">
        <v>21.18204716</v>
      </c>
      <c r="EU90" s="7">
        <v>89.959165429999999</v>
      </c>
      <c r="EV90" s="7">
        <v>9.9076208450000003</v>
      </c>
      <c r="EW90" s="7">
        <v>95.384894160000002</v>
      </c>
      <c r="EX90" s="7">
        <v>10.06346785</v>
      </c>
      <c r="EY90" s="7">
        <v>22.447340430000001</v>
      </c>
      <c r="EZ90" s="7">
        <v>3.049386792</v>
      </c>
      <c r="FA90" s="7">
        <v>15.61791919</v>
      </c>
      <c r="FB90" s="7">
        <v>3.7968650780000002</v>
      </c>
      <c r="FC90" s="7">
        <v>1.4088511450000001</v>
      </c>
      <c r="FD90" s="7">
        <v>4.461299726</v>
      </c>
      <c r="FE90" s="7">
        <v>0.71886349100000002</v>
      </c>
      <c r="FF90" s="7">
        <v>4.235835872</v>
      </c>
      <c r="FG90" s="7">
        <v>0.82735777099999996</v>
      </c>
      <c r="FH90" s="7">
        <v>2.3048626529999998</v>
      </c>
      <c r="FI90" s="7">
        <v>0.29800175299999998</v>
      </c>
      <c r="FJ90" s="7">
        <v>1.9516371219999999</v>
      </c>
      <c r="FK90" s="7">
        <v>0.24346885900000001</v>
      </c>
    </row>
    <row r="91" spans="1:167" x14ac:dyDescent="0.25">
      <c r="A91" s="1" t="s">
        <v>73</v>
      </c>
      <c r="B91" s="1" t="s">
        <v>226</v>
      </c>
      <c r="C91" s="34">
        <v>64.839860000000002</v>
      </c>
      <c r="D91" s="34">
        <v>-23.805019999999999</v>
      </c>
      <c r="E91" s="1">
        <v>4</v>
      </c>
      <c r="F91" s="1">
        <v>1</v>
      </c>
      <c r="G91" s="1" t="s">
        <v>72</v>
      </c>
      <c r="I91" s="16">
        <v>46.558100000000003</v>
      </c>
      <c r="J91" s="16">
        <v>1.03</v>
      </c>
      <c r="K91" s="16">
        <v>3.4604400000000002</v>
      </c>
      <c r="L91" s="16">
        <v>0.06</v>
      </c>
      <c r="M91" s="16">
        <v>16.04</v>
      </c>
      <c r="N91" s="16">
        <v>0.09</v>
      </c>
      <c r="O91" s="16">
        <v>11.2965</v>
      </c>
      <c r="P91" s="16">
        <v>0.11</v>
      </c>
      <c r="Q91" s="16">
        <v>0.184531</v>
      </c>
      <c r="R91" s="16">
        <v>0.02</v>
      </c>
      <c r="S91" s="16">
        <v>4.9974499999999997</v>
      </c>
      <c r="T91" s="16">
        <v>0.05</v>
      </c>
      <c r="U91" s="16">
        <v>11.548999999999999</v>
      </c>
      <c r="V91" s="16">
        <v>0.12</v>
      </c>
      <c r="W91" s="16">
        <v>3.1381700000000001</v>
      </c>
      <c r="X91" s="16">
        <v>0.35</v>
      </c>
      <c r="Y91" s="16">
        <v>0.78951199999999999</v>
      </c>
      <c r="Z91" s="16">
        <v>0.03</v>
      </c>
      <c r="AA91" s="16">
        <v>0.53551899999999997</v>
      </c>
      <c r="AB91" s="16">
        <v>0.06</v>
      </c>
      <c r="AC91" s="16" t="s">
        <v>77</v>
      </c>
      <c r="AD91" s="16" t="s">
        <v>77</v>
      </c>
      <c r="AE91" s="16">
        <f t="shared" si="31"/>
        <v>98.549221999999986</v>
      </c>
      <c r="AF91" s="16"/>
      <c r="AG91" s="16">
        <v>46.226999999999997</v>
      </c>
      <c r="AH91" s="16">
        <v>3.16</v>
      </c>
      <c r="AI91" s="16">
        <v>14.648999999999999</v>
      </c>
      <c r="AJ91" s="16">
        <v>1.077</v>
      </c>
      <c r="AK91" s="16">
        <v>12.103</v>
      </c>
      <c r="AL91" s="16">
        <v>0.16900000000000001</v>
      </c>
      <c r="AM91" s="16">
        <v>7.992</v>
      </c>
      <c r="AN91" s="16">
        <v>10.547000000000001</v>
      </c>
      <c r="AO91" s="16">
        <v>2.8660000000000001</v>
      </c>
      <c r="AP91" s="16">
        <v>0.72099999999999997</v>
      </c>
      <c r="AQ91" s="16">
        <v>0.48899999999999999</v>
      </c>
      <c r="AR91" s="7"/>
      <c r="AS91" s="7">
        <v>10.49</v>
      </c>
      <c r="AT91" s="7"/>
      <c r="AU91" s="7">
        <v>38.959339999999997</v>
      </c>
      <c r="AV91" s="7">
        <v>0.49</v>
      </c>
      <c r="AW91" s="7">
        <v>2.1599999999999998E-2</v>
      </c>
      <c r="AX91" s="7">
        <v>0.02</v>
      </c>
      <c r="AY91" s="7">
        <v>3.8635000000000003E-2</v>
      </c>
      <c r="AZ91" s="7">
        <v>0.01</v>
      </c>
      <c r="BA91" s="7">
        <v>18.642180000000003</v>
      </c>
      <c r="BB91" s="7">
        <v>0.56000000000000005</v>
      </c>
      <c r="BC91" s="7">
        <v>0.30402960000000001</v>
      </c>
      <c r="BD91" s="7">
        <v>0.02</v>
      </c>
      <c r="BE91" s="7">
        <v>41.384880000000003</v>
      </c>
      <c r="BF91" s="7">
        <v>0.76</v>
      </c>
      <c r="BG91" s="7">
        <v>0.28803100000000004</v>
      </c>
      <c r="BH91" s="7">
        <v>0.02</v>
      </c>
      <c r="BI91" s="7">
        <v>5.2419999999999993E-3</v>
      </c>
      <c r="BJ91" s="7">
        <v>0.01</v>
      </c>
      <c r="BK91" s="7">
        <v>7.2874599999999984E-2</v>
      </c>
      <c r="BL91" s="7">
        <v>0.02</v>
      </c>
      <c r="BM91" s="7">
        <v>1.4595199999999999E-2</v>
      </c>
      <c r="BN91" s="7">
        <v>0.04</v>
      </c>
      <c r="BO91" s="7" t="s">
        <v>77</v>
      </c>
      <c r="BP91" s="7" t="s">
        <v>77</v>
      </c>
      <c r="BQ91" s="7">
        <v>3.2299000000000001E-2</v>
      </c>
      <c r="BR91" s="7">
        <v>0.02</v>
      </c>
      <c r="BS91" s="7" t="s">
        <v>77</v>
      </c>
      <c r="BT91" s="7" t="s">
        <v>77</v>
      </c>
      <c r="BU91" s="7">
        <f t="shared" si="59"/>
        <v>99.763706400000004</v>
      </c>
      <c r="BV91" s="7">
        <v>79.826245709169413</v>
      </c>
      <c r="BW91" s="7" t="s">
        <v>77</v>
      </c>
      <c r="BY91" s="29">
        <v>2829.951598884456</v>
      </c>
      <c r="BZ91" s="7">
        <v>84.89854796653367</v>
      </c>
      <c r="CA91" s="7">
        <v>5.566063052631578</v>
      </c>
      <c r="CB91" s="7">
        <f>CA91*0.05</f>
        <v>0.2783031526315789</v>
      </c>
      <c r="CC91" s="7">
        <v>1.733232842105263</v>
      </c>
      <c r="CD91" s="7">
        <f t="shared" si="60"/>
        <v>6.9329313684210525E-2</v>
      </c>
      <c r="CE91" s="7">
        <v>864.79937819548877</v>
      </c>
      <c r="CF91" s="7">
        <f t="shared" si="33"/>
        <v>138.36790051127821</v>
      </c>
      <c r="CG91" s="9">
        <v>30983.623609022554</v>
      </c>
      <c r="CH91" s="9">
        <f t="shared" si="34"/>
        <v>619.67247218045111</v>
      </c>
      <c r="CI91" s="9">
        <v>216202.01804511278</v>
      </c>
      <c r="CJ91" s="9">
        <f t="shared" si="35"/>
        <v>2162.020180451128</v>
      </c>
      <c r="CK91" s="7">
        <v>687.86809022556395</v>
      </c>
      <c r="CL91" s="7">
        <f t="shared" si="36"/>
        <v>123.8162562406015</v>
      </c>
      <c r="CM91" s="9">
        <v>6648.3772406015041</v>
      </c>
      <c r="CN91" s="9">
        <f t="shared" si="61"/>
        <v>132.9675448120301</v>
      </c>
      <c r="CO91" s="9">
        <v>20365.659774436088</v>
      </c>
      <c r="CP91" s="9">
        <f t="shared" si="37"/>
        <v>407.31319548872176</v>
      </c>
      <c r="CQ91" s="9">
        <v>7330.7681203007523</v>
      </c>
      <c r="CR91" s="9">
        <f t="shared" si="38"/>
        <v>146.61536240601504</v>
      </c>
      <c r="CS91" s="9">
        <v>20896.862255639098</v>
      </c>
      <c r="CT91" s="9">
        <f t="shared" si="39"/>
        <v>417.93724511278197</v>
      </c>
      <c r="CU91" s="7">
        <v>496.02661804511274</v>
      </c>
      <c r="CV91" s="7">
        <f t="shared" si="40"/>
        <v>14.880798541353382</v>
      </c>
      <c r="CW91" s="7">
        <v>32.863263157894735</v>
      </c>
      <c r="CX91" s="7">
        <f t="shared" si="41"/>
        <v>1.3145305263157894</v>
      </c>
      <c r="CY91" s="7">
        <v>186.86851278195491</v>
      </c>
      <c r="CZ91" s="7">
        <f t="shared" si="42"/>
        <v>7.4747405112781964</v>
      </c>
      <c r="DA91" s="7">
        <v>37.690163609022555</v>
      </c>
      <c r="DB91" s="7">
        <f t="shared" si="43"/>
        <v>3.0152130887218043</v>
      </c>
      <c r="DC91" s="7">
        <v>375.00634736842102</v>
      </c>
      <c r="DD91" s="7">
        <f t="shared" si="44"/>
        <v>18.750317368421051</v>
      </c>
      <c r="DE91" s="7">
        <v>27.763371578947371</v>
      </c>
      <c r="DF91" s="7">
        <f t="shared" si="45"/>
        <v>1.6658022947368423</v>
      </c>
      <c r="DG91" s="7">
        <v>60.074566691729331</v>
      </c>
      <c r="DH91" s="7">
        <f t="shared" si="46"/>
        <v>2.4029826676691735</v>
      </c>
      <c r="DI91" s="7">
        <v>7.4331832631578934</v>
      </c>
      <c r="DJ91" s="7">
        <f t="shared" si="47"/>
        <v>0.5203228284210526</v>
      </c>
      <c r="DK91" s="7">
        <v>35.489716015037594</v>
      </c>
      <c r="DL91" s="7">
        <f t="shared" si="48"/>
        <v>3.5489716015037596</v>
      </c>
      <c r="DM91" s="7">
        <v>7.3488516090225566</v>
      </c>
      <c r="DN91" s="7">
        <f t="shared" si="49"/>
        <v>1.3227932896240602</v>
      </c>
      <c r="DO91" s="7">
        <v>2.5332533383458649</v>
      </c>
      <c r="DP91" s="7">
        <f t="shared" si="50"/>
        <v>0.17732773368421056</v>
      </c>
      <c r="DQ91" s="7">
        <v>9.1417251879699251</v>
      </c>
      <c r="DR91" s="7">
        <f t="shared" si="51"/>
        <v>1.8283450375939851</v>
      </c>
      <c r="DS91" s="7">
        <v>1.1003976766917294</v>
      </c>
      <c r="DT91" s="7">
        <f t="shared" si="52"/>
        <v>0.19807158180451129</v>
      </c>
      <c r="DU91" s="7">
        <v>6.2612340902255639</v>
      </c>
      <c r="DV91" s="7">
        <f t="shared" si="53"/>
        <v>1.6905332043609023</v>
      </c>
      <c r="DW91" s="7">
        <v>1.3468721503759398</v>
      </c>
      <c r="DX91" s="7">
        <f t="shared" si="54"/>
        <v>0.12121849353383457</v>
      </c>
      <c r="DY91" s="7">
        <v>3.7415433684210533</v>
      </c>
      <c r="DZ91" s="7">
        <f t="shared" si="55"/>
        <v>0.41156977052631588</v>
      </c>
      <c r="EA91" s="7">
        <v>0.49401830751879694</v>
      </c>
      <c r="EB91" s="7">
        <f t="shared" si="56"/>
        <v>0.1136242107293233</v>
      </c>
      <c r="EC91" s="7">
        <v>3.2415522932330822</v>
      </c>
      <c r="ED91" s="7">
        <f t="shared" si="57"/>
        <v>0.35657075225563906</v>
      </c>
      <c r="EE91" s="7">
        <v>0.4143379353383459</v>
      </c>
      <c r="EF91" s="7">
        <f t="shared" si="58"/>
        <v>6.629406965413534E-2</v>
      </c>
      <c r="EG91" s="1" t="s">
        <v>77</v>
      </c>
      <c r="EH91" s="1" t="s">
        <v>77</v>
      </c>
      <c r="EI91" s="7">
        <v>5.6019408869999996</v>
      </c>
      <c r="EJ91" s="7">
        <v>1.4689659719999999</v>
      </c>
      <c r="EK91" s="7">
        <v>865.61966299999995</v>
      </c>
      <c r="EL91" s="9">
        <v>49153.166689999998</v>
      </c>
      <c r="EM91" s="9">
        <v>214977.31580000001</v>
      </c>
      <c r="EN91" s="7">
        <v>598.17644670000004</v>
      </c>
      <c r="EO91" s="9">
        <v>6082.9033030000001</v>
      </c>
      <c r="EP91" s="9">
        <v>18176.968369999999</v>
      </c>
      <c r="EQ91" s="9">
        <v>6024.2135799999996</v>
      </c>
      <c r="ER91" s="9">
        <v>18011.230360000001</v>
      </c>
      <c r="ES91" s="7">
        <v>447.57584009999999</v>
      </c>
      <c r="ET91" s="7">
        <v>31.260380680000001</v>
      </c>
      <c r="EU91" s="7">
        <v>161.22042379999999</v>
      </c>
      <c r="EV91" s="7">
        <v>30.330582799999998</v>
      </c>
      <c r="EW91" s="7">
        <v>308.89822099999998</v>
      </c>
      <c r="EX91" s="7">
        <v>23.841282270000001</v>
      </c>
      <c r="EY91" s="7">
        <v>52.628696550000001</v>
      </c>
      <c r="EZ91" s="7">
        <v>6.8688498600000001</v>
      </c>
      <c r="FA91" s="7">
        <v>31.976468629999999</v>
      </c>
      <c r="FB91" s="7">
        <v>6.8122883290000003</v>
      </c>
      <c r="FC91" s="7">
        <v>2.6553129559999999</v>
      </c>
      <c r="FD91" s="7">
        <v>7.8347221510000002</v>
      </c>
      <c r="FE91" s="7">
        <v>1.0789205230000001</v>
      </c>
      <c r="FF91" s="7">
        <v>6.105977792</v>
      </c>
      <c r="FG91" s="7">
        <v>1.1528425659999999</v>
      </c>
      <c r="FH91" s="7">
        <v>3.8951644660000002</v>
      </c>
      <c r="FI91" s="7">
        <v>0.41971950899999999</v>
      </c>
      <c r="FJ91" s="7">
        <v>2.8098968559999999</v>
      </c>
      <c r="FK91" s="7">
        <v>0.40241242999999999</v>
      </c>
    </row>
    <row r="92" spans="1:167" x14ac:dyDescent="0.25">
      <c r="A92" s="1" t="s">
        <v>73</v>
      </c>
      <c r="B92" s="1" t="s">
        <v>226</v>
      </c>
      <c r="C92" s="34">
        <v>64.839860000000002</v>
      </c>
      <c r="D92" s="34">
        <v>-23.805019999999999</v>
      </c>
      <c r="E92" s="1">
        <v>3</v>
      </c>
      <c r="F92" s="1">
        <v>1</v>
      </c>
      <c r="G92" s="1" t="s">
        <v>72</v>
      </c>
      <c r="I92" s="16">
        <v>45.992433329999997</v>
      </c>
      <c r="J92" s="16">
        <v>1.02</v>
      </c>
      <c r="K92" s="16">
        <v>3.4344433329999999</v>
      </c>
      <c r="L92" s="16">
        <v>0.15</v>
      </c>
      <c r="M92" s="16">
        <v>15.728</v>
      </c>
      <c r="N92" s="16">
        <v>0.24</v>
      </c>
      <c r="O92" s="16">
        <v>12.45763333</v>
      </c>
      <c r="P92" s="16">
        <v>0.31</v>
      </c>
      <c r="Q92" s="16">
        <v>0.20347233300000001</v>
      </c>
      <c r="R92" s="16">
        <v>0.06</v>
      </c>
      <c r="S92" s="16">
        <v>4.9409766670000002</v>
      </c>
      <c r="T92" s="16">
        <v>0.13</v>
      </c>
      <c r="U92" s="16">
        <v>11.628399999999999</v>
      </c>
      <c r="V92" s="16">
        <v>0.31</v>
      </c>
      <c r="W92" s="16">
        <v>3.2992900000000001</v>
      </c>
      <c r="X92" s="16">
        <v>0.35</v>
      </c>
      <c r="Y92" s="16">
        <v>0.87326766700000003</v>
      </c>
      <c r="Z92" s="16">
        <v>0.09</v>
      </c>
      <c r="AA92" s="16">
        <v>0.44857633299999999</v>
      </c>
      <c r="AB92" s="16">
        <v>0.14000000000000001</v>
      </c>
      <c r="AC92" s="16" t="s">
        <v>77</v>
      </c>
      <c r="AD92" s="16" t="s">
        <v>77</v>
      </c>
      <c r="AE92" s="16">
        <f t="shared" si="31"/>
        <v>99.006492992999995</v>
      </c>
      <c r="AF92" s="16"/>
      <c r="AG92" s="16">
        <v>45.999000000000002</v>
      </c>
      <c r="AH92" s="16">
        <v>3.2919999999999998</v>
      </c>
      <c r="AI92" s="16">
        <v>15.077999999999999</v>
      </c>
      <c r="AJ92" s="16">
        <v>1.2629999999999999</v>
      </c>
      <c r="AK92" s="16">
        <v>11.926</v>
      </c>
      <c r="AL92" s="16">
        <v>0.19500000000000001</v>
      </c>
      <c r="AM92" s="16">
        <v>6.6689999999999996</v>
      </c>
      <c r="AN92" s="16">
        <v>11.148</v>
      </c>
      <c r="AO92" s="16">
        <v>3.1629999999999998</v>
      </c>
      <c r="AP92" s="16">
        <v>0.83699999999999997</v>
      </c>
      <c r="AQ92" s="16">
        <v>0.43</v>
      </c>
      <c r="AR92" s="7"/>
      <c r="AS92" s="7">
        <v>5.18</v>
      </c>
      <c r="AT92" s="7"/>
      <c r="AU92" s="7">
        <v>38.734850000000002</v>
      </c>
      <c r="AV92" s="7">
        <v>0.49</v>
      </c>
      <c r="AW92" s="7">
        <v>4.5859999999999998E-2</v>
      </c>
      <c r="AX92" s="7">
        <v>0.02</v>
      </c>
      <c r="AY92" s="7">
        <v>4.154675E-2</v>
      </c>
      <c r="AZ92" s="7">
        <v>0.01</v>
      </c>
      <c r="BA92" s="7">
        <v>20.862099999999998</v>
      </c>
      <c r="BB92" s="7">
        <v>0.6</v>
      </c>
      <c r="BC92" s="7">
        <v>0.33981250000000002</v>
      </c>
      <c r="BD92" s="7">
        <v>0.02</v>
      </c>
      <c r="BE92" s="7">
        <v>39.330024999999999</v>
      </c>
      <c r="BF92" s="7">
        <v>0.78</v>
      </c>
      <c r="BG92" s="7">
        <v>0.34699425</v>
      </c>
      <c r="BH92" s="7">
        <v>0.02</v>
      </c>
      <c r="BI92" s="7">
        <v>6.1727499999999994E-3</v>
      </c>
      <c r="BJ92" s="7">
        <v>0.01</v>
      </c>
      <c r="BK92" s="7">
        <v>8.0698500000000006E-2</v>
      </c>
      <c r="BL92" s="7">
        <v>0.02</v>
      </c>
      <c r="BM92" s="7">
        <v>3.4665749999999995E-2</v>
      </c>
      <c r="BN92" s="7">
        <v>0.03</v>
      </c>
      <c r="BO92" s="7" t="s">
        <v>77</v>
      </c>
      <c r="BP92" s="7" t="s">
        <v>77</v>
      </c>
      <c r="BQ92" s="7">
        <v>2.8357500000000001E-2</v>
      </c>
      <c r="BR92" s="7">
        <v>0.02</v>
      </c>
      <c r="BS92" s="7" t="s">
        <v>77</v>
      </c>
      <c r="BT92" s="7" t="s">
        <v>77</v>
      </c>
      <c r="BU92" s="7">
        <f t="shared" si="59"/>
        <v>99.851083000000003</v>
      </c>
      <c r="BV92" s="7">
        <v>77.065884584431942</v>
      </c>
      <c r="BW92" s="7" t="s">
        <v>77</v>
      </c>
      <c r="BY92" s="29">
        <v>717.27167550536046</v>
      </c>
      <c r="BZ92" s="7">
        <v>21.518150265160813</v>
      </c>
      <c r="CA92" s="3">
        <v>6.0739649999999994</v>
      </c>
      <c r="CB92" s="7">
        <f t="shared" ref="CB92" si="62">CA92*0.05</f>
        <v>0.30369825</v>
      </c>
      <c r="CC92" s="3">
        <v>1.6374860526315791</v>
      </c>
      <c r="CD92" s="7">
        <f t="shared" si="60"/>
        <v>6.5499442105263164E-2</v>
      </c>
      <c r="CE92" s="3">
        <v>967.00026315789466</v>
      </c>
      <c r="CF92" s="7">
        <f t="shared" si="33"/>
        <v>154.72004210526316</v>
      </c>
      <c r="CG92" s="2">
        <v>29852.005263157895</v>
      </c>
      <c r="CH92" s="9">
        <f t="shared" si="34"/>
        <v>597.0401052631579</v>
      </c>
      <c r="CI92" s="2">
        <v>214977.31578947371</v>
      </c>
      <c r="CJ92" s="9">
        <f t="shared" si="35"/>
        <v>2149.7731578947373</v>
      </c>
      <c r="CK92" s="3">
        <v>668.2640921052631</v>
      </c>
      <c r="CL92" s="7">
        <f t="shared" si="36"/>
        <v>120.28753657894735</v>
      </c>
      <c r="CM92" s="2">
        <v>6791.5646052631573</v>
      </c>
      <c r="CN92" s="9">
        <f t="shared" si="61"/>
        <v>135.83129210526315</v>
      </c>
      <c r="CO92" s="2">
        <v>20289.197368421053</v>
      </c>
      <c r="CP92" s="9">
        <f t="shared" si="37"/>
        <v>405.78394736842108</v>
      </c>
      <c r="CQ92" s="2">
        <v>6726.0375000000004</v>
      </c>
      <c r="CR92" s="9">
        <f t="shared" si="38"/>
        <v>134.52075000000002</v>
      </c>
      <c r="CS92" s="2">
        <v>20104.2</v>
      </c>
      <c r="CT92" s="9">
        <f t="shared" si="39"/>
        <v>402.084</v>
      </c>
      <c r="CU92" s="3">
        <v>500.02886842105255</v>
      </c>
      <c r="CV92" s="7">
        <f t="shared" si="40"/>
        <v>15.000866052631576</v>
      </c>
      <c r="CW92" s="3">
        <v>34.920414473684211</v>
      </c>
      <c r="CX92" s="7">
        <f t="shared" si="41"/>
        <v>1.3968165789473685</v>
      </c>
      <c r="CY92" s="3">
        <v>180.10444736842106</v>
      </c>
      <c r="CZ92" s="7">
        <f t="shared" si="42"/>
        <v>7.2041778947368424</v>
      </c>
      <c r="DA92" s="3">
        <v>33.847602631578951</v>
      </c>
      <c r="DB92" s="7">
        <f t="shared" si="43"/>
        <v>2.7078082105263159</v>
      </c>
      <c r="DC92" s="3">
        <v>345.09789473684208</v>
      </c>
      <c r="DD92" s="7">
        <f t="shared" si="44"/>
        <v>17.254894736842104</v>
      </c>
      <c r="DE92" s="3">
        <v>26.635298684210525</v>
      </c>
      <c r="DF92" s="7">
        <f t="shared" si="45"/>
        <v>1.5981179210526315</v>
      </c>
      <c r="DG92" s="3">
        <v>58.796313157894737</v>
      </c>
      <c r="DH92" s="7">
        <f t="shared" si="46"/>
        <v>2.3518525263157897</v>
      </c>
      <c r="DI92" s="3">
        <v>7.6731548684210518</v>
      </c>
      <c r="DJ92" s="7">
        <f t="shared" si="47"/>
        <v>0.53712084078947364</v>
      </c>
      <c r="DK92" s="3">
        <v>35.723510526315785</v>
      </c>
      <c r="DL92" s="7">
        <f t="shared" si="48"/>
        <v>3.5723510526315785</v>
      </c>
      <c r="DM92" s="3">
        <v>7.610307631578948</v>
      </c>
      <c r="DN92" s="7">
        <f t="shared" si="49"/>
        <v>1.3698553736842105</v>
      </c>
      <c r="DO92" s="3">
        <v>2.9662685526315786</v>
      </c>
      <c r="DP92" s="7">
        <f t="shared" si="50"/>
        <v>0.20763879868421053</v>
      </c>
      <c r="DQ92" s="3">
        <v>8.7519315789473691</v>
      </c>
      <c r="DR92" s="7">
        <f t="shared" si="51"/>
        <v>1.7503863157894739</v>
      </c>
      <c r="DS92" s="3">
        <v>1.2051627631578947</v>
      </c>
      <c r="DT92" s="7">
        <f t="shared" si="52"/>
        <v>0.21692929736842104</v>
      </c>
      <c r="DU92" s="3">
        <v>6.8185361842105259</v>
      </c>
      <c r="DV92" s="7">
        <f t="shared" si="53"/>
        <v>1.8410047697368421</v>
      </c>
      <c r="DW92" s="3">
        <v>1.28772</v>
      </c>
      <c r="DX92" s="7">
        <f t="shared" si="54"/>
        <v>0.11589479999999999</v>
      </c>
      <c r="DY92" s="3">
        <v>4.3468330263157888</v>
      </c>
      <c r="DZ92" s="7">
        <f t="shared" si="55"/>
        <v>0.47815163289473678</v>
      </c>
      <c r="EA92" s="3">
        <v>0.46883001315789474</v>
      </c>
      <c r="EB92" s="7">
        <f t="shared" si="56"/>
        <v>0.10783090302631579</v>
      </c>
      <c r="EC92" s="3">
        <v>3.1319017105263156</v>
      </c>
      <c r="ED92" s="7">
        <f t="shared" si="57"/>
        <v>0.34450918815789472</v>
      </c>
      <c r="EE92" s="3">
        <v>0.44803077631578953</v>
      </c>
      <c r="EF92" s="7">
        <f t="shared" si="58"/>
        <v>7.168492421052633E-2</v>
      </c>
      <c r="EG92" s="1" t="s">
        <v>77</v>
      </c>
      <c r="EH92" s="1" t="s">
        <v>77</v>
      </c>
      <c r="EI92" s="7">
        <v>5</v>
      </c>
      <c r="EJ92" s="7">
        <v>1.64</v>
      </c>
      <c r="EK92" s="7">
        <v>819.59</v>
      </c>
      <c r="EL92" s="9">
        <v>39341.199999999997</v>
      </c>
      <c r="EM92" s="9">
        <v>216085.16</v>
      </c>
      <c r="EN92" s="7">
        <v>651.89</v>
      </c>
      <c r="EO92" s="9">
        <v>6302.46</v>
      </c>
      <c r="EP92" s="9">
        <v>19308.5</v>
      </c>
      <c r="EQ92" s="9">
        <v>6949.35</v>
      </c>
      <c r="ER92" s="9">
        <v>19812.12</v>
      </c>
      <c r="ES92" s="7">
        <v>470.08</v>
      </c>
      <c r="ET92" s="7">
        <v>31.15</v>
      </c>
      <c r="EU92" s="7">
        <v>177.1</v>
      </c>
      <c r="EV92" s="7">
        <v>35.74</v>
      </c>
      <c r="EW92" s="7">
        <v>355.39</v>
      </c>
      <c r="EX92" s="7">
        <v>26.31</v>
      </c>
      <c r="EY92" s="7">
        <v>56.93</v>
      </c>
      <c r="EZ92" s="7">
        <v>7.04</v>
      </c>
      <c r="FA92" s="7">
        <v>33.630000000000003</v>
      </c>
      <c r="FB92" s="7">
        <v>6.96</v>
      </c>
      <c r="FC92" s="7">
        <v>2.4</v>
      </c>
      <c r="FD92" s="7">
        <v>8.66</v>
      </c>
      <c r="FE92" s="7">
        <v>1.04</v>
      </c>
      <c r="FF92" s="7">
        <v>5.93</v>
      </c>
      <c r="FG92" s="7">
        <v>1.28</v>
      </c>
      <c r="FH92" s="7">
        <v>3.55</v>
      </c>
      <c r="FI92" s="7">
        <v>0.47</v>
      </c>
      <c r="FJ92" s="7">
        <v>3.08</v>
      </c>
      <c r="FK92" s="7">
        <v>0.39</v>
      </c>
    </row>
    <row r="93" spans="1:167" x14ac:dyDescent="0.25">
      <c r="A93" s="1" t="s">
        <v>73</v>
      </c>
      <c r="B93" s="1" t="s">
        <v>226</v>
      </c>
      <c r="C93" s="34">
        <v>64.839860000000002</v>
      </c>
      <c r="D93" s="34">
        <v>-23.805019999999999</v>
      </c>
      <c r="E93" s="1">
        <v>14</v>
      </c>
      <c r="F93" s="1">
        <v>1</v>
      </c>
      <c r="G93" s="1" t="s">
        <v>79</v>
      </c>
      <c r="I93" s="18">
        <v>45.75</v>
      </c>
      <c r="J93" s="16">
        <v>1.02</v>
      </c>
      <c r="K93" s="18">
        <v>2.82</v>
      </c>
      <c r="L93" s="16">
        <v>0.14000000000000001</v>
      </c>
      <c r="M93" s="18">
        <v>14.74</v>
      </c>
      <c r="N93" s="16">
        <v>0.23</v>
      </c>
      <c r="O93" s="18">
        <v>12.63</v>
      </c>
      <c r="P93" s="16">
        <v>0.31</v>
      </c>
      <c r="Q93" s="18">
        <v>0.2</v>
      </c>
      <c r="R93" s="16">
        <v>0.06</v>
      </c>
      <c r="S93" s="18">
        <v>6.1</v>
      </c>
      <c r="T93" s="16">
        <v>0.14000000000000001</v>
      </c>
      <c r="U93" s="18">
        <v>10.35</v>
      </c>
      <c r="V93" s="16">
        <v>0.28999999999999998</v>
      </c>
      <c r="W93" s="18">
        <v>4.68</v>
      </c>
      <c r="X93" s="16">
        <v>0.42</v>
      </c>
      <c r="Y93" s="18">
        <v>0.84</v>
      </c>
      <c r="Z93" s="16">
        <v>0.09</v>
      </c>
      <c r="AA93" s="18">
        <v>0.24</v>
      </c>
      <c r="AB93" s="16">
        <v>0.11</v>
      </c>
      <c r="AC93" s="18">
        <v>0.19</v>
      </c>
      <c r="AD93" s="16">
        <v>0.06</v>
      </c>
      <c r="AE93" s="16">
        <f t="shared" si="31"/>
        <v>98.539999999999978</v>
      </c>
      <c r="AF93" s="16"/>
      <c r="AG93" s="16">
        <v>45.840500480000003</v>
      </c>
      <c r="AH93" s="16">
        <v>2.7891996780000001</v>
      </c>
      <c r="AI93" s="16">
        <v>14.88275647</v>
      </c>
      <c r="AJ93" s="16" t="s">
        <v>77</v>
      </c>
      <c r="AK93" s="16">
        <v>12.50940301</v>
      </c>
      <c r="AL93" s="16">
        <v>0.20157578600000001</v>
      </c>
      <c r="AM93" s="16">
        <v>6.0393144660000004</v>
      </c>
      <c r="AN93" s="16">
        <v>10.371711149999999</v>
      </c>
      <c r="AO93" s="16">
        <v>4.6772857410000004</v>
      </c>
      <c r="AP93" s="16">
        <v>0.83200490199999999</v>
      </c>
      <c r="AQ93" s="16">
        <v>0.23959765199999999</v>
      </c>
      <c r="AS93" s="7">
        <v>0.99009900990099098</v>
      </c>
      <c r="AT93"/>
      <c r="AU93" s="7">
        <v>47.025291538461552</v>
      </c>
      <c r="AV93" s="7">
        <v>0.51</v>
      </c>
      <c r="AW93" s="7">
        <v>4.8615384615384623E-2</v>
      </c>
      <c r="AX93" s="7">
        <v>0.01</v>
      </c>
      <c r="AY93" s="7">
        <v>33.277501538461536</v>
      </c>
      <c r="AZ93" s="7">
        <v>0.43</v>
      </c>
      <c r="BA93" s="7">
        <v>0.54634230769230774</v>
      </c>
      <c r="BB93" s="7">
        <v>0.05</v>
      </c>
      <c r="BC93" s="7" t="s">
        <v>77</v>
      </c>
      <c r="BD93" s="7" t="s">
        <v>77</v>
      </c>
      <c r="BE93" s="7">
        <v>0.10567307692307693</v>
      </c>
      <c r="BF93" s="7">
        <v>0.01</v>
      </c>
      <c r="BG93" s="7">
        <v>17.099995384615383</v>
      </c>
      <c r="BH93" s="7">
        <v>0.21</v>
      </c>
      <c r="BI93" s="7">
        <v>1.9183453846153848</v>
      </c>
      <c r="BJ93" s="7">
        <v>0.13</v>
      </c>
      <c r="BK93" s="7" t="s">
        <v>77</v>
      </c>
      <c r="BL93" s="7" t="s">
        <v>77</v>
      </c>
      <c r="BM93" s="7">
        <v>3.7533846153846154E-2</v>
      </c>
      <c r="BN93" s="7">
        <v>0.02</v>
      </c>
      <c r="BO93" s="7" t="s">
        <v>77</v>
      </c>
      <c r="BP93" s="7" t="s">
        <v>77</v>
      </c>
      <c r="BQ93" s="7" t="s">
        <v>77</v>
      </c>
      <c r="BR93" s="7" t="s">
        <v>77</v>
      </c>
      <c r="BS93" s="7">
        <v>6.8870769230769235E-2</v>
      </c>
      <c r="BT93" s="7">
        <v>0.02</v>
      </c>
      <c r="BU93" s="7">
        <f t="shared" si="59"/>
        <v>100.12816923076925</v>
      </c>
      <c r="BV93" s="7" t="s">
        <v>77</v>
      </c>
      <c r="BW93" s="13">
        <v>83.124834818123205</v>
      </c>
      <c r="BY93" s="27">
        <v>2133.6015788434624</v>
      </c>
      <c r="BZ93" s="7">
        <v>64.008047365303867</v>
      </c>
      <c r="CA93" s="7">
        <v>15.68918684</v>
      </c>
      <c r="CB93" s="7">
        <f>CA93*0.05</f>
        <v>0.784459342</v>
      </c>
      <c r="CC93" s="7">
        <v>1.059671053</v>
      </c>
      <c r="CD93" s="7">
        <f t="shared" si="60"/>
        <v>4.2386842119999997E-2</v>
      </c>
      <c r="CE93" s="7">
        <v>614.93792480000002</v>
      </c>
      <c r="CF93" s="7">
        <f t="shared" si="33"/>
        <v>98.390067968000011</v>
      </c>
      <c r="CG93" s="9">
        <v>38658.530075187969</v>
      </c>
      <c r="CH93" s="9">
        <f t="shared" si="34"/>
        <v>773.17060150375937</v>
      </c>
      <c r="CI93" s="9">
        <v>215117.54887218046</v>
      </c>
      <c r="CJ93" s="9">
        <f t="shared" si="35"/>
        <v>2151.1754887218044</v>
      </c>
      <c r="CK93" s="7">
        <v>501.3757895</v>
      </c>
      <c r="CL93" s="7">
        <f t="shared" si="36"/>
        <v>90.247642110000001</v>
      </c>
      <c r="CM93" s="9">
        <v>6469.7026690000002</v>
      </c>
      <c r="CN93" s="9">
        <f t="shared" si="61"/>
        <v>129.39405338</v>
      </c>
      <c r="CO93" s="9">
        <v>16956.466919999999</v>
      </c>
      <c r="CP93" s="9">
        <f t="shared" si="37"/>
        <v>339.12933839999999</v>
      </c>
      <c r="CQ93" s="9">
        <v>6515.6361654135335</v>
      </c>
      <c r="CR93" s="9">
        <f t="shared" si="38"/>
        <v>130.31272330827068</v>
      </c>
      <c r="CS93" s="9">
        <v>17035.185338345866</v>
      </c>
      <c r="CT93" s="9">
        <f t="shared" si="39"/>
        <v>340.70370676691732</v>
      </c>
      <c r="CU93" s="7">
        <v>499.6111128</v>
      </c>
      <c r="CV93" s="7">
        <f t="shared" si="40"/>
        <v>14.988333383999999</v>
      </c>
      <c r="CW93" s="7">
        <v>21.659676319999999</v>
      </c>
      <c r="CX93" s="7">
        <f t="shared" si="41"/>
        <v>0.86638705279999995</v>
      </c>
      <c r="CY93" s="7">
        <v>94.5918609</v>
      </c>
      <c r="CZ93" s="7">
        <f t="shared" si="42"/>
        <v>3.7836744360000001</v>
      </c>
      <c r="DA93" s="7">
        <v>18.055064659999999</v>
      </c>
      <c r="DB93" s="7">
        <f t="shared" si="43"/>
        <v>1.4444051728</v>
      </c>
      <c r="DC93" s="7">
        <v>340.9372669</v>
      </c>
      <c r="DD93" s="7">
        <f t="shared" si="44"/>
        <v>17.046863345000002</v>
      </c>
      <c r="DE93" s="7">
        <v>23.21587895</v>
      </c>
      <c r="DF93" s="7">
        <f t="shared" si="45"/>
        <v>1.3929527369999999</v>
      </c>
      <c r="DG93" s="7">
        <v>47.116867669999998</v>
      </c>
      <c r="DH93" s="7">
        <f t="shared" si="46"/>
        <v>1.8846747068</v>
      </c>
      <c r="DI93" s="7">
        <v>5.9458359019999998</v>
      </c>
      <c r="DJ93" s="7">
        <f t="shared" si="47"/>
        <v>0.41620851314000001</v>
      </c>
      <c r="DK93" s="7">
        <v>25.657015040000001</v>
      </c>
      <c r="DL93" s="7">
        <f t="shared" si="48"/>
        <v>2.5657015040000002</v>
      </c>
      <c r="DM93" s="7">
        <v>5.6165160900000002</v>
      </c>
      <c r="DN93" s="7">
        <f t="shared" si="49"/>
        <v>1.0109728962</v>
      </c>
      <c r="DO93" s="7">
        <v>2.2586996620000002</v>
      </c>
      <c r="DP93" s="7">
        <f t="shared" si="50"/>
        <v>0.15810897634000004</v>
      </c>
      <c r="DQ93" s="7">
        <v>5.4688541730000004</v>
      </c>
      <c r="DR93" s="7">
        <f t="shared" si="51"/>
        <v>1.0937708346000001</v>
      </c>
      <c r="DS93" s="7">
        <v>0.67154598499999996</v>
      </c>
      <c r="DT93" s="7">
        <f t="shared" si="52"/>
        <v>0.12087827729999999</v>
      </c>
      <c r="DU93" s="7">
        <v>4.7887616169999996</v>
      </c>
      <c r="DV93" s="7">
        <f t="shared" si="53"/>
        <v>1.29296563659</v>
      </c>
      <c r="DW93" s="7">
        <v>0.86875725599999998</v>
      </c>
      <c r="DX93" s="7">
        <f t="shared" si="54"/>
        <v>7.818815304E-2</v>
      </c>
      <c r="DY93" s="7">
        <v>3.2267632329999998</v>
      </c>
      <c r="DZ93" s="7">
        <f t="shared" si="55"/>
        <v>0.35494395562999997</v>
      </c>
      <c r="EA93" s="7">
        <v>0.32369706799999998</v>
      </c>
      <c r="EB93" s="7">
        <f t="shared" si="56"/>
        <v>7.4450325639999995E-2</v>
      </c>
      <c r="EC93" s="7">
        <v>2.1795487219999998</v>
      </c>
      <c r="ED93" s="7">
        <f t="shared" si="57"/>
        <v>0.23975035941999998</v>
      </c>
      <c r="EE93" s="7">
        <v>0.30332543200000001</v>
      </c>
      <c r="EF93" s="7">
        <f t="shared" si="58"/>
        <v>4.853206912E-2</v>
      </c>
      <c r="EG93" s="1" t="s">
        <v>77</v>
      </c>
      <c r="EH93" s="1" t="s">
        <v>77</v>
      </c>
      <c r="EI93" s="7">
        <v>15.59114353</v>
      </c>
      <c r="EJ93" s="7">
        <v>1.0491792600000001</v>
      </c>
      <c r="EK93" s="7">
        <v>608.84943050000004</v>
      </c>
      <c r="EL93" s="9" t="s">
        <v>77</v>
      </c>
      <c r="EM93" s="9" t="s">
        <v>77</v>
      </c>
      <c r="EN93" s="7">
        <v>496.41167280000002</v>
      </c>
      <c r="EO93" s="9">
        <v>6413.9375470000004</v>
      </c>
      <c r="EP93" s="9">
        <v>16793.593420000001</v>
      </c>
      <c r="EQ93" s="9" t="s">
        <v>77</v>
      </c>
      <c r="ER93" s="9" t="s">
        <v>77</v>
      </c>
      <c r="ES93" s="7">
        <v>502.60281199999997</v>
      </c>
      <c r="ET93" s="7">
        <v>21.445437470000002</v>
      </c>
      <c r="EU93" s="7">
        <v>93.663695309999994</v>
      </c>
      <c r="EV93" s="7">
        <v>17.89409801</v>
      </c>
      <c r="EW93" s="7">
        <v>338.4697592</v>
      </c>
      <c r="EX93" s="7">
        <v>22.993979540000002</v>
      </c>
      <c r="EY93" s="7">
        <v>46.663270199999999</v>
      </c>
      <c r="EZ93" s="7">
        <v>5.8883048819999999</v>
      </c>
      <c r="FA93" s="7">
        <v>25.407510139999999</v>
      </c>
      <c r="FB93" s="7">
        <v>5.5616374620000002</v>
      </c>
      <c r="FC93" s="7">
        <v>2.2368281290000001</v>
      </c>
      <c r="FD93" s="7">
        <v>5.4153806199999996</v>
      </c>
      <c r="FE93" s="7">
        <v>0.66497641100000004</v>
      </c>
      <c r="FF93" s="7">
        <v>4.7418765580000004</v>
      </c>
      <c r="FG93" s="7">
        <v>0.86025327500000004</v>
      </c>
      <c r="FH93" s="7">
        <v>3.1951838609999998</v>
      </c>
      <c r="FI93" s="7">
        <v>0.32054157999999999</v>
      </c>
      <c r="FJ93" s="7">
        <v>2.1579905039999998</v>
      </c>
      <c r="FK93" s="7">
        <v>0.30032519800000002</v>
      </c>
    </row>
    <row r="94" spans="1:167" x14ac:dyDescent="0.25">
      <c r="A94" s="1" t="s">
        <v>73</v>
      </c>
      <c r="B94" s="1" t="s">
        <v>226</v>
      </c>
      <c r="C94" s="34">
        <v>64.839860000000002</v>
      </c>
      <c r="D94" s="34">
        <v>-23.805019999999999</v>
      </c>
      <c r="E94" s="1">
        <v>14</v>
      </c>
      <c r="F94" s="1">
        <v>4</v>
      </c>
      <c r="G94" s="1" t="s">
        <v>79</v>
      </c>
      <c r="I94" s="16">
        <v>45.405050000000003</v>
      </c>
      <c r="J94" s="16">
        <v>1.02</v>
      </c>
      <c r="K94" s="16">
        <v>2.8774899999999999</v>
      </c>
      <c r="L94" s="16">
        <v>0.14000000000000001</v>
      </c>
      <c r="M94" s="16">
        <v>14.596250000000001</v>
      </c>
      <c r="N94" s="16">
        <v>0.23</v>
      </c>
      <c r="O94" s="16">
        <v>12.792</v>
      </c>
      <c r="P94" s="16">
        <v>0.31</v>
      </c>
      <c r="Q94" s="16">
        <v>0.199545</v>
      </c>
      <c r="R94" s="16">
        <v>0.06</v>
      </c>
      <c r="S94" s="16">
        <v>6.29983</v>
      </c>
      <c r="T94" s="16">
        <v>0.14000000000000001</v>
      </c>
      <c r="U94" s="16">
        <v>10.3552</v>
      </c>
      <c r="V94" s="16">
        <v>0.28999999999999998</v>
      </c>
      <c r="W94" s="16">
        <v>4.4842750000000002</v>
      </c>
      <c r="X94" s="16">
        <v>0.41</v>
      </c>
      <c r="Y94" s="16">
        <v>0.83527050000000003</v>
      </c>
      <c r="Z94" s="16">
        <v>0.08</v>
      </c>
      <c r="AA94" s="16">
        <v>0.30941150000000001</v>
      </c>
      <c r="AB94" s="16">
        <v>0.12</v>
      </c>
      <c r="AC94" s="16">
        <v>0.19072964117317992</v>
      </c>
      <c r="AD94" s="16">
        <v>0.06</v>
      </c>
      <c r="AE94" s="16">
        <f t="shared" si="31"/>
        <v>98.345051641173171</v>
      </c>
      <c r="AF94" s="16"/>
      <c r="AG94" s="16">
        <v>45.53268722</v>
      </c>
      <c r="AH94" s="16">
        <v>2.8194576910000002</v>
      </c>
      <c r="AI94" s="16">
        <v>14.89388784</v>
      </c>
      <c r="AJ94" s="16" t="s">
        <v>77</v>
      </c>
      <c r="AK94" s="16">
        <v>12.544094360000001</v>
      </c>
      <c r="AL94" s="16">
        <v>0.195520639</v>
      </c>
      <c r="AM94" s="16">
        <v>6.1727770189999998</v>
      </c>
      <c r="AN94" s="16">
        <v>10.39131366</v>
      </c>
      <c r="AO94" s="16">
        <v>4.4829871570000002</v>
      </c>
      <c r="AP94" s="16">
        <v>0.81842502800000005</v>
      </c>
      <c r="AQ94" s="16">
        <v>0.30317138700000001</v>
      </c>
      <c r="AS94" s="7">
        <v>1.9800999999019699</v>
      </c>
      <c r="AT94"/>
      <c r="AU94" s="7">
        <v>47.025291538461552</v>
      </c>
      <c r="AV94" s="7">
        <v>0.51</v>
      </c>
      <c r="AW94" s="7">
        <v>4.8615384615384623E-2</v>
      </c>
      <c r="AX94" s="7">
        <v>0.01</v>
      </c>
      <c r="AY94" s="7">
        <v>33.277501538461536</v>
      </c>
      <c r="AZ94" s="7">
        <v>0.43</v>
      </c>
      <c r="BA94" s="7">
        <v>0.54634230769230774</v>
      </c>
      <c r="BB94" s="7">
        <v>0.05</v>
      </c>
      <c r="BC94" s="7" t="s">
        <v>77</v>
      </c>
      <c r="BD94" s="7" t="s">
        <v>77</v>
      </c>
      <c r="BE94" s="7">
        <v>0.10567307692307693</v>
      </c>
      <c r="BF94" s="7">
        <v>0.01</v>
      </c>
      <c r="BG94" s="7">
        <v>17.099995384615383</v>
      </c>
      <c r="BH94" s="7">
        <v>0.21</v>
      </c>
      <c r="BI94" s="7">
        <v>1.9183453846153848</v>
      </c>
      <c r="BJ94" s="7">
        <v>0.13</v>
      </c>
      <c r="BK94" s="7" t="s">
        <v>77</v>
      </c>
      <c r="BL94" s="7" t="s">
        <v>77</v>
      </c>
      <c r="BM94" s="7">
        <v>3.7533846153846154E-2</v>
      </c>
      <c r="BN94" s="7">
        <v>0.02</v>
      </c>
      <c r="BO94" s="7" t="s">
        <v>77</v>
      </c>
      <c r="BP94" s="7" t="s">
        <v>77</v>
      </c>
      <c r="BQ94" s="7" t="s">
        <v>77</v>
      </c>
      <c r="BR94" s="7" t="s">
        <v>77</v>
      </c>
      <c r="BS94" s="7">
        <v>6.8870769230769235E-2</v>
      </c>
      <c r="BT94" s="7">
        <v>0.02</v>
      </c>
      <c r="BU94" s="7">
        <f t="shared" si="59"/>
        <v>100.12816923076925</v>
      </c>
      <c r="BV94" s="7" t="s">
        <v>77</v>
      </c>
      <c r="BW94" s="13">
        <v>83.124834818123205</v>
      </c>
      <c r="BY94" s="27">
        <v>2790.1130532020638</v>
      </c>
      <c r="BZ94" s="7">
        <v>83.703391596061905</v>
      </c>
      <c r="CA94" s="7">
        <v>16.551831580000002</v>
      </c>
      <c r="CB94" s="7">
        <f t="shared" ref="CB94:CB116" si="63">CA94*0.05</f>
        <v>0.82759157900000013</v>
      </c>
      <c r="CC94" s="7">
        <v>1.2703427629999999</v>
      </c>
      <c r="CD94" s="7">
        <f t="shared" si="60"/>
        <v>5.0813710519999999E-2</v>
      </c>
      <c r="CE94" s="7">
        <v>602.37531579999995</v>
      </c>
      <c r="CF94" s="7">
        <f t="shared" si="33"/>
        <v>96.380050527999998</v>
      </c>
      <c r="CG94" s="9">
        <v>39584.688157894736</v>
      </c>
      <c r="CH94" s="9">
        <f t="shared" si="34"/>
        <v>791.69376315789475</v>
      </c>
      <c r="CI94" s="9">
        <v>213668.47368421053</v>
      </c>
      <c r="CJ94" s="9">
        <f t="shared" si="35"/>
        <v>2136.6847368421054</v>
      </c>
      <c r="CK94" s="7">
        <v>618.51128949999998</v>
      </c>
      <c r="CL94" s="7">
        <f t="shared" si="36"/>
        <v>111.33203210999999</v>
      </c>
      <c r="CM94" s="9">
        <v>6783.1234210000002</v>
      </c>
      <c r="CN94" s="9">
        <f t="shared" si="61"/>
        <v>135.66246842000001</v>
      </c>
      <c r="CO94" s="9">
        <v>17283.01974</v>
      </c>
      <c r="CP94" s="9">
        <f t="shared" si="37"/>
        <v>345.66039480000001</v>
      </c>
      <c r="CQ94" s="9">
        <v>6696.5150000000003</v>
      </c>
      <c r="CR94" s="9">
        <f t="shared" si="38"/>
        <v>133.93030000000002</v>
      </c>
      <c r="CS94" s="9">
        <v>17409.323684210525</v>
      </c>
      <c r="CT94" s="9">
        <f t="shared" si="39"/>
        <v>348.18647368421051</v>
      </c>
      <c r="CU94" s="7">
        <v>494.45847370000001</v>
      </c>
      <c r="CV94" s="7">
        <f t="shared" si="40"/>
        <v>14.833754211</v>
      </c>
      <c r="CW94" s="7">
        <v>27.44404342</v>
      </c>
      <c r="CX94" s="7">
        <f t="shared" si="41"/>
        <v>1.0977617368000001</v>
      </c>
      <c r="CY94" s="7">
        <v>126.83665790000001</v>
      </c>
      <c r="CZ94" s="7">
        <f t="shared" si="42"/>
        <v>5.0734663160000002</v>
      </c>
      <c r="DA94" s="7">
        <v>24.975531579999998</v>
      </c>
      <c r="DB94" s="7">
        <f t="shared" si="43"/>
        <v>1.9980425263999999</v>
      </c>
      <c r="DC94" s="7">
        <v>342.42976320000002</v>
      </c>
      <c r="DD94" s="7">
        <f t="shared" si="44"/>
        <v>17.121488160000002</v>
      </c>
      <c r="DE94" s="7">
        <v>26.21709079</v>
      </c>
      <c r="DF94" s="7">
        <f t="shared" si="45"/>
        <v>1.5730254474000001</v>
      </c>
      <c r="DG94" s="7">
        <v>55.205994740000001</v>
      </c>
      <c r="DH94" s="7">
        <f t="shared" si="46"/>
        <v>2.2082397895999999</v>
      </c>
      <c r="DI94" s="7">
        <v>7.1880693420000004</v>
      </c>
      <c r="DJ94" s="7">
        <f t="shared" si="47"/>
        <v>0.5031648539400001</v>
      </c>
      <c r="DK94" s="7">
        <v>32.582981580000002</v>
      </c>
      <c r="DL94" s="7">
        <f t="shared" si="48"/>
        <v>3.2582981580000006</v>
      </c>
      <c r="DM94" s="7">
        <v>6.1294360530000001</v>
      </c>
      <c r="DN94" s="7">
        <f t="shared" si="49"/>
        <v>1.10329848954</v>
      </c>
      <c r="DO94" s="7">
        <v>2.943311579</v>
      </c>
      <c r="DP94" s="7">
        <f t="shared" si="50"/>
        <v>0.20603181053000003</v>
      </c>
      <c r="DQ94" s="7">
        <v>6.9039284209999998</v>
      </c>
      <c r="DR94" s="7">
        <f t="shared" si="51"/>
        <v>1.3807856842000001</v>
      </c>
      <c r="DS94" s="7">
        <v>0.98474118399999999</v>
      </c>
      <c r="DT94" s="7">
        <f t="shared" si="52"/>
        <v>0.17725341311999998</v>
      </c>
      <c r="DU94" s="7">
        <v>5.8910910530000002</v>
      </c>
      <c r="DV94" s="7">
        <f t="shared" si="53"/>
        <v>1.5905945843100002</v>
      </c>
      <c r="DW94" s="7">
        <v>1.053306184</v>
      </c>
      <c r="DX94" s="7">
        <f t="shared" si="54"/>
        <v>9.4797556559999996E-2</v>
      </c>
      <c r="DY94" s="7">
        <v>3.2488468419999998</v>
      </c>
      <c r="DZ94" s="7">
        <f t="shared" si="55"/>
        <v>0.35737315261999997</v>
      </c>
      <c r="EA94" s="7">
        <v>0.44381660499999998</v>
      </c>
      <c r="EB94" s="7">
        <f t="shared" si="56"/>
        <v>0.10207781915</v>
      </c>
      <c r="EC94" s="7">
        <v>2.022753421</v>
      </c>
      <c r="ED94" s="7">
        <f t="shared" si="57"/>
        <v>0.22250287631000001</v>
      </c>
      <c r="EE94" s="7">
        <v>0.35274028899999998</v>
      </c>
      <c r="EF94" s="7">
        <f t="shared" si="58"/>
        <v>5.6438446239999995E-2</v>
      </c>
      <c r="EG94" s="1" t="s">
        <v>77</v>
      </c>
      <c r="EH94" s="1" t="s">
        <v>77</v>
      </c>
      <c r="EI94" s="7">
        <v>16.344590319999998</v>
      </c>
      <c r="EJ94" s="7">
        <v>1.245188706</v>
      </c>
      <c r="EK94" s="7">
        <v>590.44768220000003</v>
      </c>
      <c r="EL94" s="9" t="s">
        <v>77</v>
      </c>
      <c r="EM94" s="9" t="s">
        <v>77</v>
      </c>
      <c r="EN94" s="7">
        <v>606.26414750000004</v>
      </c>
      <c r="EO94" s="9">
        <v>6666.1199059999999</v>
      </c>
      <c r="EP94" s="9">
        <v>16950.96603</v>
      </c>
      <c r="EQ94" s="9" t="s">
        <v>77</v>
      </c>
      <c r="ER94" s="9" t="s">
        <v>77</v>
      </c>
      <c r="ES94" s="7">
        <v>500.42761919999998</v>
      </c>
      <c r="ET94" s="7">
        <v>26.901161930000001</v>
      </c>
      <c r="EU94" s="7">
        <v>124.3475454</v>
      </c>
      <c r="EV94" s="7">
        <v>24.530001240000001</v>
      </c>
      <c r="EW94" s="7">
        <v>337.46669000000003</v>
      </c>
      <c r="EX94" s="7">
        <v>25.715857889999999</v>
      </c>
      <c r="EY94" s="7">
        <v>54.142955450000002</v>
      </c>
      <c r="EZ94" s="7">
        <v>7.0489589659999998</v>
      </c>
      <c r="FA94" s="7">
        <v>31.94924155</v>
      </c>
      <c r="FB94" s="7">
        <v>6.0096534019999996</v>
      </c>
      <c r="FC94" s="7">
        <v>2.8863065109999999</v>
      </c>
      <c r="FD94" s="7">
        <v>6.7689157240000002</v>
      </c>
      <c r="FE94" s="7">
        <v>0.965474006</v>
      </c>
      <c r="FF94" s="7">
        <v>5.7757351569999997</v>
      </c>
      <c r="FG94" s="7">
        <v>1.03268509</v>
      </c>
      <c r="FH94" s="7">
        <v>3.1852553069999998</v>
      </c>
      <c r="FI94" s="7">
        <v>0.43516347</v>
      </c>
      <c r="FJ94" s="7">
        <v>1.9827405339999999</v>
      </c>
      <c r="FK94" s="7">
        <v>0.34576259399999998</v>
      </c>
    </row>
    <row r="95" spans="1:167" x14ac:dyDescent="0.25">
      <c r="A95" s="1" t="s">
        <v>73</v>
      </c>
      <c r="B95" s="1" t="s">
        <v>226</v>
      </c>
      <c r="C95" s="34">
        <v>64.839860000000002</v>
      </c>
      <c r="D95" s="34">
        <v>-23.805019999999999</v>
      </c>
      <c r="E95" s="1">
        <v>14</v>
      </c>
      <c r="F95" s="1">
        <v>7</v>
      </c>
      <c r="G95" s="1" t="s">
        <v>79</v>
      </c>
      <c r="I95" s="16">
        <v>46.303366666666669</v>
      </c>
      <c r="J95" s="16">
        <v>1.02</v>
      </c>
      <c r="K95" s="16">
        <v>2.8428599999999999</v>
      </c>
      <c r="L95" s="16">
        <v>0.14000000000000001</v>
      </c>
      <c r="M95" s="16">
        <v>14.852433333333332</v>
      </c>
      <c r="N95" s="16">
        <v>0.23</v>
      </c>
      <c r="O95" s="16">
        <v>12.673766666666666</v>
      </c>
      <c r="P95" s="16">
        <v>0.3</v>
      </c>
      <c r="Q95" s="16">
        <v>0.20825199999999999</v>
      </c>
      <c r="R95" s="16">
        <v>0.06</v>
      </c>
      <c r="S95" s="16">
        <v>6.1590933333333338</v>
      </c>
      <c r="T95" s="16">
        <v>0.15</v>
      </c>
      <c r="U95" s="16">
        <v>10.361666666666666</v>
      </c>
      <c r="V95" s="16">
        <v>0.3</v>
      </c>
      <c r="W95" s="16">
        <v>4.2758966666666671</v>
      </c>
      <c r="X95" s="16">
        <v>0.41</v>
      </c>
      <c r="Y95" s="16">
        <v>0.77376100000000003</v>
      </c>
      <c r="Z95" s="16">
        <v>0.08</v>
      </c>
      <c r="AA95" s="16">
        <v>0.32223466666666667</v>
      </c>
      <c r="AB95" s="16">
        <v>0.13</v>
      </c>
      <c r="AC95" s="16">
        <v>0.15280042089560189</v>
      </c>
      <c r="AD95" s="16">
        <v>0.06</v>
      </c>
      <c r="AE95" s="16">
        <f t="shared" si="31"/>
        <v>98.926131420895587</v>
      </c>
      <c r="AF95" s="16"/>
      <c r="AG95" s="16">
        <v>46.303366670000003</v>
      </c>
      <c r="AH95" s="16">
        <v>2.8428599999999999</v>
      </c>
      <c r="AI95" s="16">
        <v>14.85243333</v>
      </c>
      <c r="AJ95" s="16" t="s">
        <v>77</v>
      </c>
      <c r="AK95" s="16">
        <v>12.673766669999999</v>
      </c>
      <c r="AL95" s="16">
        <v>0.20825199999999999</v>
      </c>
      <c r="AM95" s="16">
        <v>6.1590933330000004</v>
      </c>
      <c r="AN95" s="16">
        <v>10.36166667</v>
      </c>
      <c r="AO95" s="16">
        <v>4.2758966669999996</v>
      </c>
      <c r="AP95" s="16">
        <v>0.77376100000000003</v>
      </c>
      <c r="AQ95" s="16">
        <v>0.32223466699999997</v>
      </c>
      <c r="AS95" s="7">
        <v>0</v>
      </c>
      <c r="AT95"/>
      <c r="AU95" s="7">
        <v>47.025291538461552</v>
      </c>
      <c r="AV95" s="7">
        <v>0.51</v>
      </c>
      <c r="AW95" s="7">
        <v>4.8615384615384623E-2</v>
      </c>
      <c r="AX95" s="7">
        <v>0.01</v>
      </c>
      <c r="AY95" s="7">
        <v>33.277501538461536</v>
      </c>
      <c r="AZ95" s="7">
        <v>0.43</v>
      </c>
      <c r="BA95" s="7">
        <v>0.54634230769230774</v>
      </c>
      <c r="BB95" s="7">
        <v>0.05</v>
      </c>
      <c r="BC95" s="7" t="s">
        <v>77</v>
      </c>
      <c r="BD95" s="7" t="s">
        <v>77</v>
      </c>
      <c r="BE95" s="7">
        <v>0.10567307692307693</v>
      </c>
      <c r="BF95" s="7">
        <v>0.01</v>
      </c>
      <c r="BG95" s="7">
        <v>17.099995384615383</v>
      </c>
      <c r="BH95" s="7">
        <v>0.21</v>
      </c>
      <c r="BI95" s="7">
        <v>1.9183453846153848</v>
      </c>
      <c r="BJ95" s="7">
        <v>0.13</v>
      </c>
      <c r="BK95" s="7" t="s">
        <v>77</v>
      </c>
      <c r="BL95" s="7" t="s">
        <v>77</v>
      </c>
      <c r="BM95" s="7">
        <v>3.7533846153846154E-2</v>
      </c>
      <c r="BN95" s="7">
        <v>0.02</v>
      </c>
      <c r="BO95" s="7" t="s">
        <v>77</v>
      </c>
      <c r="BP95" s="7" t="s">
        <v>77</v>
      </c>
      <c r="BQ95" s="7" t="s">
        <v>77</v>
      </c>
      <c r="BR95" s="7" t="s">
        <v>77</v>
      </c>
      <c r="BS95" s="7">
        <v>6.8870769230769235E-2</v>
      </c>
      <c r="BT95" s="7">
        <v>0.02</v>
      </c>
      <c r="BU95" s="7">
        <f t="shared" si="59"/>
        <v>100.12816923076925</v>
      </c>
      <c r="BV95" s="7" t="s">
        <v>77</v>
      </c>
      <c r="BW95" s="13">
        <v>83.124834818123205</v>
      </c>
      <c r="BY95" s="27">
        <v>2754.1528332888729</v>
      </c>
      <c r="BZ95" s="7">
        <v>82.62458499866618</v>
      </c>
      <c r="CA95" s="7">
        <v>18.182278199999999</v>
      </c>
      <c r="CB95" s="7">
        <f t="shared" si="63"/>
        <v>0.90911390999999997</v>
      </c>
      <c r="CC95" s="7">
        <v>1.1811494360000001</v>
      </c>
      <c r="CD95" s="7">
        <f t="shared" si="60"/>
        <v>4.7245977440000003E-2</v>
      </c>
      <c r="CE95" s="7">
        <v>701.66826319999996</v>
      </c>
      <c r="CF95" s="7">
        <f t="shared" si="33"/>
        <v>112.26692211199999</v>
      </c>
      <c r="CG95" s="9">
        <v>39912.807894736841</v>
      </c>
      <c r="CH95" s="9">
        <f t="shared" si="34"/>
        <v>798.25615789473682</v>
      </c>
      <c r="CI95" s="9">
        <v>217174.30075187969</v>
      </c>
      <c r="CJ95" s="9">
        <f t="shared" si="35"/>
        <v>2171.7430075187972</v>
      </c>
      <c r="CK95" s="7">
        <v>595.19451879999997</v>
      </c>
      <c r="CL95" s="7">
        <f t="shared" si="36"/>
        <v>107.13501338399999</v>
      </c>
      <c r="CM95" s="9">
        <v>6768.488421</v>
      </c>
      <c r="CN95" s="9">
        <f t="shared" si="61"/>
        <v>135.36976842000001</v>
      </c>
      <c r="CO95" s="9">
        <v>17095.009399999999</v>
      </c>
      <c r="CP95" s="9">
        <f t="shared" si="37"/>
        <v>341.90018800000001</v>
      </c>
      <c r="CQ95" s="9">
        <v>7073.8843233082707</v>
      </c>
      <c r="CR95" s="9">
        <f t="shared" si="38"/>
        <v>141.47768646616541</v>
      </c>
      <c r="CS95" s="9">
        <v>17116.842105263157</v>
      </c>
      <c r="CT95" s="9">
        <f t="shared" si="39"/>
        <v>342.33684210526314</v>
      </c>
      <c r="CU95" s="7">
        <v>500.30957519999998</v>
      </c>
      <c r="CV95" s="7">
        <f t="shared" si="40"/>
        <v>15.009287255999999</v>
      </c>
      <c r="CW95" s="7">
        <v>28.262875560000001</v>
      </c>
      <c r="CX95" s="7">
        <f t="shared" si="41"/>
        <v>1.1305150224</v>
      </c>
      <c r="CY95" s="7">
        <v>130.03560150000001</v>
      </c>
      <c r="CZ95" s="7">
        <f t="shared" si="42"/>
        <v>5.2014240600000008</v>
      </c>
      <c r="DA95" s="7">
        <v>25.786173309999999</v>
      </c>
      <c r="DB95" s="7">
        <f t="shared" si="43"/>
        <v>2.0628938647999999</v>
      </c>
      <c r="DC95" s="7">
        <v>300.13858649999997</v>
      </c>
      <c r="DD95" s="7">
        <f t="shared" si="44"/>
        <v>15.006929325</v>
      </c>
      <c r="DE95" s="7">
        <v>20.783863530000001</v>
      </c>
      <c r="DF95" s="7">
        <f t="shared" si="45"/>
        <v>1.2470318118000001</v>
      </c>
      <c r="DG95" s="7">
        <v>45.617257520000003</v>
      </c>
      <c r="DH95" s="7">
        <f t="shared" si="46"/>
        <v>1.8246903008000002</v>
      </c>
      <c r="DI95" s="7">
        <v>5.9565737219999999</v>
      </c>
      <c r="DJ95" s="7">
        <f t="shared" si="47"/>
        <v>0.41696016054000001</v>
      </c>
      <c r="DK95" s="7">
        <v>28.321387219999998</v>
      </c>
      <c r="DL95" s="7">
        <f t="shared" si="48"/>
        <v>2.8321387219999998</v>
      </c>
      <c r="DM95" s="7">
        <v>5.9414654889999996</v>
      </c>
      <c r="DN95" s="7">
        <f t="shared" si="49"/>
        <v>1.06946378802</v>
      </c>
      <c r="DO95" s="7">
        <v>2.2467601880000001</v>
      </c>
      <c r="DP95" s="7">
        <f t="shared" si="50"/>
        <v>0.15727321316000001</v>
      </c>
      <c r="DQ95" s="7">
        <v>6.427024887</v>
      </c>
      <c r="DR95" s="7">
        <f t="shared" si="51"/>
        <v>1.2854049774</v>
      </c>
      <c r="DS95" s="7">
        <v>0.95793184200000003</v>
      </c>
      <c r="DT95" s="7">
        <f t="shared" si="52"/>
        <v>0.17242773155999999</v>
      </c>
      <c r="DU95" s="7">
        <v>5.5710954509999997</v>
      </c>
      <c r="DV95" s="7">
        <f t="shared" si="53"/>
        <v>1.5041957717700001</v>
      </c>
      <c r="DW95" s="7">
        <v>1.0301544359999999</v>
      </c>
      <c r="DX95" s="7">
        <f t="shared" si="54"/>
        <v>9.2713899239999981E-2</v>
      </c>
      <c r="DY95" s="7">
        <v>3.3428493979999998</v>
      </c>
      <c r="DZ95" s="7">
        <f t="shared" si="55"/>
        <v>0.36771343377999999</v>
      </c>
      <c r="EA95" s="7">
        <v>0.47488757100000001</v>
      </c>
      <c r="EB95" s="7">
        <f t="shared" si="56"/>
        <v>0.10922414133000001</v>
      </c>
      <c r="EC95" s="7">
        <v>3.0241792109999999</v>
      </c>
      <c r="ED95" s="7">
        <f t="shared" si="57"/>
        <v>0.33265971320999999</v>
      </c>
      <c r="EE95" s="7">
        <v>0.41882991400000003</v>
      </c>
      <c r="EF95" s="7">
        <f t="shared" si="58"/>
        <v>6.7012786240000011E-2</v>
      </c>
      <c r="EG95" s="1" t="s">
        <v>77</v>
      </c>
      <c r="EH95" s="1" t="s">
        <v>77</v>
      </c>
      <c r="EI95" s="7">
        <v>18.182278199999999</v>
      </c>
      <c r="EJ95" s="7">
        <v>1.1811494360000001</v>
      </c>
      <c r="EK95" s="7">
        <v>701.66826319999996</v>
      </c>
      <c r="EL95" s="9" t="s">
        <v>77</v>
      </c>
      <c r="EM95" s="9" t="s">
        <v>77</v>
      </c>
      <c r="EN95" s="7">
        <v>595.19451879999997</v>
      </c>
      <c r="EO95" s="9">
        <v>6768.488421</v>
      </c>
      <c r="EP95" s="9">
        <v>17095.009399999999</v>
      </c>
      <c r="EQ95" s="9" t="s">
        <v>77</v>
      </c>
      <c r="ER95" s="9" t="s">
        <v>77</v>
      </c>
      <c r="ES95" s="7">
        <v>500.30957519999998</v>
      </c>
      <c r="ET95" s="7">
        <v>28.262875560000001</v>
      </c>
      <c r="EU95" s="7">
        <v>130.03560150000001</v>
      </c>
      <c r="EV95" s="7">
        <v>25.786173309999999</v>
      </c>
      <c r="EW95" s="7">
        <v>300.13858649999997</v>
      </c>
      <c r="EX95" s="7">
        <v>20.783863530000001</v>
      </c>
      <c r="EY95" s="7">
        <v>45.617257520000003</v>
      </c>
      <c r="EZ95" s="7">
        <v>5.9565737219999999</v>
      </c>
      <c r="FA95" s="7">
        <v>28.321387219999998</v>
      </c>
      <c r="FB95" s="7">
        <v>5.9414654889999996</v>
      </c>
      <c r="FC95" s="7">
        <v>2.2467601880000001</v>
      </c>
      <c r="FD95" s="7">
        <v>6.427024887</v>
      </c>
      <c r="FE95" s="7">
        <v>0.95793184200000003</v>
      </c>
      <c r="FF95" s="7">
        <v>5.5710954509999997</v>
      </c>
      <c r="FG95" s="7">
        <v>1.0301544359999999</v>
      </c>
      <c r="FH95" s="7">
        <v>3.3428493979999998</v>
      </c>
      <c r="FI95" s="7">
        <v>0.47488757100000001</v>
      </c>
      <c r="FJ95" s="7">
        <v>3.0241792109999999</v>
      </c>
      <c r="FK95" s="7">
        <v>0.41882991400000003</v>
      </c>
    </row>
    <row r="96" spans="1:167" x14ac:dyDescent="0.25">
      <c r="A96" s="1" t="s">
        <v>73</v>
      </c>
      <c r="B96" s="1" t="s">
        <v>226</v>
      </c>
      <c r="C96" s="34">
        <v>64.839860000000002</v>
      </c>
      <c r="D96" s="34">
        <v>-23.805019999999999</v>
      </c>
      <c r="E96" s="1">
        <v>15</v>
      </c>
      <c r="F96" s="1">
        <v>1</v>
      </c>
      <c r="G96" s="1" t="s">
        <v>79</v>
      </c>
      <c r="I96" s="16">
        <v>46.71606666666667</v>
      </c>
      <c r="J96" s="16">
        <v>1.03</v>
      </c>
      <c r="K96" s="16">
        <v>2.6379633333333334</v>
      </c>
      <c r="L96" s="16">
        <v>0.13</v>
      </c>
      <c r="M96" s="16">
        <v>14.502600000000001</v>
      </c>
      <c r="N96" s="16">
        <v>0.23</v>
      </c>
      <c r="O96" s="16">
        <v>11.663433333333332</v>
      </c>
      <c r="P96" s="16">
        <v>0.3</v>
      </c>
      <c r="Q96" s="16">
        <v>0.18554899999999999</v>
      </c>
      <c r="R96" s="16">
        <v>0.06</v>
      </c>
      <c r="S96" s="16">
        <v>6.8584633333333329</v>
      </c>
      <c r="T96" s="16">
        <v>0.15</v>
      </c>
      <c r="U96" s="16">
        <v>11.0083</v>
      </c>
      <c r="V96" s="16">
        <v>0.3</v>
      </c>
      <c r="W96" s="16">
        <v>4.5256733333333337</v>
      </c>
      <c r="X96" s="16">
        <v>0.41</v>
      </c>
      <c r="Y96" s="16">
        <v>0.77705333333333337</v>
      </c>
      <c r="Z96" s="16">
        <v>0.08</v>
      </c>
      <c r="AA96" s="16">
        <v>0.37908133333333338</v>
      </c>
      <c r="AB96" s="16">
        <v>0.13</v>
      </c>
      <c r="AC96" s="16">
        <v>0.15018447481286132</v>
      </c>
      <c r="AD96" s="16">
        <v>0.06</v>
      </c>
      <c r="AE96" s="16">
        <f t="shared" si="31"/>
        <v>99.404368141479523</v>
      </c>
      <c r="AF96" s="16"/>
      <c r="AG96" s="16">
        <v>46.88522416</v>
      </c>
      <c r="AH96" s="16">
        <v>2.5590414749999999</v>
      </c>
      <c r="AI96" s="16">
        <v>14.95655314</v>
      </c>
      <c r="AJ96" s="16" t="s">
        <v>77</v>
      </c>
      <c r="AK96" s="16">
        <v>11.32820911</v>
      </c>
      <c r="AL96" s="16">
        <v>0.17999779599999999</v>
      </c>
      <c r="AM96" s="16">
        <v>6.6532737209999997</v>
      </c>
      <c r="AN96" s="16">
        <v>11.04582866</v>
      </c>
      <c r="AO96" s="16">
        <v>4.5245098639999997</v>
      </c>
      <c r="AP96" s="16">
        <v>0.75380566599999999</v>
      </c>
      <c r="AQ96" s="16">
        <v>0.36774008200000002</v>
      </c>
      <c r="AS96" s="7">
        <v>2.9699040091050799</v>
      </c>
      <c r="AT96"/>
      <c r="AU96" s="7">
        <v>47.36195142857143</v>
      </c>
      <c r="AV96" s="7">
        <v>0.51</v>
      </c>
      <c r="AW96" s="7">
        <v>4.7499285714285709E-2</v>
      </c>
      <c r="AX96" s="7">
        <v>0.01</v>
      </c>
      <c r="AY96" s="7">
        <v>32.921724285714291</v>
      </c>
      <c r="AZ96" s="7">
        <v>0.42</v>
      </c>
      <c r="BA96" s="7">
        <v>0.53686500000000004</v>
      </c>
      <c r="BB96" s="7">
        <v>0.05</v>
      </c>
      <c r="BC96" s="7" t="s">
        <v>77</v>
      </c>
      <c r="BD96" s="7" t="s">
        <v>77</v>
      </c>
      <c r="BE96" s="7">
        <v>0.13793714285714284</v>
      </c>
      <c r="BF96" s="7">
        <v>0.02</v>
      </c>
      <c r="BG96" s="7">
        <v>16.851101428571429</v>
      </c>
      <c r="BH96" s="7">
        <v>0.21</v>
      </c>
      <c r="BI96" s="7">
        <v>2.0642799999999997</v>
      </c>
      <c r="BJ96" s="7">
        <v>0.13</v>
      </c>
      <c r="BK96" s="7" t="s">
        <v>77</v>
      </c>
      <c r="BL96" s="7" t="s">
        <v>77</v>
      </c>
      <c r="BM96" s="7">
        <v>4.9562142857142853E-2</v>
      </c>
      <c r="BN96" s="7">
        <v>0.02</v>
      </c>
      <c r="BO96" s="7" t="s">
        <v>77</v>
      </c>
      <c r="BP96" s="7" t="s">
        <v>77</v>
      </c>
      <c r="BQ96" s="7" t="s">
        <v>77</v>
      </c>
      <c r="BR96" s="7" t="s">
        <v>77</v>
      </c>
      <c r="BS96" s="7">
        <v>7.8469999999999998E-2</v>
      </c>
      <c r="BT96" s="7">
        <v>0.02</v>
      </c>
      <c r="BU96" s="7">
        <f t="shared" si="59"/>
        <v>100.04939071428571</v>
      </c>
      <c r="BV96" s="7" t="s">
        <v>77</v>
      </c>
      <c r="BW96" s="13">
        <v>81.854487647253606</v>
      </c>
      <c r="BY96" s="27">
        <v>1696.9980441191769</v>
      </c>
      <c r="BZ96" s="7">
        <v>50.909941323575303</v>
      </c>
      <c r="CA96" s="7">
        <v>12.84669474</v>
      </c>
      <c r="CB96" s="7">
        <f t="shared" si="63"/>
        <v>0.6423347370000001</v>
      </c>
      <c r="CC96" s="7">
        <v>1.24824</v>
      </c>
      <c r="CD96" s="7">
        <f t="shared" si="60"/>
        <v>4.9929600000000005E-2</v>
      </c>
      <c r="CE96" s="7">
        <v>704.61852629999998</v>
      </c>
      <c r="CF96" s="7">
        <f t="shared" si="33"/>
        <v>112.738964208</v>
      </c>
      <c r="CG96" s="9">
        <v>43791.410526315783</v>
      </c>
      <c r="CH96" s="9">
        <f t="shared" si="34"/>
        <v>875.82821052631573</v>
      </c>
      <c r="CI96" s="9">
        <v>219885.47368421053</v>
      </c>
      <c r="CJ96" s="9">
        <f t="shared" si="35"/>
        <v>2198.8547368421055</v>
      </c>
      <c r="CK96" s="7">
        <v>494.33557889999997</v>
      </c>
      <c r="CL96" s="7">
        <f t="shared" si="36"/>
        <v>88.980404201999988</v>
      </c>
      <c r="CM96" s="9">
        <v>6452.2610530000002</v>
      </c>
      <c r="CN96" s="9">
        <f t="shared" si="61"/>
        <v>129.04522106000002</v>
      </c>
      <c r="CO96" s="9">
        <v>15967.95789</v>
      </c>
      <c r="CP96" s="9">
        <f t="shared" si="37"/>
        <v>319.35915779999999</v>
      </c>
      <c r="CQ96" s="9">
        <v>7006.1305263157892</v>
      </c>
      <c r="CR96" s="9">
        <f t="shared" si="38"/>
        <v>140.12261052631578</v>
      </c>
      <c r="CS96" s="9">
        <v>15978.568421052631</v>
      </c>
      <c r="CT96" s="9">
        <f t="shared" si="39"/>
        <v>319.57136842105263</v>
      </c>
      <c r="CU96" s="7">
        <v>430.00042109999998</v>
      </c>
      <c r="CV96" s="7">
        <f t="shared" si="40"/>
        <v>12.900012632999999</v>
      </c>
      <c r="CW96" s="7">
        <v>27.502484209999999</v>
      </c>
      <c r="CX96" s="7">
        <f t="shared" si="41"/>
        <v>1.1000993684</v>
      </c>
      <c r="CY96" s="7">
        <v>145.1343158</v>
      </c>
      <c r="CZ96" s="7">
        <f t="shared" si="42"/>
        <v>5.8053726320000001</v>
      </c>
      <c r="DA96" s="7">
        <v>27.910989470000001</v>
      </c>
      <c r="DB96" s="7">
        <f t="shared" si="43"/>
        <v>2.2328791576000002</v>
      </c>
      <c r="DC96" s="7">
        <v>294.50400000000002</v>
      </c>
      <c r="DD96" s="7">
        <f t="shared" si="44"/>
        <v>14.725200000000001</v>
      </c>
      <c r="DE96" s="7">
        <v>21.003536839999999</v>
      </c>
      <c r="DF96" s="7">
        <f t="shared" si="45"/>
        <v>1.2602122104</v>
      </c>
      <c r="DG96" s="7">
        <v>45.850736840000003</v>
      </c>
      <c r="DH96" s="7">
        <f t="shared" si="46"/>
        <v>1.8340294736000002</v>
      </c>
      <c r="DI96" s="7">
        <v>5.8967999999999998</v>
      </c>
      <c r="DJ96" s="7">
        <f t="shared" si="47"/>
        <v>0.41277600000000003</v>
      </c>
      <c r="DK96" s="7">
        <v>29.35402105</v>
      </c>
      <c r="DL96" s="7">
        <f t="shared" si="48"/>
        <v>2.9354021050000001</v>
      </c>
      <c r="DM96" s="7">
        <v>5.9505600000000003</v>
      </c>
      <c r="DN96" s="7">
        <f t="shared" si="49"/>
        <v>1.0711008</v>
      </c>
      <c r="DO96" s="7">
        <v>1.9974315789999999</v>
      </c>
      <c r="DP96" s="7">
        <f t="shared" si="50"/>
        <v>0.13982021053000002</v>
      </c>
      <c r="DQ96" s="7">
        <v>5.724467368</v>
      </c>
      <c r="DR96" s="7">
        <f t="shared" si="51"/>
        <v>1.1448934736</v>
      </c>
      <c r="DS96" s="7">
        <v>0.83498652600000001</v>
      </c>
      <c r="DT96" s="7">
        <f t="shared" si="52"/>
        <v>0.15029757467999999</v>
      </c>
      <c r="DU96" s="7">
        <v>5.1344336840000002</v>
      </c>
      <c r="DV96" s="7">
        <f t="shared" si="53"/>
        <v>1.3862970946800002</v>
      </c>
      <c r="DW96" s="7">
        <v>1.0107410530000001</v>
      </c>
      <c r="DX96" s="7">
        <f t="shared" si="54"/>
        <v>9.0966694769999995E-2</v>
      </c>
      <c r="DY96" s="7">
        <v>3.1495578950000001</v>
      </c>
      <c r="DZ96" s="7">
        <f t="shared" si="55"/>
        <v>0.34645136845000002</v>
      </c>
      <c r="EA96" s="7">
        <v>0.35848547400000003</v>
      </c>
      <c r="EB96" s="7">
        <f t="shared" si="56"/>
        <v>8.2451659020000012E-2</v>
      </c>
      <c r="EC96" s="7">
        <v>3.0772294740000001</v>
      </c>
      <c r="ED96" s="7">
        <f t="shared" si="57"/>
        <v>0.33849524214000004</v>
      </c>
      <c r="EE96" s="7">
        <v>0.40181178899999997</v>
      </c>
      <c r="EF96" s="7">
        <f t="shared" si="58"/>
        <v>6.4289886239999997E-2</v>
      </c>
      <c r="EG96" s="1" t="s">
        <v>77</v>
      </c>
      <c r="EH96" s="1" t="s">
        <v>77</v>
      </c>
      <c r="EI96" s="7">
        <v>12.604989120000001</v>
      </c>
      <c r="EJ96" s="7">
        <v>1.2111684700000001</v>
      </c>
      <c r="EK96" s="7">
        <v>683.69203240000002</v>
      </c>
      <c r="EL96" s="9" t="s">
        <v>77</v>
      </c>
      <c r="EM96" s="9" t="s">
        <v>77</v>
      </c>
      <c r="EN96" s="7">
        <v>479.6542867</v>
      </c>
      <c r="EO96" s="9">
        <v>6285.2209780000003</v>
      </c>
      <c r="EP96" s="9">
        <v>15507.74481</v>
      </c>
      <c r="EQ96" s="9" t="s">
        <v>77</v>
      </c>
      <c r="ER96" s="9" t="s">
        <v>77</v>
      </c>
      <c r="ES96" s="7">
        <v>437.84964739999998</v>
      </c>
      <c r="ET96" s="7">
        <v>26.68649139</v>
      </c>
      <c r="EU96" s="7">
        <v>140.86218239999999</v>
      </c>
      <c r="EV96" s="7">
        <v>27.163832750000001</v>
      </c>
      <c r="EW96" s="7">
        <v>288.0931382</v>
      </c>
      <c r="EX96" s="7">
        <v>20.4011453</v>
      </c>
      <c r="EY96" s="7">
        <v>44.5263177</v>
      </c>
      <c r="EZ96" s="7">
        <v>5.7256137420000002</v>
      </c>
      <c r="FA96" s="7">
        <v>28.497609870000002</v>
      </c>
      <c r="FB96" s="7">
        <v>5.7761323310000003</v>
      </c>
      <c r="FC96" s="7">
        <v>1.9394015570000001</v>
      </c>
      <c r="FD96" s="7">
        <v>5.5565498419999999</v>
      </c>
      <c r="FE96" s="7">
        <v>0.81048139699999999</v>
      </c>
      <c r="FF96" s="7">
        <v>4.9836284629999996</v>
      </c>
      <c r="FG96" s="7">
        <v>0.98106014500000005</v>
      </c>
      <c r="FH96" s="7">
        <v>3.0570880119999999</v>
      </c>
      <c r="FI96" s="7">
        <v>0.34800138600000002</v>
      </c>
      <c r="FJ96" s="7">
        <v>2.9859287339999998</v>
      </c>
      <c r="FK96" s="7">
        <v>0.38989011899999998</v>
      </c>
    </row>
    <row r="97" spans="1:167" x14ac:dyDescent="0.25">
      <c r="A97" s="1" t="s">
        <v>73</v>
      </c>
      <c r="B97" s="1" t="s">
        <v>226</v>
      </c>
      <c r="C97" s="34">
        <v>64.839860000000002</v>
      </c>
      <c r="D97" s="34">
        <v>-23.805019999999999</v>
      </c>
      <c r="E97" s="1">
        <v>15</v>
      </c>
      <c r="F97" s="1">
        <v>2</v>
      </c>
      <c r="G97" s="1" t="s">
        <v>79</v>
      </c>
      <c r="I97" s="16">
        <v>46.070966666666664</v>
      </c>
      <c r="J97" s="16">
        <v>1.02</v>
      </c>
      <c r="K97" s="16">
        <v>2.7320166666666665</v>
      </c>
      <c r="L97" s="16">
        <v>0.14000000000000001</v>
      </c>
      <c r="M97" s="16">
        <v>14.4880333333333</v>
      </c>
      <c r="N97" s="16">
        <v>0.23</v>
      </c>
      <c r="O97" s="16">
        <v>11.793700000000001</v>
      </c>
      <c r="P97" s="16">
        <v>0.3</v>
      </c>
      <c r="Q97" s="16">
        <v>0.16358399999999998</v>
      </c>
      <c r="R97" s="16">
        <v>0.06</v>
      </c>
      <c r="S97" s="16">
        <v>6.9058599999999997</v>
      </c>
      <c r="T97" s="16">
        <v>0.15</v>
      </c>
      <c r="U97" s="16">
        <v>10.901666666666666</v>
      </c>
      <c r="V97" s="16">
        <v>0.3</v>
      </c>
      <c r="W97" s="16">
        <v>4.52407</v>
      </c>
      <c r="X97" s="16">
        <v>0.41</v>
      </c>
      <c r="Y97" s="16">
        <v>0.75017366666666663</v>
      </c>
      <c r="Z97" s="16">
        <v>0.08</v>
      </c>
      <c r="AA97" s="16">
        <v>0.34824566666666668</v>
      </c>
      <c r="AB97" s="16">
        <v>0.12</v>
      </c>
      <c r="AC97" s="16">
        <v>0.15855443671914543</v>
      </c>
      <c r="AD97" s="16">
        <v>0.06</v>
      </c>
      <c r="AE97" s="16">
        <f t="shared" si="31"/>
        <v>98.836871103385775</v>
      </c>
      <c r="AF97" s="16"/>
      <c r="AG97" s="16">
        <v>46.250308320000002</v>
      </c>
      <c r="AH97" s="16">
        <v>2.6498135860000001</v>
      </c>
      <c r="AI97" s="16">
        <v>14.94044748</v>
      </c>
      <c r="AJ97" s="16" t="s">
        <v>77</v>
      </c>
      <c r="AK97" s="16">
        <v>11.452711750000001</v>
      </c>
      <c r="AL97" s="16">
        <v>0.15866195499999999</v>
      </c>
      <c r="AM97" s="16">
        <v>6.6980710170000002</v>
      </c>
      <c r="AN97" s="16">
        <v>10.94122423</v>
      </c>
      <c r="AO97" s="16">
        <v>4.5217091119999999</v>
      </c>
      <c r="AP97" s="16">
        <v>0.72760184800000005</v>
      </c>
      <c r="AQ97" s="16">
        <v>0.33776737600000001</v>
      </c>
      <c r="AS97" s="7">
        <v>2.9699040091050799</v>
      </c>
      <c r="AT97"/>
      <c r="AU97" s="7">
        <v>47.36195142857143</v>
      </c>
      <c r="AV97" s="7">
        <v>0.51</v>
      </c>
      <c r="AW97" s="7">
        <v>4.7499285714285709E-2</v>
      </c>
      <c r="AX97" s="7">
        <v>0.01</v>
      </c>
      <c r="AY97" s="7">
        <v>32.921724285714291</v>
      </c>
      <c r="AZ97" s="7">
        <v>0.42</v>
      </c>
      <c r="BA97" s="7">
        <v>0.53686500000000004</v>
      </c>
      <c r="BB97" s="7">
        <v>0.05</v>
      </c>
      <c r="BC97" s="7" t="s">
        <v>77</v>
      </c>
      <c r="BD97" s="7" t="s">
        <v>77</v>
      </c>
      <c r="BE97" s="7">
        <v>0.13793714285714284</v>
      </c>
      <c r="BF97" s="7">
        <v>0.02</v>
      </c>
      <c r="BG97" s="7">
        <v>16.851101428571429</v>
      </c>
      <c r="BH97" s="7">
        <v>0.21</v>
      </c>
      <c r="BI97" s="7">
        <v>2.0642799999999997</v>
      </c>
      <c r="BJ97" s="7">
        <v>0.13</v>
      </c>
      <c r="BK97" s="7" t="s">
        <v>77</v>
      </c>
      <c r="BL97" s="7" t="s">
        <v>77</v>
      </c>
      <c r="BM97" s="7">
        <v>4.9562142857142853E-2</v>
      </c>
      <c r="BN97" s="7">
        <v>0.02</v>
      </c>
      <c r="BO97" s="7" t="s">
        <v>77</v>
      </c>
      <c r="BP97" s="7" t="s">
        <v>77</v>
      </c>
      <c r="BQ97" s="7" t="s">
        <v>77</v>
      </c>
      <c r="BR97" s="7" t="s">
        <v>77</v>
      </c>
      <c r="BS97" s="7">
        <v>7.8469999999999998E-2</v>
      </c>
      <c r="BT97" s="7">
        <v>0.02</v>
      </c>
      <c r="BU97" s="7">
        <f t="shared" si="59"/>
        <v>100.04939071428571</v>
      </c>
      <c r="BV97" s="7" t="s">
        <v>77</v>
      </c>
      <c r="BW97" s="13">
        <v>81.854487647253606</v>
      </c>
      <c r="BY97" s="27">
        <v>1844.2079888271066</v>
      </c>
      <c r="BZ97" s="7">
        <v>55.326239664813194</v>
      </c>
      <c r="CA97" s="7">
        <v>13.64241917</v>
      </c>
      <c r="CB97" s="7">
        <f t="shared" si="63"/>
        <v>0.6821209585000001</v>
      </c>
      <c r="CC97" s="7">
        <v>1.320701353</v>
      </c>
      <c r="CD97" s="7">
        <f t="shared" si="60"/>
        <v>5.2828054120000002E-2</v>
      </c>
      <c r="CE97" s="7">
        <v>754.66529700000001</v>
      </c>
      <c r="CF97" s="7">
        <f t="shared" si="33"/>
        <v>120.74644752</v>
      </c>
      <c r="CG97" s="9">
        <v>43958.518421052628</v>
      </c>
      <c r="CH97" s="9">
        <f t="shared" si="34"/>
        <v>879.17036842105256</v>
      </c>
      <c r="CI97" s="9">
        <v>216987.32330827069</v>
      </c>
      <c r="CJ97" s="9">
        <f t="shared" si="35"/>
        <v>2169.873233082707</v>
      </c>
      <c r="CK97" s="7">
        <v>588.44330449999995</v>
      </c>
      <c r="CL97" s="7">
        <f t="shared" si="36"/>
        <v>105.91979480999998</v>
      </c>
      <c r="CM97" s="9">
        <v>6940.8370679999998</v>
      </c>
      <c r="CN97" s="9">
        <f t="shared" si="61"/>
        <v>138.81674136000001</v>
      </c>
      <c r="CO97" s="9">
        <v>16425.874059999998</v>
      </c>
      <c r="CP97" s="9">
        <f t="shared" si="37"/>
        <v>328.51748119999996</v>
      </c>
      <c r="CQ97" s="9">
        <v>7174.6821804511283</v>
      </c>
      <c r="CR97" s="9">
        <f t="shared" si="38"/>
        <v>143.49364360902257</v>
      </c>
      <c r="CS97" s="9">
        <v>16576.826315789476</v>
      </c>
      <c r="CT97" s="9">
        <f t="shared" si="39"/>
        <v>331.53652631578956</v>
      </c>
      <c r="CU97" s="7">
        <v>413.0681955</v>
      </c>
      <c r="CV97" s="7">
        <f t="shared" si="40"/>
        <v>12.392045865</v>
      </c>
      <c r="CW97" s="7">
        <v>28.462789470000001</v>
      </c>
      <c r="CX97" s="7">
        <f t="shared" si="41"/>
        <v>1.1385115788</v>
      </c>
      <c r="CY97" s="7">
        <v>149.52998869999999</v>
      </c>
      <c r="CZ97" s="7">
        <f t="shared" si="42"/>
        <v>5.9811995479999993</v>
      </c>
      <c r="DA97" s="7">
        <v>28.821410149999998</v>
      </c>
      <c r="DB97" s="7">
        <f t="shared" si="43"/>
        <v>2.3057128119999999</v>
      </c>
      <c r="DC97" s="7">
        <v>289.6538195</v>
      </c>
      <c r="DD97" s="7">
        <f t="shared" si="44"/>
        <v>14.482690975000001</v>
      </c>
      <c r="DE97" s="7">
        <v>21.901165410000001</v>
      </c>
      <c r="DF97" s="7">
        <f t="shared" si="45"/>
        <v>1.3140699246</v>
      </c>
      <c r="DG97" s="7">
        <v>47.019446240000001</v>
      </c>
      <c r="DH97" s="7">
        <f t="shared" si="46"/>
        <v>1.8807778496000001</v>
      </c>
      <c r="DI97" s="7">
        <v>5.8528465040000004</v>
      </c>
      <c r="DJ97" s="7">
        <f t="shared" si="47"/>
        <v>0.40969925528000006</v>
      </c>
      <c r="DK97" s="7">
        <v>29.090157520000002</v>
      </c>
      <c r="DL97" s="7">
        <f t="shared" si="48"/>
        <v>2.9090157520000002</v>
      </c>
      <c r="DM97" s="7">
        <v>6.8714688349999999</v>
      </c>
      <c r="DN97" s="7">
        <f t="shared" si="49"/>
        <v>1.2368643902999998</v>
      </c>
      <c r="DO97" s="7">
        <v>1.984105977</v>
      </c>
      <c r="DP97" s="7">
        <f t="shared" si="50"/>
        <v>0.13888741839000002</v>
      </c>
      <c r="DQ97" s="7">
        <v>6.5478376689999997</v>
      </c>
      <c r="DR97" s="7">
        <f t="shared" si="51"/>
        <v>1.3095675338000001</v>
      </c>
      <c r="DS97" s="7">
        <v>1.00143297</v>
      </c>
      <c r="DT97" s="7">
        <f t="shared" si="52"/>
        <v>0.1802579346</v>
      </c>
      <c r="DU97" s="7">
        <v>5.8483964659999996</v>
      </c>
      <c r="DV97" s="7">
        <f t="shared" si="53"/>
        <v>1.57906704582</v>
      </c>
      <c r="DW97" s="7">
        <v>1.1096299620000001</v>
      </c>
      <c r="DX97" s="7">
        <f t="shared" si="54"/>
        <v>9.9866696579999997E-2</v>
      </c>
      <c r="DY97" s="7">
        <v>3.6061883080000001</v>
      </c>
      <c r="DZ97" s="7">
        <f t="shared" si="55"/>
        <v>0.39668071388000004</v>
      </c>
      <c r="EA97" s="7">
        <v>0.45836259800000001</v>
      </c>
      <c r="EB97" s="7">
        <f t="shared" si="56"/>
        <v>0.10542339754000001</v>
      </c>
      <c r="EC97" s="7">
        <v>2.4127056769999999</v>
      </c>
      <c r="ED97" s="7">
        <f t="shared" si="57"/>
        <v>0.26539762446999998</v>
      </c>
      <c r="EE97" s="7">
        <v>0.434393474</v>
      </c>
      <c r="EF97" s="7">
        <f t="shared" si="58"/>
        <v>6.9502955840000005E-2</v>
      </c>
      <c r="EG97" s="1" t="s">
        <v>77</v>
      </c>
      <c r="EH97" s="1" t="s">
        <v>77</v>
      </c>
      <c r="EI97" s="7">
        <v>13.3857423</v>
      </c>
      <c r="EJ97" s="7">
        <v>1.2814777909999999</v>
      </c>
      <c r="EK97" s="7">
        <v>732.2524621</v>
      </c>
      <c r="EL97" s="9" t="s">
        <v>77</v>
      </c>
      <c r="EM97" s="9" t="s">
        <v>77</v>
      </c>
      <c r="EN97" s="7">
        <v>570.9671032</v>
      </c>
      <c r="EO97" s="9">
        <v>6761.1484380000002</v>
      </c>
      <c r="EP97" s="9">
        <v>15952.46336</v>
      </c>
      <c r="EQ97" s="9" t="s">
        <v>77</v>
      </c>
      <c r="ER97" s="9" t="s">
        <v>77</v>
      </c>
      <c r="ES97" s="7">
        <v>420.608341</v>
      </c>
      <c r="ET97" s="7">
        <v>27.618304599999998</v>
      </c>
      <c r="EU97" s="7">
        <v>145.1284655</v>
      </c>
      <c r="EV97" s="7">
        <v>28.049882140000001</v>
      </c>
      <c r="EW97" s="7">
        <v>283.34853800000002</v>
      </c>
      <c r="EX97" s="7">
        <v>21.273029449999999</v>
      </c>
      <c r="EY97" s="7">
        <v>45.661268409999998</v>
      </c>
      <c r="EZ97" s="7">
        <v>5.6829362320000003</v>
      </c>
      <c r="FA97" s="7">
        <v>28.24144463</v>
      </c>
      <c r="FB97" s="7">
        <v>6.6700467349999997</v>
      </c>
      <c r="FC97" s="7">
        <v>1.9264630949999999</v>
      </c>
      <c r="FD97" s="7">
        <v>6.3557679739999999</v>
      </c>
      <c r="FE97" s="7">
        <v>0.97204298200000006</v>
      </c>
      <c r="FF97" s="7">
        <v>5.6766211980000003</v>
      </c>
      <c r="FG97" s="7">
        <v>1.0770451320000001</v>
      </c>
      <c r="FH97" s="7">
        <v>3.5003119210000002</v>
      </c>
      <c r="FI97" s="7">
        <v>0.44495755300000001</v>
      </c>
      <c r="FJ97" s="7">
        <v>2.3411212159999999</v>
      </c>
      <c r="FK97" s="7">
        <v>0.42150511299999999</v>
      </c>
    </row>
    <row r="98" spans="1:167" x14ac:dyDescent="0.25">
      <c r="A98" s="1" t="s">
        <v>73</v>
      </c>
      <c r="B98" s="1" t="s">
        <v>226</v>
      </c>
      <c r="C98" s="34">
        <v>64.839860000000002</v>
      </c>
      <c r="D98" s="34">
        <v>-23.805019999999999</v>
      </c>
      <c r="E98" s="1">
        <v>17</v>
      </c>
      <c r="F98" s="1">
        <v>1</v>
      </c>
      <c r="G98" s="1" t="s">
        <v>79</v>
      </c>
      <c r="I98" s="16">
        <v>46.275633333333332</v>
      </c>
      <c r="J98" s="16">
        <v>1.02</v>
      </c>
      <c r="K98" s="16">
        <v>3.40856</v>
      </c>
      <c r="L98" s="16">
        <v>0.15</v>
      </c>
      <c r="M98" s="16">
        <v>13.285166666666667</v>
      </c>
      <c r="N98" s="16">
        <v>0.22</v>
      </c>
      <c r="O98" s="16">
        <v>13.851799999999999</v>
      </c>
      <c r="P98" s="16">
        <v>0.32</v>
      </c>
      <c r="Q98" s="16">
        <v>0.22945566666666664</v>
      </c>
      <c r="R98" s="16">
        <v>0.06</v>
      </c>
      <c r="S98" s="16">
        <v>6.4358066666666671</v>
      </c>
      <c r="T98" s="16">
        <v>0.15</v>
      </c>
      <c r="U98" s="16">
        <v>11.0137</v>
      </c>
      <c r="V98" s="16">
        <v>0.3</v>
      </c>
      <c r="W98" s="16">
        <v>3.2033033333333329</v>
      </c>
      <c r="X98" s="16">
        <v>0.35</v>
      </c>
      <c r="Y98" s="16">
        <v>0.86007999999999996</v>
      </c>
      <c r="Z98" s="16">
        <v>0.09</v>
      </c>
      <c r="AA98" s="16">
        <v>0.51743366666666668</v>
      </c>
      <c r="AB98" s="16">
        <v>0.14000000000000001</v>
      </c>
      <c r="AC98" s="16">
        <v>7.469165401315965E-2</v>
      </c>
      <c r="AD98" s="16">
        <v>0.05</v>
      </c>
      <c r="AE98" s="16">
        <f t="shared" si="31"/>
        <v>99.155630987346498</v>
      </c>
      <c r="AF98" s="16"/>
      <c r="AG98" s="16">
        <v>46.694222949999997</v>
      </c>
      <c r="AH98" s="16">
        <v>3.1025650200000001</v>
      </c>
      <c r="AI98" s="16">
        <v>14.82891053</v>
      </c>
      <c r="AJ98" s="16" t="s">
        <v>77</v>
      </c>
      <c r="AK98" s="16">
        <v>12.65561638</v>
      </c>
      <c r="AL98" s="16">
        <v>0.20885685600000001</v>
      </c>
      <c r="AM98" s="16">
        <v>5.8580481620000002</v>
      </c>
      <c r="AN98" s="16">
        <v>11.21546766</v>
      </c>
      <c r="AO98" s="16">
        <v>3.2634009659999998</v>
      </c>
      <c r="AP98" s="16">
        <v>0.78286846099999996</v>
      </c>
      <c r="AQ98" s="16">
        <v>0.47098234900000002</v>
      </c>
      <c r="AS98" s="7">
        <v>8.8989365051463398</v>
      </c>
      <c r="AT98"/>
      <c r="AU98" s="7">
        <v>46.777806000000005</v>
      </c>
      <c r="AV98" s="7">
        <v>0.51</v>
      </c>
      <c r="AW98" s="7">
        <v>4.5364000000000002E-2</v>
      </c>
      <c r="AX98" s="7">
        <v>0.01</v>
      </c>
      <c r="AY98" s="7">
        <v>33.397139000000003</v>
      </c>
      <c r="AZ98" s="7">
        <v>0.43</v>
      </c>
      <c r="BA98" s="7">
        <v>0.50853699999999991</v>
      </c>
      <c r="BB98" s="7">
        <v>0.05</v>
      </c>
      <c r="BC98" s="7" t="s">
        <v>77</v>
      </c>
      <c r="BD98" s="7" t="s">
        <v>77</v>
      </c>
      <c r="BE98" s="7">
        <v>0.134852</v>
      </c>
      <c r="BF98" s="7">
        <v>0.02</v>
      </c>
      <c r="BG98" s="7">
        <v>17.216861999999999</v>
      </c>
      <c r="BH98" s="7">
        <v>0.21</v>
      </c>
      <c r="BI98" s="7">
        <v>1.8033229999999996</v>
      </c>
      <c r="BJ98" s="7">
        <v>0.13</v>
      </c>
      <c r="BK98" s="7" t="s">
        <v>77</v>
      </c>
      <c r="BL98" s="7" t="s">
        <v>77</v>
      </c>
      <c r="BM98" s="7">
        <v>6.0296000000000002E-2</v>
      </c>
      <c r="BN98" s="7">
        <v>0.02</v>
      </c>
      <c r="BO98" s="7" t="s">
        <v>77</v>
      </c>
      <c r="BP98" s="7" t="s">
        <v>77</v>
      </c>
      <c r="BQ98" s="7" t="s">
        <v>77</v>
      </c>
      <c r="BR98" s="7" t="s">
        <v>77</v>
      </c>
      <c r="BS98" s="7">
        <v>6.8945999999999993E-2</v>
      </c>
      <c r="BT98" s="7">
        <v>0.02</v>
      </c>
      <c r="BU98" s="7">
        <f t="shared" si="59"/>
        <v>100.01312500000002</v>
      </c>
      <c r="BV98" s="7" t="s">
        <v>77</v>
      </c>
      <c r="BW98" s="13">
        <v>84.065953034105505</v>
      </c>
      <c r="BY98" s="27">
        <v>1057.0164775366763</v>
      </c>
      <c r="BZ98" s="7">
        <v>31.710494326100289</v>
      </c>
      <c r="CA98" s="7">
        <v>7.6508390979999996</v>
      </c>
      <c r="CB98" s="7">
        <f t="shared" si="63"/>
        <v>0.38254195489999998</v>
      </c>
      <c r="CC98" s="7">
        <v>1.767930226</v>
      </c>
      <c r="CD98" s="7">
        <f t="shared" si="60"/>
        <v>7.0717209040000006E-2</v>
      </c>
      <c r="CE98" s="7">
        <v>1094.65985</v>
      </c>
      <c r="CF98" s="7">
        <f t="shared" si="33"/>
        <v>175.14557600000001</v>
      </c>
      <c r="CG98" s="9">
        <v>40985.215037593982</v>
      </c>
      <c r="CH98" s="9">
        <f t="shared" si="34"/>
        <v>819.7043007518796</v>
      </c>
      <c r="CI98" s="9">
        <v>215398.01503759398</v>
      </c>
      <c r="CJ98" s="9">
        <f t="shared" si="35"/>
        <v>2153.98015037594</v>
      </c>
      <c r="CK98" s="7">
        <v>484.38568420000001</v>
      </c>
      <c r="CL98" s="7">
        <f t="shared" si="36"/>
        <v>87.189423156000004</v>
      </c>
      <c r="CM98" s="9">
        <v>7265.6553379999996</v>
      </c>
      <c r="CN98" s="9">
        <f t="shared" si="61"/>
        <v>145.31310675999998</v>
      </c>
      <c r="CO98" s="9">
        <v>20655.446619999999</v>
      </c>
      <c r="CP98" s="9">
        <f t="shared" si="37"/>
        <v>413.10893239999996</v>
      </c>
      <c r="CQ98" s="9">
        <v>7019.4911278195477</v>
      </c>
      <c r="CR98" s="9">
        <f t="shared" si="38"/>
        <v>140.38982255639095</v>
      </c>
      <c r="CS98" s="9">
        <v>20343.627067669171</v>
      </c>
      <c r="CT98" s="9">
        <f t="shared" si="39"/>
        <v>406.87254135338344</v>
      </c>
      <c r="CU98" s="7">
        <v>476.53822559999998</v>
      </c>
      <c r="CV98" s="7">
        <f t="shared" si="40"/>
        <v>14.296146767999998</v>
      </c>
      <c r="CW98" s="7">
        <v>33.655723309999999</v>
      </c>
      <c r="CX98" s="7">
        <f t="shared" si="41"/>
        <v>1.3462289324000001</v>
      </c>
      <c r="CY98" s="7">
        <v>182.6569624</v>
      </c>
      <c r="CZ98" s="7">
        <f t="shared" si="42"/>
        <v>7.306278496</v>
      </c>
      <c r="DA98" s="7">
        <v>35.086628570000002</v>
      </c>
      <c r="DB98" s="7">
        <f t="shared" si="43"/>
        <v>2.8069302856</v>
      </c>
      <c r="DC98" s="7">
        <v>348.20715790000003</v>
      </c>
      <c r="DD98" s="7">
        <f t="shared" si="44"/>
        <v>17.410357895000001</v>
      </c>
      <c r="DE98" s="7">
        <v>27.677449620000001</v>
      </c>
      <c r="DF98" s="7">
        <f t="shared" si="45"/>
        <v>1.6606469772000001</v>
      </c>
      <c r="DG98" s="7">
        <v>61.386009020000003</v>
      </c>
      <c r="DH98" s="7">
        <f t="shared" si="46"/>
        <v>2.4554403608000004</v>
      </c>
      <c r="DI98" s="7">
        <v>7.7294003010000001</v>
      </c>
      <c r="DJ98" s="7">
        <f t="shared" si="47"/>
        <v>0.54105802107000001</v>
      </c>
      <c r="DK98" s="7">
        <v>37.301413529999998</v>
      </c>
      <c r="DL98" s="7">
        <f t="shared" si="48"/>
        <v>3.730141353</v>
      </c>
      <c r="DM98" s="7">
        <v>7.9466345860000001</v>
      </c>
      <c r="DN98" s="7">
        <f t="shared" si="49"/>
        <v>1.4303942254799999</v>
      </c>
      <c r="DO98" s="7">
        <v>2.9851524810000001</v>
      </c>
      <c r="DP98" s="7">
        <f t="shared" si="50"/>
        <v>0.20896067367000001</v>
      </c>
      <c r="DQ98" s="7">
        <v>9.7911338350000001</v>
      </c>
      <c r="DR98" s="7">
        <f t="shared" si="51"/>
        <v>1.9582267670000002</v>
      </c>
      <c r="DS98" s="7">
        <v>1.1798905260000001</v>
      </c>
      <c r="DT98" s="7">
        <f t="shared" si="52"/>
        <v>0.21238029468</v>
      </c>
      <c r="DU98" s="7">
        <v>7.3696818049999999</v>
      </c>
      <c r="DV98" s="7">
        <f t="shared" si="53"/>
        <v>1.9898140873500001</v>
      </c>
      <c r="DW98" s="7">
        <v>1.2951771430000001</v>
      </c>
      <c r="DX98" s="7">
        <f t="shared" si="54"/>
        <v>0.11656594287000001</v>
      </c>
      <c r="DY98" s="7">
        <v>3.9831482710000001</v>
      </c>
      <c r="DZ98" s="7">
        <f t="shared" si="55"/>
        <v>0.43814630981000002</v>
      </c>
      <c r="EA98" s="7">
        <v>0.54351013500000001</v>
      </c>
      <c r="EB98" s="7">
        <f t="shared" si="56"/>
        <v>0.12500733105</v>
      </c>
      <c r="EC98" s="7">
        <v>3.2051584960000001</v>
      </c>
      <c r="ED98" s="7">
        <f t="shared" si="57"/>
        <v>0.35256743456</v>
      </c>
      <c r="EE98" s="7">
        <v>0.493480421</v>
      </c>
      <c r="EF98" s="7">
        <f t="shared" si="58"/>
        <v>7.8956867360000002E-2</v>
      </c>
      <c r="EG98" s="1" t="s">
        <v>77</v>
      </c>
      <c r="EH98" s="1" t="s">
        <v>77</v>
      </c>
      <c r="EI98" s="7">
        <v>7.2145432300000003</v>
      </c>
      <c r="EJ98" s="7">
        <v>1.6106032379999999</v>
      </c>
      <c r="EK98" s="7">
        <v>997.24676499999998</v>
      </c>
      <c r="EL98" s="9" t="s">
        <v>77</v>
      </c>
      <c r="EM98" s="9" t="s">
        <v>77</v>
      </c>
      <c r="EN98" s="7">
        <v>441.28050969999998</v>
      </c>
      <c r="EO98" s="9">
        <v>6699.7745860000005</v>
      </c>
      <c r="EP98" s="9">
        <v>18870.018820000001</v>
      </c>
      <c r="EQ98" s="9" t="s">
        <v>77</v>
      </c>
      <c r="ER98" s="9" t="s">
        <v>77</v>
      </c>
      <c r="ES98" s="7">
        <v>503.9456204</v>
      </c>
      <c r="ET98" s="7">
        <v>30.663579599999998</v>
      </c>
      <c r="EU98" s="7">
        <v>166.5420733</v>
      </c>
      <c r="EV98" s="7">
        <v>32.263593829999998</v>
      </c>
      <c r="EW98" s="7">
        <v>325.304305</v>
      </c>
      <c r="EX98" s="7">
        <v>25.296363880000001</v>
      </c>
      <c r="EY98" s="7">
        <v>56.068391079999998</v>
      </c>
      <c r="EZ98" s="7">
        <v>7.0565778290000001</v>
      </c>
      <c r="FA98" s="7">
        <v>34.038723640000001</v>
      </c>
      <c r="FB98" s="7">
        <v>7.2483804520000001</v>
      </c>
      <c r="FC98" s="7">
        <v>2.7251128929999999</v>
      </c>
      <c r="FD98" s="7">
        <v>8.9302247850000001</v>
      </c>
      <c r="FE98" s="7">
        <v>1.0760956589999999</v>
      </c>
      <c r="FF98" s="7">
        <v>6.7208704069999996</v>
      </c>
      <c r="FG98" s="7">
        <v>1.1811744689999999</v>
      </c>
      <c r="FH98" s="7">
        <v>3.6326156360000001</v>
      </c>
      <c r="FI98" s="7">
        <v>0.49585931999999999</v>
      </c>
      <c r="FJ98" s="7">
        <v>2.9202056289999998</v>
      </c>
      <c r="FK98" s="7">
        <v>0.44960781300000002</v>
      </c>
    </row>
    <row r="99" spans="1:167" x14ac:dyDescent="0.25">
      <c r="A99" s="1" t="s">
        <v>73</v>
      </c>
      <c r="B99" s="1" t="s">
        <v>226</v>
      </c>
      <c r="C99" s="34">
        <v>64.839860000000002</v>
      </c>
      <c r="D99" s="34">
        <v>-23.805019999999999</v>
      </c>
      <c r="E99" s="1">
        <v>17</v>
      </c>
      <c r="F99" s="1">
        <v>2</v>
      </c>
      <c r="G99" s="1" t="s">
        <v>79</v>
      </c>
      <c r="I99" s="16">
        <v>45.86065</v>
      </c>
      <c r="J99" s="16">
        <v>1.02</v>
      </c>
      <c r="K99" s="16">
        <v>3.3567999999999998</v>
      </c>
      <c r="L99" s="16">
        <v>0.15</v>
      </c>
      <c r="M99" s="16">
        <v>13.3744</v>
      </c>
      <c r="N99" s="16">
        <v>0.22</v>
      </c>
      <c r="O99" s="16">
        <v>13.736650000000001</v>
      </c>
      <c r="P99" s="16">
        <v>0.32</v>
      </c>
      <c r="Q99" s="16">
        <v>0.2138755</v>
      </c>
      <c r="R99" s="16">
        <v>7.0000000000000007E-2</v>
      </c>
      <c r="S99" s="16">
        <v>6.4916649999999994</v>
      </c>
      <c r="T99" s="16">
        <v>0.15</v>
      </c>
      <c r="U99" s="16">
        <v>10.819749999999999</v>
      </c>
      <c r="V99" s="16">
        <v>0.3</v>
      </c>
      <c r="W99" s="16">
        <v>3.2784599999999999</v>
      </c>
      <c r="X99" s="16">
        <v>0.35</v>
      </c>
      <c r="Y99" s="16">
        <v>0.91678300000000001</v>
      </c>
      <c r="Z99" s="16">
        <v>0.09</v>
      </c>
      <c r="AA99" s="16">
        <v>0.47813349999999999</v>
      </c>
      <c r="AB99" s="16">
        <v>0.13</v>
      </c>
      <c r="AC99" s="16">
        <v>7.2315791576760186E-2</v>
      </c>
      <c r="AD99" s="16">
        <v>0.05</v>
      </c>
      <c r="AE99" s="16">
        <f t="shared" si="31"/>
        <v>98.599482791576747</v>
      </c>
      <c r="AF99" s="16"/>
      <c r="AG99" s="16">
        <v>46.301184190000001</v>
      </c>
      <c r="AH99" s="16">
        <v>3.05384521</v>
      </c>
      <c r="AI99" s="16">
        <v>14.897852220000001</v>
      </c>
      <c r="AJ99" s="16" t="s">
        <v>77</v>
      </c>
      <c r="AK99" s="16">
        <v>12.543811740000001</v>
      </c>
      <c r="AL99" s="16">
        <v>0.19457300699999999</v>
      </c>
      <c r="AM99" s="16">
        <v>5.905785292</v>
      </c>
      <c r="AN99" s="16">
        <v>11.02735064</v>
      </c>
      <c r="AO99" s="16">
        <v>3.3337408929999999</v>
      </c>
      <c r="AP99" s="16">
        <v>0.83404235400000004</v>
      </c>
      <c r="AQ99" s="16">
        <v>0.43498144</v>
      </c>
      <c r="AS99" s="7">
        <v>8.8989365051463398</v>
      </c>
      <c r="AT99"/>
      <c r="AU99" s="7">
        <v>46.777806000000005</v>
      </c>
      <c r="AV99" s="7">
        <v>0.51</v>
      </c>
      <c r="AW99" s="7">
        <v>4.5364000000000002E-2</v>
      </c>
      <c r="AX99" s="7">
        <v>0.01</v>
      </c>
      <c r="AY99" s="7">
        <v>33.397139000000003</v>
      </c>
      <c r="AZ99" s="7">
        <v>0.43</v>
      </c>
      <c r="BA99" s="7">
        <v>0.50853699999999991</v>
      </c>
      <c r="BB99" s="7">
        <v>0.05</v>
      </c>
      <c r="BC99" s="7" t="s">
        <v>77</v>
      </c>
      <c r="BD99" s="7" t="s">
        <v>77</v>
      </c>
      <c r="BE99" s="7">
        <v>0.134852</v>
      </c>
      <c r="BF99" s="7">
        <v>0.02</v>
      </c>
      <c r="BG99" s="7">
        <v>17.216861999999999</v>
      </c>
      <c r="BH99" s="7">
        <v>0.21</v>
      </c>
      <c r="BI99" s="7">
        <v>1.8033229999999996</v>
      </c>
      <c r="BJ99" s="7">
        <v>0.13</v>
      </c>
      <c r="BK99" s="7" t="s">
        <v>77</v>
      </c>
      <c r="BL99" s="7" t="s">
        <v>77</v>
      </c>
      <c r="BM99" s="7">
        <v>6.0296000000000002E-2</v>
      </c>
      <c r="BN99" s="7">
        <v>0.02</v>
      </c>
      <c r="BO99" s="7" t="s">
        <v>77</v>
      </c>
      <c r="BP99" s="7" t="s">
        <v>77</v>
      </c>
      <c r="BQ99" s="7" t="s">
        <v>77</v>
      </c>
      <c r="BR99" s="7" t="s">
        <v>77</v>
      </c>
      <c r="BS99" s="7">
        <v>6.8945999999999993E-2</v>
      </c>
      <c r="BT99" s="7">
        <v>0.02</v>
      </c>
      <c r="BU99" s="7">
        <f t="shared" si="59"/>
        <v>100.01312500000002</v>
      </c>
      <c r="BV99" s="7" t="s">
        <v>77</v>
      </c>
      <c r="BW99" s="13">
        <v>84.065953034105505</v>
      </c>
      <c r="BY99" s="27">
        <v>1367.9147538113502</v>
      </c>
      <c r="BZ99" s="7">
        <v>41.037442614340506</v>
      </c>
      <c r="CA99" s="7">
        <v>8.3372409019999996</v>
      </c>
      <c r="CB99" s="7">
        <f t="shared" si="63"/>
        <v>0.41686204510000002</v>
      </c>
      <c r="CC99" s="7">
        <v>1.848138383</v>
      </c>
      <c r="CD99" s="7">
        <f t="shared" si="60"/>
        <v>7.3925535319999999E-2</v>
      </c>
      <c r="CE99" s="7">
        <v>1177.982256</v>
      </c>
      <c r="CF99" s="7">
        <f t="shared" si="33"/>
        <v>188.47716095999999</v>
      </c>
      <c r="CG99" s="9">
        <v>42079.388345864667</v>
      </c>
      <c r="CH99" s="9">
        <f t="shared" si="34"/>
        <v>841.58776691729338</v>
      </c>
      <c r="CI99" s="9">
        <v>216800.34586466168</v>
      </c>
      <c r="CJ99" s="9">
        <f t="shared" si="35"/>
        <v>2168.0034586466168</v>
      </c>
      <c r="CK99" s="7">
        <v>619.73967289999996</v>
      </c>
      <c r="CL99" s="7">
        <f t="shared" si="36"/>
        <v>111.55314112199999</v>
      </c>
      <c r="CM99" s="9">
        <v>8112.3153380000003</v>
      </c>
      <c r="CN99" s="9">
        <f t="shared" si="61"/>
        <v>162.24630676000001</v>
      </c>
      <c r="CO99" s="9">
        <v>20406.3282</v>
      </c>
      <c r="CP99" s="9">
        <f t="shared" si="37"/>
        <v>408.12656400000003</v>
      </c>
      <c r="CQ99" s="9">
        <v>7499.4367669172934</v>
      </c>
      <c r="CR99" s="9">
        <f t="shared" si="38"/>
        <v>149.98873533834586</v>
      </c>
      <c r="CS99" s="9">
        <v>23044.408646616543</v>
      </c>
      <c r="CT99" s="9">
        <f t="shared" si="39"/>
        <v>460.88817293233086</v>
      </c>
      <c r="CU99" s="7">
        <v>441.89155260000001</v>
      </c>
      <c r="CV99" s="7">
        <f t="shared" si="40"/>
        <v>13.256746578</v>
      </c>
      <c r="CW99" s="7">
        <v>38.950481949999997</v>
      </c>
      <c r="CX99" s="7">
        <f t="shared" si="41"/>
        <v>1.558019278</v>
      </c>
      <c r="CY99" s="7">
        <v>202.57249619999999</v>
      </c>
      <c r="CZ99" s="7">
        <f t="shared" si="42"/>
        <v>8.1028998479999998</v>
      </c>
      <c r="DA99" s="7">
        <v>39.803978569999998</v>
      </c>
      <c r="DB99" s="7">
        <f t="shared" si="43"/>
        <v>3.1843182855999999</v>
      </c>
      <c r="DC99" s="7">
        <v>388.86840230000001</v>
      </c>
      <c r="DD99" s="7">
        <f t="shared" si="44"/>
        <v>19.443420115000002</v>
      </c>
      <c r="DE99" s="7">
        <v>31.980404889999999</v>
      </c>
      <c r="DF99" s="7">
        <f t="shared" si="45"/>
        <v>1.9188242933999999</v>
      </c>
      <c r="DG99" s="7">
        <v>68.726965039999996</v>
      </c>
      <c r="DH99" s="7">
        <f t="shared" si="46"/>
        <v>2.7490786015999999</v>
      </c>
      <c r="DI99" s="7">
        <v>9.0196894739999998</v>
      </c>
      <c r="DJ99" s="7">
        <f t="shared" si="47"/>
        <v>0.63137826318000001</v>
      </c>
      <c r="DK99" s="7">
        <v>40.340138349999997</v>
      </c>
      <c r="DL99" s="7">
        <f t="shared" si="48"/>
        <v>4.0340138349999997</v>
      </c>
      <c r="DM99" s="7">
        <v>9.4433864659999998</v>
      </c>
      <c r="DN99" s="7">
        <f t="shared" si="49"/>
        <v>1.6998095638799999</v>
      </c>
      <c r="DO99" s="7">
        <v>3.3917554509999999</v>
      </c>
      <c r="DP99" s="7">
        <f t="shared" si="50"/>
        <v>0.23742288157000002</v>
      </c>
      <c r="DQ99" s="7">
        <v>10.57760414</v>
      </c>
      <c r="DR99" s="7">
        <f t="shared" si="51"/>
        <v>2.1155208280000002</v>
      </c>
      <c r="DS99" s="7">
        <v>1.2721371429999999</v>
      </c>
      <c r="DT99" s="7">
        <f t="shared" si="52"/>
        <v>0.22898468573999997</v>
      </c>
      <c r="DU99" s="7">
        <v>8.0368170679999995</v>
      </c>
      <c r="DV99" s="7">
        <f t="shared" si="53"/>
        <v>2.1699406083600001</v>
      </c>
      <c r="DW99" s="7">
        <v>1.508396165</v>
      </c>
      <c r="DX99" s="7">
        <f t="shared" si="54"/>
        <v>0.13575565484999999</v>
      </c>
      <c r="DY99" s="7">
        <v>4.1865796240000002</v>
      </c>
      <c r="DZ99" s="7">
        <f t="shared" si="55"/>
        <v>0.46052375864</v>
      </c>
      <c r="EA99" s="7">
        <v>0.53368384999999996</v>
      </c>
      <c r="EB99" s="7">
        <f t="shared" si="56"/>
        <v>0.1227472855</v>
      </c>
      <c r="EC99" s="7">
        <v>2.827785113</v>
      </c>
      <c r="ED99" s="7">
        <f t="shared" si="57"/>
        <v>0.31105636243000001</v>
      </c>
      <c r="EE99" s="7">
        <v>0.50720714700000002</v>
      </c>
      <c r="EF99" s="7">
        <f t="shared" si="58"/>
        <v>8.1153143520000012E-2</v>
      </c>
      <c r="EG99" s="1" t="s">
        <v>77</v>
      </c>
      <c r="EH99" s="1" t="s">
        <v>77</v>
      </c>
      <c r="EI99" s="7">
        <v>7.8618023639999999</v>
      </c>
      <c r="EJ99" s="7">
        <v>1.683673722</v>
      </c>
      <c r="EK99" s="7">
        <v>1073.1543630000001</v>
      </c>
      <c r="EL99" s="9" t="s">
        <v>77</v>
      </c>
      <c r="EM99" s="9" t="s">
        <v>77</v>
      </c>
      <c r="EN99" s="7">
        <v>564.58943290000002</v>
      </c>
      <c r="EO99" s="9">
        <v>7480.4930329999997</v>
      </c>
      <c r="EP99" s="9">
        <v>18642.433850000001</v>
      </c>
      <c r="EQ99" s="9" t="s">
        <v>77</v>
      </c>
      <c r="ER99" s="9" t="s">
        <v>77</v>
      </c>
      <c r="ES99" s="7">
        <v>467.30629499999998</v>
      </c>
      <c r="ET99" s="7">
        <v>35.487610609999997</v>
      </c>
      <c r="EU99" s="7">
        <v>184.7005614</v>
      </c>
      <c r="EV99" s="7">
        <v>36.601390600000002</v>
      </c>
      <c r="EW99" s="7">
        <v>363.29111119999999</v>
      </c>
      <c r="EX99" s="7">
        <v>29.22913673</v>
      </c>
      <c r="EY99" s="7">
        <v>62.773430220000002</v>
      </c>
      <c r="EZ99" s="7">
        <v>8.2345509719999992</v>
      </c>
      <c r="FA99" s="7">
        <v>36.811656470000003</v>
      </c>
      <c r="FB99" s="7">
        <v>8.6136158799999993</v>
      </c>
      <c r="FC99" s="7">
        <v>3.0962962749999998</v>
      </c>
      <c r="FD99" s="7">
        <v>9.6475427919999994</v>
      </c>
      <c r="FE99" s="7">
        <v>1.1602273489999999</v>
      </c>
      <c r="FF99" s="7">
        <v>7.3292724739999997</v>
      </c>
      <c r="FG99" s="7">
        <v>1.375625758</v>
      </c>
      <c r="FH99" s="7">
        <v>3.818144234</v>
      </c>
      <c r="FI99" s="7">
        <v>0.48689452799999999</v>
      </c>
      <c r="FJ99" s="7">
        <v>2.5763824209999999</v>
      </c>
      <c r="FK99" s="7">
        <v>0.46211417199999999</v>
      </c>
    </row>
    <row r="100" spans="1:167" x14ac:dyDescent="0.25">
      <c r="A100" s="1" t="s">
        <v>73</v>
      </c>
      <c r="B100" s="1" t="s">
        <v>226</v>
      </c>
      <c r="C100" s="34">
        <v>64.839860000000002</v>
      </c>
      <c r="D100" s="34">
        <v>-23.805019999999999</v>
      </c>
      <c r="E100" s="1">
        <v>17</v>
      </c>
      <c r="F100" s="1">
        <v>5</v>
      </c>
      <c r="G100" s="1" t="s">
        <v>79</v>
      </c>
      <c r="I100" s="16">
        <v>45.991633333333333</v>
      </c>
      <c r="J100" s="16">
        <v>1.02</v>
      </c>
      <c r="K100" s="16">
        <v>2.6765166666666667</v>
      </c>
      <c r="L100" s="16">
        <v>0.13</v>
      </c>
      <c r="M100" s="16">
        <v>13.997433333333333</v>
      </c>
      <c r="N100" s="16">
        <v>0.23</v>
      </c>
      <c r="O100" s="16">
        <v>11.8926</v>
      </c>
      <c r="P100" s="16">
        <v>0.3</v>
      </c>
      <c r="Q100" s="16">
        <v>0.1913923333333333</v>
      </c>
      <c r="R100" s="16">
        <v>0.06</v>
      </c>
      <c r="S100" s="16">
        <v>7.359726666666667</v>
      </c>
      <c r="T100" s="16">
        <v>0.16</v>
      </c>
      <c r="U100" s="16">
        <v>10.725200000000001</v>
      </c>
      <c r="V100" s="16">
        <v>0.3</v>
      </c>
      <c r="W100" s="16">
        <v>4.5245299999999995</v>
      </c>
      <c r="X100" s="16">
        <v>0.41</v>
      </c>
      <c r="Y100" s="16">
        <v>0.94307766666666659</v>
      </c>
      <c r="Z100" s="16">
        <v>0.09</v>
      </c>
      <c r="AA100" s="16">
        <v>0.34620233333333328</v>
      </c>
      <c r="AB100" s="16">
        <v>0.12</v>
      </c>
      <c r="AC100" s="16">
        <v>0.1832727296944511</v>
      </c>
      <c r="AD100" s="16">
        <v>0.06</v>
      </c>
      <c r="AE100" s="16">
        <f t="shared" si="31"/>
        <v>98.831585063027802</v>
      </c>
      <c r="AF100" s="16"/>
      <c r="AG100" s="16">
        <v>46.379272630000003</v>
      </c>
      <c r="AH100" s="16">
        <v>2.515508708</v>
      </c>
      <c r="AI100" s="16">
        <v>14.914012230000001</v>
      </c>
      <c r="AJ100" s="16" t="s">
        <v>77</v>
      </c>
      <c r="AK100" s="16">
        <v>11.20472444</v>
      </c>
      <c r="AL100" s="16">
        <v>0.179878977</v>
      </c>
      <c r="AM100" s="16">
        <v>6.9169965380000002</v>
      </c>
      <c r="AN100" s="16">
        <v>10.79484463</v>
      </c>
      <c r="AO100" s="16">
        <v>4.5313518359999998</v>
      </c>
      <c r="AP100" s="16">
        <v>0.88634608999999998</v>
      </c>
      <c r="AQ100" s="16">
        <v>0.32537625999999997</v>
      </c>
      <c r="AS100" s="7">
        <v>5.9371308698930898</v>
      </c>
      <c r="AT100"/>
      <c r="AU100" s="7">
        <v>46.777806000000005</v>
      </c>
      <c r="AV100" s="7">
        <v>0.51</v>
      </c>
      <c r="AW100" s="7">
        <v>4.5364000000000002E-2</v>
      </c>
      <c r="AX100" s="7">
        <v>0.01</v>
      </c>
      <c r="AY100" s="7">
        <v>33.397139000000003</v>
      </c>
      <c r="AZ100" s="7">
        <v>0.43</v>
      </c>
      <c r="BA100" s="7">
        <v>0.50853699999999991</v>
      </c>
      <c r="BB100" s="7">
        <v>0.05</v>
      </c>
      <c r="BC100" s="7" t="s">
        <v>77</v>
      </c>
      <c r="BD100" s="7" t="s">
        <v>77</v>
      </c>
      <c r="BE100" s="7">
        <v>0.134852</v>
      </c>
      <c r="BF100" s="7">
        <v>0.02</v>
      </c>
      <c r="BG100" s="7">
        <v>17.216861999999999</v>
      </c>
      <c r="BH100" s="7">
        <v>0.21</v>
      </c>
      <c r="BI100" s="7">
        <v>1.8033229999999996</v>
      </c>
      <c r="BJ100" s="7">
        <v>0.13</v>
      </c>
      <c r="BK100" s="7" t="s">
        <v>77</v>
      </c>
      <c r="BL100" s="7" t="s">
        <v>77</v>
      </c>
      <c r="BM100" s="7">
        <v>6.0296000000000002E-2</v>
      </c>
      <c r="BN100" s="7">
        <v>0.02</v>
      </c>
      <c r="BO100" s="7" t="s">
        <v>77</v>
      </c>
      <c r="BP100" s="7" t="s">
        <v>77</v>
      </c>
      <c r="BQ100" s="7" t="s">
        <v>77</v>
      </c>
      <c r="BR100" s="7" t="s">
        <v>77</v>
      </c>
      <c r="BS100" s="7">
        <v>6.8945999999999993E-2</v>
      </c>
      <c r="BT100" s="7">
        <v>0.02</v>
      </c>
      <c r="BU100" s="7">
        <f t="shared" si="59"/>
        <v>100.01312500000002</v>
      </c>
      <c r="BV100" s="7" t="s">
        <v>77</v>
      </c>
      <c r="BW100" s="13">
        <v>84.065953034105505</v>
      </c>
      <c r="BY100" s="27">
        <v>2077.2938678476289</v>
      </c>
      <c r="BZ100" s="7">
        <v>62.318816035428867</v>
      </c>
      <c r="CA100" s="7">
        <v>15.365</v>
      </c>
      <c r="CB100" s="7">
        <f t="shared" si="63"/>
        <v>0.7682500000000001</v>
      </c>
      <c r="CC100" s="7">
        <v>1.4644874999999999</v>
      </c>
      <c r="CD100" s="7">
        <f t="shared" si="60"/>
        <v>5.85795E-2</v>
      </c>
      <c r="CE100" s="7">
        <v>698.18875000000003</v>
      </c>
      <c r="CF100" s="7">
        <f t="shared" si="33"/>
        <v>111.7102</v>
      </c>
      <c r="CG100" s="9">
        <v>45811.499999999993</v>
      </c>
      <c r="CH100" s="9">
        <f t="shared" si="34"/>
        <v>916.2299999999999</v>
      </c>
      <c r="CI100" s="9">
        <v>217595</v>
      </c>
      <c r="CJ100" s="9">
        <f t="shared" si="35"/>
        <v>2175.9499999999998</v>
      </c>
      <c r="CK100" s="7">
        <v>650.11625000000004</v>
      </c>
      <c r="CL100" s="7">
        <f t="shared" si="36"/>
        <v>117.02092500000001</v>
      </c>
      <c r="CM100" s="9">
        <v>7436.5375000000004</v>
      </c>
      <c r="CN100" s="9">
        <f t="shared" si="61"/>
        <v>148.73075</v>
      </c>
      <c r="CO100" s="9">
        <v>16216.375</v>
      </c>
      <c r="CP100" s="9">
        <f t="shared" si="37"/>
        <v>324.32749999999999</v>
      </c>
      <c r="CQ100" s="9">
        <v>7959.9624999999996</v>
      </c>
      <c r="CR100" s="9">
        <f t="shared" si="38"/>
        <v>159.19925000000001</v>
      </c>
      <c r="CS100" s="9">
        <v>16407.124999999996</v>
      </c>
      <c r="CT100" s="9">
        <f t="shared" si="39"/>
        <v>328.14249999999993</v>
      </c>
      <c r="CU100" s="7">
        <v>465.67500000000001</v>
      </c>
      <c r="CV100" s="7">
        <f t="shared" si="40"/>
        <v>13.97025</v>
      </c>
      <c r="CW100" s="7">
        <v>26.803000000000001</v>
      </c>
      <c r="CX100" s="7">
        <f t="shared" si="41"/>
        <v>1.07212</v>
      </c>
      <c r="CY100" s="7">
        <v>123.31375</v>
      </c>
      <c r="CZ100" s="7">
        <f t="shared" si="42"/>
        <v>4.93255</v>
      </c>
      <c r="DA100" s="7">
        <v>24.696874999999999</v>
      </c>
      <c r="DB100" s="7">
        <f t="shared" si="43"/>
        <v>1.9757499999999999</v>
      </c>
      <c r="DC100" s="7">
        <v>291.74250000000001</v>
      </c>
      <c r="DD100" s="7">
        <f t="shared" si="44"/>
        <v>14.587125</v>
      </c>
      <c r="DE100" s="7">
        <v>20.314</v>
      </c>
      <c r="DF100" s="7">
        <f t="shared" si="45"/>
        <v>1.2188399999999999</v>
      </c>
      <c r="DG100" s="7">
        <v>42.542499999999997</v>
      </c>
      <c r="DH100" s="7">
        <f t="shared" si="46"/>
        <v>1.7017</v>
      </c>
      <c r="DI100" s="7">
        <v>5.6756000000000002</v>
      </c>
      <c r="DJ100" s="7">
        <f t="shared" si="47"/>
        <v>0.39729200000000003</v>
      </c>
      <c r="DK100" s="7">
        <v>26.759250000000002</v>
      </c>
      <c r="DL100" s="7">
        <f t="shared" si="48"/>
        <v>2.6759250000000003</v>
      </c>
      <c r="DM100" s="7">
        <v>5.6898625000000003</v>
      </c>
      <c r="DN100" s="7">
        <f t="shared" si="49"/>
        <v>1.0241752500000001</v>
      </c>
      <c r="DO100" s="7">
        <v>2.3241749999999999</v>
      </c>
      <c r="DP100" s="7">
        <f t="shared" si="50"/>
        <v>0.16269225000000001</v>
      </c>
      <c r="DQ100" s="7">
        <v>6.9720874999999998</v>
      </c>
      <c r="DR100" s="7">
        <f t="shared" si="51"/>
        <v>1.3944175000000001</v>
      </c>
      <c r="DS100" s="7">
        <v>0.91288749999999996</v>
      </c>
      <c r="DT100" s="7">
        <f t="shared" si="52"/>
        <v>0.16431974999999999</v>
      </c>
      <c r="DU100" s="7">
        <v>5.3948999999999998</v>
      </c>
      <c r="DV100" s="7">
        <f t="shared" si="53"/>
        <v>1.456623</v>
      </c>
      <c r="DW100" s="7">
        <v>0.94228749999999994</v>
      </c>
      <c r="DX100" s="7">
        <f t="shared" si="54"/>
        <v>8.4805874999999989E-2</v>
      </c>
      <c r="DY100" s="7">
        <v>2.9665124999999999</v>
      </c>
      <c r="DZ100" s="7">
        <f t="shared" si="55"/>
        <v>0.32631637499999999</v>
      </c>
      <c r="EA100" s="7">
        <v>0.36749999999999999</v>
      </c>
      <c r="EB100" s="7">
        <f t="shared" si="56"/>
        <v>8.4525000000000003E-2</v>
      </c>
      <c r="EC100" s="7">
        <v>2.0362125</v>
      </c>
      <c r="ED100" s="7">
        <f t="shared" si="57"/>
        <v>0.22398337500000001</v>
      </c>
      <c r="EE100" s="7">
        <v>0.37509500000000001</v>
      </c>
      <c r="EF100" s="7">
        <f t="shared" si="58"/>
        <v>6.0015200000000005E-2</v>
      </c>
      <c r="EG100" s="1" t="s">
        <v>77</v>
      </c>
      <c r="EH100" s="1" t="s">
        <v>77</v>
      </c>
      <c r="EI100" s="7">
        <v>14.78379883</v>
      </c>
      <c r="EJ100" s="7">
        <v>1.377538961</v>
      </c>
      <c r="EK100" s="7">
        <v>656.73637020000001</v>
      </c>
      <c r="EL100" s="9" t="s">
        <v>77</v>
      </c>
      <c r="EM100" s="9" t="s">
        <v>77</v>
      </c>
      <c r="EN100" s="7">
        <v>611.51799740000001</v>
      </c>
      <c r="EO100" s="9">
        <v>7050.901132</v>
      </c>
      <c r="EP100" s="9">
        <v>15281.62203</v>
      </c>
      <c r="EQ100" s="9" t="s">
        <v>77</v>
      </c>
      <c r="ER100" s="9" t="s">
        <v>77</v>
      </c>
      <c r="ES100" s="7">
        <v>483.09438560000001</v>
      </c>
      <c r="ET100" s="7">
        <v>25.21321399</v>
      </c>
      <c r="EU100" s="7">
        <v>116.05636459999999</v>
      </c>
      <c r="EV100" s="7">
        <v>23.373212259999999</v>
      </c>
      <c r="EW100" s="7">
        <v>278.99408890000001</v>
      </c>
      <c r="EX100" s="7">
        <v>19.148674440000001</v>
      </c>
      <c r="EY100" s="7">
        <v>40.084844439999998</v>
      </c>
      <c r="EZ100" s="7">
        <v>5.3461039039999996</v>
      </c>
      <c r="FA100" s="7">
        <v>25.198110289999999</v>
      </c>
      <c r="FB100" s="7">
        <v>5.3563737439999999</v>
      </c>
      <c r="FC100" s="7">
        <v>2.189144878</v>
      </c>
      <c r="FD100" s="7">
        <v>6.5631649999999997</v>
      </c>
      <c r="FE100" s="7">
        <v>0.85931909699999998</v>
      </c>
      <c r="FF100" s="7">
        <v>5.0780776379999999</v>
      </c>
      <c r="FG100" s="7">
        <v>0.88696132599999999</v>
      </c>
      <c r="FH100" s="7">
        <v>2.7923686459999999</v>
      </c>
      <c r="FI100" s="7">
        <v>0.34600914900000002</v>
      </c>
      <c r="FJ100" s="7">
        <v>1.915437133</v>
      </c>
      <c r="FK100" s="7">
        <v>0.35284671499999998</v>
      </c>
    </row>
    <row r="101" spans="1:167" x14ac:dyDescent="0.25">
      <c r="A101" s="1" t="s">
        <v>73</v>
      </c>
      <c r="B101" s="1" t="s">
        <v>226</v>
      </c>
      <c r="C101" s="34">
        <v>64.839860000000002</v>
      </c>
      <c r="D101" s="34">
        <v>-23.805019999999999</v>
      </c>
      <c r="E101" s="1">
        <v>21</v>
      </c>
      <c r="F101" s="1">
        <v>1</v>
      </c>
      <c r="G101" s="1" t="s">
        <v>79</v>
      </c>
      <c r="I101" s="16">
        <v>46.384633333333333</v>
      </c>
      <c r="J101" s="16">
        <v>1.02</v>
      </c>
      <c r="K101" s="16">
        <v>3.7633633333333338</v>
      </c>
      <c r="L101" s="16">
        <v>0.16</v>
      </c>
      <c r="M101" s="16">
        <v>13.176599999999999</v>
      </c>
      <c r="N101" s="16">
        <v>0.22</v>
      </c>
      <c r="O101" s="16">
        <v>14.404666666666666</v>
      </c>
      <c r="P101" s="16">
        <v>0.33</v>
      </c>
      <c r="Q101" s="16">
        <v>0.215475</v>
      </c>
      <c r="R101" s="16">
        <v>0.06</v>
      </c>
      <c r="S101" s="16">
        <v>5.4777899999999997</v>
      </c>
      <c r="T101" s="16">
        <v>0.14000000000000001</v>
      </c>
      <c r="U101" s="16">
        <v>10.776533333333333</v>
      </c>
      <c r="V101" s="16">
        <v>0.3</v>
      </c>
      <c r="W101" s="16">
        <v>3.3692333333333333</v>
      </c>
      <c r="X101" s="16">
        <v>0.36</v>
      </c>
      <c r="Y101" s="16">
        <v>0.92283666666666664</v>
      </c>
      <c r="Z101" s="16">
        <v>0.09</v>
      </c>
      <c r="AA101" s="16">
        <v>0.54284866666666665</v>
      </c>
      <c r="AB101" s="16">
        <v>0.15</v>
      </c>
      <c r="AC101" s="16">
        <v>4.4363861583952696E-2</v>
      </c>
      <c r="AD101" s="16">
        <v>0.04</v>
      </c>
      <c r="AE101" s="16">
        <f t="shared" si="31"/>
        <v>99.078344194917278</v>
      </c>
      <c r="AF101" s="16"/>
      <c r="AG101" s="16">
        <v>46.821405910000003</v>
      </c>
      <c r="AH101" s="16">
        <v>3.4253647869999999</v>
      </c>
      <c r="AI101" s="16">
        <v>14.70807537</v>
      </c>
      <c r="AJ101" s="16" t="s">
        <v>77</v>
      </c>
      <c r="AK101" s="16">
        <v>13.16015588</v>
      </c>
      <c r="AL101" s="16">
        <v>0.196122567</v>
      </c>
      <c r="AM101" s="16">
        <v>4.9858138370000002</v>
      </c>
      <c r="AN101" s="16">
        <v>10.97446935</v>
      </c>
      <c r="AO101" s="16">
        <v>3.4285247239999999</v>
      </c>
      <c r="AP101" s="16">
        <v>0.83995403700000004</v>
      </c>
      <c r="AQ101" s="16">
        <v>0.494093858</v>
      </c>
      <c r="AS101" s="7">
        <v>8.8989365051463398</v>
      </c>
      <c r="AT101"/>
      <c r="AU101" s="7">
        <v>46.174356000000003</v>
      </c>
      <c r="AV101" s="7">
        <v>0.5</v>
      </c>
      <c r="AW101" s="7">
        <v>4.0962666666666668E-2</v>
      </c>
      <c r="AX101" s="7">
        <v>0.01</v>
      </c>
      <c r="AY101" s="7">
        <v>33.426770666666663</v>
      </c>
      <c r="AZ101" s="7">
        <v>0.43</v>
      </c>
      <c r="BA101" s="7">
        <v>0.51052466666666663</v>
      </c>
      <c r="BB101" s="7">
        <v>0.05</v>
      </c>
      <c r="BC101" s="7" t="s">
        <v>77</v>
      </c>
      <c r="BD101" s="7" t="s">
        <v>77</v>
      </c>
      <c r="BE101" s="7">
        <v>0.12093866666666667</v>
      </c>
      <c r="BF101" s="7">
        <v>0.02</v>
      </c>
      <c r="BG101" s="7">
        <v>17.479007333333335</v>
      </c>
      <c r="BH101" s="7">
        <v>0.22</v>
      </c>
      <c r="BI101" s="7">
        <v>1.7573713333333332</v>
      </c>
      <c r="BJ101" s="7">
        <v>0.12</v>
      </c>
      <c r="BK101" s="7" t="s">
        <v>77</v>
      </c>
      <c r="BL101" s="7" t="s">
        <v>77</v>
      </c>
      <c r="BM101" s="7">
        <v>4.3390000000000005E-2</v>
      </c>
      <c r="BN101" s="7">
        <v>0.02</v>
      </c>
      <c r="BO101" s="7" t="s">
        <v>77</v>
      </c>
      <c r="BP101" s="7" t="s">
        <v>77</v>
      </c>
      <c r="BQ101" s="7" t="s">
        <v>77</v>
      </c>
      <c r="BR101" s="7" t="s">
        <v>77</v>
      </c>
      <c r="BS101" s="7">
        <v>6.8030666666666656E-2</v>
      </c>
      <c r="BT101" s="7">
        <v>0.02</v>
      </c>
      <c r="BU101" s="7">
        <f t="shared" si="59"/>
        <v>99.621352000000002</v>
      </c>
      <c r="BV101" s="7" t="s">
        <v>77</v>
      </c>
      <c r="BW101" s="13">
        <v>84.606513331146402</v>
      </c>
      <c r="BY101" s="27">
        <v>617.82261858692732</v>
      </c>
      <c r="BZ101" s="7">
        <v>18.534678557607819</v>
      </c>
      <c r="CA101" s="7">
        <v>6.5410713530000004</v>
      </c>
      <c r="CB101" s="7">
        <f t="shared" si="63"/>
        <v>0.32705356765000004</v>
      </c>
      <c r="CC101" s="7">
        <v>1.9385690600000001</v>
      </c>
      <c r="CD101" s="7">
        <f t="shared" si="60"/>
        <v>7.7542762400000007E-2</v>
      </c>
      <c r="CE101" s="7">
        <v>986.53409769999996</v>
      </c>
      <c r="CF101" s="7">
        <f t="shared" si="33"/>
        <v>157.84545563200001</v>
      </c>
      <c r="CG101" s="9">
        <v>219418.03007518797</v>
      </c>
      <c r="CH101" s="9">
        <f t="shared" si="34"/>
        <v>4388.3606015037594</v>
      </c>
      <c r="CI101" s="9">
        <v>516.28706015037585</v>
      </c>
      <c r="CJ101" s="9">
        <f t="shared" si="35"/>
        <v>5.1628706015037586</v>
      </c>
      <c r="CK101" s="7">
        <v>516.28706020000004</v>
      </c>
      <c r="CL101" s="7">
        <f t="shared" si="36"/>
        <v>92.931670836000009</v>
      </c>
      <c r="CM101" s="9">
        <v>8113.2084210000003</v>
      </c>
      <c r="CN101" s="9">
        <f t="shared" si="61"/>
        <v>162.26416842</v>
      </c>
      <c r="CO101" s="9">
        <v>23073.833460000002</v>
      </c>
      <c r="CP101" s="9">
        <f t="shared" si="37"/>
        <v>461.47666920000006</v>
      </c>
      <c r="CQ101" s="9">
        <v>8568.4911278195486</v>
      </c>
      <c r="CR101" s="9">
        <f t="shared" si="38"/>
        <v>171.36982255639097</v>
      </c>
      <c r="CS101" s="9">
        <v>23153.243233082703</v>
      </c>
      <c r="CT101" s="9">
        <f t="shared" si="39"/>
        <v>463.0648646616541</v>
      </c>
      <c r="CU101" s="7">
        <v>443.05360150000001</v>
      </c>
      <c r="CV101" s="7">
        <f t="shared" si="40"/>
        <v>13.291608045</v>
      </c>
      <c r="CW101" s="7">
        <v>39.072256019999998</v>
      </c>
      <c r="CX101" s="7">
        <f t="shared" si="41"/>
        <v>1.5628902407999998</v>
      </c>
      <c r="CY101" s="7">
        <v>217.06220680000001</v>
      </c>
      <c r="CZ101" s="7">
        <f t="shared" si="42"/>
        <v>8.6824882720000005</v>
      </c>
      <c r="DA101" s="7">
        <v>42.812456390000001</v>
      </c>
      <c r="DB101" s="7">
        <f t="shared" si="43"/>
        <v>3.4249965112000003</v>
      </c>
      <c r="DC101" s="7">
        <v>397.19886839999998</v>
      </c>
      <c r="DD101" s="7">
        <f t="shared" si="44"/>
        <v>19.85994342</v>
      </c>
      <c r="DE101" s="7">
        <v>30.46335414</v>
      </c>
      <c r="DF101" s="7">
        <f t="shared" si="45"/>
        <v>1.8278012483999999</v>
      </c>
      <c r="DG101" s="7">
        <v>67.854769919999995</v>
      </c>
      <c r="DH101" s="7">
        <f t="shared" si="46"/>
        <v>2.7141907968000001</v>
      </c>
      <c r="DI101" s="7">
        <v>8.6624593609999998</v>
      </c>
      <c r="DJ101" s="7">
        <f t="shared" si="47"/>
        <v>0.60637215526999999</v>
      </c>
      <c r="DK101" s="7">
        <v>40.648981200000001</v>
      </c>
      <c r="DL101" s="7">
        <f t="shared" si="48"/>
        <v>4.0648981200000005</v>
      </c>
      <c r="DM101" s="7">
        <v>8.6342247739999998</v>
      </c>
      <c r="DN101" s="7">
        <f t="shared" si="49"/>
        <v>1.5541604593199998</v>
      </c>
      <c r="DO101" s="7">
        <v>3.2315366540000001</v>
      </c>
      <c r="DP101" s="7">
        <f t="shared" si="50"/>
        <v>0.22620756578000004</v>
      </c>
      <c r="DQ101" s="7">
        <v>9.8503413529999992</v>
      </c>
      <c r="DR101" s="7">
        <f t="shared" si="51"/>
        <v>1.9700682705999999</v>
      </c>
      <c r="DS101" s="7">
        <v>1.4833745860000001</v>
      </c>
      <c r="DT101" s="7">
        <f t="shared" si="52"/>
        <v>0.26700742548</v>
      </c>
      <c r="DU101" s="7">
        <v>7.7525115790000001</v>
      </c>
      <c r="DV101" s="7">
        <f t="shared" si="53"/>
        <v>2.0931781263300002</v>
      </c>
      <c r="DW101" s="7">
        <v>1.5094915790000001</v>
      </c>
      <c r="DX101" s="7">
        <f t="shared" si="54"/>
        <v>0.13585424211</v>
      </c>
      <c r="DY101" s="7">
        <v>4.4565647740000003</v>
      </c>
      <c r="DZ101" s="7">
        <f t="shared" si="55"/>
        <v>0.49022212514000002</v>
      </c>
      <c r="EA101" s="7">
        <v>0.59724091400000001</v>
      </c>
      <c r="EB101" s="7">
        <f t="shared" si="56"/>
        <v>0.13736541022000001</v>
      </c>
      <c r="EC101" s="7">
        <v>3.0078657889999998</v>
      </c>
      <c r="ED101" s="7">
        <f t="shared" si="57"/>
        <v>0.33086523678999996</v>
      </c>
      <c r="EE101" s="7">
        <v>0.49596698099999997</v>
      </c>
      <c r="EF101" s="7">
        <f t="shared" si="58"/>
        <v>7.9354716960000002E-2</v>
      </c>
      <c r="EG101" s="1" t="s">
        <v>77</v>
      </c>
      <c r="EH101" s="1" t="s">
        <v>77</v>
      </c>
      <c r="EI101" s="7">
        <v>6.1680609730000002</v>
      </c>
      <c r="EJ101" s="7">
        <v>1.76605703</v>
      </c>
      <c r="EK101" s="7">
        <v>898.74305470000002</v>
      </c>
      <c r="EL101" s="9" t="s">
        <v>77</v>
      </c>
      <c r="EM101" s="9" t="s">
        <v>77</v>
      </c>
      <c r="EN101" s="7">
        <v>470.34300250000001</v>
      </c>
      <c r="EO101" s="9">
        <v>7481.3165589999999</v>
      </c>
      <c r="EP101" s="9">
        <v>21079.363700000002</v>
      </c>
      <c r="EQ101" s="9" t="s">
        <v>77</v>
      </c>
      <c r="ER101" s="9" t="s">
        <v>77</v>
      </c>
      <c r="ES101" s="7">
        <v>468.53517740000001</v>
      </c>
      <c r="ET101" s="7">
        <v>35.598558420000003</v>
      </c>
      <c r="EU101" s="7">
        <v>197.91191900000001</v>
      </c>
      <c r="EV101" s="7">
        <v>39.36780933</v>
      </c>
      <c r="EW101" s="7">
        <v>371.07365220000003</v>
      </c>
      <c r="EX101" s="7">
        <v>27.842597560000002</v>
      </c>
      <c r="EY101" s="7">
        <v>61.976789779999997</v>
      </c>
      <c r="EZ101" s="7">
        <v>7.9084167320000001</v>
      </c>
      <c r="FA101" s="7">
        <v>37.093485370000003</v>
      </c>
      <c r="FB101" s="7">
        <v>7.8755535310000004</v>
      </c>
      <c r="FC101" s="7">
        <v>2.9500342960000001</v>
      </c>
      <c r="FD101" s="7">
        <v>8.9842263389999992</v>
      </c>
      <c r="FE101" s="7">
        <v>1.352882253</v>
      </c>
      <c r="FF101" s="7">
        <v>7.069996647</v>
      </c>
      <c r="FG101" s="7">
        <v>1.3766247519999999</v>
      </c>
      <c r="FH101" s="7">
        <v>4.0643696350000003</v>
      </c>
      <c r="FI101" s="7">
        <v>0.54487939500000004</v>
      </c>
      <c r="FJ101" s="7">
        <v>2.740453123</v>
      </c>
      <c r="FK101" s="7">
        <v>0.451873307</v>
      </c>
    </row>
    <row r="102" spans="1:167" x14ac:dyDescent="0.25">
      <c r="A102" s="1" t="s">
        <v>73</v>
      </c>
      <c r="B102" s="1" t="s">
        <v>226</v>
      </c>
      <c r="C102" s="34">
        <v>64.839860000000002</v>
      </c>
      <c r="D102" s="34">
        <v>-23.805019999999999</v>
      </c>
      <c r="E102" s="1">
        <v>24</v>
      </c>
      <c r="F102" s="1">
        <v>1</v>
      </c>
      <c r="G102" s="1" t="s">
        <v>79</v>
      </c>
      <c r="I102" s="16">
        <v>45.225549999999998</v>
      </c>
      <c r="J102" s="16">
        <v>1.01</v>
      </c>
      <c r="K102" s="16">
        <v>2.8731099999999996</v>
      </c>
      <c r="L102" s="16">
        <v>0.14000000000000001</v>
      </c>
      <c r="M102" s="16">
        <v>14.04355</v>
      </c>
      <c r="N102" s="16">
        <v>0.23</v>
      </c>
      <c r="O102" s="16">
        <v>13.5029</v>
      </c>
      <c r="P102" s="16">
        <v>0.32</v>
      </c>
      <c r="Q102" s="16">
        <v>0.20776749999999999</v>
      </c>
      <c r="R102" s="16">
        <v>0.06</v>
      </c>
      <c r="S102" s="16">
        <v>7.1438350000000002</v>
      </c>
      <c r="T102" s="16">
        <v>0.15</v>
      </c>
      <c r="U102" s="16">
        <v>10.938549999999999</v>
      </c>
      <c r="V102" s="16">
        <v>0.3</v>
      </c>
      <c r="W102" s="16">
        <v>3.16899</v>
      </c>
      <c r="X102" s="16">
        <v>0.35</v>
      </c>
      <c r="Y102" s="16">
        <v>0.75451500000000005</v>
      </c>
      <c r="Z102" s="16">
        <v>0.08</v>
      </c>
      <c r="AA102" s="16">
        <v>0.46022600000000002</v>
      </c>
      <c r="AB102" s="16">
        <v>0.13</v>
      </c>
      <c r="AC102" s="16">
        <v>0.23919423799248785</v>
      </c>
      <c r="AD102" s="16">
        <v>7.0000000000000007E-2</v>
      </c>
      <c r="AE102" s="16">
        <f t="shared" si="31"/>
        <v>98.558187737992483</v>
      </c>
      <c r="AF102" s="16"/>
      <c r="AG102" s="16">
        <v>45.468967130000003</v>
      </c>
      <c r="AH102" s="16">
        <v>2.7285770720000002</v>
      </c>
      <c r="AI102" s="16">
        <v>14.875097179999999</v>
      </c>
      <c r="AJ102" s="16" t="s">
        <v>77</v>
      </c>
      <c r="AK102" s="16">
        <v>12.84981803</v>
      </c>
      <c r="AL102" s="16">
        <v>0.197315674</v>
      </c>
      <c r="AM102" s="16">
        <v>6.7844615729999997</v>
      </c>
      <c r="AN102" s="16">
        <v>11.06948098</v>
      </c>
      <c r="AO102" s="16">
        <v>3.1916428849999998</v>
      </c>
      <c r="AP102" s="16">
        <v>0.71655882599999998</v>
      </c>
      <c r="AQ102" s="16">
        <v>0.43707414999999999</v>
      </c>
      <c r="AS102" s="7">
        <v>4.9485206619232693</v>
      </c>
      <c r="AT102"/>
      <c r="AU102" s="7">
        <v>46.065400000000004</v>
      </c>
      <c r="AV102" s="7">
        <v>0.73</v>
      </c>
      <c r="AW102" s="7">
        <v>4.5629000000000003E-2</v>
      </c>
      <c r="AX102" s="7">
        <v>0.02</v>
      </c>
      <c r="AY102" s="7">
        <v>34.260366666666663</v>
      </c>
      <c r="AZ102" s="7">
        <v>0.34</v>
      </c>
      <c r="BA102" s="7">
        <v>0.521953</v>
      </c>
      <c r="BB102" s="7">
        <v>0.01</v>
      </c>
      <c r="BC102" s="7" t="s">
        <v>77</v>
      </c>
      <c r="BD102" s="7" t="s">
        <v>77</v>
      </c>
      <c r="BE102" s="7">
        <v>0.11190966666666667</v>
      </c>
      <c r="BF102" s="7">
        <v>0.01</v>
      </c>
      <c r="BG102" s="7">
        <v>17.154433333333333</v>
      </c>
      <c r="BH102" s="7">
        <v>0.39</v>
      </c>
      <c r="BI102" s="7">
        <v>1.4435366666666667</v>
      </c>
      <c r="BJ102" s="7">
        <v>0.14000000000000001</v>
      </c>
      <c r="BK102" s="7" t="s">
        <v>77</v>
      </c>
      <c r="BL102" s="7" t="s">
        <v>77</v>
      </c>
      <c r="BM102" s="7">
        <v>1.8400000000000003E-2</v>
      </c>
      <c r="BN102" s="7"/>
      <c r="BO102" s="7" t="s">
        <v>77</v>
      </c>
      <c r="BP102" s="7" t="s">
        <v>77</v>
      </c>
      <c r="BQ102" s="7" t="s">
        <v>77</v>
      </c>
      <c r="BR102" s="7" t="s">
        <v>77</v>
      </c>
      <c r="BS102" s="7">
        <v>5.4914333333333336E-2</v>
      </c>
      <c r="BT102" s="7">
        <v>0.01</v>
      </c>
      <c r="BU102" s="7">
        <f t="shared" si="59"/>
        <v>99.676542666666663</v>
      </c>
      <c r="BV102" s="7" t="s">
        <v>77</v>
      </c>
      <c r="BW102" s="13">
        <v>86.784594046413602</v>
      </c>
      <c r="BY102" s="27">
        <v>3100.4699996700929</v>
      </c>
      <c r="BZ102" s="7">
        <v>93.014099990102778</v>
      </c>
      <c r="CA102" s="7">
        <v>7.9487142860000004</v>
      </c>
      <c r="CB102" s="7">
        <f t="shared" si="63"/>
        <v>0.39743571430000002</v>
      </c>
      <c r="CC102" s="7">
        <v>1.4658</v>
      </c>
      <c r="CD102" s="7">
        <f t="shared" si="60"/>
        <v>5.8632000000000004E-2</v>
      </c>
      <c r="CE102" s="7">
        <v>1089.5142860000001</v>
      </c>
      <c r="CF102" s="7">
        <f t="shared" si="33"/>
        <v>174.32228576000003</v>
      </c>
      <c r="CG102" s="9">
        <v>44935.714285714283</v>
      </c>
      <c r="CH102" s="9">
        <f t="shared" si="34"/>
        <v>898.71428571428567</v>
      </c>
      <c r="CI102" s="9">
        <v>213154.28571428571</v>
      </c>
      <c r="CJ102" s="9">
        <f t="shared" si="35"/>
        <v>2131.542857142857</v>
      </c>
      <c r="CK102" s="7">
        <v>596.06571429999997</v>
      </c>
      <c r="CL102" s="7">
        <f t="shared" si="36"/>
        <v>107.29182857399999</v>
      </c>
      <c r="CM102" s="9">
        <v>6678.942857</v>
      </c>
      <c r="CN102" s="9">
        <f t="shared" si="61"/>
        <v>133.57885714</v>
      </c>
      <c r="CO102" s="9">
        <v>17354.57143</v>
      </c>
      <c r="CP102" s="9">
        <f t="shared" si="37"/>
        <v>347.09142860000003</v>
      </c>
      <c r="CQ102" s="9">
        <v>6844.6285714285705</v>
      </c>
      <c r="CR102" s="9">
        <f t="shared" si="38"/>
        <v>136.89257142857142</v>
      </c>
      <c r="CS102" s="9">
        <v>17505.428571428572</v>
      </c>
      <c r="CT102" s="9">
        <f t="shared" si="39"/>
        <v>350.10857142857145</v>
      </c>
      <c r="CU102" s="7">
        <v>459.01714290000001</v>
      </c>
      <c r="CV102" s="7">
        <f t="shared" si="40"/>
        <v>13.770514286999999</v>
      </c>
      <c r="CW102" s="7">
        <v>28.918285709999999</v>
      </c>
      <c r="CX102" s="7">
        <f t="shared" si="41"/>
        <v>1.1567314284000001</v>
      </c>
      <c r="CY102" s="7">
        <v>138.08571430000001</v>
      </c>
      <c r="CZ102" s="7">
        <f t="shared" si="42"/>
        <v>5.5234285720000003</v>
      </c>
      <c r="DA102" s="7">
        <v>29.436</v>
      </c>
      <c r="DB102" s="7">
        <f t="shared" si="43"/>
        <v>2.3548800000000001</v>
      </c>
      <c r="DC102" s="7">
        <v>332.8371429</v>
      </c>
      <c r="DD102" s="7">
        <f t="shared" si="44"/>
        <v>16.641857144999999</v>
      </c>
      <c r="DE102" s="7">
        <v>23.90657143</v>
      </c>
      <c r="DF102" s="7">
        <f t="shared" si="45"/>
        <v>1.4343942857999998</v>
      </c>
      <c r="DG102" s="7">
        <v>51.976285709999999</v>
      </c>
      <c r="DH102" s="7">
        <f t="shared" si="46"/>
        <v>2.0790514284000001</v>
      </c>
      <c r="DI102" s="7">
        <v>6.7781142860000001</v>
      </c>
      <c r="DJ102" s="7">
        <f t="shared" si="47"/>
        <v>0.47446800002000006</v>
      </c>
      <c r="DK102" s="7">
        <v>32.658857140000002</v>
      </c>
      <c r="DL102" s="7">
        <f t="shared" si="48"/>
        <v>3.2658857140000004</v>
      </c>
      <c r="DM102" s="7">
        <v>7.3260857140000004</v>
      </c>
      <c r="DN102" s="7">
        <f t="shared" si="49"/>
        <v>1.3186954285200001</v>
      </c>
      <c r="DO102" s="7">
        <v>2.1668571430000001</v>
      </c>
      <c r="DP102" s="7">
        <f t="shared" si="50"/>
        <v>0.15168000001000001</v>
      </c>
      <c r="DQ102" s="7">
        <v>7.890685714</v>
      </c>
      <c r="DR102" s="7">
        <f t="shared" si="51"/>
        <v>1.5781371428000002</v>
      </c>
      <c r="DS102" s="7">
        <v>1.131857143</v>
      </c>
      <c r="DT102" s="7">
        <f t="shared" si="52"/>
        <v>0.20373428573999999</v>
      </c>
      <c r="DU102" s="7">
        <v>5.5811999999999999</v>
      </c>
      <c r="DV102" s="7">
        <f t="shared" si="53"/>
        <v>1.5069240000000002</v>
      </c>
      <c r="DW102" s="7">
        <v>1.2179142860000001</v>
      </c>
      <c r="DX102" s="7">
        <f t="shared" si="54"/>
        <v>0.10961228574</v>
      </c>
      <c r="DY102" s="7">
        <v>3.3100285710000001</v>
      </c>
      <c r="DZ102" s="7">
        <f t="shared" si="55"/>
        <v>0.36410314281</v>
      </c>
      <c r="EA102" s="7">
        <v>0.50762571400000001</v>
      </c>
      <c r="EB102" s="7">
        <f t="shared" si="56"/>
        <v>0.11675391422</v>
      </c>
      <c r="EC102" s="7">
        <v>2.318914286</v>
      </c>
      <c r="ED102" s="7">
        <f t="shared" si="57"/>
        <v>0.25508057146000002</v>
      </c>
      <c r="EE102" s="7">
        <v>0.454414286</v>
      </c>
      <c r="EF102" s="7">
        <f t="shared" si="58"/>
        <v>7.2706285760000003E-2</v>
      </c>
      <c r="EG102" s="1" t="s">
        <v>77</v>
      </c>
      <c r="EH102" s="1" t="s">
        <v>77</v>
      </c>
      <c r="EI102" s="7">
        <v>7.6985862789999997</v>
      </c>
      <c r="EJ102" s="7">
        <v>1.393264584</v>
      </c>
      <c r="EK102" s="7">
        <v>1035.5994459999999</v>
      </c>
      <c r="EL102" s="9" t="s">
        <v>77</v>
      </c>
      <c r="EM102" s="9" t="s">
        <v>77</v>
      </c>
      <c r="EN102" s="7">
        <v>566.56927929999995</v>
      </c>
      <c r="EO102" s="9">
        <v>6390.4575420000001</v>
      </c>
      <c r="EP102" s="9">
        <v>16520.911599999999</v>
      </c>
      <c r="EQ102" s="9" t="s">
        <v>77</v>
      </c>
      <c r="ER102" s="9" t="s">
        <v>77</v>
      </c>
      <c r="ES102" s="7">
        <v>473.20963330000001</v>
      </c>
      <c r="ET102" s="7">
        <v>27.488653419999999</v>
      </c>
      <c r="EU102" s="7">
        <v>131.31247930000001</v>
      </c>
      <c r="EV102" s="7">
        <v>28.121713969999998</v>
      </c>
      <c r="EW102" s="7">
        <v>320.73161270000003</v>
      </c>
      <c r="EX102" s="7">
        <v>22.76371855</v>
      </c>
      <c r="EY102" s="7">
        <v>49.473981760000001</v>
      </c>
      <c r="EZ102" s="7">
        <v>6.4501736569999997</v>
      </c>
      <c r="FA102" s="7">
        <v>31.07094051</v>
      </c>
      <c r="FB102" s="7">
        <v>6.9682194390000003</v>
      </c>
      <c r="FC102" s="7">
        <v>2.061941166</v>
      </c>
      <c r="FD102" s="7">
        <v>7.5049731040000003</v>
      </c>
      <c r="FE102" s="7">
        <v>1.076502369</v>
      </c>
      <c r="FF102" s="7">
        <v>5.3080294840000004</v>
      </c>
      <c r="FG102" s="7">
        <v>1.158315516</v>
      </c>
      <c r="FH102" s="7">
        <v>3.1480839120000002</v>
      </c>
      <c r="FI102" s="7">
        <v>0.48288546300000001</v>
      </c>
      <c r="FJ102" s="7">
        <v>2.204274201</v>
      </c>
      <c r="FK102" s="7">
        <v>0.431949423</v>
      </c>
    </row>
    <row r="103" spans="1:167" x14ac:dyDescent="0.25">
      <c r="A103" s="1" t="s">
        <v>73</v>
      </c>
      <c r="B103" s="1" t="s">
        <v>226</v>
      </c>
      <c r="C103" s="34">
        <v>64.839860000000002</v>
      </c>
      <c r="D103" s="34">
        <v>-23.805019999999999</v>
      </c>
      <c r="E103" s="1">
        <v>27</v>
      </c>
      <c r="F103" s="1">
        <v>1</v>
      </c>
      <c r="G103" s="1" t="s">
        <v>79</v>
      </c>
      <c r="I103" s="16">
        <v>46.440566666666676</v>
      </c>
      <c r="J103" s="16">
        <v>1.02</v>
      </c>
      <c r="K103" s="16">
        <v>3.0070433333333333</v>
      </c>
      <c r="L103" s="16">
        <v>0.14000000000000001</v>
      </c>
      <c r="M103" s="16">
        <v>13.548333333333334</v>
      </c>
      <c r="N103" s="16">
        <v>0.22</v>
      </c>
      <c r="O103" s="16">
        <v>13.985199999999999</v>
      </c>
      <c r="P103" s="16">
        <v>0.32</v>
      </c>
      <c r="Q103" s="16">
        <v>0.19259400000000002</v>
      </c>
      <c r="R103" s="16">
        <v>0.06</v>
      </c>
      <c r="S103" s="16">
        <v>6.4257333333333335</v>
      </c>
      <c r="T103" s="16">
        <v>0.15</v>
      </c>
      <c r="U103" s="16">
        <v>10.991199999999999</v>
      </c>
      <c r="V103" s="16">
        <v>0.3</v>
      </c>
      <c r="W103" s="16">
        <v>3.2308666666666661</v>
      </c>
      <c r="X103" s="16">
        <v>0.35</v>
      </c>
      <c r="Y103" s="16">
        <v>0.84253999999999996</v>
      </c>
      <c r="Z103" s="16">
        <v>0.09</v>
      </c>
      <c r="AA103" s="16">
        <v>0.36416233333333331</v>
      </c>
      <c r="AB103" s="16">
        <v>0.13</v>
      </c>
      <c r="AC103" s="16">
        <v>7.2131649750925717E-2</v>
      </c>
      <c r="AD103" s="16">
        <v>0.05</v>
      </c>
      <c r="AE103" s="16">
        <f t="shared" si="31"/>
        <v>99.100371316417593</v>
      </c>
      <c r="AF103" s="16"/>
      <c r="AG103" s="16">
        <v>46.777875860000002</v>
      </c>
      <c r="AH103" s="16">
        <v>2.7668853759999998</v>
      </c>
      <c r="AI103" s="16">
        <v>14.91228403</v>
      </c>
      <c r="AJ103" s="16" t="s">
        <v>77</v>
      </c>
      <c r="AK103" s="16">
        <v>12.91098073</v>
      </c>
      <c r="AL103" s="16">
        <v>0.17721245199999999</v>
      </c>
      <c r="AM103" s="16">
        <v>5.9125411970000004</v>
      </c>
      <c r="AN103" s="16">
        <v>11.18717562</v>
      </c>
      <c r="AO103" s="16">
        <v>3.2729555210000001</v>
      </c>
      <c r="AP103" s="16">
        <v>0.77525041900000002</v>
      </c>
      <c r="AQ103" s="16">
        <v>0.335078455</v>
      </c>
      <c r="AS103" s="7">
        <v>7.9124425301938102</v>
      </c>
      <c r="AT103"/>
      <c r="AU103" s="7">
        <v>46.398797333333341</v>
      </c>
      <c r="AV103" s="7">
        <v>0.51</v>
      </c>
      <c r="AW103" s="7">
        <v>3.4856000000000005E-2</v>
      </c>
      <c r="AX103" s="7">
        <v>0.01</v>
      </c>
      <c r="AY103" s="7">
        <v>33.347274666666664</v>
      </c>
      <c r="AZ103" s="7">
        <v>0.43</v>
      </c>
      <c r="BA103" s="7">
        <v>0.49888666666666664</v>
      </c>
      <c r="BB103" s="7">
        <v>0.05</v>
      </c>
      <c r="BC103" s="7" t="s">
        <v>77</v>
      </c>
      <c r="BD103" s="7" t="s">
        <v>77</v>
      </c>
      <c r="BE103" s="7">
        <v>0.12605066666666667</v>
      </c>
      <c r="BF103" s="7">
        <v>0.02</v>
      </c>
      <c r="BG103" s="7">
        <v>17.474506666666667</v>
      </c>
      <c r="BH103" s="7">
        <v>0.22</v>
      </c>
      <c r="BI103" s="7">
        <v>1.7394313333333333</v>
      </c>
      <c r="BJ103" s="7">
        <v>0.12</v>
      </c>
      <c r="BK103" s="7" t="s">
        <v>77</v>
      </c>
      <c r="BL103" s="7" t="s">
        <v>77</v>
      </c>
      <c r="BM103" s="7">
        <v>3.9702666666666664E-2</v>
      </c>
      <c r="BN103" s="7">
        <v>0.02</v>
      </c>
      <c r="BO103" s="7" t="s">
        <v>77</v>
      </c>
      <c r="BP103" s="7" t="s">
        <v>77</v>
      </c>
      <c r="BQ103" s="7" t="s">
        <v>77</v>
      </c>
      <c r="BR103" s="7" t="s">
        <v>77</v>
      </c>
      <c r="BS103" s="7">
        <v>6.0234000000000003E-2</v>
      </c>
      <c r="BT103" s="7">
        <v>0.02</v>
      </c>
      <c r="BU103" s="7">
        <f t="shared" si="59"/>
        <v>99.719740000000002</v>
      </c>
      <c r="BV103" s="7" t="s">
        <v>77</v>
      </c>
      <c r="BW103" s="13">
        <v>84.7363456001233</v>
      </c>
      <c r="BY103" s="27">
        <v>1868.2446348667179</v>
      </c>
      <c r="BZ103" s="7">
        <v>56.047339046001532</v>
      </c>
      <c r="CA103" s="7">
        <v>8.6500775379999997</v>
      </c>
      <c r="CB103" s="7">
        <f t="shared" si="63"/>
        <v>0.43250387690000003</v>
      </c>
      <c r="CC103" s="7">
        <v>1.65348797</v>
      </c>
      <c r="CD103" s="7">
        <f t="shared" si="60"/>
        <v>6.6139518800000005E-2</v>
      </c>
      <c r="CE103" s="7">
        <v>1179.968327</v>
      </c>
      <c r="CF103" s="7">
        <f t="shared" si="33"/>
        <v>188.79493232000002</v>
      </c>
      <c r="CG103" s="9">
        <v>40847.563909774435</v>
      </c>
      <c r="CH103" s="9">
        <f t="shared" si="34"/>
        <v>816.95127819548873</v>
      </c>
      <c r="CI103" s="9">
        <v>218997.33082706766</v>
      </c>
      <c r="CJ103" s="9">
        <f t="shared" si="35"/>
        <v>2189.9733082706766</v>
      </c>
      <c r="CK103" s="7">
        <v>568.28521620000004</v>
      </c>
      <c r="CL103" s="7">
        <f t="shared" si="36"/>
        <v>102.291338916</v>
      </c>
      <c r="CM103" s="9">
        <v>7514.3172930000001</v>
      </c>
      <c r="CN103" s="9">
        <f t="shared" si="61"/>
        <v>150.28634586000001</v>
      </c>
      <c r="CO103" s="9">
        <v>18250.364659999999</v>
      </c>
      <c r="CP103" s="9">
        <f t="shared" si="37"/>
        <v>365.00729319999999</v>
      </c>
      <c r="CQ103" s="9">
        <v>8055.9984022556382</v>
      </c>
      <c r="CR103" s="9">
        <f t="shared" si="38"/>
        <v>161.11996804511276</v>
      </c>
      <c r="CS103" s="9">
        <v>18524.243421052633</v>
      </c>
      <c r="CT103" s="9">
        <f t="shared" si="39"/>
        <v>370.48486842105268</v>
      </c>
      <c r="CU103" s="7">
        <v>439.63265039999999</v>
      </c>
      <c r="CV103" s="7">
        <f t="shared" si="40"/>
        <v>13.188979512</v>
      </c>
      <c r="CW103" s="7">
        <v>31.622869359999999</v>
      </c>
      <c r="CX103" s="7">
        <f t="shared" si="41"/>
        <v>1.2649147744</v>
      </c>
      <c r="CY103" s="7">
        <v>153.2223966</v>
      </c>
      <c r="CZ103" s="7">
        <f t="shared" si="42"/>
        <v>6.1288958640000004</v>
      </c>
      <c r="DA103" s="7">
        <v>30.885774439999999</v>
      </c>
      <c r="DB103" s="7">
        <f t="shared" si="43"/>
        <v>2.4708619551999997</v>
      </c>
      <c r="DC103" s="7">
        <v>315.34805449999999</v>
      </c>
      <c r="DD103" s="7">
        <f t="shared" si="44"/>
        <v>15.767402725</v>
      </c>
      <c r="DE103" s="7">
        <v>23.026070489999999</v>
      </c>
      <c r="DF103" s="7">
        <f t="shared" si="45"/>
        <v>1.3815642293999999</v>
      </c>
      <c r="DG103" s="7">
        <v>50.053765040000002</v>
      </c>
      <c r="DH103" s="7">
        <f t="shared" si="46"/>
        <v>2.0021506015999999</v>
      </c>
      <c r="DI103" s="7">
        <v>6.4868756579999998</v>
      </c>
      <c r="DJ103" s="7">
        <f t="shared" si="47"/>
        <v>0.45408129606000003</v>
      </c>
      <c r="DK103" s="7">
        <v>31.090963349999999</v>
      </c>
      <c r="DL103" s="7">
        <f t="shared" si="48"/>
        <v>3.1090963350000003</v>
      </c>
      <c r="DM103" s="7">
        <v>7.5226833649999998</v>
      </c>
      <c r="DN103" s="7">
        <f t="shared" si="49"/>
        <v>1.3540830057</v>
      </c>
      <c r="DO103" s="7">
        <v>2.3775494359999998</v>
      </c>
      <c r="DP103" s="7">
        <f t="shared" si="50"/>
        <v>0.16642846051999999</v>
      </c>
      <c r="DQ103" s="7">
        <v>7.4115467109999997</v>
      </c>
      <c r="DR103" s="7">
        <f t="shared" si="51"/>
        <v>1.4823093422</v>
      </c>
      <c r="DS103" s="7">
        <v>1.0388899439999999</v>
      </c>
      <c r="DT103" s="7">
        <f t="shared" si="52"/>
        <v>0.18700018991999998</v>
      </c>
      <c r="DU103" s="7">
        <v>5.726884117</v>
      </c>
      <c r="DV103" s="7">
        <f t="shared" si="53"/>
        <v>1.5462587115900002</v>
      </c>
      <c r="DW103" s="7">
        <v>1.2468088349999999</v>
      </c>
      <c r="DX103" s="7">
        <f t="shared" si="54"/>
        <v>0.11221279514999999</v>
      </c>
      <c r="DY103" s="7">
        <v>3.6705037589999998</v>
      </c>
      <c r="DZ103" s="7">
        <f t="shared" si="55"/>
        <v>0.40375541348999999</v>
      </c>
      <c r="EA103" s="7">
        <v>0.50376078899999999</v>
      </c>
      <c r="EB103" s="7">
        <f t="shared" si="56"/>
        <v>0.11586498147</v>
      </c>
      <c r="EC103" s="7">
        <v>3.2625036650000001</v>
      </c>
      <c r="ED103" s="7">
        <f t="shared" si="57"/>
        <v>0.35887540314999999</v>
      </c>
      <c r="EE103" s="7">
        <v>0.46713500899999999</v>
      </c>
      <c r="EF103" s="7">
        <f t="shared" si="58"/>
        <v>7.474160144E-2</v>
      </c>
      <c r="EG103" s="1" t="s">
        <v>77</v>
      </c>
      <c r="EH103" s="1" t="s">
        <v>77</v>
      </c>
      <c r="EI103" s="7">
        <v>8.2123339499999997</v>
      </c>
      <c r="EJ103" s="7">
        <v>1.5226566850000001</v>
      </c>
      <c r="EK103" s="7">
        <v>1086.6040109999999</v>
      </c>
      <c r="EL103" s="9" t="s">
        <v>77</v>
      </c>
      <c r="EM103" s="9" t="s">
        <v>77</v>
      </c>
      <c r="EN103" s="7">
        <v>523.31997509999997</v>
      </c>
      <c r="EO103" s="9">
        <v>6994.3016589999997</v>
      </c>
      <c r="EP103" s="9">
        <v>16847.92699</v>
      </c>
      <c r="EQ103" s="9" t="s">
        <v>77</v>
      </c>
      <c r="ER103" s="9" t="s">
        <v>77</v>
      </c>
      <c r="ES103" s="7">
        <v>461.9227654</v>
      </c>
      <c r="ET103" s="7">
        <v>29.123128529999999</v>
      </c>
      <c r="EU103" s="7">
        <v>141.20347870000001</v>
      </c>
      <c r="EV103" s="7">
        <v>28.677372259999999</v>
      </c>
      <c r="EW103" s="7">
        <v>296.93189669999998</v>
      </c>
      <c r="EX103" s="7">
        <v>21.265058929999999</v>
      </c>
      <c r="EY103" s="7">
        <v>46.199036470000003</v>
      </c>
      <c r="EZ103" s="7">
        <v>5.9848674380000002</v>
      </c>
      <c r="FA103" s="7">
        <v>28.673184920000001</v>
      </c>
      <c r="FB103" s="7">
        <v>6.9349970990000003</v>
      </c>
      <c r="FC103" s="7">
        <v>2.1934193409999998</v>
      </c>
      <c r="FD103" s="7">
        <v>6.8321484159999999</v>
      </c>
      <c r="FE103" s="7">
        <v>0.95763516400000004</v>
      </c>
      <c r="FF103" s="7">
        <v>5.2786187800000004</v>
      </c>
      <c r="FG103" s="7">
        <v>1.1492352379999999</v>
      </c>
      <c r="FH103" s="7">
        <v>3.383310807</v>
      </c>
      <c r="FI103" s="7">
        <v>0.46449409699999999</v>
      </c>
      <c r="FJ103" s="7">
        <v>3.0046075980000002</v>
      </c>
      <c r="FK103" s="7">
        <v>0.43020868099999998</v>
      </c>
    </row>
    <row r="104" spans="1:167" x14ac:dyDescent="0.25">
      <c r="A104" s="1" t="s">
        <v>73</v>
      </c>
      <c r="B104" s="1" t="s">
        <v>226</v>
      </c>
      <c r="C104" s="34">
        <v>64.839860000000002</v>
      </c>
      <c r="D104" s="34">
        <v>-23.805019999999999</v>
      </c>
      <c r="E104" s="1">
        <v>28</v>
      </c>
      <c r="F104" s="1">
        <v>2</v>
      </c>
      <c r="G104" s="1" t="s">
        <v>79</v>
      </c>
      <c r="I104" s="16">
        <v>47.289099999999998</v>
      </c>
      <c r="J104" s="16">
        <v>1.03</v>
      </c>
      <c r="K104" s="16">
        <v>3.1751799999999997</v>
      </c>
      <c r="L104" s="16">
        <v>0.14000000000000001</v>
      </c>
      <c r="M104" s="16">
        <v>13.612333333333334</v>
      </c>
      <c r="N104" s="16">
        <v>0.22</v>
      </c>
      <c r="O104" s="16">
        <v>13.751600000000002</v>
      </c>
      <c r="P104" s="16">
        <v>0.32</v>
      </c>
      <c r="Q104" s="16">
        <v>0.23400200000000002</v>
      </c>
      <c r="R104" s="16">
        <v>7.0000000000000007E-2</v>
      </c>
      <c r="S104" s="16">
        <v>5.5868499999999992</v>
      </c>
      <c r="T104" s="16">
        <v>0.14000000000000001</v>
      </c>
      <c r="U104" s="16">
        <v>10.343233333333334</v>
      </c>
      <c r="V104" s="16">
        <v>0.28999999999999998</v>
      </c>
      <c r="W104" s="16">
        <v>3.5857766666666664</v>
      </c>
      <c r="X104" s="16">
        <v>0.37</v>
      </c>
      <c r="Y104" s="16">
        <v>1.08108</v>
      </c>
      <c r="Z104" s="16">
        <v>0.1</v>
      </c>
      <c r="AA104" s="16">
        <v>0.43462566666666663</v>
      </c>
      <c r="AB104" s="16">
        <v>0.13</v>
      </c>
      <c r="AC104" s="16">
        <v>5.5411705159966962E-2</v>
      </c>
      <c r="AD104" s="16">
        <v>0.05</v>
      </c>
      <c r="AE104" s="16">
        <f t="shared" si="31"/>
        <v>99.149192705159948</v>
      </c>
      <c r="AF104" s="16"/>
      <c r="AG104" s="16">
        <v>47.594826599999998</v>
      </c>
      <c r="AH104" s="16">
        <v>2.9533654199999999</v>
      </c>
      <c r="AI104" s="16">
        <v>14.75708212</v>
      </c>
      <c r="AJ104" s="16" t="s">
        <v>77</v>
      </c>
      <c r="AK104" s="16">
        <v>12.82788115</v>
      </c>
      <c r="AL104" s="16">
        <v>0.217654878</v>
      </c>
      <c r="AM104" s="16">
        <v>5.1965588079999998</v>
      </c>
      <c r="AN104" s="16">
        <v>10.5074255</v>
      </c>
      <c r="AO104" s="16">
        <v>3.6291663770000002</v>
      </c>
      <c r="AP104" s="16">
        <v>1.005556941</v>
      </c>
      <c r="AQ104" s="16">
        <v>0.40426319599999999</v>
      </c>
      <c r="AS104" s="7">
        <v>6.9251392716681597</v>
      </c>
      <c r="AT104"/>
      <c r="AU104" s="7">
        <v>47.791266153846159</v>
      </c>
      <c r="AV104" s="7">
        <v>0.51</v>
      </c>
      <c r="AW104" s="7">
        <v>5.8599230769230785E-2</v>
      </c>
      <c r="AX104" s="7">
        <v>0.01</v>
      </c>
      <c r="AY104" s="7">
        <v>32.315319230769234</v>
      </c>
      <c r="AZ104" s="7">
        <v>0.42</v>
      </c>
      <c r="BA104" s="7">
        <v>0.58359230769230774</v>
      </c>
      <c r="BB104" s="7">
        <v>0.05</v>
      </c>
      <c r="BC104" s="7" t="s">
        <v>77</v>
      </c>
      <c r="BD104" s="7" t="s">
        <v>77</v>
      </c>
      <c r="BE104" s="7">
        <v>0.12016923076923078</v>
      </c>
      <c r="BF104" s="7">
        <v>0.02</v>
      </c>
      <c r="BG104" s="7">
        <v>16.281007692307693</v>
      </c>
      <c r="BH104" s="7">
        <v>0.21</v>
      </c>
      <c r="BI104" s="7">
        <v>2.4070530769230771</v>
      </c>
      <c r="BJ104" s="7">
        <v>0.14000000000000001</v>
      </c>
      <c r="BK104" s="7" t="s">
        <v>77</v>
      </c>
      <c r="BL104" s="7" t="s">
        <v>77</v>
      </c>
      <c r="BM104" s="7">
        <v>5.0378461538461532E-2</v>
      </c>
      <c r="BN104" s="7">
        <v>0.02</v>
      </c>
      <c r="BO104" s="7" t="s">
        <v>77</v>
      </c>
      <c r="BP104" s="7" t="s">
        <v>77</v>
      </c>
      <c r="BQ104" s="7" t="s">
        <v>77</v>
      </c>
      <c r="BR104" s="7" t="s">
        <v>77</v>
      </c>
      <c r="BS104" s="7">
        <v>8.8309999999999986E-2</v>
      </c>
      <c r="BT104" s="7">
        <v>0.02</v>
      </c>
      <c r="BU104" s="7">
        <f t="shared" si="59"/>
        <v>99.695695384615405</v>
      </c>
      <c r="BV104" s="7" t="s">
        <v>77</v>
      </c>
      <c r="BW104" s="13">
        <v>78.892893602108302</v>
      </c>
      <c r="BY104" s="27">
        <v>1481.8305607281634</v>
      </c>
      <c r="BZ104" s="7">
        <v>44.454916821844897</v>
      </c>
      <c r="CA104" s="7">
        <v>8.0615689849999992</v>
      </c>
      <c r="CB104" s="7">
        <f t="shared" si="63"/>
        <v>0.40307844924999997</v>
      </c>
      <c r="CC104" s="7">
        <v>1.5151026320000001</v>
      </c>
      <c r="CD104" s="7">
        <f t="shared" si="60"/>
        <v>6.0604105280000001E-2</v>
      </c>
      <c r="CE104" s="7">
        <v>1077.3744360000001</v>
      </c>
      <c r="CF104" s="7">
        <f t="shared" si="33"/>
        <v>172.37990976</v>
      </c>
      <c r="CG104" s="9">
        <v>35792.03571428571</v>
      </c>
      <c r="CH104" s="9">
        <f t="shared" si="34"/>
        <v>715.84071428571417</v>
      </c>
      <c r="CI104" s="9">
        <v>222970.60150375942</v>
      </c>
      <c r="CJ104" s="9">
        <f t="shared" si="35"/>
        <v>2229.7060150375942</v>
      </c>
      <c r="CK104" s="7">
        <v>499.10159770000001</v>
      </c>
      <c r="CL104" s="7">
        <f t="shared" si="36"/>
        <v>89.838287585999993</v>
      </c>
      <c r="CM104" s="9">
        <v>8977.8214289999996</v>
      </c>
      <c r="CN104" s="9">
        <f t="shared" si="61"/>
        <v>179.55642857999999</v>
      </c>
      <c r="CO104" s="9">
        <v>18884.53759</v>
      </c>
      <c r="CP104" s="9">
        <f t="shared" si="37"/>
        <v>377.69075179999999</v>
      </c>
      <c r="CQ104" s="12">
        <v>9900.4398496240592</v>
      </c>
      <c r="CR104" s="9">
        <f t="shared" si="38"/>
        <v>198.00879699248119</v>
      </c>
      <c r="CS104" s="12">
        <v>19253.943609022557</v>
      </c>
      <c r="CT104" s="9">
        <f t="shared" si="39"/>
        <v>385.07887218045113</v>
      </c>
      <c r="CU104" s="7">
        <v>427.77575189999999</v>
      </c>
      <c r="CV104" s="7">
        <f t="shared" si="40"/>
        <v>12.833272556999999</v>
      </c>
      <c r="CW104" s="7">
        <v>32.912999999999997</v>
      </c>
      <c r="CX104" s="7">
        <f t="shared" si="41"/>
        <v>1.3165199999999999</v>
      </c>
      <c r="CY104" s="7">
        <v>158.69216170000001</v>
      </c>
      <c r="CZ104" s="7">
        <f t="shared" si="42"/>
        <v>6.3476864680000009</v>
      </c>
      <c r="DA104" s="7">
        <v>32.730090230000002</v>
      </c>
      <c r="DB104" s="7">
        <f t="shared" si="43"/>
        <v>2.6184072184000002</v>
      </c>
      <c r="DC104" s="7">
        <v>379.36742479999998</v>
      </c>
      <c r="DD104" s="7">
        <f t="shared" si="44"/>
        <v>18.96837124</v>
      </c>
      <c r="DE104" s="7">
        <v>25.263067670000002</v>
      </c>
      <c r="DF104" s="7">
        <f t="shared" si="45"/>
        <v>1.5157840602000001</v>
      </c>
      <c r="DG104" s="7">
        <v>57.509881579999998</v>
      </c>
      <c r="DH104" s="7">
        <f t="shared" si="46"/>
        <v>2.3003952632</v>
      </c>
      <c r="DI104" s="7">
        <v>7.1034445489999998</v>
      </c>
      <c r="DJ104" s="7">
        <f t="shared" si="47"/>
        <v>0.49724111843000002</v>
      </c>
      <c r="DK104" s="7">
        <v>34.806654139999999</v>
      </c>
      <c r="DL104" s="7">
        <f t="shared" si="48"/>
        <v>3.4806654140000002</v>
      </c>
      <c r="DM104" s="7">
        <v>7.5944317669999997</v>
      </c>
      <c r="DN104" s="7">
        <f t="shared" si="49"/>
        <v>1.3669977180599999</v>
      </c>
      <c r="DO104" s="7">
        <v>2.6061953010000001</v>
      </c>
      <c r="DP104" s="7">
        <f t="shared" si="50"/>
        <v>0.18243367107000003</v>
      </c>
      <c r="DQ104" s="7">
        <v>9.4826165410000005</v>
      </c>
      <c r="DR104" s="7">
        <f t="shared" si="51"/>
        <v>1.8965233082000001</v>
      </c>
      <c r="DS104" s="7">
        <v>1.0865199249999999</v>
      </c>
      <c r="DT104" s="7">
        <f t="shared" si="52"/>
        <v>0.19557358649999998</v>
      </c>
      <c r="DU104" s="7">
        <v>6.8977607140000003</v>
      </c>
      <c r="DV104" s="7">
        <f t="shared" si="53"/>
        <v>1.8623953927800003</v>
      </c>
      <c r="DW104" s="7">
        <v>1.3312065790000001</v>
      </c>
      <c r="DX104" s="7">
        <f t="shared" si="54"/>
        <v>0.11980859211</v>
      </c>
      <c r="DY104" s="7">
        <v>3.8897018800000001</v>
      </c>
      <c r="DZ104" s="7">
        <f t="shared" si="55"/>
        <v>0.42786720680000001</v>
      </c>
      <c r="EA104" s="7">
        <v>0.54559116500000004</v>
      </c>
      <c r="EB104" s="7">
        <f t="shared" si="56"/>
        <v>0.12548596795000003</v>
      </c>
      <c r="EC104" s="7">
        <v>2.749833271</v>
      </c>
      <c r="ED104" s="7">
        <f t="shared" si="57"/>
        <v>0.30248165981000003</v>
      </c>
      <c r="EE104" s="7">
        <v>0.45220855300000001</v>
      </c>
      <c r="EF104" s="7">
        <f t="shared" si="58"/>
        <v>7.2353368479999999E-2</v>
      </c>
      <c r="EG104" s="1" t="s">
        <v>77</v>
      </c>
      <c r="EH104" s="1" t="s">
        <v>77</v>
      </c>
      <c r="EI104" s="7">
        <v>7.7052012000000003</v>
      </c>
      <c r="EJ104" s="7">
        <v>1.410179665</v>
      </c>
      <c r="EK104" s="7">
        <v>1002.764756</v>
      </c>
      <c r="EL104" s="9" t="s">
        <v>77</v>
      </c>
      <c r="EM104" s="9" t="s">
        <v>77</v>
      </c>
      <c r="EN104" s="7">
        <v>464.538117</v>
      </c>
      <c r="EO104" s="9">
        <v>8434.4185099999995</v>
      </c>
      <c r="EP104" s="9">
        <v>17614.64027</v>
      </c>
      <c r="EQ104" s="9" t="s">
        <v>77</v>
      </c>
      <c r="ER104" s="9" t="s">
        <v>77</v>
      </c>
      <c r="ES104" s="7">
        <v>446.59795109999999</v>
      </c>
      <c r="ET104" s="7">
        <v>30.635927450000001</v>
      </c>
      <c r="EU104" s="7">
        <v>147.79793960000001</v>
      </c>
      <c r="EV104" s="7">
        <v>30.682896710000001</v>
      </c>
      <c r="EW104" s="7">
        <v>360.00429730000002</v>
      </c>
      <c r="EX104" s="7">
        <v>23.572362609999999</v>
      </c>
      <c r="EY104" s="7">
        <v>53.634140799999997</v>
      </c>
      <c r="EZ104" s="7">
        <v>6.6223719479999996</v>
      </c>
      <c r="FA104" s="7">
        <v>32.437888229999999</v>
      </c>
      <c r="FB104" s="7">
        <v>7.0752060439999997</v>
      </c>
      <c r="FC104" s="7">
        <v>2.4295629519999999</v>
      </c>
      <c r="FD104" s="7">
        <v>8.833853221</v>
      </c>
      <c r="FE104" s="7">
        <v>1.0121481859999999</v>
      </c>
      <c r="FF104" s="7">
        <v>6.4252435849999996</v>
      </c>
      <c r="FG104" s="7">
        <v>1.2400327659999999</v>
      </c>
      <c r="FH104" s="7">
        <v>3.6233497410000002</v>
      </c>
      <c r="FI104" s="7">
        <v>0.50837340399999997</v>
      </c>
      <c r="FJ104" s="7">
        <v>2.5595871720000001</v>
      </c>
      <c r="FK104" s="7">
        <v>0.42092268799999999</v>
      </c>
    </row>
    <row r="105" spans="1:167" x14ac:dyDescent="0.25">
      <c r="A105" s="1" t="s">
        <v>73</v>
      </c>
      <c r="B105" s="1" t="s">
        <v>226</v>
      </c>
      <c r="C105" s="34">
        <v>64.839860000000002</v>
      </c>
      <c r="D105" s="34">
        <v>-23.805019999999999</v>
      </c>
      <c r="E105" s="1">
        <v>29</v>
      </c>
      <c r="F105" s="1">
        <v>1</v>
      </c>
      <c r="G105" s="1" t="s">
        <v>79</v>
      </c>
      <c r="I105" s="16">
        <v>46.647199999999998</v>
      </c>
      <c r="J105" s="16">
        <v>1.03</v>
      </c>
      <c r="K105" s="16">
        <v>3.3509600000000002</v>
      </c>
      <c r="L105" s="16">
        <v>0.15</v>
      </c>
      <c r="M105" s="16">
        <v>13.551466666666665</v>
      </c>
      <c r="N105" s="16">
        <v>0.22</v>
      </c>
      <c r="O105" s="16">
        <v>14.007166666666665</v>
      </c>
      <c r="P105" s="16">
        <v>0.32</v>
      </c>
      <c r="Q105" s="16">
        <v>0.20944600000000002</v>
      </c>
      <c r="R105" s="16">
        <v>0.06</v>
      </c>
      <c r="S105" s="16">
        <v>5.8343299999999987</v>
      </c>
      <c r="T105" s="16">
        <v>0.14000000000000001</v>
      </c>
      <c r="U105" s="16">
        <v>10.521099999999999</v>
      </c>
      <c r="V105" s="16">
        <v>0.28999999999999998</v>
      </c>
      <c r="W105" s="16">
        <v>3.5673733333333337</v>
      </c>
      <c r="X105" s="16">
        <v>0.37</v>
      </c>
      <c r="Y105" s="16">
        <v>0.87784466666666672</v>
      </c>
      <c r="Z105" s="16">
        <v>0.09</v>
      </c>
      <c r="AA105" s="16">
        <v>0.42822266666666664</v>
      </c>
      <c r="AB105" s="16">
        <v>0.14000000000000001</v>
      </c>
      <c r="AC105" s="16">
        <v>4.9186179706438647E-2</v>
      </c>
      <c r="AD105" s="16">
        <v>0.05</v>
      </c>
      <c r="AE105" s="16">
        <f t="shared" si="31"/>
        <v>99.044296179706436</v>
      </c>
      <c r="AF105" s="16"/>
      <c r="AG105" s="16">
        <v>46.98427487</v>
      </c>
      <c r="AH105" s="16">
        <v>3.116641811</v>
      </c>
      <c r="AI105" s="16">
        <v>14.705918540000001</v>
      </c>
      <c r="AJ105" s="16" t="s">
        <v>77</v>
      </c>
      <c r="AK105" s="16">
        <v>13.06534272</v>
      </c>
      <c r="AL105" s="16">
        <v>0.19480034399999999</v>
      </c>
      <c r="AM105" s="16">
        <v>5.4263604509999999</v>
      </c>
      <c r="AN105" s="16">
        <v>10.67982977</v>
      </c>
      <c r="AO105" s="16">
        <v>3.607201823</v>
      </c>
      <c r="AP105" s="16">
        <v>0.81646077299999997</v>
      </c>
      <c r="AQ105" s="16">
        <v>0.39827890199999999</v>
      </c>
      <c r="AS105" s="7">
        <v>6.9251392716681597</v>
      </c>
      <c r="AT105"/>
      <c r="AU105" s="7">
        <v>46.885527999999994</v>
      </c>
      <c r="AV105" s="7">
        <v>0.51</v>
      </c>
      <c r="AW105" s="7">
        <v>4.9352666666666663E-2</v>
      </c>
      <c r="AX105" s="7">
        <v>0.01</v>
      </c>
      <c r="AY105" s="7">
        <v>33.098773333333334</v>
      </c>
      <c r="AZ105" s="7">
        <v>0.43</v>
      </c>
      <c r="BA105" s="7">
        <v>0.54284999999999994</v>
      </c>
      <c r="BB105" s="7">
        <v>0.05</v>
      </c>
      <c r="BC105" s="7" t="s">
        <v>77</v>
      </c>
      <c r="BD105" s="7" t="s">
        <v>77</v>
      </c>
      <c r="BE105" s="7">
        <v>0.10923133333333332</v>
      </c>
      <c r="BF105" s="7">
        <v>0.01</v>
      </c>
      <c r="BG105" s="7">
        <v>16.987145333333334</v>
      </c>
      <c r="BH105" s="7">
        <v>0.21</v>
      </c>
      <c r="BI105" s="7">
        <v>2.0209506666666668</v>
      </c>
      <c r="BJ105" s="7">
        <v>0.13</v>
      </c>
      <c r="BK105" s="7" t="s">
        <v>77</v>
      </c>
      <c r="BL105" s="7" t="s">
        <v>77</v>
      </c>
      <c r="BM105" s="7">
        <v>3.8710000000000001E-2</v>
      </c>
      <c r="BN105" s="7">
        <v>0.02</v>
      </c>
      <c r="BO105" s="7" t="s">
        <v>77</v>
      </c>
      <c r="BP105" s="7" t="s">
        <v>77</v>
      </c>
      <c r="BQ105" s="7" t="s">
        <v>77</v>
      </c>
      <c r="BR105" s="7" t="s">
        <v>77</v>
      </c>
      <c r="BS105" s="7">
        <v>7.1365999999999999E-2</v>
      </c>
      <c r="BT105" s="7">
        <v>0.02</v>
      </c>
      <c r="BU105" s="7">
        <f t="shared" si="59"/>
        <v>99.803907333333299</v>
      </c>
      <c r="BV105" s="7" t="s">
        <v>77</v>
      </c>
      <c r="BW105" s="13">
        <v>82.284957863995999</v>
      </c>
      <c r="BY105" s="27">
        <v>1200.2956663204707</v>
      </c>
      <c r="BZ105" s="7">
        <v>36.008869989614119</v>
      </c>
      <c r="CA105" s="7">
        <v>33.116408270000001</v>
      </c>
      <c r="CB105" s="7">
        <f t="shared" si="63"/>
        <v>1.6558204135000001</v>
      </c>
      <c r="CC105" s="7">
        <v>1.3888236089999999</v>
      </c>
      <c r="CD105" s="7">
        <f t="shared" si="60"/>
        <v>5.5552944359999995E-2</v>
      </c>
      <c r="CE105" s="7">
        <v>659.10571430000005</v>
      </c>
      <c r="CF105" s="7">
        <f t="shared" si="33"/>
        <v>105.45691428800001</v>
      </c>
      <c r="CG105" s="9">
        <v>37889.014473684212</v>
      </c>
      <c r="CH105" s="9">
        <f t="shared" si="34"/>
        <v>757.78028947368421</v>
      </c>
      <c r="CI105" s="9">
        <v>220212.68421052632</v>
      </c>
      <c r="CJ105" s="9">
        <f t="shared" si="35"/>
        <v>2202.1268421052632</v>
      </c>
      <c r="CK105" s="7">
        <v>590.74748869999996</v>
      </c>
      <c r="CL105" s="7">
        <f t="shared" si="36"/>
        <v>106.33454796599999</v>
      </c>
      <c r="CM105" s="9">
        <v>6228.3993229999996</v>
      </c>
      <c r="CN105" s="9">
        <f t="shared" si="61"/>
        <v>124.56798646</v>
      </c>
      <c r="CO105" s="9">
        <v>15585.745860000001</v>
      </c>
      <c r="CP105" s="9">
        <f t="shared" si="37"/>
        <v>311.7149172</v>
      </c>
      <c r="CQ105" s="9">
        <v>8241.1506578947356</v>
      </c>
      <c r="CR105" s="9">
        <f t="shared" si="38"/>
        <v>164.82301315789471</v>
      </c>
      <c r="CS105" s="9">
        <v>20782.417105263157</v>
      </c>
      <c r="CT105" s="9">
        <f t="shared" si="39"/>
        <v>415.64834210526317</v>
      </c>
      <c r="CU105" s="7">
        <v>419.4997444</v>
      </c>
      <c r="CV105" s="7">
        <f t="shared" si="40"/>
        <v>12.584992331999999</v>
      </c>
      <c r="CW105" s="7">
        <v>28.056455639999999</v>
      </c>
      <c r="CX105" s="7">
        <f t="shared" si="41"/>
        <v>1.1222582256</v>
      </c>
      <c r="CY105" s="7">
        <v>126.85539850000001</v>
      </c>
      <c r="CZ105" s="7">
        <f t="shared" si="42"/>
        <v>5.0742159400000002</v>
      </c>
      <c r="DA105" s="7">
        <v>23.856703759999998</v>
      </c>
      <c r="DB105" s="7">
        <f t="shared" si="43"/>
        <v>1.9085363007999998</v>
      </c>
      <c r="DC105" s="7">
        <v>246.6936015</v>
      </c>
      <c r="DD105" s="7">
        <f t="shared" si="44"/>
        <v>12.334680075000001</v>
      </c>
      <c r="DE105" s="7">
        <v>18.35388421</v>
      </c>
      <c r="DF105" s="7">
        <f t="shared" si="45"/>
        <v>1.1012330526</v>
      </c>
      <c r="DG105" s="7">
        <v>41.854885709999998</v>
      </c>
      <c r="DH105" s="7">
        <f t="shared" si="46"/>
        <v>1.6741954284</v>
      </c>
      <c r="DI105" s="7">
        <v>5.5869026320000001</v>
      </c>
      <c r="DJ105" s="7">
        <f t="shared" si="47"/>
        <v>0.39108318424000005</v>
      </c>
      <c r="DK105" s="7">
        <v>26.50333985</v>
      </c>
      <c r="DL105" s="7">
        <f t="shared" si="48"/>
        <v>2.6503339850000001</v>
      </c>
      <c r="DM105" s="7">
        <v>6.191508421</v>
      </c>
      <c r="DN105" s="7">
        <f t="shared" si="49"/>
        <v>1.11447151578</v>
      </c>
      <c r="DO105" s="7">
        <v>2.0518913529999998</v>
      </c>
      <c r="DP105" s="7">
        <f t="shared" si="50"/>
        <v>0.14363239471</v>
      </c>
      <c r="DQ105" s="7">
        <v>7.5243353380000002</v>
      </c>
      <c r="DR105" s="7">
        <f t="shared" si="51"/>
        <v>1.5048670676000002</v>
      </c>
      <c r="DS105" s="7">
        <v>0.90149391000000001</v>
      </c>
      <c r="DT105" s="7">
        <f t="shared" si="52"/>
        <v>0.1622689038</v>
      </c>
      <c r="DU105" s="7">
        <v>5.1498466919999997</v>
      </c>
      <c r="DV105" s="7">
        <f t="shared" si="53"/>
        <v>1.39045860684</v>
      </c>
      <c r="DW105" s="7">
        <v>1.1753142110000001</v>
      </c>
      <c r="DX105" s="7">
        <f t="shared" si="54"/>
        <v>0.10577827899</v>
      </c>
      <c r="DY105" s="7">
        <v>3.146116015</v>
      </c>
      <c r="DZ105" s="7">
        <f t="shared" si="55"/>
        <v>0.34607276165</v>
      </c>
      <c r="EA105" s="7">
        <v>0.407182233</v>
      </c>
      <c r="EB105" s="7">
        <f t="shared" si="56"/>
        <v>9.365191359000001E-2</v>
      </c>
      <c r="EC105" s="7">
        <v>2.4974876689999999</v>
      </c>
      <c r="ED105" s="7">
        <f t="shared" si="57"/>
        <v>0.27472364359000001</v>
      </c>
      <c r="EE105" s="7">
        <v>0.37634883499999999</v>
      </c>
      <c r="EF105" s="7">
        <f t="shared" si="58"/>
        <v>6.0215813600000001E-2</v>
      </c>
      <c r="EG105" s="1" t="s">
        <v>77</v>
      </c>
      <c r="EH105" s="1" t="s">
        <v>77</v>
      </c>
      <c r="EI105" s="7">
        <v>31.652472270000001</v>
      </c>
      <c r="EJ105" s="7">
        <v>1.2926456399999999</v>
      </c>
      <c r="EK105" s="7">
        <v>613.46172560000002</v>
      </c>
      <c r="EL105" s="9" t="s">
        <v>77</v>
      </c>
      <c r="EM105" s="9" t="s">
        <v>77</v>
      </c>
      <c r="EN105" s="7">
        <v>549.83740239999997</v>
      </c>
      <c r="EO105" s="9">
        <v>5851.4113870000001</v>
      </c>
      <c r="EP105" s="9">
        <v>14537.676939999999</v>
      </c>
      <c r="EQ105" s="9" t="s">
        <v>77</v>
      </c>
      <c r="ER105" s="9" t="s">
        <v>77</v>
      </c>
      <c r="ES105" s="7">
        <v>437.95779800000003</v>
      </c>
      <c r="ET105" s="7">
        <v>26.11538114</v>
      </c>
      <c r="EU105" s="7">
        <v>118.1467712</v>
      </c>
      <c r="EV105" s="7">
        <v>22.36452061</v>
      </c>
      <c r="EW105" s="7">
        <v>234.1022208</v>
      </c>
      <c r="EX105" s="7">
        <v>17.125569209999998</v>
      </c>
      <c r="EY105" s="7">
        <v>39.034175900000001</v>
      </c>
      <c r="EZ105" s="7">
        <v>5.2085360859999996</v>
      </c>
      <c r="FA105" s="7">
        <v>24.69965577</v>
      </c>
      <c r="FB105" s="7">
        <v>5.7681995370000001</v>
      </c>
      <c r="FC105" s="7">
        <v>1.9128264150000001</v>
      </c>
      <c r="FD105" s="7">
        <v>7.0095499139999999</v>
      </c>
      <c r="FE105" s="7">
        <v>0.839787108</v>
      </c>
      <c r="FF105" s="7">
        <v>4.7970668730000003</v>
      </c>
      <c r="FG105" s="7">
        <v>1.0948174049999999</v>
      </c>
      <c r="FH105" s="7">
        <v>2.9306818369999998</v>
      </c>
      <c r="FI105" s="7">
        <v>0.37940610299999999</v>
      </c>
      <c r="FJ105" s="7">
        <v>2.3246999979999998</v>
      </c>
      <c r="FK105" s="7">
        <v>0.350311294</v>
      </c>
    </row>
    <row r="106" spans="1:167" x14ac:dyDescent="0.25">
      <c r="A106" s="1" t="s">
        <v>73</v>
      </c>
      <c r="B106" s="1" t="s">
        <v>226</v>
      </c>
      <c r="C106" s="34">
        <v>64.839860000000002</v>
      </c>
      <c r="D106" s="34">
        <v>-23.805019999999999</v>
      </c>
      <c r="E106" s="1">
        <v>30</v>
      </c>
      <c r="F106" s="1">
        <v>1</v>
      </c>
      <c r="G106" s="1" t="s">
        <v>79</v>
      </c>
      <c r="I106" s="16">
        <v>46.156100000000002</v>
      </c>
      <c r="J106" s="16">
        <v>1.02</v>
      </c>
      <c r="K106" s="16">
        <v>3.5695033333333335</v>
      </c>
      <c r="L106" s="16">
        <v>0.15</v>
      </c>
      <c r="M106" s="16">
        <v>13.0113</v>
      </c>
      <c r="N106" s="16">
        <v>0.22</v>
      </c>
      <c r="O106" s="16">
        <v>14.417366666666666</v>
      </c>
      <c r="P106" s="16">
        <v>0.33</v>
      </c>
      <c r="Q106" s="16">
        <v>0.22143466666666667</v>
      </c>
      <c r="R106" s="16">
        <v>0.06</v>
      </c>
      <c r="S106" s="16">
        <v>5.4334099999999994</v>
      </c>
      <c r="T106" s="16">
        <v>0.14000000000000001</v>
      </c>
      <c r="U106" s="16">
        <v>11.298066666666665</v>
      </c>
      <c r="V106" s="16">
        <v>0.3</v>
      </c>
      <c r="W106" s="16">
        <v>3.3805399999999999</v>
      </c>
      <c r="X106" s="16">
        <v>0.36</v>
      </c>
      <c r="Y106" s="16">
        <v>0.92854233333333325</v>
      </c>
      <c r="Z106" s="16">
        <v>0.09</v>
      </c>
      <c r="AA106" s="16">
        <v>0.50891566666666666</v>
      </c>
      <c r="AB106" s="16">
        <v>0.14000000000000001</v>
      </c>
      <c r="AC106" s="16">
        <v>8.6980873225179153E-2</v>
      </c>
      <c r="AD106" s="16">
        <v>0.05</v>
      </c>
      <c r="AE106" s="16">
        <f t="shared" si="31"/>
        <v>99.012160206558505</v>
      </c>
      <c r="AF106" s="16"/>
      <c r="AG106" s="16">
        <v>46.634886420000001</v>
      </c>
      <c r="AH106" s="16">
        <v>3.2130588699999998</v>
      </c>
      <c r="AI106" s="16">
        <v>14.74361021</v>
      </c>
      <c r="AJ106" s="16" t="s">
        <v>77</v>
      </c>
      <c r="AK106" s="16">
        <v>13.03208568</v>
      </c>
      <c r="AL106" s="16">
        <v>0.199322582</v>
      </c>
      <c r="AM106" s="16">
        <v>4.8908390229999998</v>
      </c>
      <c r="AN106" s="16">
        <v>11.483738150000001</v>
      </c>
      <c r="AO106" s="16">
        <v>3.4337224869999998</v>
      </c>
      <c r="AP106" s="16">
        <v>0.83581969300000003</v>
      </c>
      <c r="AQ106" s="16">
        <v>0.458096224</v>
      </c>
      <c r="AS106" s="7">
        <v>9.884516279011061</v>
      </c>
      <c r="AT106"/>
      <c r="AU106" s="7">
        <v>46.249713333333332</v>
      </c>
      <c r="AV106" s="7">
        <v>0.51</v>
      </c>
      <c r="AW106" s="7">
        <v>4.3819333333333342E-2</v>
      </c>
      <c r="AX106" s="7">
        <v>0.01</v>
      </c>
      <c r="AY106" s="7">
        <v>33.552813333333333</v>
      </c>
      <c r="AZ106" s="7">
        <v>0.43</v>
      </c>
      <c r="BA106" s="7">
        <v>0.53528333333333333</v>
      </c>
      <c r="BB106" s="7">
        <v>0.05</v>
      </c>
      <c r="BC106" s="7" t="s">
        <v>77</v>
      </c>
      <c r="BD106" s="7" t="s">
        <v>77</v>
      </c>
      <c r="BE106" s="7">
        <v>0.15266466666666662</v>
      </c>
      <c r="BF106" s="7">
        <v>0.02</v>
      </c>
      <c r="BG106" s="7">
        <v>17.572621333333338</v>
      </c>
      <c r="BH106" s="7">
        <v>0.22</v>
      </c>
      <c r="BI106" s="7">
        <v>1.6567346666666671</v>
      </c>
      <c r="BJ106" s="7">
        <v>0.12</v>
      </c>
      <c r="BK106" s="7" t="s">
        <v>77</v>
      </c>
      <c r="BL106" s="7" t="s">
        <v>77</v>
      </c>
      <c r="BM106" s="7">
        <v>4.1679333333333332E-2</v>
      </c>
      <c r="BN106" s="7">
        <v>0.02</v>
      </c>
      <c r="BO106" s="7" t="s">
        <v>77</v>
      </c>
      <c r="BP106" s="7" t="s">
        <v>77</v>
      </c>
      <c r="BQ106" s="7" t="s">
        <v>77</v>
      </c>
      <c r="BR106" s="7" t="s">
        <v>77</v>
      </c>
      <c r="BS106" s="7">
        <v>6.3952000000000009E-2</v>
      </c>
      <c r="BT106" s="7">
        <v>0.02</v>
      </c>
      <c r="BU106" s="7">
        <f t="shared" si="59"/>
        <v>99.869281333333348</v>
      </c>
      <c r="BV106" s="7" t="s">
        <v>77</v>
      </c>
      <c r="BW106" s="13">
        <v>85.42559452070499</v>
      </c>
      <c r="BY106" s="27">
        <v>1312.7477960593717</v>
      </c>
      <c r="BZ106" s="7">
        <v>39.382433881781147</v>
      </c>
      <c r="CA106" s="7">
        <v>9.2480639100000008</v>
      </c>
      <c r="CB106" s="7">
        <f t="shared" si="63"/>
        <v>0.46240319550000009</v>
      </c>
      <c r="CC106" s="7">
        <v>1.799171992</v>
      </c>
      <c r="CD106" s="7">
        <f t="shared" si="60"/>
        <v>7.1966879679999998E-2</v>
      </c>
      <c r="CE106" s="7">
        <v>1093.5281950000001</v>
      </c>
      <c r="CF106" s="7">
        <f t="shared" si="33"/>
        <v>174.96451120000003</v>
      </c>
      <c r="CG106" s="9">
        <v>35236.494360902252</v>
      </c>
      <c r="CH106" s="9">
        <f t="shared" si="34"/>
        <v>704.72988721804506</v>
      </c>
      <c r="CI106" s="9">
        <v>218529.8872180451</v>
      </c>
      <c r="CJ106" s="9">
        <f t="shared" si="35"/>
        <v>2185.2988721804509</v>
      </c>
      <c r="CK106" s="7">
        <v>634.93002820000004</v>
      </c>
      <c r="CL106" s="7">
        <f t="shared" si="36"/>
        <v>114.287405076</v>
      </c>
      <c r="CM106" s="9">
        <v>8201.8129700000009</v>
      </c>
      <c r="CN106" s="9">
        <f t="shared" si="61"/>
        <v>164.03625940000003</v>
      </c>
      <c r="CO106" s="9">
        <v>21519.060150000001</v>
      </c>
      <c r="CP106" s="9">
        <f t="shared" si="37"/>
        <v>430.38120300000003</v>
      </c>
      <c r="CQ106" s="9">
        <v>9055.6156015037595</v>
      </c>
      <c r="CR106" s="9">
        <f t="shared" si="38"/>
        <v>181.1123120300752</v>
      </c>
      <c r="CS106" s="9">
        <v>22127.161654135336</v>
      </c>
      <c r="CT106" s="9">
        <f t="shared" si="39"/>
        <v>442.54323308270671</v>
      </c>
      <c r="CU106" s="7">
        <v>440.5572368</v>
      </c>
      <c r="CV106" s="7">
        <f t="shared" si="40"/>
        <v>13.216717103999999</v>
      </c>
      <c r="CW106" s="7">
        <v>37.517753759999998</v>
      </c>
      <c r="CX106" s="7">
        <f t="shared" si="41"/>
        <v>1.5007101504</v>
      </c>
      <c r="CY106" s="7">
        <v>191.82438909999999</v>
      </c>
      <c r="CZ106" s="7">
        <f t="shared" si="42"/>
        <v>7.6729755639999997</v>
      </c>
      <c r="DA106" s="7">
        <v>39.172457710000003</v>
      </c>
      <c r="DB106" s="7">
        <f t="shared" si="43"/>
        <v>3.1337966168000002</v>
      </c>
      <c r="DC106" s="7">
        <v>389.44859020000001</v>
      </c>
      <c r="DD106" s="7">
        <f t="shared" si="44"/>
        <v>19.472429510000001</v>
      </c>
      <c r="DE106" s="7">
        <v>29.28729323</v>
      </c>
      <c r="DF106" s="7">
        <f t="shared" si="45"/>
        <v>1.7572375938</v>
      </c>
      <c r="DG106" s="7">
        <v>64.227645679999995</v>
      </c>
      <c r="DH106" s="7">
        <f t="shared" si="46"/>
        <v>2.5691058272</v>
      </c>
      <c r="DI106" s="7">
        <v>8.0936376879999994</v>
      </c>
      <c r="DJ106" s="7">
        <f t="shared" si="47"/>
        <v>0.56655463815999996</v>
      </c>
      <c r="DK106" s="7">
        <v>37.134614659999997</v>
      </c>
      <c r="DL106" s="7">
        <f t="shared" si="48"/>
        <v>3.713461466</v>
      </c>
      <c r="DM106" s="7">
        <v>8.9484069549999994</v>
      </c>
      <c r="DN106" s="7">
        <f t="shared" si="49"/>
        <v>1.6107132518999998</v>
      </c>
      <c r="DO106" s="7">
        <v>2.7266146619999998</v>
      </c>
      <c r="DP106" s="7">
        <f t="shared" si="50"/>
        <v>0.19086302633999999</v>
      </c>
      <c r="DQ106" s="7">
        <v>9.9607377820000007</v>
      </c>
      <c r="DR106" s="7">
        <f t="shared" si="51"/>
        <v>1.9921475564000002</v>
      </c>
      <c r="DS106" s="7">
        <v>1.2611954889999999</v>
      </c>
      <c r="DT106" s="7">
        <f t="shared" si="52"/>
        <v>0.22701518801999998</v>
      </c>
      <c r="DU106" s="7">
        <v>6.4734689850000002</v>
      </c>
      <c r="DV106" s="7">
        <f t="shared" si="53"/>
        <v>1.7478366259500002</v>
      </c>
      <c r="DW106" s="7">
        <v>1.3864187029999999</v>
      </c>
      <c r="DX106" s="7">
        <f t="shared" si="54"/>
        <v>0.12477768326999999</v>
      </c>
      <c r="DY106" s="7">
        <v>4.1178665409999997</v>
      </c>
      <c r="DZ106" s="7">
        <f t="shared" si="55"/>
        <v>0.45296531950999996</v>
      </c>
      <c r="EA106" s="7">
        <v>0.60324196399999996</v>
      </c>
      <c r="EB106" s="7">
        <f t="shared" si="56"/>
        <v>0.13874565172</v>
      </c>
      <c r="EC106" s="7">
        <v>3.5617875940000001</v>
      </c>
      <c r="ED106" s="7">
        <f t="shared" si="57"/>
        <v>0.39179663534000003</v>
      </c>
      <c r="EE106" s="7">
        <v>0.50227250899999998</v>
      </c>
      <c r="EF106" s="7">
        <f t="shared" si="58"/>
        <v>8.0363601440000001E-2</v>
      </c>
      <c r="EG106" s="1" t="s">
        <v>77</v>
      </c>
      <c r="EH106" s="1" t="s">
        <v>77</v>
      </c>
      <c r="EI106" s="7">
        <v>8.6611279779999997</v>
      </c>
      <c r="EJ106" s="7">
        <v>1.6213325439999999</v>
      </c>
      <c r="EK106" s="7">
        <v>985.43822250000005</v>
      </c>
      <c r="EL106" s="9" t="s">
        <v>77</v>
      </c>
      <c r="EM106" s="9" t="s">
        <v>77</v>
      </c>
      <c r="EN106" s="7">
        <v>572.17026620000001</v>
      </c>
      <c r="EO106" s="9">
        <v>7491.7858630000001</v>
      </c>
      <c r="EP106" s="9">
        <v>19452.64831</v>
      </c>
      <c r="EQ106" s="9" t="s">
        <v>77</v>
      </c>
      <c r="ER106" s="9" t="s">
        <v>77</v>
      </c>
      <c r="ES106" s="7">
        <v>468.9458411</v>
      </c>
      <c r="ET106" s="7">
        <v>33.812824280000001</v>
      </c>
      <c r="EU106" s="7">
        <v>173.02547379999999</v>
      </c>
      <c r="EV106" s="7">
        <v>35.669769000000002</v>
      </c>
      <c r="EW106" s="7">
        <v>360.95553960000001</v>
      </c>
      <c r="EX106" s="7">
        <v>26.48815042</v>
      </c>
      <c r="EY106" s="7">
        <v>58.04676181</v>
      </c>
      <c r="EZ106" s="7">
        <v>7.3109869859999996</v>
      </c>
      <c r="FA106" s="7">
        <v>33.52643922</v>
      </c>
      <c r="FB106" s="7">
        <v>8.0749862710000002</v>
      </c>
      <c r="FC106" s="7">
        <v>2.4627601449999998</v>
      </c>
      <c r="FD106" s="7">
        <v>8.9878524239999997</v>
      </c>
      <c r="FE106" s="7">
        <v>1.137952761</v>
      </c>
      <c r="FF106" s="7">
        <v>5.8404019370000002</v>
      </c>
      <c r="FG106" s="7">
        <v>1.2508611759999999</v>
      </c>
      <c r="FH106" s="7">
        <v>3.7153181750000002</v>
      </c>
      <c r="FI106" s="7">
        <v>0.54449208699999996</v>
      </c>
      <c r="FJ106" s="7">
        <v>3.2100561989999998</v>
      </c>
      <c r="FK106" s="7">
        <v>0.45267241200000002</v>
      </c>
    </row>
    <row r="107" spans="1:167" x14ac:dyDescent="0.25">
      <c r="A107" s="1" t="s">
        <v>73</v>
      </c>
      <c r="B107" s="1" t="s">
        <v>226</v>
      </c>
      <c r="C107" s="34">
        <v>64.839860000000002</v>
      </c>
      <c r="D107" s="34">
        <v>-23.805019999999999</v>
      </c>
      <c r="E107" s="1">
        <v>31</v>
      </c>
      <c r="F107" s="1">
        <v>1</v>
      </c>
      <c r="G107" s="1" t="s">
        <v>79</v>
      </c>
      <c r="I107" s="16">
        <v>46.902199999999993</v>
      </c>
      <c r="J107" s="16">
        <v>1.03</v>
      </c>
      <c r="K107" s="16">
        <v>2.7772000000000001</v>
      </c>
      <c r="L107" s="16">
        <v>0.14000000000000001</v>
      </c>
      <c r="M107" s="16">
        <v>13.966933333333332</v>
      </c>
      <c r="N107" s="16">
        <v>0.23</v>
      </c>
      <c r="O107" s="16">
        <v>13.606933333333332</v>
      </c>
      <c r="P107" s="16">
        <v>0.32</v>
      </c>
      <c r="Q107" s="16">
        <v>0.18934066666666668</v>
      </c>
      <c r="R107" s="16">
        <v>0.06</v>
      </c>
      <c r="S107" s="16">
        <v>7.2003666666666675</v>
      </c>
      <c r="T107" s="16">
        <v>0.15</v>
      </c>
      <c r="U107" s="16">
        <v>10.472766666666667</v>
      </c>
      <c r="V107" s="16">
        <v>0.28999999999999998</v>
      </c>
      <c r="W107" s="16">
        <v>3.3246933333333337</v>
      </c>
      <c r="X107" s="16">
        <v>0.36</v>
      </c>
      <c r="Y107" s="16">
        <v>0.82140900000000006</v>
      </c>
      <c r="Z107" s="16">
        <v>0.09</v>
      </c>
      <c r="AA107" s="16">
        <v>0.34014033333333332</v>
      </c>
      <c r="AB107" s="16">
        <v>0.12</v>
      </c>
      <c r="AC107" s="16">
        <v>6.0792109539412352E-2</v>
      </c>
      <c r="AD107" s="16">
        <v>0.04</v>
      </c>
      <c r="AE107" s="16">
        <f t="shared" si="31"/>
        <v>99.662775442872743</v>
      </c>
      <c r="AF107" s="16"/>
      <c r="AG107" s="16">
        <v>47.167224879999999</v>
      </c>
      <c r="AH107" s="16">
        <v>2.611678403</v>
      </c>
      <c r="AI107" s="16">
        <v>14.9550658</v>
      </c>
      <c r="AJ107" s="16" t="s">
        <v>77</v>
      </c>
      <c r="AK107" s="16">
        <v>12.82747844</v>
      </c>
      <c r="AL107" s="16">
        <v>0.178055931</v>
      </c>
      <c r="AM107" s="16">
        <v>6.7712235769999998</v>
      </c>
      <c r="AN107" s="16">
        <v>10.63644472</v>
      </c>
      <c r="AO107" s="16">
        <v>3.3624907849999999</v>
      </c>
      <c r="AP107" s="16">
        <v>0.77245288300000003</v>
      </c>
      <c r="AQ107" s="16">
        <v>0.319867911</v>
      </c>
      <c r="AS107" s="7">
        <v>5.9371308698930898</v>
      </c>
      <c r="AT107"/>
      <c r="AU107" s="7">
        <v>46.898099999999999</v>
      </c>
      <c r="AV107" s="7">
        <v>0.74</v>
      </c>
      <c r="AW107" s="7">
        <v>4.5058333333333332E-2</v>
      </c>
      <c r="AX107" s="7">
        <v>0.02</v>
      </c>
      <c r="AY107" s="7">
        <v>33.982700000000001</v>
      </c>
      <c r="AZ107" s="7">
        <v>0.34</v>
      </c>
      <c r="BA107" s="7">
        <v>0.53249800000000003</v>
      </c>
      <c r="BB107" s="7">
        <v>0.01</v>
      </c>
      <c r="BC107" s="7" t="s">
        <v>77</v>
      </c>
      <c r="BD107" s="7" t="s">
        <v>77</v>
      </c>
      <c r="BE107" s="7">
        <v>0.11205533333333334</v>
      </c>
      <c r="BF107" s="7">
        <v>0.01</v>
      </c>
      <c r="BG107" s="7">
        <v>16.42883333333333</v>
      </c>
      <c r="BH107" s="7">
        <v>0.39</v>
      </c>
      <c r="BI107" s="7">
        <v>1.7339333333333331</v>
      </c>
      <c r="BJ107" s="7">
        <v>0.15</v>
      </c>
      <c r="BK107" s="7" t="s">
        <v>77</v>
      </c>
      <c r="BL107" s="7" t="s">
        <v>77</v>
      </c>
      <c r="BM107" s="7">
        <v>3.2754999999999999E-2</v>
      </c>
      <c r="BN107" s="7">
        <v>0.04</v>
      </c>
      <c r="BO107" s="7" t="s">
        <v>77</v>
      </c>
      <c r="BP107" s="7" t="s">
        <v>77</v>
      </c>
      <c r="BQ107" s="7" t="s">
        <v>77</v>
      </c>
      <c r="BR107" s="7" t="s">
        <v>77</v>
      </c>
      <c r="BS107" s="7">
        <v>6.5099333333333328E-2</v>
      </c>
      <c r="BT107" s="7">
        <v>0.01</v>
      </c>
      <c r="BU107" s="7">
        <f t="shared" si="59"/>
        <v>99.831032666666673</v>
      </c>
      <c r="BV107" s="7" t="s">
        <v>77</v>
      </c>
      <c r="BW107" s="13">
        <v>83.963715610010297</v>
      </c>
      <c r="BY107" s="27">
        <v>1262.6312729019853</v>
      </c>
      <c r="BZ107" s="7">
        <v>37.878938187059561</v>
      </c>
      <c r="CA107" s="7">
        <v>10.538463159999999</v>
      </c>
      <c r="CB107" s="7">
        <f t="shared" si="63"/>
        <v>0.526923158</v>
      </c>
      <c r="CC107" s="7">
        <v>1.423199098</v>
      </c>
      <c r="CD107" s="7">
        <f t="shared" si="60"/>
        <v>5.6927963919999998E-2</v>
      </c>
      <c r="CE107" s="7">
        <v>883.08730830000002</v>
      </c>
      <c r="CF107" s="7">
        <f t="shared" si="33"/>
        <v>141.293969328</v>
      </c>
      <c r="CG107" s="9">
        <v>46609.015037593985</v>
      </c>
      <c r="CH107" s="9">
        <f t="shared" si="34"/>
        <v>932.18030075187971</v>
      </c>
      <c r="CI107" s="9">
        <v>221007.33834586467</v>
      </c>
      <c r="CJ107" s="9">
        <f t="shared" si="35"/>
        <v>2210.0733834586467</v>
      </c>
      <c r="CK107" s="7">
        <v>561.52998500000001</v>
      </c>
      <c r="CL107" s="7">
        <f t="shared" si="36"/>
        <v>101.07539729999999</v>
      </c>
      <c r="CM107" s="9">
        <v>6765.8390980000004</v>
      </c>
      <c r="CN107" s="9">
        <f t="shared" si="61"/>
        <v>135.31678196000001</v>
      </c>
      <c r="CO107" s="9">
        <v>16574.661649999998</v>
      </c>
      <c r="CP107" s="9">
        <f t="shared" si="37"/>
        <v>331.49323299999998</v>
      </c>
      <c r="CQ107" s="9">
        <v>6744.5986466165414</v>
      </c>
      <c r="CR107" s="9">
        <f t="shared" si="38"/>
        <v>134.89197293233082</v>
      </c>
      <c r="CS107" s="9">
        <v>16794.175939849625</v>
      </c>
      <c r="CT107" s="9">
        <f t="shared" si="39"/>
        <v>335.88351879699252</v>
      </c>
      <c r="CU107" s="7">
        <v>407.60336840000002</v>
      </c>
      <c r="CV107" s="7">
        <f t="shared" si="40"/>
        <v>12.228101052</v>
      </c>
      <c r="CW107" s="7">
        <v>29.422024059999998</v>
      </c>
      <c r="CX107" s="7">
        <f t="shared" si="41"/>
        <v>1.1768809624000001</v>
      </c>
      <c r="CY107" s="7">
        <v>136.96980450000001</v>
      </c>
      <c r="CZ107" s="7">
        <f t="shared" si="42"/>
        <v>5.4787921800000001</v>
      </c>
      <c r="DA107" s="7">
        <v>25.442327819999999</v>
      </c>
      <c r="DB107" s="7">
        <f t="shared" si="43"/>
        <v>2.0353862255999999</v>
      </c>
      <c r="DC107" s="7">
        <v>256.17406019999999</v>
      </c>
      <c r="DD107" s="7">
        <f t="shared" si="44"/>
        <v>12.80870301</v>
      </c>
      <c r="DE107" s="7">
        <v>20.397054140000002</v>
      </c>
      <c r="DF107" s="7">
        <f t="shared" si="45"/>
        <v>1.2238232484</v>
      </c>
      <c r="DG107" s="7">
        <v>45.690965409999997</v>
      </c>
      <c r="DH107" s="7">
        <f t="shared" si="46"/>
        <v>1.8276386163999998</v>
      </c>
      <c r="DI107" s="7">
        <v>5.757495338</v>
      </c>
      <c r="DJ107" s="7">
        <f t="shared" si="47"/>
        <v>0.40302467366000005</v>
      </c>
      <c r="DK107" s="7">
        <v>29.39180752</v>
      </c>
      <c r="DL107" s="7">
        <f t="shared" si="48"/>
        <v>2.9391807520000004</v>
      </c>
      <c r="DM107" s="7">
        <v>6.5414368420000004</v>
      </c>
      <c r="DN107" s="7">
        <f t="shared" si="49"/>
        <v>1.17745863156</v>
      </c>
      <c r="DO107" s="7">
        <v>2.326407068</v>
      </c>
      <c r="DP107" s="7">
        <f t="shared" si="50"/>
        <v>0.16284849476000002</v>
      </c>
      <c r="DQ107" s="7">
        <v>7.3336434590000001</v>
      </c>
      <c r="DR107" s="7">
        <f t="shared" si="51"/>
        <v>1.4667286918000002</v>
      </c>
      <c r="DS107" s="7">
        <v>0.98914736800000003</v>
      </c>
      <c r="DT107" s="7">
        <f t="shared" si="52"/>
        <v>0.17804652624</v>
      </c>
      <c r="DU107" s="7">
        <v>6.7688607520000001</v>
      </c>
      <c r="DV107" s="7">
        <f t="shared" si="53"/>
        <v>1.8275924030400001</v>
      </c>
      <c r="DW107" s="7">
        <v>1.3040215040000001</v>
      </c>
      <c r="DX107" s="7">
        <f t="shared" si="54"/>
        <v>0.11736193536</v>
      </c>
      <c r="DY107" s="7">
        <v>3.3526141350000001</v>
      </c>
      <c r="DZ107" s="7">
        <f t="shared" si="55"/>
        <v>0.36878755485000003</v>
      </c>
      <c r="EA107" s="7">
        <v>0.50905984999999998</v>
      </c>
      <c r="EB107" s="7">
        <f t="shared" si="56"/>
        <v>0.11708376550000001</v>
      </c>
      <c r="EC107" s="7">
        <v>3.1151476690000002</v>
      </c>
      <c r="ED107" s="7">
        <f t="shared" si="57"/>
        <v>0.34266624359000003</v>
      </c>
      <c r="EE107" s="7">
        <v>0.42256055599999998</v>
      </c>
      <c r="EF107" s="7">
        <f t="shared" si="58"/>
        <v>6.7609688959999997E-2</v>
      </c>
      <c r="EG107" s="1" t="s">
        <v>77</v>
      </c>
      <c r="EH107" s="1" t="s">
        <v>77</v>
      </c>
      <c r="EI107" s="7">
        <v>10.13983204</v>
      </c>
      <c r="EJ107" s="7">
        <v>1.338701905</v>
      </c>
      <c r="EK107" s="7">
        <v>830.65725910000003</v>
      </c>
      <c r="EL107" s="9" t="s">
        <v>77</v>
      </c>
      <c r="EM107" s="9" t="s">
        <v>77</v>
      </c>
      <c r="EN107" s="7">
        <v>528.19121489999998</v>
      </c>
      <c r="EO107" s="9">
        <v>6414.983123</v>
      </c>
      <c r="EP107" s="9">
        <v>15619.25613</v>
      </c>
      <c r="EQ107" s="9" t="s">
        <v>77</v>
      </c>
      <c r="ER107" s="9" t="s">
        <v>77</v>
      </c>
      <c r="ES107" s="7">
        <v>422.85048339999997</v>
      </c>
      <c r="ET107" s="7">
        <v>27.67689395</v>
      </c>
      <c r="EU107" s="7">
        <v>128.90871920000001</v>
      </c>
      <c r="EV107" s="7">
        <v>24.078711519999999</v>
      </c>
      <c r="EW107" s="7">
        <v>244.9799002</v>
      </c>
      <c r="EX107" s="7">
        <v>19.226964129999999</v>
      </c>
      <c r="EY107" s="7">
        <v>43.051424830000002</v>
      </c>
      <c r="EZ107" s="7">
        <v>5.4232448209999999</v>
      </c>
      <c r="FA107" s="7">
        <v>27.6770839</v>
      </c>
      <c r="FB107" s="7">
        <v>6.158036428</v>
      </c>
      <c r="FC107" s="7">
        <v>2.1912472670000001</v>
      </c>
      <c r="FD107" s="7">
        <v>6.9035152059999998</v>
      </c>
      <c r="FE107" s="7">
        <v>0.93110402199999998</v>
      </c>
      <c r="FF107" s="7">
        <v>6.3713507979999999</v>
      </c>
      <c r="FG107" s="7">
        <v>1.2274562090000001</v>
      </c>
      <c r="FH107" s="7">
        <v>3.1558048689999998</v>
      </c>
      <c r="FI107" s="7">
        <v>0.47929079099999999</v>
      </c>
      <c r="FJ107" s="7">
        <v>2.930376629</v>
      </c>
      <c r="FK107" s="7">
        <v>0.39749691199999998</v>
      </c>
    </row>
    <row r="108" spans="1:167" x14ac:dyDescent="0.25">
      <c r="A108" s="1" t="s">
        <v>73</v>
      </c>
      <c r="B108" s="1" t="s">
        <v>226</v>
      </c>
      <c r="C108" s="34">
        <v>64.839860000000002</v>
      </c>
      <c r="D108" s="34">
        <v>-23.805019999999999</v>
      </c>
      <c r="E108" s="1">
        <v>31</v>
      </c>
      <c r="F108" s="1">
        <v>2</v>
      </c>
      <c r="G108" s="1" t="s">
        <v>79</v>
      </c>
      <c r="I108" s="16">
        <v>46.667866666666669</v>
      </c>
      <c r="J108" s="16">
        <v>1.03</v>
      </c>
      <c r="K108" s="16">
        <v>2.5984566666666669</v>
      </c>
      <c r="L108" s="16">
        <v>0.13</v>
      </c>
      <c r="M108" s="16">
        <v>14.785366666666667</v>
      </c>
      <c r="N108" s="16">
        <v>0.23</v>
      </c>
      <c r="O108" s="16">
        <v>12.432666666666668</v>
      </c>
      <c r="P108" s="16">
        <v>0.31</v>
      </c>
      <c r="Q108" s="16">
        <v>0.18969833333333333</v>
      </c>
      <c r="R108" s="16">
        <v>0.06</v>
      </c>
      <c r="S108" s="16">
        <v>6.8449</v>
      </c>
      <c r="T108" s="16">
        <v>0.15</v>
      </c>
      <c r="U108" s="16">
        <v>10.573599999999999</v>
      </c>
      <c r="V108" s="16">
        <v>0.28999999999999998</v>
      </c>
      <c r="W108" s="16">
        <v>3.7494033333333334</v>
      </c>
      <c r="X108" s="16">
        <v>0.38</v>
      </c>
      <c r="Y108" s="16">
        <v>0.72043933333333332</v>
      </c>
      <c r="Z108" s="16">
        <v>0.08</v>
      </c>
      <c r="AA108" s="16">
        <v>0.37413399999999997</v>
      </c>
      <c r="AB108" s="16">
        <v>0.13</v>
      </c>
      <c r="AC108" s="16">
        <v>0.12663829617198116</v>
      </c>
      <c r="AD108" s="16">
        <v>0.05</v>
      </c>
      <c r="AE108" s="16">
        <f t="shared" si="31"/>
        <v>99.063169962838629</v>
      </c>
      <c r="AF108" s="16"/>
      <c r="AG108" s="16">
        <v>46.713313390000003</v>
      </c>
      <c r="AH108" s="16">
        <v>2.5724555979999999</v>
      </c>
      <c r="AI108" s="16">
        <v>14.93987939</v>
      </c>
      <c r="AJ108" s="16" t="s">
        <v>77</v>
      </c>
      <c r="AK108" s="16">
        <v>12.31318435</v>
      </c>
      <c r="AL108" s="16">
        <v>0.187800145</v>
      </c>
      <c r="AM108" s="16">
        <v>6.7764075290000001</v>
      </c>
      <c r="AN108" s="16">
        <v>10.597759030000001</v>
      </c>
      <c r="AO108" s="16">
        <v>3.7521115969999999</v>
      </c>
      <c r="AP108" s="16">
        <v>0.71323036399999995</v>
      </c>
      <c r="AQ108" s="16">
        <v>0.37039028400000001</v>
      </c>
      <c r="AS108" s="7">
        <v>0.99009900990099098</v>
      </c>
      <c r="AT108"/>
      <c r="AU108" s="7">
        <v>46.898099999999999</v>
      </c>
      <c r="AV108" s="7">
        <v>0.74</v>
      </c>
      <c r="AW108" s="7">
        <v>4.5058333333333332E-2</v>
      </c>
      <c r="AX108" s="7">
        <v>0.02</v>
      </c>
      <c r="AY108" s="7">
        <v>33.982700000000001</v>
      </c>
      <c r="AZ108" s="7">
        <v>0.34</v>
      </c>
      <c r="BA108" s="7">
        <v>0.53249800000000003</v>
      </c>
      <c r="BB108" s="7">
        <v>0.01</v>
      </c>
      <c r="BC108" s="7" t="s">
        <v>77</v>
      </c>
      <c r="BD108" s="7" t="s">
        <v>77</v>
      </c>
      <c r="BE108" s="7">
        <v>0.11205533333333334</v>
      </c>
      <c r="BF108" s="7">
        <v>0.01</v>
      </c>
      <c r="BG108" s="7">
        <v>16.42883333333333</v>
      </c>
      <c r="BH108" s="7">
        <v>0.39</v>
      </c>
      <c r="BI108" s="7">
        <v>1.7339333333333331</v>
      </c>
      <c r="BJ108" s="7">
        <v>0.15</v>
      </c>
      <c r="BK108" s="7" t="s">
        <v>77</v>
      </c>
      <c r="BL108" s="7" t="s">
        <v>77</v>
      </c>
      <c r="BM108" s="7">
        <v>3.2754999999999999E-2</v>
      </c>
      <c r="BN108" s="7">
        <v>0.04</v>
      </c>
      <c r="BO108" s="7" t="s">
        <v>77</v>
      </c>
      <c r="BP108" s="7" t="s">
        <v>77</v>
      </c>
      <c r="BQ108" s="7" t="s">
        <v>77</v>
      </c>
      <c r="BR108" s="7" t="s">
        <v>77</v>
      </c>
      <c r="BS108" s="7">
        <v>6.5099333333333328E-2</v>
      </c>
      <c r="BT108" s="7">
        <v>0.01</v>
      </c>
      <c r="BU108" s="7">
        <f t="shared" si="59"/>
        <v>99.831032666666673</v>
      </c>
      <c r="BV108" s="7" t="s">
        <v>77</v>
      </c>
      <c r="BW108" s="13">
        <v>83.963715610010297</v>
      </c>
      <c r="BY108" s="27">
        <v>4459.2241383634419</v>
      </c>
      <c r="BZ108" s="7">
        <v>133.77672415090325</v>
      </c>
      <c r="CA108" s="7">
        <v>33.116408270000001</v>
      </c>
      <c r="CB108" s="7">
        <f t="shared" si="63"/>
        <v>1.6558204135000001</v>
      </c>
      <c r="CC108" s="7">
        <v>1.3888236089999999</v>
      </c>
      <c r="CD108" s="7">
        <f t="shared" si="60"/>
        <v>5.5552944359999995E-2</v>
      </c>
      <c r="CE108" s="7">
        <v>659.10571430000005</v>
      </c>
      <c r="CF108" s="7">
        <f t="shared" si="33"/>
        <v>105.45691428800001</v>
      </c>
      <c r="CG108" s="9">
        <v>42995.95037593985</v>
      </c>
      <c r="CH108" s="9">
        <f t="shared" si="34"/>
        <v>859.919007518797</v>
      </c>
      <c r="CI108" s="9">
        <v>218950.58646616543</v>
      </c>
      <c r="CJ108" s="9">
        <f t="shared" si="35"/>
        <v>2189.5058646616544</v>
      </c>
      <c r="CK108" s="7">
        <v>590.74748869999996</v>
      </c>
      <c r="CL108" s="7">
        <f t="shared" si="36"/>
        <v>106.33454796599999</v>
      </c>
      <c r="CM108" s="9">
        <v>6228.3993229999996</v>
      </c>
      <c r="CN108" s="9">
        <f t="shared" si="61"/>
        <v>124.56798646</v>
      </c>
      <c r="CO108" s="9">
        <v>15585.745860000001</v>
      </c>
      <c r="CP108" s="9">
        <f t="shared" si="37"/>
        <v>311.7149172</v>
      </c>
      <c r="CQ108" s="9">
        <v>6212.7272932330825</v>
      </c>
      <c r="CR108" s="9">
        <f t="shared" si="38"/>
        <v>124.25454586466165</v>
      </c>
      <c r="CS108" s="9">
        <v>15655.301503759398</v>
      </c>
      <c r="CT108" s="9">
        <f t="shared" si="39"/>
        <v>313.10603007518796</v>
      </c>
      <c r="CU108" s="7">
        <v>419.4997444</v>
      </c>
      <c r="CV108" s="7">
        <f t="shared" si="40"/>
        <v>12.584992331999999</v>
      </c>
      <c r="CW108" s="7">
        <v>28.056455639999999</v>
      </c>
      <c r="CX108" s="7">
        <f t="shared" si="41"/>
        <v>1.1222582256</v>
      </c>
      <c r="CY108" s="7">
        <v>126.85539850000001</v>
      </c>
      <c r="CZ108" s="7">
        <f t="shared" si="42"/>
        <v>5.0742159400000002</v>
      </c>
      <c r="DA108" s="7">
        <v>23.856703759999998</v>
      </c>
      <c r="DB108" s="7">
        <f t="shared" si="43"/>
        <v>1.9085363007999998</v>
      </c>
      <c r="DC108" s="7">
        <v>246.6936015</v>
      </c>
      <c r="DD108" s="7">
        <f t="shared" si="44"/>
        <v>12.334680075000001</v>
      </c>
      <c r="DE108" s="7">
        <v>18.35388421</v>
      </c>
      <c r="DF108" s="7">
        <f t="shared" si="45"/>
        <v>1.1012330526</v>
      </c>
      <c r="DG108" s="7">
        <v>41.854885709999998</v>
      </c>
      <c r="DH108" s="7">
        <f t="shared" si="46"/>
        <v>1.6741954284</v>
      </c>
      <c r="DI108" s="7">
        <v>5.5869026320000001</v>
      </c>
      <c r="DJ108" s="7">
        <f t="shared" si="47"/>
        <v>0.39108318424000005</v>
      </c>
      <c r="DK108" s="7">
        <v>26.50333985</v>
      </c>
      <c r="DL108" s="7">
        <f t="shared" si="48"/>
        <v>2.6503339850000001</v>
      </c>
      <c r="DM108" s="7">
        <v>6.191508421</v>
      </c>
      <c r="DN108" s="7">
        <f t="shared" si="49"/>
        <v>1.11447151578</v>
      </c>
      <c r="DO108" s="7">
        <v>2.0518913529999998</v>
      </c>
      <c r="DP108" s="7">
        <f t="shared" si="50"/>
        <v>0.14363239471</v>
      </c>
      <c r="DQ108" s="7">
        <v>7.5243353380000002</v>
      </c>
      <c r="DR108" s="7">
        <f t="shared" si="51"/>
        <v>1.5048670676000002</v>
      </c>
      <c r="DS108" s="7">
        <v>0.90149391000000001</v>
      </c>
      <c r="DT108" s="7">
        <f t="shared" si="52"/>
        <v>0.1622689038</v>
      </c>
      <c r="DU108" s="7">
        <v>5.1498466919999997</v>
      </c>
      <c r="DV108" s="7">
        <f t="shared" si="53"/>
        <v>1.39045860684</v>
      </c>
      <c r="DW108" s="7">
        <v>1.1753142110000001</v>
      </c>
      <c r="DX108" s="7">
        <f t="shared" si="54"/>
        <v>0.10577827899</v>
      </c>
      <c r="DY108" s="7">
        <v>3.146116015</v>
      </c>
      <c r="DZ108" s="7">
        <f t="shared" si="55"/>
        <v>0.34607276165</v>
      </c>
      <c r="EA108" s="7">
        <v>0.407182233</v>
      </c>
      <c r="EB108" s="7">
        <f t="shared" si="56"/>
        <v>9.365191359000001E-2</v>
      </c>
      <c r="EC108" s="7">
        <v>2.4974876689999999</v>
      </c>
      <c r="ED108" s="7">
        <f t="shared" si="57"/>
        <v>0.27472364359000001</v>
      </c>
      <c r="EE108" s="7">
        <v>0.37634883499999999</v>
      </c>
      <c r="EF108" s="7">
        <f t="shared" si="58"/>
        <v>6.0215813600000001E-2</v>
      </c>
      <c r="EG108" s="1" t="s">
        <v>77</v>
      </c>
      <c r="EH108" s="1" t="s">
        <v>77</v>
      </c>
      <c r="EI108" s="7">
        <v>32.909460490000001</v>
      </c>
      <c r="EJ108" s="7">
        <v>1.3750728800000001</v>
      </c>
      <c r="EK108" s="7">
        <v>652.57991509999999</v>
      </c>
      <c r="EL108" s="9" t="s">
        <v>77</v>
      </c>
      <c r="EM108" s="9" t="s">
        <v>77</v>
      </c>
      <c r="EN108" s="7">
        <v>584.89850369999999</v>
      </c>
      <c r="EO108" s="9">
        <v>6174.7140980000004</v>
      </c>
      <c r="EP108" s="9">
        <v>15436.03867</v>
      </c>
      <c r="EQ108" s="9" t="s">
        <v>77</v>
      </c>
      <c r="ER108" s="9" t="s">
        <v>77</v>
      </c>
      <c r="ES108" s="7">
        <v>422.01173219999998</v>
      </c>
      <c r="ET108" s="7">
        <v>27.778945360000002</v>
      </c>
      <c r="EU108" s="7">
        <v>125.6106528</v>
      </c>
      <c r="EV108" s="7">
        <v>23.644013650000002</v>
      </c>
      <c r="EW108" s="7">
        <v>244.90817519999999</v>
      </c>
      <c r="EX108" s="7">
        <v>18.178456180000001</v>
      </c>
      <c r="EY108" s="7">
        <v>41.451945719999998</v>
      </c>
      <c r="EZ108" s="7">
        <v>5.5328445970000004</v>
      </c>
      <c r="FA108" s="7">
        <v>26.245604759999999</v>
      </c>
      <c r="FB108" s="7">
        <v>6.1310115779999999</v>
      </c>
      <c r="FC108" s="7">
        <v>2.0320223940000002</v>
      </c>
      <c r="FD108" s="7">
        <v>7.45076363</v>
      </c>
      <c r="FE108" s="7">
        <v>0.89267481000000004</v>
      </c>
      <c r="FF108" s="7">
        <v>5.0994263780000004</v>
      </c>
      <c r="FG108" s="7">
        <v>1.163809444</v>
      </c>
      <c r="FH108" s="7">
        <v>3.115325914</v>
      </c>
      <c r="FI108" s="7">
        <v>0.40321290900000001</v>
      </c>
      <c r="FJ108" s="7">
        <v>2.472784673</v>
      </c>
      <c r="FK108" s="7">
        <v>0.37262631699999998</v>
      </c>
    </row>
    <row r="109" spans="1:167" x14ac:dyDescent="0.25">
      <c r="A109" s="1" t="s">
        <v>73</v>
      </c>
      <c r="B109" s="1" t="s">
        <v>226</v>
      </c>
      <c r="C109" s="34">
        <v>64.839860000000002</v>
      </c>
      <c r="D109" s="34">
        <v>-23.805019999999999</v>
      </c>
      <c r="E109" s="1">
        <v>35</v>
      </c>
      <c r="F109" s="1">
        <v>1</v>
      </c>
      <c r="G109" s="1" t="s">
        <v>79</v>
      </c>
      <c r="I109" s="19">
        <v>46.10286</v>
      </c>
      <c r="J109" s="16">
        <v>0.50110548628519191</v>
      </c>
      <c r="K109" s="19">
        <v>2.9994700000000001</v>
      </c>
      <c r="L109" s="16">
        <v>9.0275343069103217E-2</v>
      </c>
      <c r="M109" s="19">
        <v>13.99222</v>
      </c>
      <c r="N109" s="16">
        <v>0.21379606078365707</v>
      </c>
      <c r="O109" s="19">
        <v>12.40053</v>
      </c>
      <c r="P109" s="16">
        <v>0.19739986753812638</v>
      </c>
      <c r="Q109" s="19">
        <v>0.23669999999999999</v>
      </c>
      <c r="R109" s="16">
        <v>2.7232573236593748E-2</v>
      </c>
      <c r="S109" s="19">
        <v>6.1992900000000004</v>
      </c>
      <c r="T109" s="16">
        <v>0.12103933219022348</v>
      </c>
      <c r="U109" s="19">
        <v>9.8921799999999998</v>
      </c>
      <c r="V109" s="16">
        <v>0.14758767424623895</v>
      </c>
      <c r="W109" s="19">
        <v>4.8781299999999996</v>
      </c>
      <c r="X109" s="16">
        <v>0.21740188358180082</v>
      </c>
      <c r="Y109" s="19">
        <v>1.01841</v>
      </c>
      <c r="Z109" s="16">
        <v>5.4917984812462302E-2</v>
      </c>
      <c r="AA109" s="19">
        <v>0.49003000000000002</v>
      </c>
      <c r="AB109" s="16">
        <v>3.6157642382867297E-2</v>
      </c>
      <c r="AC109" s="19">
        <v>0.43501000000000001</v>
      </c>
      <c r="AD109" s="16">
        <v>2.5371421354764643E-2</v>
      </c>
      <c r="AE109" s="16">
        <f t="shared" si="31"/>
        <v>98.644830000000013</v>
      </c>
      <c r="AF109" s="16"/>
      <c r="AG109" s="16">
        <v>46.514210990000002</v>
      </c>
      <c r="AH109" s="16">
        <v>2.818257794</v>
      </c>
      <c r="AI109" s="16">
        <v>14.875579910000001</v>
      </c>
      <c r="AJ109" s="16" t="s">
        <v>77</v>
      </c>
      <c r="AK109" s="16">
        <v>11.68005632</v>
      </c>
      <c r="AL109" s="16">
        <v>0.22239983099999999</v>
      </c>
      <c r="AM109" s="16">
        <v>5.8247614949999997</v>
      </c>
      <c r="AN109" s="16">
        <v>9.974817388</v>
      </c>
      <c r="AO109" s="16">
        <v>4.8824282910000001</v>
      </c>
      <c r="AP109" s="16">
        <v>0.95688302300000005</v>
      </c>
      <c r="AQ109" s="16">
        <v>0.46042496399999999</v>
      </c>
      <c r="AS109" s="7">
        <v>5.9371308698930898</v>
      </c>
      <c r="AT109"/>
      <c r="AU109" s="7">
        <v>48.1721</v>
      </c>
      <c r="AV109" s="7">
        <v>0.79</v>
      </c>
      <c r="AW109" s="7">
        <v>5.3411500000000001E-2</v>
      </c>
      <c r="AX109" s="7">
        <v>0.02</v>
      </c>
      <c r="AY109" s="7">
        <v>33.083649999999999</v>
      </c>
      <c r="AZ109" s="7">
        <v>0.36</v>
      </c>
      <c r="BA109" s="7">
        <v>0.56238300000000008</v>
      </c>
      <c r="BB109" s="7">
        <v>0.01</v>
      </c>
      <c r="BC109" s="7" t="s">
        <v>77</v>
      </c>
      <c r="BD109" s="7" t="s">
        <v>77</v>
      </c>
      <c r="BE109" s="7">
        <v>0.1077495</v>
      </c>
      <c r="BF109" s="7">
        <v>0.01</v>
      </c>
      <c r="BG109" s="7">
        <v>15.467750000000001</v>
      </c>
      <c r="BH109" s="7">
        <v>0.39</v>
      </c>
      <c r="BI109" s="7">
        <v>2.19855</v>
      </c>
      <c r="BJ109" s="7">
        <v>0.18</v>
      </c>
      <c r="BK109" s="7" t="s">
        <v>77</v>
      </c>
      <c r="BL109" s="7" t="s">
        <v>77</v>
      </c>
      <c r="BM109" s="7">
        <v>6.5995499999999999E-2</v>
      </c>
      <c r="BN109" s="7">
        <v>0.04</v>
      </c>
      <c r="BO109" s="7" t="s">
        <v>77</v>
      </c>
      <c r="BP109" s="7" t="s">
        <v>77</v>
      </c>
      <c r="BQ109" s="7" t="s">
        <v>77</v>
      </c>
      <c r="BR109" s="7" t="s">
        <v>77</v>
      </c>
      <c r="BS109" s="7">
        <v>9.3339000000000005E-2</v>
      </c>
      <c r="BT109" s="7">
        <v>0.02</v>
      </c>
      <c r="BU109" s="7">
        <f t="shared" si="59"/>
        <v>99.804928499999988</v>
      </c>
      <c r="BV109" s="7" t="s">
        <v>77</v>
      </c>
      <c r="BW109" s="13">
        <v>79.540914721484398</v>
      </c>
      <c r="BY109" s="27">
        <v>1257.8089682693083</v>
      </c>
      <c r="BZ109" s="7">
        <v>37.734269048079248</v>
      </c>
      <c r="CA109" s="7">
        <v>12.784563909999999</v>
      </c>
      <c r="CB109" s="7">
        <f t="shared" si="63"/>
        <v>0.63922819549999998</v>
      </c>
      <c r="CC109" s="7">
        <v>1.4504212409999999</v>
      </c>
      <c r="CD109" s="7">
        <f t="shared" si="60"/>
        <v>5.801684964E-2</v>
      </c>
      <c r="CE109" s="7">
        <v>648.92810150000003</v>
      </c>
      <c r="CF109" s="7">
        <f t="shared" si="33"/>
        <v>103.82849624000001</v>
      </c>
      <c r="CG109" s="9">
        <v>39670.42105263158</v>
      </c>
      <c r="CH109" s="9">
        <f t="shared" si="34"/>
        <v>793.40842105263164</v>
      </c>
      <c r="CI109" s="9">
        <v>218296.16541353386</v>
      </c>
      <c r="CJ109" s="9">
        <f t="shared" si="35"/>
        <v>2182.9616541353384</v>
      </c>
      <c r="CK109" s="7">
        <v>631.66139099999998</v>
      </c>
      <c r="CL109" s="7">
        <f t="shared" si="36"/>
        <v>113.69905037999999</v>
      </c>
      <c r="CM109" s="9">
        <v>9186.3815790000008</v>
      </c>
      <c r="CN109" s="9">
        <f t="shared" si="61"/>
        <v>183.72763158000001</v>
      </c>
      <c r="CO109" s="9">
        <v>18727.402259999999</v>
      </c>
      <c r="CP109" s="9">
        <f t="shared" si="37"/>
        <v>374.54804519999999</v>
      </c>
      <c r="CQ109" s="9">
        <v>9783.2988721804522</v>
      </c>
      <c r="CR109" s="9">
        <f t="shared" si="38"/>
        <v>195.66597744360905</v>
      </c>
      <c r="CS109" s="9">
        <v>18962.657894736843</v>
      </c>
      <c r="CT109" s="9">
        <f t="shared" si="39"/>
        <v>379.25315789473689</v>
      </c>
      <c r="CU109" s="7">
        <v>408.30898500000001</v>
      </c>
      <c r="CV109" s="7">
        <f t="shared" si="40"/>
        <v>12.249269549999999</v>
      </c>
      <c r="CW109" s="7">
        <v>31.469830829999999</v>
      </c>
      <c r="CX109" s="7">
        <f t="shared" si="41"/>
        <v>1.2587932332</v>
      </c>
      <c r="CY109" s="7">
        <v>176.15204890000001</v>
      </c>
      <c r="CZ109" s="7">
        <f t="shared" si="42"/>
        <v>7.046081956000001</v>
      </c>
      <c r="DA109" s="7">
        <v>34.171759399999999</v>
      </c>
      <c r="DB109" s="7">
        <f t="shared" si="43"/>
        <v>2.7337407520000001</v>
      </c>
      <c r="DC109" s="7">
        <v>348.05545110000003</v>
      </c>
      <c r="DD109" s="7">
        <f t="shared" si="44"/>
        <v>17.402772555000002</v>
      </c>
      <c r="DE109" s="7">
        <v>24.43761842</v>
      </c>
      <c r="DF109" s="7">
        <f t="shared" si="45"/>
        <v>1.4662571052</v>
      </c>
      <c r="DG109" s="7">
        <v>51.633345859999999</v>
      </c>
      <c r="DH109" s="7">
        <f t="shared" si="46"/>
        <v>2.0653338344000001</v>
      </c>
      <c r="DI109" s="7">
        <v>6.6666005640000003</v>
      </c>
      <c r="DJ109" s="7">
        <f t="shared" si="47"/>
        <v>0.46666203948000007</v>
      </c>
      <c r="DK109" s="7">
        <v>32.082548869999997</v>
      </c>
      <c r="DL109" s="7">
        <f t="shared" si="48"/>
        <v>3.2082548869999998</v>
      </c>
      <c r="DM109" s="7">
        <v>7.1630075189999998</v>
      </c>
      <c r="DN109" s="7">
        <f t="shared" si="49"/>
        <v>1.28934135342</v>
      </c>
      <c r="DO109" s="7">
        <v>2.1116827069999999</v>
      </c>
      <c r="DP109" s="7">
        <f t="shared" si="50"/>
        <v>0.14781778949000002</v>
      </c>
      <c r="DQ109" s="7">
        <v>8.4607759399999996</v>
      </c>
      <c r="DR109" s="7">
        <f t="shared" si="51"/>
        <v>1.6921551880000001</v>
      </c>
      <c r="DS109" s="7">
        <v>1.0431129699999999</v>
      </c>
      <c r="DT109" s="7">
        <f t="shared" si="52"/>
        <v>0.18776033459999997</v>
      </c>
      <c r="DU109" s="7">
        <v>5.9470518800000001</v>
      </c>
      <c r="DV109" s="7">
        <f t="shared" si="53"/>
        <v>1.6057040076000002</v>
      </c>
      <c r="DW109" s="7">
        <v>1.213673308</v>
      </c>
      <c r="DX109" s="7">
        <f t="shared" si="54"/>
        <v>0.10923059771999999</v>
      </c>
      <c r="DY109" s="7">
        <v>3.8072789469999999</v>
      </c>
      <c r="DZ109" s="7">
        <f t="shared" si="55"/>
        <v>0.41880068416999999</v>
      </c>
      <c r="EA109" s="7">
        <v>0.505799624</v>
      </c>
      <c r="EB109" s="7">
        <f t="shared" si="56"/>
        <v>0.11633391352000001</v>
      </c>
      <c r="EC109" s="7">
        <v>2.4348958650000001</v>
      </c>
      <c r="ED109" s="7">
        <f t="shared" si="57"/>
        <v>0.26783854515</v>
      </c>
      <c r="EE109" s="7">
        <v>0.44824977399999999</v>
      </c>
      <c r="EF109" s="7">
        <f t="shared" si="58"/>
        <v>7.1719963839999998E-2</v>
      </c>
      <c r="EG109" s="1" t="s">
        <v>77</v>
      </c>
      <c r="EH109" s="1" t="s">
        <v>77</v>
      </c>
      <c r="EI109" s="7">
        <v>12.3009711</v>
      </c>
      <c r="EJ109" s="7">
        <v>1.3643078340000001</v>
      </c>
      <c r="EK109" s="7">
        <v>610.40039090000005</v>
      </c>
      <c r="EL109" s="9" t="s">
        <v>77</v>
      </c>
      <c r="EM109" s="9" t="s">
        <v>77</v>
      </c>
      <c r="EN109" s="7">
        <v>594.1588276</v>
      </c>
      <c r="EO109" s="9">
        <v>8710.003584</v>
      </c>
      <c r="EP109" s="9">
        <v>17647.907309999999</v>
      </c>
      <c r="EQ109" s="9" t="s">
        <v>77</v>
      </c>
      <c r="ER109" s="9" t="s">
        <v>77</v>
      </c>
      <c r="ES109" s="7">
        <v>423.58249480000001</v>
      </c>
      <c r="ET109" s="7">
        <v>29.603237650000001</v>
      </c>
      <c r="EU109" s="7">
        <v>165.78497060000001</v>
      </c>
      <c r="EV109" s="7">
        <v>32.340277290000003</v>
      </c>
      <c r="EW109" s="7">
        <v>332.84630620000001</v>
      </c>
      <c r="EX109" s="7">
        <v>23.035738869999999</v>
      </c>
      <c r="EY109" s="7">
        <v>48.650517409999999</v>
      </c>
      <c r="EZ109" s="7">
        <v>6.2795720810000004</v>
      </c>
      <c r="FA109" s="7">
        <v>30.210846889999999</v>
      </c>
      <c r="FB109" s="7">
        <v>6.7431762009999998</v>
      </c>
      <c r="FC109" s="7">
        <v>1.988997981</v>
      </c>
      <c r="FD109" s="7">
        <v>7.9645398199999997</v>
      </c>
      <c r="FE109" s="7">
        <v>0.98190291299999999</v>
      </c>
      <c r="FF109" s="7">
        <v>5.5978036969999998</v>
      </c>
      <c r="FG109" s="7">
        <v>1.1424127850000001</v>
      </c>
      <c r="FH109" s="7">
        <v>3.5837793900000001</v>
      </c>
      <c r="FI109" s="7">
        <v>0.476221218</v>
      </c>
      <c r="FJ109" s="7">
        <v>2.2904730990000002</v>
      </c>
      <c r="FK109" s="7">
        <v>0.42166240599999999</v>
      </c>
    </row>
    <row r="110" spans="1:167" x14ac:dyDescent="0.25">
      <c r="A110" s="1" t="s">
        <v>73</v>
      </c>
      <c r="B110" s="1" t="s">
        <v>226</v>
      </c>
      <c r="C110" s="34">
        <v>64.839860000000002</v>
      </c>
      <c r="D110" s="34">
        <v>-23.805019999999999</v>
      </c>
      <c r="E110" s="1">
        <v>40</v>
      </c>
      <c r="F110" s="1">
        <v>1</v>
      </c>
      <c r="G110" s="1" t="s">
        <v>79</v>
      </c>
      <c r="I110" s="19">
        <v>46.535200000000003</v>
      </c>
      <c r="J110" s="16">
        <v>0.50288110137142739</v>
      </c>
      <c r="K110" s="19">
        <v>2.5403099999999998</v>
      </c>
      <c r="L110" s="16">
        <v>8.3452649712394592E-2</v>
      </c>
      <c r="M110" s="19">
        <v>14.411110000000001</v>
      </c>
      <c r="N110" s="16">
        <v>0.21819870575077652</v>
      </c>
      <c r="O110" s="19">
        <v>12.3657</v>
      </c>
      <c r="P110" s="16">
        <v>0.19718109047818702</v>
      </c>
      <c r="Q110" s="19">
        <v>0.22017999999999999</v>
      </c>
      <c r="R110" s="16">
        <v>2.6986640863241845E-2</v>
      </c>
      <c r="S110" s="19">
        <v>5.8335499999999998</v>
      </c>
      <c r="T110" s="16">
        <v>0.1161303958439934</v>
      </c>
      <c r="U110" s="19">
        <v>11.450049999999999</v>
      </c>
      <c r="V110" s="16">
        <v>0.16199944142202147</v>
      </c>
      <c r="W110" s="19">
        <v>3.8394599999999999</v>
      </c>
      <c r="X110" s="16">
        <v>0.19462110332091659</v>
      </c>
      <c r="Y110" s="19">
        <v>0.80106999999999995</v>
      </c>
      <c r="Z110" s="16">
        <v>4.8184661654135333E-2</v>
      </c>
      <c r="AA110" s="19">
        <v>0.34936</v>
      </c>
      <c r="AB110" s="16">
        <v>3.2126637806637805E-2</v>
      </c>
      <c r="AC110" s="19">
        <v>0.37339</v>
      </c>
      <c r="AD110" s="16">
        <v>2.3622479769945828E-2</v>
      </c>
      <c r="AE110" s="16">
        <f t="shared" si="31"/>
        <v>98.719380000000015</v>
      </c>
      <c r="AF110" s="16"/>
      <c r="AG110" s="16">
        <v>46.617690549999999</v>
      </c>
      <c r="AH110" s="16">
        <v>2.4891761649999999</v>
      </c>
      <c r="AI110" s="16">
        <v>14.72956892</v>
      </c>
      <c r="AJ110" s="16" t="s">
        <v>77</v>
      </c>
      <c r="AK110" s="16">
        <v>12.126535000000001</v>
      </c>
      <c r="AL110" s="16">
        <v>0.21574800199999999</v>
      </c>
      <c r="AM110" s="16">
        <v>5.716126622</v>
      </c>
      <c r="AN110" s="16">
        <v>11.483800349999999</v>
      </c>
      <c r="AO110" s="16">
        <v>3.8400713629999998</v>
      </c>
      <c r="AP110" s="16">
        <v>0.78494528299999999</v>
      </c>
      <c r="AQ110" s="16">
        <v>0.34232774199999999</v>
      </c>
      <c r="AS110" s="7">
        <v>1.9800999999019699</v>
      </c>
      <c r="AT110"/>
      <c r="AU110" s="7">
        <v>46.588019999999993</v>
      </c>
      <c r="AV110" s="7">
        <v>0.76</v>
      </c>
      <c r="AW110" s="7">
        <v>5.0095199999999993E-2</v>
      </c>
      <c r="AX110" s="7">
        <v>0.02</v>
      </c>
      <c r="AY110" s="7">
        <v>33.592859999999995</v>
      </c>
      <c r="AZ110" s="7">
        <v>0.35</v>
      </c>
      <c r="BA110" s="7">
        <v>0.58610740000000006</v>
      </c>
      <c r="BB110" s="7">
        <v>0.01</v>
      </c>
      <c r="BC110" s="7" t="s">
        <v>77</v>
      </c>
      <c r="BD110" s="7" t="s">
        <v>77</v>
      </c>
      <c r="BE110" s="7">
        <v>0.1318232</v>
      </c>
      <c r="BF110" s="7">
        <v>0.01</v>
      </c>
      <c r="BG110" s="7">
        <v>16.490259999999999</v>
      </c>
      <c r="BH110" s="7">
        <v>0.4</v>
      </c>
      <c r="BI110" s="7">
        <v>1.6961300000000001</v>
      </c>
      <c r="BJ110" s="7">
        <v>0.16</v>
      </c>
      <c r="BK110" s="7" t="s">
        <v>77</v>
      </c>
      <c r="BL110" s="7" t="s">
        <v>77</v>
      </c>
      <c r="BM110" s="7">
        <v>2.8084399999999999E-2</v>
      </c>
      <c r="BN110" s="7">
        <v>0.03</v>
      </c>
      <c r="BO110" s="7" t="s">
        <v>77</v>
      </c>
      <c r="BP110" s="7" t="s">
        <v>77</v>
      </c>
      <c r="BQ110" s="7" t="s">
        <v>77</v>
      </c>
      <c r="BR110" s="7" t="s">
        <v>77</v>
      </c>
      <c r="BS110" s="7">
        <v>6.4963799999999988E-2</v>
      </c>
      <c r="BT110" s="7">
        <v>0.02</v>
      </c>
      <c r="BU110" s="7">
        <f t="shared" si="59"/>
        <v>99.228343999999979</v>
      </c>
      <c r="BV110" s="7" t="s">
        <v>77</v>
      </c>
      <c r="BW110" s="13">
        <v>84.307739585897394</v>
      </c>
      <c r="BY110" s="27">
        <v>3822.5988905576623</v>
      </c>
      <c r="BZ110" s="7">
        <v>114.67796671672987</v>
      </c>
      <c r="CA110" s="7">
        <v>29.324831769999999</v>
      </c>
      <c r="CB110" s="7">
        <f t="shared" si="63"/>
        <v>1.4662415885</v>
      </c>
      <c r="CC110" s="7">
        <v>1.3506902439999999</v>
      </c>
      <c r="CD110" s="7">
        <f t="shared" si="60"/>
        <v>5.4027609759999998E-2</v>
      </c>
      <c r="CE110" s="7">
        <v>676.59242670000003</v>
      </c>
      <c r="CF110" s="7">
        <f t="shared" si="33"/>
        <v>108.25478827200001</v>
      </c>
      <c r="CG110" s="9">
        <v>35744.936466165411</v>
      </c>
      <c r="CH110" s="9">
        <f t="shared" si="34"/>
        <v>714.8987293233082</v>
      </c>
      <c r="CI110" s="9">
        <v>218436.39849624058</v>
      </c>
      <c r="CJ110" s="9">
        <f t="shared" si="35"/>
        <v>2184.363984962406</v>
      </c>
      <c r="CK110" s="7">
        <v>658.26056389999997</v>
      </c>
      <c r="CL110" s="7">
        <f t="shared" si="36"/>
        <v>118.48690150199999</v>
      </c>
      <c r="CM110" s="9">
        <v>6663.0655640000004</v>
      </c>
      <c r="CN110" s="9">
        <f t="shared" si="61"/>
        <v>133.26131128</v>
      </c>
      <c r="CO110" s="9">
        <v>15297.92632</v>
      </c>
      <c r="CP110" s="9">
        <f t="shared" si="37"/>
        <v>305.95852640000004</v>
      </c>
      <c r="CQ110" s="9">
        <v>6656.3898496240599</v>
      </c>
      <c r="CR110" s="9">
        <f t="shared" si="38"/>
        <v>133.12779699248119</v>
      </c>
      <c r="CS110" s="9">
        <v>15322.521052631579</v>
      </c>
      <c r="CT110" s="9">
        <f t="shared" si="39"/>
        <v>306.45042105263155</v>
      </c>
      <c r="CU110" s="7">
        <v>434.07075379999998</v>
      </c>
      <c r="CV110" s="7">
        <f t="shared" si="40"/>
        <v>13.022122613999999</v>
      </c>
      <c r="CW110" s="7">
        <v>29.958146240000001</v>
      </c>
      <c r="CX110" s="7">
        <f t="shared" si="41"/>
        <v>1.1983258496</v>
      </c>
      <c r="CY110" s="7">
        <v>133.05752630000001</v>
      </c>
      <c r="CZ110" s="7">
        <f t="shared" si="42"/>
        <v>5.3223010520000003</v>
      </c>
      <c r="DA110" s="7">
        <v>24.130071990000001</v>
      </c>
      <c r="DB110" s="7">
        <f t="shared" si="43"/>
        <v>1.9304057592000001</v>
      </c>
      <c r="DC110" s="7">
        <v>238.92030080000001</v>
      </c>
      <c r="DD110" s="7">
        <f t="shared" si="44"/>
        <v>11.946015040000001</v>
      </c>
      <c r="DE110" s="7">
        <v>19.21200301</v>
      </c>
      <c r="DF110" s="7">
        <f t="shared" si="45"/>
        <v>1.1527201806</v>
      </c>
      <c r="DG110" s="7">
        <v>42.264298500000002</v>
      </c>
      <c r="DH110" s="7">
        <f t="shared" si="46"/>
        <v>1.6905719400000001</v>
      </c>
      <c r="DI110" s="7">
        <v>5.4516869359999998</v>
      </c>
      <c r="DJ110" s="7">
        <f t="shared" si="47"/>
        <v>0.38161808552000004</v>
      </c>
      <c r="DK110" s="7">
        <v>26.950561279999999</v>
      </c>
      <c r="DL110" s="7">
        <f t="shared" si="48"/>
        <v>2.6950561280000001</v>
      </c>
      <c r="DM110" s="7">
        <v>6.6698291169999999</v>
      </c>
      <c r="DN110" s="7">
        <f t="shared" si="49"/>
        <v>1.20056924106</v>
      </c>
      <c r="DO110" s="7">
        <v>2.2256480079999998</v>
      </c>
      <c r="DP110" s="7">
        <f t="shared" si="50"/>
        <v>0.15579536056000001</v>
      </c>
      <c r="DQ110" s="7">
        <v>7.4668742669999997</v>
      </c>
      <c r="DR110" s="7">
        <f t="shared" si="51"/>
        <v>1.4933748534</v>
      </c>
      <c r="DS110" s="7">
        <v>0.91712016900000004</v>
      </c>
      <c r="DT110" s="7">
        <f t="shared" si="52"/>
        <v>0.16508163042000001</v>
      </c>
      <c r="DU110" s="7">
        <v>5.7777428759999996</v>
      </c>
      <c r="DV110" s="7">
        <f t="shared" si="53"/>
        <v>1.5599905765199999</v>
      </c>
      <c r="DW110" s="7">
        <v>1.15709453</v>
      </c>
      <c r="DX110" s="7">
        <f t="shared" si="54"/>
        <v>0.10413850769999999</v>
      </c>
      <c r="DY110" s="7">
        <v>3.310890771</v>
      </c>
      <c r="DZ110" s="7">
        <f t="shared" si="55"/>
        <v>0.36419798480999999</v>
      </c>
      <c r="EA110" s="7">
        <v>0.470022989</v>
      </c>
      <c r="EB110" s="7">
        <f t="shared" si="56"/>
        <v>0.10810528747000001</v>
      </c>
      <c r="EC110" s="7">
        <v>2.7113062220000002</v>
      </c>
      <c r="ED110" s="7">
        <f t="shared" si="57"/>
        <v>0.29824368442000004</v>
      </c>
      <c r="EE110" s="7">
        <v>0.44764177799999999</v>
      </c>
      <c r="EF110" s="7">
        <f t="shared" si="58"/>
        <v>7.1622684480000004E-2</v>
      </c>
      <c r="EG110" s="1" t="s">
        <v>77</v>
      </c>
      <c r="EH110" s="1" t="s">
        <v>77</v>
      </c>
      <c r="EI110" s="7">
        <v>28.957663029999999</v>
      </c>
      <c r="EJ110" s="7">
        <v>1.323945226</v>
      </c>
      <c r="EK110" s="7">
        <v>663.19522010000003</v>
      </c>
      <c r="EL110" s="9" t="s">
        <v>77</v>
      </c>
      <c r="EM110" s="9" t="s">
        <v>77</v>
      </c>
      <c r="EN110" s="7">
        <v>645.22634649999998</v>
      </c>
      <c r="EO110" s="9">
        <v>6548.1329519999999</v>
      </c>
      <c r="EP110" s="9">
        <v>15004.011640000001</v>
      </c>
      <c r="EQ110" s="9" t="s">
        <v>77</v>
      </c>
      <c r="ER110" s="9" t="s">
        <v>77</v>
      </c>
      <c r="ES110" s="7">
        <v>439.31089350000002</v>
      </c>
      <c r="ET110" s="7">
        <v>29.36553228</v>
      </c>
      <c r="EU110" s="7">
        <v>130.44633210000001</v>
      </c>
      <c r="EV110" s="7">
        <v>23.69962353</v>
      </c>
      <c r="EW110" s="7">
        <v>235.4574623</v>
      </c>
      <c r="EX110" s="7">
        <v>18.844697270000001</v>
      </c>
      <c r="EY110" s="7">
        <v>41.450462790000003</v>
      </c>
      <c r="EZ110" s="7">
        <v>5.3461806889999997</v>
      </c>
      <c r="FA110" s="7">
        <v>26.426372010000001</v>
      </c>
      <c r="FB110" s="7">
        <v>6.539485998</v>
      </c>
      <c r="FC110" s="7">
        <v>2.182542406</v>
      </c>
      <c r="FD110" s="7">
        <v>7.3208526440000004</v>
      </c>
      <c r="FE110" s="7">
        <v>0.89917604500000003</v>
      </c>
      <c r="FF110" s="7">
        <v>5.6646064980000004</v>
      </c>
      <c r="FG110" s="7">
        <v>1.13444152</v>
      </c>
      <c r="FH110" s="7">
        <v>3.2460848150000001</v>
      </c>
      <c r="FI110" s="7">
        <v>0.46085890600000001</v>
      </c>
      <c r="FJ110" s="7">
        <v>2.6576727999999998</v>
      </c>
      <c r="FK110" s="7">
        <v>0.43878679900000001</v>
      </c>
    </row>
    <row r="111" spans="1:167" x14ac:dyDescent="0.25">
      <c r="A111" s="1" t="s">
        <v>73</v>
      </c>
      <c r="B111" s="1" t="s">
        <v>226</v>
      </c>
      <c r="C111" s="34">
        <v>64.839860000000002</v>
      </c>
      <c r="D111" s="34">
        <v>-23.805019999999999</v>
      </c>
      <c r="E111" s="1">
        <v>40</v>
      </c>
      <c r="F111" s="1">
        <v>9</v>
      </c>
      <c r="G111" s="1" t="s">
        <v>79</v>
      </c>
      <c r="I111" s="19">
        <v>46.067520000000002</v>
      </c>
      <c r="J111" s="16">
        <v>0.5001214010378402</v>
      </c>
      <c r="K111" s="19">
        <v>3.5690200000000001</v>
      </c>
      <c r="L111" s="16">
        <v>9.8064939171725957E-2</v>
      </c>
      <c r="M111" s="19">
        <v>13.27909</v>
      </c>
      <c r="N111" s="16">
        <v>0.20550122347343286</v>
      </c>
      <c r="O111" s="19">
        <v>13.972189999999999</v>
      </c>
      <c r="P111" s="16">
        <v>0.21285067716879089</v>
      </c>
      <c r="Q111" s="19">
        <v>0.25880999999999998</v>
      </c>
      <c r="R111" s="16">
        <v>2.8161275693474354E-2</v>
      </c>
      <c r="S111" s="19">
        <v>5.5680300000000003</v>
      </c>
      <c r="T111" s="16">
        <v>0.11365966268375785</v>
      </c>
      <c r="U111" s="19">
        <v>10.926439999999999</v>
      </c>
      <c r="V111" s="16">
        <v>0.15725613474605138</v>
      </c>
      <c r="W111" s="19">
        <v>3.35405</v>
      </c>
      <c r="X111" s="16">
        <v>0.18383711141744466</v>
      </c>
      <c r="Y111" s="19">
        <v>0.94518000000000002</v>
      </c>
      <c r="Z111" s="16">
        <v>5.2833904465742251E-2</v>
      </c>
      <c r="AA111" s="19">
        <v>0.58965999999999996</v>
      </c>
      <c r="AB111" s="16">
        <v>3.8725581937589855E-2</v>
      </c>
      <c r="AC111" s="19">
        <v>0.16703999999999999</v>
      </c>
      <c r="AD111" s="16">
        <v>1.7930142024218863E-2</v>
      </c>
      <c r="AE111" s="16">
        <f t="shared" si="31"/>
        <v>98.697029999999998</v>
      </c>
      <c r="AF111" s="16"/>
      <c r="AG111" s="16">
        <v>46.495147420000002</v>
      </c>
      <c r="AH111" s="16">
        <v>3.246920882</v>
      </c>
      <c r="AI111" s="16">
        <v>14.8068504</v>
      </c>
      <c r="AJ111" s="16" t="s">
        <v>77</v>
      </c>
      <c r="AK111" s="16">
        <v>12.75893275</v>
      </c>
      <c r="AL111" s="16">
        <v>0.23545275500000001</v>
      </c>
      <c r="AM111" s="16">
        <v>5.0655229940000002</v>
      </c>
      <c r="AN111" s="16">
        <v>11.11955073</v>
      </c>
      <c r="AO111" s="16">
        <v>3.4052892560000001</v>
      </c>
      <c r="AP111" s="16">
        <v>0.85987881200000005</v>
      </c>
      <c r="AQ111" s="16">
        <v>0.536444001</v>
      </c>
      <c r="AS111" s="7">
        <v>8.8989365051463398</v>
      </c>
      <c r="AT111"/>
      <c r="AU111" s="7">
        <v>46.588019999999993</v>
      </c>
      <c r="AV111" s="7">
        <v>0.76</v>
      </c>
      <c r="AW111" s="7">
        <v>5.0095199999999993E-2</v>
      </c>
      <c r="AX111" s="7">
        <v>0.02</v>
      </c>
      <c r="AY111" s="7">
        <v>33.592859999999995</v>
      </c>
      <c r="AZ111" s="7">
        <v>0.35</v>
      </c>
      <c r="BA111" s="7">
        <v>0.58610740000000006</v>
      </c>
      <c r="BB111" s="7">
        <v>0.01</v>
      </c>
      <c r="BC111" s="7" t="s">
        <v>77</v>
      </c>
      <c r="BD111" s="7" t="s">
        <v>77</v>
      </c>
      <c r="BE111" s="7">
        <v>0.1318232</v>
      </c>
      <c r="BF111" s="7">
        <v>0.01</v>
      </c>
      <c r="BG111" s="7">
        <v>16.490259999999999</v>
      </c>
      <c r="BH111" s="7">
        <v>0.4</v>
      </c>
      <c r="BI111" s="7">
        <v>1.6961300000000001</v>
      </c>
      <c r="BJ111" s="7">
        <v>0.16</v>
      </c>
      <c r="BK111" s="7" t="s">
        <v>77</v>
      </c>
      <c r="BL111" s="7" t="s">
        <v>77</v>
      </c>
      <c r="BM111" s="7">
        <v>2.8084399999999999E-2</v>
      </c>
      <c r="BN111" s="7">
        <v>0.03</v>
      </c>
      <c r="BO111" s="7" t="s">
        <v>77</v>
      </c>
      <c r="BP111" s="7" t="s">
        <v>77</v>
      </c>
      <c r="BQ111" s="7" t="s">
        <v>77</v>
      </c>
      <c r="BR111" s="7" t="s">
        <v>77</v>
      </c>
      <c r="BS111" s="7">
        <v>6.4963799999999988E-2</v>
      </c>
      <c r="BT111" s="7">
        <v>0.02</v>
      </c>
      <c r="BU111" s="7">
        <f t="shared" si="59"/>
        <v>99.228343999999979</v>
      </c>
      <c r="BV111" s="7" t="s">
        <v>77</v>
      </c>
      <c r="BW111" s="13">
        <v>84.307739585897394</v>
      </c>
      <c r="BY111" s="27">
        <v>1268.7017931139412</v>
      </c>
      <c r="BZ111" s="7">
        <v>38.061053793418232</v>
      </c>
      <c r="CA111" s="7">
        <v>8.0925004139999999</v>
      </c>
      <c r="CB111" s="7">
        <f t="shared" si="63"/>
        <v>0.4046250207</v>
      </c>
      <c r="CC111" s="7">
        <v>1.922062951</v>
      </c>
      <c r="CD111" s="7">
        <f t="shared" si="60"/>
        <v>7.688251804E-2</v>
      </c>
      <c r="CE111" s="7">
        <v>1077.412707</v>
      </c>
      <c r="CF111" s="7">
        <f t="shared" si="33"/>
        <v>172.38603312000001</v>
      </c>
      <c r="CG111" s="9">
        <v>35246.136842105261</v>
      </c>
      <c r="CH111" s="9">
        <f t="shared" si="34"/>
        <v>704.92273684210522</v>
      </c>
      <c r="CI111" s="9">
        <v>217688.48872180452</v>
      </c>
      <c r="CJ111" s="9">
        <f t="shared" si="35"/>
        <v>2176.8848872180452</v>
      </c>
      <c r="CK111" s="7">
        <v>560.07428010000001</v>
      </c>
      <c r="CL111" s="7">
        <f t="shared" si="36"/>
        <v>100.81337041799999</v>
      </c>
      <c r="CM111" s="9">
        <v>8708.3273869999994</v>
      </c>
      <c r="CN111" s="9">
        <f t="shared" si="61"/>
        <v>174.16654774</v>
      </c>
      <c r="CO111" s="9">
        <v>22272.190040000001</v>
      </c>
      <c r="CP111" s="9">
        <f t="shared" si="37"/>
        <v>445.44380080000002</v>
      </c>
      <c r="CQ111" s="9">
        <v>8764.2639097744359</v>
      </c>
      <c r="CR111" s="9">
        <f t="shared" si="38"/>
        <v>175.28527819548873</v>
      </c>
      <c r="CS111" s="9">
        <v>22495.410902255637</v>
      </c>
      <c r="CT111" s="9">
        <f t="shared" si="39"/>
        <v>449.90821804511273</v>
      </c>
      <c r="CU111" s="7">
        <v>467.1093553</v>
      </c>
      <c r="CV111" s="7">
        <f t="shared" si="40"/>
        <v>14.013280658999999</v>
      </c>
      <c r="CW111" s="7">
        <v>38.681112030000001</v>
      </c>
      <c r="CX111" s="7">
        <f t="shared" si="41"/>
        <v>1.5472444812000001</v>
      </c>
      <c r="CY111" s="7">
        <v>205.2669041</v>
      </c>
      <c r="CZ111" s="7">
        <f t="shared" si="42"/>
        <v>8.2106761640000006</v>
      </c>
      <c r="DA111" s="7">
        <v>40.612191350000003</v>
      </c>
      <c r="DB111" s="7">
        <f t="shared" si="43"/>
        <v>3.2489753080000003</v>
      </c>
      <c r="DC111" s="7">
        <v>409.99982890000001</v>
      </c>
      <c r="DD111" s="7">
        <f t="shared" si="44"/>
        <v>20.499991445000003</v>
      </c>
      <c r="DE111" s="7">
        <v>30.370292859999999</v>
      </c>
      <c r="DF111" s="7">
        <f t="shared" si="45"/>
        <v>1.8222175716</v>
      </c>
      <c r="DG111" s="7">
        <v>66.445410710000004</v>
      </c>
      <c r="DH111" s="7">
        <f t="shared" si="46"/>
        <v>2.6578164284000003</v>
      </c>
      <c r="DI111" s="7">
        <v>8.6309441539999998</v>
      </c>
      <c r="DJ111" s="7">
        <f t="shared" si="47"/>
        <v>0.60416609078000005</v>
      </c>
      <c r="DK111" s="7">
        <v>41.152298309999999</v>
      </c>
      <c r="DL111" s="7">
        <f t="shared" si="48"/>
        <v>4.1152298309999997</v>
      </c>
      <c r="DM111" s="7">
        <v>9.2220855260000008</v>
      </c>
      <c r="DN111" s="7">
        <f t="shared" si="49"/>
        <v>1.65997539468</v>
      </c>
      <c r="DO111" s="7">
        <v>3.3379835340000001</v>
      </c>
      <c r="DP111" s="7">
        <f t="shared" si="50"/>
        <v>0.23365884738000003</v>
      </c>
      <c r="DQ111" s="7">
        <v>10.498383649999999</v>
      </c>
      <c r="DR111" s="7">
        <f t="shared" si="51"/>
        <v>2.0996767300000001</v>
      </c>
      <c r="DS111" s="7">
        <v>1.33232218</v>
      </c>
      <c r="DT111" s="7">
        <f t="shared" si="52"/>
        <v>0.23981799239999999</v>
      </c>
      <c r="DU111" s="7">
        <v>7.3100018609999999</v>
      </c>
      <c r="DV111" s="7">
        <f t="shared" si="53"/>
        <v>1.9737005024700001</v>
      </c>
      <c r="DW111" s="7">
        <v>1.608590827</v>
      </c>
      <c r="DX111" s="7">
        <f t="shared" si="54"/>
        <v>0.14477317442999998</v>
      </c>
      <c r="DY111" s="7">
        <v>4.884860357</v>
      </c>
      <c r="DZ111" s="7">
        <f t="shared" si="55"/>
        <v>0.53733463927000003</v>
      </c>
      <c r="EA111" s="7">
        <v>0.60654798899999995</v>
      </c>
      <c r="EB111" s="7">
        <f t="shared" si="56"/>
        <v>0.13950603746999998</v>
      </c>
      <c r="EC111" s="7">
        <v>3.38289032</v>
      </c>
      <c r="ED111" s="7">
        <f t="shared" si="57"/>
        <v>0.37211793520000003</v>
      </c>
      <c r="EE111" s="7">
        <v>0.54775774099999996</v>
      </c>
      <c r="EF111" s="7">
        <f t="shared" si="58"/>
        <v>8.7641238560000001E-2</v>
      </c>
      <c r="EG111" s="1" t="s">
        <v>77</v>
      </c>
      <c r="EH111" s="1" t="s">
        <v>77</v>
      </c>
      <c r="EI111" s="7">
        <v>7.6310184190000001</v>
      </c>
      <c r="EJ111" s="7">
        <v>1.7510197890000001</v>
      </c>
      <c r="EK111" s="7">
        <v>981.53443430000004</v>
      </c>
      <c r="EL111" s="9" t="s">
        <v>77</v>
      </c>
      <c r="EM111" s="9" t="s">
        <v>77</v>
      </c>
      <c r="EN111" s="7">
        <v>510.23362550000002</v>
      </c>
      <c r="EO111" s="9">
        <v>8030.0850780000001</v>
      </c>
      <c r="EP111" s="9">
        <v>20347.013210000001</v>
      </c>
      <c r="EQ111" s="9" t="s">
        <v>77</v>
      </c>
      <c r="ER111" s="9" t="s">
        <v>77</v>
      </c>
      <c r="ES111" s="7">
        <v>493.97446250000002</v>
      </c>
      <c r="ET111" s="7">
        <v>35.24218887</v>
      </c>
      <c r="EU111" s="7">
        <v>187.15725549999999</v>
      </c>
      <c r="EV111" s="7">
        <v>37.344575399999997</v>
      </c>
      <c r="EW111" s="7">
        <v>383.032647</v>
      </c>
      <c r="EX111" s="7">
        <v>27.75754233</v>
      </c>
      <c r="EY111" s="7">
        <v>60.68951757</v>
      </c>
      <c r="EZ111" s="7">
        <v>7.8796448349999997</v>
      </c>
      <c r="FA111" s="7">
        <v>37.55277821</v>
      </c>
      <c r="FB111" s="7">
        <v>8.4117601900000007</v>
      </c>
      <c r="FC111" s="7">
        <v>3.0472084829999999</v>
      </c>
      <c r="FD111" s="7">
        <v>9.5752879550000003</v>
      </c>
      <c r="FE111" s="7">
        <v>1.2151179139999999</v>
      </c>
      <c r="FF111" s="7">
        <v>6.6664445609999996</v>
      </c>
      <c r="FG111" s="7">
        <v>1.4670011940000001</v>
      </c>
      <c r="FH111" s="7">
        <v>4.4549735300000002</v>
      </c>
      <c r="FI111" s="7">
        <v>0.55337049699999996</v>
      </c>
      <c r="FJ111" s="7">
        <v>3.0821363019999999</v>
      </c>
      <c r="FK111" s="7">
        <v>0.49905963800000003</v>
      </c>
    </row>
    <row r="112" spans="1:167" x14ac:dyDescent="0.25">
      <c r="A112" s="1" t="s">
        <v>73</v>
      </c>
      <c r="B112" s="1" t="s">
        <v>226</v>
      </c>
      <c r="C112" s="34">
        <v>64.839860000000002</v>
      </c>
      <c r="D112" s="34">
        <v>-23.805019999999999</v>
      </c>
      <c r="E112" s="1">
        <v>44</v>
      </c>
      <c r="F112" s="1">
        <v>1</v>
      </c>
      <c r="G112" s="1" t="s">
        <v>79</v>
      </c>
      <c r="I112" s="19">
        <v>45.238900000000001</v>
      </c>
      <c r="J112" s="16">
        <v>0.49624915912618361</v>
      </c>
      <c r="K112" s="19">
        <v>3.2441800000000001</v>
      </c>
      <c r="L112" s="16">
        <v>9.3944756567209464E-2</v>
      </c>
      <c r="M112" s="19">
        <v>14.149089999999999</v>
      </c>
      <c r="N112" s="16">
        <v>0.2157611990839042</v>
      </c>
      <c r="O112" s="19">
        <v>12.166930000000001</v>
      </c>
      <c r="P112" s="16">
        <v>0.19536723438316159</v>
      </c>
      <c r="Q112" s="19">
        <v>0.21862000000000001</v>
      </c>
      <c r="R112" s="16">
        <v>2.7258095800602448E-2</v>
      </c>
      <c r="S112" s="19">
        <v>6.4310900000000002</v>
      </c>
      <c r="T112" s="16">
        <v>0.12374209626804672</v>
      </c>
      <c r="U112" s="19">
        <v>11.056469999999999</v>
      </c>
      <c r="V112" s="16">
        <v>0.15838931966590736</v>
      </c>
      <c r="W112" s="19">
        <v>4.4777800000000001</v>
      </c>
      <c r="X112" s="16">
        <v>0.20936790932763372</v>
      </c>
      <c r="Y112" s="19">
        <v>0.69157999999999997</v>
      </c>
      <c r="Z112" s="16">
        <v>4.4968179268781251E-2</v>
      </c>
      <c r="AA112" s="19">
        <v>0.61250000000000004</v>
      </c>
      <c r="AB112" s="16">
        <v>3.9802188552188561E-2</v>
      </c>
      <c r="AC112" s="19">
        <v>0.43646000000000001</v>
      </c>
      <c r="AD112" s="16">
        <v>2.512179654422703E-2</v>
      </c>
      <c r="AE112" s="16">
        <f t="shared" si="31"/>
        <v>98.723600000000005</v>
      </c>
      <c r="AF112" s="16"/>
      <c r="AG112" s="16">
        <v>45.568285469999999</v>
      </c>
      <c r="AH112" s="16">
        <v>3.0809289780000002</v>
      </c>
      <c r="AI112" s="16">
        <v>14.91793648</v>
      </c>
      <c r="AJ112" s="16" t="s">
        <v>77</v>
      </c>
      <c r="AK112" s="16">
        <v>11.57827095</v>
      </c>
      <c r="AL112" s="16">
        <v>0.20761878</v>
      </c>
      <c r="AM112" s="16">
        <v>6.1074698510000003</v>
      </c>
      <c r="AN112" s="16">
        <v>11.113744329999999</v>
      </c>
      <c r="AO112" s="16">
        <v>4.4744280310000004</v>
      </c>
      <c r="AP112" s="16">
        <v>0.65677886600000002</v>
      </c>
      <c r="AQ112" s="16">
        <v>0.58167826700000003</v>
      </c>
      <c r="AS112" s="7">
        <v>4.9485206619232693</v>
      </c>
      <c r="AT112"/>
      <c r="AU112" s="7">
        <v>47.173699999999997</v>
      </c>
      <c r="AV112" s="7">
        <v>0.74</v>
      </c>
      <c r="AW112" s="7">
        <v>6.8338249999999989E-2</v>
      </c>
      <c r="AX112" s="7">
        <v>0.02</v>
      </c>
      <c r="AY112" s="7">
        <v>33.299849999999999</v>
      </c>
      <c r="AZ112" s="7">
        <v>0.34</v>
      </c>
      <c r="BA112" s="7">
        <v>0.55841825</v>
      </c>
      <c r="BB112" s="7">
        <v>0.01</v>
      </c>
      <c r="BC112" s="7" t="s">
        <v>77</v>
      </c>
      <c r="BD112" s="7" t="s">
        <v>77</v>
      </c>
      <c r="BE112" s="7">
        <v>0.12136775</v>
      </c>
      <c r="BF112" s="7">
        <v>0.01</v>
      </c>
      <c r="BG112" s="7">
        <v>16.238250000000001</v>
      </c>
      <c r="BH112" s="7">
        <v>0.38</v>
      </c>
      <c r="BI112" s="7">
        <v>1.933775</v>
      </c>
      <c r="BJ112" s="7">
        <v>0.16</v>
      </c>
      <c r="BK112" s="7" t="s">
        <v>77</v>
      </c>
      <c r="BL112" s="7" t="s">
        <v>77</v>
      </c>
      <c r="BM112" s="7">
        <v>4.1682750000000005E-2</v>
      </c>
      <c r="BN112" s="7">
        <v>0.03</v>
      </c>
      <c r="BO112" s="7" t="s">
        <v>77</v>
      </c>
      <c r="BP112" s="7" t="s">
        <v>77</v>
      </c>
      <c r="BQ112" s="7" t="s">
        <v>77</v>
      </c>
      <c r="BR112" s="7" t="s">
        <v>77</v>
      </c>
      <c r="BS112" s="7">
        <v>7.4988750000000007E-2</v>
      </c>
      <c r="BT112" s="7">
        <v>0.01</v>
      </c>
      <c r="BU112" s="7">
        <f t="shared" si="59"/>
        <v>99.510370750000007</v>
      </c>
      <c r="BV112" s="7" t="s">
        <v>77</v>
      </c>
      <c r="BW112" s="13">
        <v>82.270473285408897</v>
      </c>
      <c r="BY112" s="27">
        <v>2747.2000945498698</v>
      </c>
      <c r="BZ112" s="7">
        <v>82.416002836496091</v>
      </c>
      <c r="CA112" s="7">
        <v>14.440488719999999</v>
      </c>
      <c r="CB112" s="7">
        <f t="shared" si="63"/>
        <v>0.72202443599999999</v>
      </c>
      <c r="CC112" s="7">
        <v>6.200328947</v>
      </c>
      <c r="CD112" s="7">
        <f t="shared" si="60"/>
        <v>0.24801315788</v>
      </c>
      <c r="CE112" s="7">
        <v>671.08886280000002</v>
      </c>
      <c r="CF112" s="7">
        <f t="shared" si="33"/>
        <v>107.374218048</v>
      </c>
      <c r="CG112" s="9">
        <v>40390.714285714283</v>
      </c>
      <c r="CH112" s="9">
        <f t="shared" si="34"/>
        <v>807.81428571428569</v>
      </c>
      <c r="CI112" s="9">
        <v>213855.45112781954</v>
      </c>
      <c r="CJ112" s="9">
        <f t="shared" si="35"/>
        <v>2138.5545112781956</v>
      </c>
      <c r="CK112" s="7">
        <v>566.23364660000004</v>
      </c>
      <c r="CL112" s="7">
        <f t="shared" si="36"/>
        <v>101.922056388</v>
      </c>
      <c r="CM112" s="9">
        <v>6058.7791349999998</v>
      </c>
      <c r="CN112" s="9">
        <f t="shared" si="61"/>
        <v>121.17558269999999</v>
      </c>
      <c r="CO112" s="9">
        <v>20109.3609</v>
      </c>
      <c r="CP112" s="9">
        <f t="shared" si="37"/>
        <v>402.18721800000003</v>
      </c>
      <c r="CQ112" s="9">
        <v>6626.7843045112777</v>
      </c>
      <c r="CR112" s="9">
        <f t="shared" si="38"/>
        <v>132.53568609022557</v>
      </c>
      <c r="CS112" s="9">
        <v>20878.16729323308</v>
      </c>
      <c r="CT112" s="9">
        <f t="shared" si="39"/>
        <v>417.56334586466164</v>
      </c>
      <c r="CU112" s="7">
        <v>590.11480259999996</v>
      </c>
      <c r="CV112" s="7">
        <f t="shared" si="40"/>
        <v>17.703444077999997</v>
      </c>
      <c r="CW112" s="7">
        <v>34.287561089999997</v>
      </c>
      <c r="CX112" s="7">
        <f t="shared" si="41"/>
        <v>1.3715024435999998</v>
      </c>
      <c r="CY112" s="7">
        <v>282.36865599999999</v>
      </c>
      <c r="CZ112" s="7">
        <f t="shared" si="42"/>
        <v>11.29474624</v>
      </c>
      <c r="DA112" s="7">
        <v>65.754445489999995</v>
      </c>
      <c r="DB112" s="7">
        <f t="shared" si="43"/>
        <v>5.2603556391999993</v>
      </c>
      <c r="DC112" s="7">
        <v>623.12875940000004</v>
      </c>
      <c r="DD112" s="7">
        <f t="shared" si="44"/>
        <v>31.156437970000002</v>
      </c>
      <c r="DE112" s="7">
        <v>45.14286654</v>
      </c>
      <c r="DF112" s="7">
        <f t="shared" si="45"/>
        <v>2.7085719924</v>
      </c>
      <c r="DG112" s="7">
        <v>98.955874059999999</v>
      </c>
      <c r="DH112" s="7">
        <f t="shared" si="46"/>
        <v>3.9582349624000002</v>
      </c>
      <c r="DI112" s="7">
        <v>11.726447370000001</v>
      </c>
      <c r="DJ112" s="7">
        <f t="shared" si="47"/>
        <v>0.82085131590000016</v>
      </c>
      <c r="DK112" s="7">
        <v>51.231400379999997</v>
      </c>
      <c r="DL112" s="7">
        <f t="shared" si="48"/>
        <v>5.1231400379999998</v>
      </c>
      <c r="DM112" s="7">
        <v>9.8276503759999994</v>
      </c>
      <c r="DN112" s="7">
        <f t="shared" si="49"/>
        <v>1.7689770676799998</v>
      </c>
      <c r="DO112" s="7">
        <v>3.0880390040000001</v>
      </c>
      <c r="DP112" s="7">
        <f t="shared" si="50"/>
        <v>0.21616273028000002</v>
      </c>
      <c r="DQ112" s="7">
        <v>9.7493937969999998</v>
      </c>
      <c r="DR112" s="7">
        <f t="shared" si="51"/>
        <v>1.9498787594</v>
      </c>
      <c r="DS112" s="7">
        <v>1.2284562969999999</v>
      </c>
      <c r="DT112" s="7">
        <f t="shared" si="52"/>
        <v>0.22112213345999998</v>
      </c>
      <c r="DU112" s="7">
        <v>7.7078430449999997</v>
      </c>
      <c r="DV112" s="7">
        <f t="shared" si="53"/>
        <v>2.0811176221499998</v>
      </c>
      <c r="DW112" s="7">
        <v>1.3726719919999999</v>
      </c>
      <c r="DX112" s="7">
        <f t="shared" si="54"/>
        <v>0.12354047927999999</v>
      </c>
      <c r="DY112" s="7">
        <v>4.2519121240000004</v>
      </c>
      <c r="DZ112" s="7">
        <f t="shared" si="55"/>
        <v>0.46771033364000003</v>
      </c>
      <c r="EA112" s="7">
        <v>0.53917062999999998</v>
      </c>
      <c r="EB112" s="7">
        <f t="shared" si="56"/>
        <v>0.1240092449</v>
      </c>
      <c r="EC112" s="7">
        <v>3.333214286</v>
      </c>
      <c r="ED112" s="7">
        <f t="shared" si="57"/>
        <v>0.36665357145999999</v>
      </c>
      <c r="EE112" s="7">
        <v>0.55906155999999996</v>
      </c>
      <c r="EF112" s="7">
        <f t="shared" si="58"/>
        <v>8.9449849599999992E-2</v>
      </c>
      <c r="EG112" s="1" t="s">
        <v>77</v>
      </c>
      <c r="EH112" s="1" t="s">
        <v>77</v>
      </c>
      <c r="EI112" s="7">
        <v>13.9860793</v>
      </c>
      <c r="EJ112" s="7">
        <v>5.8935043880000002</v>
      </c>
      <c r="EK112" s="7">
        <v>637.8798918</v>
      </c>
      <c r="EL112" s="9" t="s">
        <v>77</v>
      </c>
      <c r="EM112" s="9" t="s">
        <v>77</v>
      </c>
      <c r="EN112" s="7">
        <v>538.21345759999997</v>
      </c>
      <c r="EO112" s="9">
        <v>5797.0807130000003</v>
      </c>
      <c r="EP112" s="9">
        <v>19143.36952</v>
      </c>
      <c r="EQ112" s="9" t="s">
        <v>77</v>
      </c>
      <c r="ER112" s="9" t="s">
        <v>77</v>
      </c>
      <c r="ES112" s="7">
        <v>608.36074140000005</v>
      </c>
      <c r="ET112" s="7">
        <v>32.592488119999999</v>
      </c>
      <c r="EU112" s="7">
        <v>268.51820620000001</v>
      </c>
      <c r="EV112" s="7">
        <v>62.818579569999997</v>
      </c>
      <c r="EW112" s="7">
        <v>600.46511099999998</v>
      </c>
      <c r="EX112" s="7">
        <v>42.984813260000003</v>
      </c>
      <c r="EY112" s="7">
        <v>94.191823080000006</v>
      </c>
      <c r="EZ112" s="7">
        <v>11.1590951</v>
      </c>
      <c r="FA112" s="7">
        <v>48.74046225</v>
      </c>
      <c r="FB112" s="7">
        <v>9.3475871099999992</v>
      </c>
      <c r="FC112" s="7">
        <v>2.9385207809999998</v>
      </c>
      <c r="FD112" s="7">
        <v>9.2728237930000006</v>
      </c>
      <c r="FE112" s="7">
        <v>1.1683772299999999</v>
      </c>
      <c r="FF112" s="7">
        <v>7.3305844870000003</v>
      </c>
      <c r="FG112" s="7">
        <v>1.3055001369999999</v>
      </c>
      <c r="FH112" s="7">
        <v>4.043885382</v>
      </c>
      <c r="FI112" s="7">
        <v>0.51289296799999995</v>
      </c>
      <c r="FJ112" s="7">
        <v>3.1684302870000001</v>
      </c>
      <c r="FK112" s="7">
        <v>0.53142325300000004</v>
      </c>
    </row>
    <row r="113" spans="1:167" x14ac:dyDescent="0.25">
      <c r="A113" s="1" t="s">
        <v>73</v>
      </c>
      <c r="B113" s="1" t="s">
        <v>226</v>
      </c>
      <c r="C113" s="34">
        <v>64.839860000000002</v>
      </c>
      <c r="D113" s="34">
        <v>-23.805019999999999</v>
      </c>
      <c r="E113" s="1">
        <v>44</v>
      </c>
      <c r="F113" s="1">
        <v>2</v>
      </c>
      <c r="G113" s="1" t="s">
        <v>79</v>
      </c>
      <c r="I113" s="19">
        <v>45.358550000000001</v>
      </c>
      <c r="J113" s="16">
        <v>0.4959495901525296</v>
      </c>
      <c r="K113" s="19">
        <v>2.9431500000000002</v>
      </c>
      <c r="L113" s="16">
        <v>8.9090829564389434E-2</v>
      </c>
      <c r="M113" s="19">
        <v>13.7113</v>
      </c>
      <c r="N113" s="16">
        <v>0.21047070349750571</v>
      </c>
      <c r="O113" s="19">
        <v>12.292909999999999</v>
      </c>
      <c r="P113" s="16">
        <v>0.19638346177795685</v>
      </c>
      <c r="Q113" s="19">
        <v>0.2457</v>
      </c>
      <c r="R113" s="16">
        <v>2.7037458615796942E-2</v>
      </c>
      <c r="S113" s="19">
        <v>6.76363</v>
      </c>
      <c r="T113" s="16">
        <v>0.12765602280166233</v>
      </c>
      <c r="U113" s="19">
        <v>10.513769999999999</v>
      </c>
      <c r="V113" s="16">
        <v>0.15311444586399223</v>
      </c>
      <c r="W113" s="19">
        <v>4.6270100000000003</v>
      </c>
      <c r="X113" s="16">
        <v>0.21172727584448878</v>
      </c>
      <c r="Y113" s="19">
        <v>0.73436000000000001</v>
      </c>
      <c r="Z113" s="16">
        <v>4.6328897199940954E-2</v>
      </c>
      <c r="AA113" s="19">
        <v>0.79357999999999995</v>
      </c>
      <c r="AB113" s="16">
        <v>4.4842666243178467E-2</v>
      </c>
      <c r="AC113" s="19">
        <v>0.43867</v>
      </c>
      <c r="AD113" s="16">
        <v>2.5322291927587382E-2</v>
      </c>
      <c r="AE113" s="16">
        <f t="shared" si="31"/>
        <v>98.422630000000012</v>
      </c>
      <c r="AF113" s="16"/>
      <c r="AG113" s="16">
        <v>45.91489361</v>
      </c>
      <c r="AH113" s="16">
        <v>2.7057062140000001</v>
      </c>
      <c r="AI113" s="16">
        <v>14.937854099999999</v>
      </c>
      <c r="AJ113" s="16" t="s">
        <v>77</v>
      </c>
      <c r="AK113" s="16">
        <v>11.33866735</v>
      </c>
      <c r="AL113" s="16">
        <v>0.225877722</v>
      </c>
      <c r="AM113" s="16">
        <v>6.2179622920000002</v>
      </c>
      <c r="AN113" s="16">
        <v>10.60636753</v>
      </c>
      <c r="AO113" s="16">
        <v>4.6319604209999996</v>
      </c>
      <c r="AP113" s="16">
        <v>0.67511421999999999</v>
      </c>
      <c r="AQ113" s="16">
        <v>0.72955654199999997</v>
      </c>
      <c r="AS113" s="7">
        <v>7.9124425301938102</v>
      </c>
      <c r="AT113"/>
      <c r="AU113" s="7">
        <v>47.173699999999997</v>
      </c>
      <c r="AV113" s="7">
        <v>0.74</v>
      </c>
      <c r="AW113" s="7">
        <v>6.8338249999999989E-2</v>
      </c>
      <c r="AX113" s="7">
        <v>0.02</v>
      </c>
      <c r="AY113" s="7">
        <v>33.299849999999999</v>
      </c>
      <c r="AZ113" s="7">
        <v>0.34</v>
      </c>
      <c r="BA113" s="7">
        <v>0.55841825</v>
      </c>
      <c r="BB113" s="7">
        <v>0.01</v>
      </c>
      <c r="BC113" s="7" t="s">
        <v>77</v>
      </c>
      <c r="BD113" s="7" t="s">
        <v>77</v>
      </c>
      <c r="BE113" s="7">
        <v>0.12136775</v>
      </c>
      <c r="BF113" s="7">
        <v>0.01</v>
      </c>
      <c r="BG113" s="7">
        <v>16.238250000000001</v>
      </c>
      <c r="BH113" s="7">
        <v>0.38</v>
      </c>
      <c r="BI113" s="7">
        <v>1.933775</v>
      </c>
      <c r="BJ113" s="7">
        <v>0.16</v>
      </c>
      <c r="BK113" s="7" t="s">
        <v>77</v>
      </c>
      <c r="BL113" s="7" t="s">
        <v>77</v>
      </c>
      <c r="BM113" s="7">
        <v>4.1682750000000005E-2</v>
      </c>
      <c r="BN113" s="7">
        <v>0.03</v>
      </c>
      <c r="BO113" s="7" t="s">
        <v>77</v>
      </c>
      <c r="BP113" s="7" t="s">
        <v>77</v>
      </c>
      <c r="BQ113" s="7" t="s">
        <v>77</v>
      </c>
      <c r="BR113" s="7" t="s">
        <v>77</v>
      </c>
      <c r="BS113" s="7">
        <v>7.4988750000000007E-2</v>
      </c>
      <c r="BT113" s="7">
        <v>0.01</v>
      </c>
      <c r="BU113" s="7">
        <f t="shared" si="59"/>
        <v>99.510370750000007</v>
      </c>
      <c r="BV113" s="7" t="s">
        <v>77</v>
      </c>
      <c r="BW113" s="13">
        <v>82.270473285408897</v>
      </c>
      <c r="BY113" s="27">
        <v>1770.0204280752191</v>
      </c>
      <c r="BZ113" s="7">
        <v>53.100612842256574</v>
      </c>
      <c r="CA113" s="7">
        <v>15.256327069999999</v>
      </c>
      <c r="CB113" s="7">
        <f t="shared" si="63"/>
        <v>0.76281635349999999</v>
      </c>
      <c r="CC113" s="7">
        <v>5.8411819549999997</v>
      </c>
      <c r="CD113" s="7">
        <f t="shared" si="60"/>
        <v>0.2336472782</v>
      </c>
      <c r="CE113" s="7">
        <v>537.03900380000005</v>
      </c>
      <c r="CF113" s="7">
        <f t="shared" si="33"/>
        <v>85.926240608000015</v>
      </c>
      <c r="CG113" s="9">
        <v>43730.009398496237</v>
      </c>
      <c r="CH113" s="9">
        <f t="shared" si="34"/>
        <v>874.60018796992472</v>
      </c>
      <c r="CI113" s="9">
        <v>215491.5037593985</v>
      </c>
      <c r="CJ113" s="9">
        <f t="shared" si="35"/>
        <v>2154.9150375939853</v>
      </c>
      <c r="CK113" s="7">
        <v>632.58385339999995</v>
      </c>
      <c r="CL113" s="7">
        <f t="shared" si="36"/>
        <v>113.86509361199998</v>
      </c>
      <c r="CM113" s="9">
        <v>6627.568233</v>
      </c>
      <c r="CN113" s="9">
        <f t="shared" si="61"/>
        <v>132.55136465999999</v>
      </c>
      <c r="CO113" s="9">
        <v>18320.417290000001</v>
      </c>
      <c r="CP113" s="9">
        <f t="shared" si="37"/>
        <v>366.40834580000001</v>
      </c>
      <c r="CQ113" s="9">
        <v>6499.6667293233086</v>
      </c>
      <c r="CR113" s="9">
        <f t="shared" si="38"/>
        <v>129.99333458646618</v>
      </c>
      <c r="CS113" s="9">
        <v>18199.101503759397</v>
      </c>
      <c r="CT113" s="9">
        <f t="shared" si="39"/>
        <v>363.98203007518794</v>
      </c>
      <c r="CU113" s="7">
        <v>543.13945490000003</v>
      </c>
      <c r="CV113" s="7">
        <f t="shared" si="40"/>
        <v>16.294183647000001</v>
      </c>
      <c r="CW113" s="7">
        <v>33.27865414</v>
      </c>
      <c r="CX113" s="7">
        <f t="shared" si="41"/>
        <v>1.3311461656000001</v>
      </c>
      <c r="CY113" s="7">
        <v>424.23265040000001</v>
      </c>
      <c r="CZ113" s="7">
        <f t="shared" si="42"/>
        <v>16.969306016000001</v>
      </c>
      <c r="DA113" s="7">
        <v>84.79800376</v>
      </c>
      <c r="DB113" s="7">
        <f t="shared" si="43"/>
        <v>6.7838403008000006</v>
      </c>
      <c r="DC113" s="7">
        <v>557.90531950000002</v>
      </c>
      <c r="DD113" s="7">
        <f t="shared" si="44"/>
        <v>27.895265975000001</v>
      </c>
      <c r="DE113" s="7">
        <v>60.087710530000003</v>
      </c>
      <c r="DF113" s="7">
        <f t="shared" si="45"/>
        <v>3.6052626318000001</v>
      </c>
      <c r="DG113" s="7">
        <v>123.6121241</v>
      </c>
      <c r="DH113" s="7">
        <f t="shared" si="46"/>
        <v>4.9444849639999999</v>
      </c>
      <c r="DI113" s="7">
        <v>13.739013160000001</v>
      </c>
      <c r="DJ113" s="7">
        <f t="shared" si="47"/>
        <v>0.96173092120000014</v>
      </c>
      <c r="DK113" s="7">
        <v>59.971593980000002</v>
      </c>
      <c r="DL113" s="7">
        <f t="shared" si="48"/>
        <v>5.9971593980000009</v>
      </c>
      <c r="DM113" s="7">
        <v>10.57960338</v>
      </c>
      <c r="DN113" s="7">
        <f t="shared" si="49"/>
        <v>1.9043286084</v>
      </c>
      <c r="DO113" s="7">
        <v>3.2999627820000001</v>
      </c>
      <c r="DP113" s="7">
        <f t="shared" si="50"/>
        <v>0.23099739474000003</v>
      </c>
      <c r="DQ113" s="7">
        <v>11.889813910000001</v>
      </c>
      <c r="DR113" s="7">
        <f t="shared" si="51"/>
        <v>2.3779627820000004</v>
      </c>
      <c r="DS113" s="7">
        <v>1.417575</v>
      </c>
      <c r="DT113" s="7">
        <f t="shared" si="52"/>
        <v>0.25516349999999999</v>
      </c>
      <c r="DU113" s="7">
        <v>7.360142293</v>
      </c>
      <c r="DV113" s="7">
        <f t="shared" si="53"/>
        <v>1.9872384191100001</v>
      </c>
      <c r="DW113" s="7">
        <v>1.2594312030000001</v>
      </c>
      <c r="DX113" s="7">
        <f t="shared" si="54"/>
        <v>0.11334880827</v>
      </c>
      <c r="DY113" s="7">
        <v>3.9402501879999998</v>
      </c>
      <c r="DZ113" s="7">
        <f t="shared" si="55"/>
        <v>0.43342752067999996</v>
      </c>
      <c r="EA113" s="7">
        <v>0.46690981199999998</v>
      </c>
      <c r="EB113" s="7">
        <f t="shared" si="56"/>
        <v>0.10738925676</v>
      </c>
      <c r="EC113" s="7">
        <v>1.805785526</v>
      </c>
      <c r="ED113" s="7">
        <f t="shared" si="57"/>
        <v>0.19863640786</v>
      </c>
      <c r="EE113" s="7">
        <v>0.45503819499999998</v>
      </c>
      <c r="EF113" s="7">
        <f t="shared" si="58"/>
        <v>7.2806111199999995E-2</v>
      </c>
      <c r="EG113" s="1" t="s">
        <v>77</v>
      </c>
      <c r="EH113" s="1" t="s">
        <v>77</v>
      </c>
      <c r="EI113" s="7">
        <v>14.48426933</v>
      </c>
      <c r="EJ113" s="7">
        <v>5.3790017900000002</v>
      </c>
      <c r="EK113" s="7">
        <v>494.54610129999998</v>
      </c>
      <c r="EL113" s="9" t="s">
        <v>77</v>
      </c>
      <c r="EM113" s="9" t="s">
        <v>77</v>
      </c>
      <c r="EN113" s="7">
        <v>582.53101949999996</v>
      </c>
      <c r="EO113" s="9">
        <v>6168.9185690000004</v>
      </c>
      <c r="EP113" s="9">
        <v>16912.59647</v>
      </c>
      <c r="EQ113" s="9" t="s">
        <v>77</v>
      </c>
      <c r="ER113" s="9" t="s">
        <v>77</v>
      </c>
      <c r="ES113" s="7">
        <v>570.67753900000002</v>
      </c>
      <c r="ET113" s="7">
        <v>30.64802598</v>
      </c>
      <c r="EU113" s="7">
        <v>390.95541750000001</v>
      </c>
      <c r="EV113" s="7">
        <v>78.73475621</v>
      </c>
      <c r="EW113" s="7">
        <v>525.32394699999998</v>
      </c>
      <c r="EX113" s="7">
        <v>55.492260649999999</v>
      </c>
      <c r="EY113" s="7">
        <v>114.0925368</v>
      </c>
      <c r="EZ113" s="7">
        <v>12.675774410000001</v>
      </c>
      <c r="FA113" s="7">
        <v>55.307922920000003</v>
      </c>
      <c r="FB113" s="7">
        <v>9.7531047359999992</v>
      </c>
      <c r="FC113" s="7">
        <v>3.0443960840000002</v>
      </c>
      <c r="FD113" s="7">
        <v>10.9603267</v>
      </c>
      <c r="FE113" s="7">
        <v>1.3067020970000001</v>
      </c>
      <c r="FF113" s="7">
        <v>6.7840355299999997</v>
      </c>
      <c r="FG113" s="7">
        <v>1.1608697969999999</v>
      </c>
      <c r="FH113" s="7">
        <v>3.6319513400000001</v>
      </c>
      <c r="FI113" s="7">
        <v>0.430515547</v>
      </c>
      <c r="FJ113" s="7">
        <v>1.663040863</v>
      </c>
      <c r="FK113" s="7">
        <v>0.419068102</v>
      </c>
    </row>
    <row r="114" spans="1:167" x14ac:dyDescent="0.25">
      <c r="A114" s="1" t="s">
        <v>73</v>
      </c>
      <c r="B114" s="1" t="s">
        <v>226</v>
      </c>
      <c r="C114" s="34">
        <v>64.839860000000002</v>
      </c>
      <c r="D114" s="34">
        <v>-23.805019999999999</v>
      </c>
      <c r="E114" s="1">
        <v>44</v>
      </c>
      <c r="F114" s="1">
        <v>4</v>
      </c>
      <c r="G114" s="1" t="s">
        <v>79</v>
      </c>
      <c r="I114" s="19">
        <v>45.013730000000002</v>
      </c>
      <c r="J114" s="16">
        <v>0.49505109984929146</v>
      </c>
      <c r="K114" s="19">
        <v>3.3565200000000002</v>
      </c>
      <c r="L114" s="16">
        <v>9.5629393909275245E-2</v>
      </c>
      <c r="M114" s="19">
        <v>14.113630000000001</v>
      </c>
      <c r="N114" s="16">
        <v>0.21545896848931595</v>
      </c>
      <c r="O114" s="19">
        <v>12.25346</v>
      </c>
      <c r="P114" s="16">
        <v>0.19657675153049922</v>
      </c>
      <c r="Q114" s="19">
        <v>0.20601</v>
      </c>
      <c r="R114" s="16">
        <v>2.7245900714554346E-2</v>
      </c>
      <c r="S114" s="19">
        <v>6.3465800000000003</v>
      </c>
      <c r="T114" s="16">
        <v>0.122880041074844</v>
      </c>
      <c r="U114" s="19">
        <v>10.933870000000001</v>
      </c>
      <c r="V114" s="16">
        <v>0.15729811429456247</v>
      </c>
      <c r="W114" s="19">
        <v>4.4182199999999998</v>
      </c>
      <c r="X114" s="16">
        <v>0.20802026762995554</v>
      </c>
      <c r="Y114" s="19">
        <v>0.68725999999999998</v>
      </c>
      <c r="Z114" s="16">
        <v>4.4823137433614359E-2</v>
      </c>
      <c r="AA114" s="19">
        <v>0.62444</v>
      </c>
      <c r="AB114" s="16">
        <v>4.0075794804051074E-2</v>
      </c>
      <c r="AC114" s="19">
        <v>0.40129999999999999</v>
      </c>
      <c r="AD114" s="16">
        <v>2.429775357809583E-2</v>
      </c>
      <c r="AE114" s="16">
        <f t="shared" si="31"/>
        <v>98.355020000000025</v>
      </c>
      <c r="AF114" s="16"/>
      <c r="AG114" s="16">
        <v>45.345529859999999</v>
      </c>
      <c r="AH114" s="16">
        <v>3.1870586259999998</v>
      </c>
      <c r="AI114" s="16">
        <v>14.88244327</v>
      </c>
      <c r="AJ114" s="16" t="s">
        <v>77</v>
      </c>
      <c r="AK114" s="16">
        <v>11.658575920000001</v>
      </c>
      <c r="AL114" s="16">
        <v>0.19560912699999999</v>
      </c>
      <c r="AM114" s="16">
        <v>6.0261588000000001</v>
      </c>
      <c r="AN114" s="16">
        <v>10.99626879</v>
      </c>
      <c r="AO114" s="16">
        <v>4.4165997040000002</v>
      </c>
      <c r="AP114" s="16">
        <v>0.65256215100000003</v>
      </c>
      <c r="AQ114" s="16">
        <v>0.59291375800000001</v>
      </c>
      <c r="AS114" s="7">
        <v>4.9485206619232693</v>
      </c>
      <c r="AT114"/>
      <c r="AU114" s="7">
        <v>47.173699999999997</v>
      </c>
      <c r="AV114" s="7">
        <v>0.74</v>
      </c>
      <c r="AW114" s="7">
        <v>6.8338249999999989E-2</v>
      </c>
      <c r="AX114" s="7">
        <v>0.02</v>
      </c>
      <c r="AY114" s="7">
        <v>33.299849999999999</v>
      </c>
      <c r="AZ114" s="7">
        <v>0.34</v>
      </c>
      <c r="BA114" s="7">
        <v>0.55841825</v>
      </c>
      <c r="BB114" s="7">
        <v>0.01</v>
      </c>
      <c r="BC114" s="7" t="s">
        <v>77</v>
      </c>
      <c r="BD114" s="7" t="s">
        <v>77</v>
      </c>
      <c r="BE114" s="7">
        <v>0.12136775</v>
      </c>
      <c r="BF114" s="7">
        <v>0.01</v>
      </c>
      <c r="BG114" s="7">
        <v>16.238250000000001</v>
      </c>
      <c r="BH114" s="7">
        <v>0.38</v>
      </c>
      <c r="BI114" s="7">
        <v>1.933775</v>
      </c>
      <c r="BJ114" s="7">
        <v>0.16</v>
      </c>
      <c r="BK114" s="7" t="s">
        <v>77</v>
      </c>
      <c r="BL114" s="7" t="s">
        <v>77</v>
      </c>
      <c r="BM114" s="7">
        <v>4.1682750000000005E-2</v>
      </c>
      <c r="BN114" s="7">
        <v>0.03</v>
      </c>
      <c r="BO114" s="7" t="s">
        <v>77</v>
      </c>
      <c r="BP114" s="7" t="s">
        <v>77</v>
      </c>
      <c r="BQ114" s="7" t="s">
        <v>77</v>
      </c>
      <c r="BR114" s="7" t="s">
        <v>77</v>
      </c>
      <c r="BS114" s="7">
        <v>7.4988750000000007E-2</v>
      </c>
      <c r="BT114" s="7">
        <v>0.01</v>
      </c>
      <c r="BU114" s="7">
        <f t="shared" si="59"/>
        <v>99.510370750000007</v>
      </c>
      <c r="BV114" s="7" t="s">
        <v>77</v>
      </c>
      <c r="BW114" s="13">
        <v>82.270473285408897</v>
      </c>
      <c r="BY114" s="27">
        <v>2564.1451780154721</v>
      </c>
      <c r="BZ114" s="7">
        <v>76.92435534046416</v>
      </c>
      <c r="CA114" s="7">
        <v>20.14445752</v>
      </c>
      <c r="CB114" s="7">
        <f t="shared" si="63"/>
        <v>1.0072228759999999</v>
      </c>
      <c r="CC114" s="7">
        <v>5.4849956769999997</v>
      </c>
      <c r="CD114" s="7">
        <f t="shared" si="60"/>
        <v>0.21939982708</v>
      </c>
      <c r="CE114" s="7">
        <v>549.02162220000002</v>
      </c>
      <c r="CF114" s="7">
        <f t="shared" si="33"/>
        <v>87.843459551999999</v>
      </c>
      <c r="CG114" s="9">
        <v>40472.062030075183</v>
      </c>
      <c r="CH114" s="9">
        <f t="shared" si="34"/>
        <v>809.44124060150364</v>
      </c>
      <c r="CI114" s="9">
        <v>212827.07518796992</v>
      </c>
      <c r="CJ114" s="9">
        <f t="shared" si="35"/>
        <v>2128.2707518796992</v>
      </c>
      <c r="CK114" s="7">
        <v>504.76680449999998</v>
      </c>
      <c r="CL114" s="7">
        <f t="shared" si="36"/>
        <v>90.858024809999989</v>
      </c>
      <c r="CM114" s="9">
        <v>5895.9638349999996</v>
      </c>
      <c r="CN114" s="9">
        <f t="shared" si="61"/>
        <v>117.9192767</v>
      </c>
      <c r="CO114" s="9">
        <v>20776.05789</v>
      </c>
      <c r="CP114" s="9">
        <f t="shared" si="37"/>
        <v>415.52115780000003</v>
      </c>
      <c r="CQ114" s="9">
        <v>5769.3870112781951</v>
      </c>
      <c r="CR114" s="9">
        <f t="shared" si="38"/>
        <v>115.3877402255639</v>
      </c>
      <c r="CS114" s="9">
        <v>20817.99342105263</v>
      </c>
      <c r="CT114" s="9">
        <f t="shared" si="39"/>
        <v>416.35986842105262</v>
      </c>
      <c r="CU114" s="7">
        <v>561.20004140000003</v>
      </c>
      <c r="CV114" s="7">
        <f t="shared" si="40"/>
        <v>16.836001242000002</v>
      </c>
      <c r="CW114" s="7">
        <v>34.323800380000002</v>
      </c>
      <c r="CX114" s="7">
        <f t="shared" si="41"/>
        <v>1.3729520152000001</v>
      </c>
      <c r="CY114" s="7">
        <v>256.21750750000001</v>
      </c>
      <c r="CZ114" s="7">
        <f t="shared" si="42"/>
        <v>10.248700300000001</v>
      </c>
      <c r="DA114" s="7">
        <v>56.363059020000001</v>
      </c>
      <c r="DB114" s="7">
        <f t="shared" si="43"/>
        <v>4.5090447216000005</v>
      </c>
      <c r="DC114" s="7">
        <v>567.85837590000006</v>
      </c>
      <c r="DD114" s="7">
        <f t="shared" si="44"/>
        <v>28.392918795000003</v>
      </c>
      <c r="DE114" s="7">
        <v>39.873838910000003</v>
      </c>
      <c r="DF114" s="7">
        <f t="shared" si="45"/>
        <v>2.3924303346000002</v>
      </c>
      <c r="DG114" s="7">
        <v>87.713716169999998</v>
      </c>
      <c r="DH114" s="7">
        <f t="shared" si="46"/>
        <v>3.5085486468</v>
      </c>
      <c r="DI114" s="7">
        <v>10.66446109</v>
      </c>
      <c r="DJ114" s="7">
        <f t="shared" si="47"/>
        <v>0.74651227630000005</v>
      </c>
      <c r="DK114" s="7">
        <v>47.491555640000001</v>
      </c>
      <c r="DL114" s="7">
        <f t="shared" si="48"/>
        <v>4.7491555640000005</v>
      </c>
      <c r="DM114" s="7">
        <v>9.8616953009999992</v>
      </c>
      <c r="DN114" s="7">
        <f t="shared" si="49"/>
        <v>1.7751051541799998</v>
      </c>
      <c r="DO114" s="7">
        <v>3.1066522559999998</v>
      </c>
      <c r="DP114" s="7">
        <f t="shared" si="50"/>
        <v>0.21746565792</v>
      </c>
      <c r="DQ114" s="7">
        <v>10.172360530000001</v>
      </c>
      <c r="DR114" s="7">
        <f t="shared" si="51"/>
        <v>2.0344721060000004</v>
      </c>
      <c r="DS114" s="7">
        <v>1.244543722</v>
      </c>
      <c r="DT114" s="7">
        <f t="shared" si="52"/>
        <v>0.22401786995999998</v>
      </c>
      <c r="DU114" s="7">
        <v>6.4966688530000001</v>
      </c>
      <c r="DV114" s="7">
        <f t="shared" si="53"/>
        <v>1.7541005903100002</v>
      </c>
      <c r="DW114" s="7">
        <v>1.325847293</v>
      </c>
      <c r="DX114" s="7">
        <f t="shared" si="54"/>
        <v>0.11932625636999999</v>
      </c>
      <c r="DY114" s="7">
        <v>4.1107941539999997</v>
      </c>
      <c r="DZ114" s="7">
        <f t="shared" si="55"/>
        <v>0.45218735693999995</v>
      </c>
      <c r="EA114" s="7">
        <v>0.54086559000000001</v>
      </c>
      <c r="EB114" s="7">
        <f t="shared" si="56"/>
        <v>0.12439908570000001</v>
      </c>
      <c r="EC114" s="7">
        <v>2.8264544740000002</v>
      </c>
      <c r="ED114" s="7">
        <f t="shared" si="57"/>
        <v>0.31090999214000004</v>
      </c>
      <c r="EE114" s="7">
        <v>0.45114923899999998</v>
      </c>
      <c r="EF114" s="7">
        <f t="shared" si="58"/>
        <v>7.2183878239999999E-2</v>
      </c>
      <c r="EG114" s="1" t="s">
        <v>77</v>
      </c>
      <c r="EH114" s="1" t="s">
        <v>77</v>
      </c>
      <c r="EI114" s="7">
        <v>19.51055714</v>
      </c>
      <c r="EJ114" s="7">
        <v>5.2135695330000003</v>
      </c>
      <c r="EK114" s="7">
        <v>521.85317380000004</v>
      </c>
      <c r="EL114" s="9" t="s">
        <v>77</v>
      </c>
      <c r="EM114" s="9" t="s">
        <v>77</v>
      </c>
      <c r="EN114" s="7">
        <v>479.78831489999999</v>
      </c>
      <c r="EO114" s="9">
        <v>5641.2979359999999</v>
      </c>
      <c r="EP114" s="9">
        <v>19778.04045</v>
      </c>
      <c r="EQ114" s="9" t="s">
        <v>77</v>
      </c>
      <c r="ER114" s="9" t="s">
        <v>77</v>
      </c>
      <c r="ES114" s="7">
        <v>578.55195590000005</v>
      </c>
      <c r="ET114" s="7">
        <v>32.626935850000002</v>
      </c>
      <c r="EU114" s="7">
        <v>243.6497962</v>
      </c>
      <c r="EV114" s="7">
        <v>53.846508499999999</v>
      </c>
      <c r="EW114" s="7">
        <v>547.20495170000004</v>
      </c>
      <c r="EX114" s="7">
        <v>37.967671330000002</v>
      </c>
      <c r="EY114" s="7">
        <v>83.490898479999998</v>
      </c>
      <c r="EZ114" s="7">
        <v>10.14849014</v>
      </c>
      <c r="FA114" s="7">
        <v>45.182453680000002</v>
      </c>
      <c r="FB114" s="7">
        <v>9.3799690009999992</v>
      </c>
      <c r="FC114" s="7">
        <v>2.9562328070000001</v>
      </c>
      <c r="FD114" s="7">
        <v>9.6751150599999995</v>
      </c>
      <c r="FE114" s="7">
        <v>1.1836778809999999</v>
      </c>
      <c r="FF114" s="7">
        <v>6.1786909300000001</v>
      </c>
      <c r="FG114" s="7">
        <v>1.2609668089999999</v>
      </c>
      <c r="FH114" s="7">
        <v>3.9096716730000001</v>
      </c>
      <c r="FI114" s="7">
        <v>0.51450532100000002</v>
      </c>
      <c r="FJ114" s="7">
        <v>2.686723142</v>
      </c>
      <c r="FK114" s="7">
        <v>0.42884579</v>
      </c>
    </row>
    <row r="115" spans="1:167" x14ac:dyDescent="0.25">
      <c r="A115" s="1" t="s">
        <v>73</v>
      </c>
      <c r="B115" s="1" t="s">
        <v>226</v>
      </c>
      <c r="C115" s="34">
        <v>64.839860000000002</v>
      </c>
      <c r="D115" s="34">
        <v>-23.805019999999999</v>
      </c>
      <c r="E115" s="1">
        <v>46</v>
      </c>
      <c r="F115" s="1">
        <v>1</v>
      </c>
      <c r="G115" s="1" t="s">
        <v>79</v>
      </c>
      <c r="I115" s="19">
        <v>46.353700000000003</v>
      </c>
      <c r="J115" s="16">
        <v>0.50091292581558555</v>
      </c>
      <c r="K115" s="19">
        <v>3.33026</v>
      </c>
      <c r="L115" s="16">
        <v>9.4829065509969987E-2</v>
      </c>
      <c r="M115" s="19">
        <v>13.30691</v>
      </c>
      <c r="N115" s="16">
        <v>0.20553911631816749</v>
      </c>
      <c r="O115" s="19">
        <v>13.74935</v>
      </c>
      <c r="P115" s="16">
        <v>0.21025205947355025</v>
      </c>
      <c r="Q115" s="19">
        <v>0.24340000000000001</v>
      </c>
      <c r="R115" s="16">
        <v>2.796840318302387E-2</v>
      </c>
      <c r="S115" s="19">
        <v>5.7917500000000004</v>
      </c>
      <c r="T115" s="16">
        <v>0.11608075955093501</v>
      </c>
      <c r="U115" s="19">
        <v>10.799620000000001</v>
      </c>
      <c r="V115" s="16">
        <v>0.15570287138705671</v>
      </c>
      <c r="W115" s="19">
        <v>3.55484</v>
      </c>
      <c r="X115" s="16">
        <v>0.18776019035629235</v>
      </c>
      <c r="Y115" s="19">
        <v>1.00993</v>
      </c>
      <c r="Z115" s="16">
        <v>5.418384431880531E-2</v>
      </c>
      <c r="AA115" s="19">
        <v>0.54027000000000003</v>
      </c>
      <c r="AB115" s="16">
        <v>3.7762531173127493E-2</v>
      </c>
      <c r="AC115" s="19">
        <v>0.15867000000000001</v>
      </c>
      <c r="AD115" s="16">
        <v>1.7704915014164307E-2</v>
      </c>
      <c r="AE115" s="16">
        <f t="shared" si="31"/>
        <v>98.838700000000017</v>
      </c>
      <c r="AF115" s="16"/>
      <c r="AG115" s="16">
        <v>46.796908109999997</v>
      </c>
      <c r="AH115" s="16">
        <v>3.030142101</v>
      </c>
      <c r="AI115" s="16">
        <v>14.811018539999999</v>
      </c>
      <c r="AJ115" s="16" t="s">
        <v>77</v>
      </c>
      <c r="AK115" s="16">
        <v>12.55723908</v>
      </c>
      <c r="AL115" s="16">
        <v>0.22146516699999999</v>
      </c>
      <c r="AM115" s="16">
        <v>5.2698064159999998</v>
      </c>
      <c r="AN115" s="16">
        <v>10.97845581</v>
      </c>
      <c r="AO115" s="16">
        <v>3.6044964140000002</v>
      </c>
      <c r="AP115" s="16">
        <v>0.91891666500000002</v>
      </c>
      <c r="AQ115" s="16">
        <v>0.49158170000000001</v>
      </c>
      <c r="AS115" s="7">
        <v>8.8989365051463398</v>
      </c>
      <c r="AT115"/>
      <c r="AU115" s="7">
        <v>46.982100000000003</v>
      </c>
      <c r="AV115" s="7">
        <v>0.74</v>
      </c>
      <c r="AW115" s="7">
        <v>5.5460333333333334E-2</v>
      </c>
      <c r="AX115" s="7">
        <v>0.2</v>
      </c>
      <c r="AY115" s="7">
        <v>33.736150000000009</v>
      </c>
      <c r="AZ115" s="7">
        <v>0.34</v>
      </c>
      <c r="BA115" s="7">
        <v>0.55958249999999998</v>
      </c>
      <c r="BB115" s="7">
        <v>0.01</v>
      </c>
      <c r="BC115" s="7" t="s">
        <v>77</v>
      </c>
      <c r="BD115" s="7" t="s">
        <v>77</v>
      </c>
      <c r="BE115" s="7">
        <v>0.10468566666666668</v>
      </c>
      <c r="BF115" s="7">
        <v>0.01</v>
      </c>
      <c r="BG115" s="7">
        <v>16.516516666666664</v>
      </c>
      <c r="BH115" s="7">
        <v>0.39</v>
      </c>
      <c r="BI115" s="7">
        <v>1.7114899999999997</v>
      </c>
      <c r="BJ115" s="7">
        <v>0.15</v>
      </c>
      <c r="BK115" s="7" t="s">
        <v>77</v>
      </c>
      <c r="BL115" s="7" t="s">
        <v>77</v>
      </c>
      <c r="BM115" s="7">
        <v>3.7933833333333326E-2</v>
      </c>
      <c r="BN115" s="7">
        <v>0.03</v>
      </c>
      <c r="BO115" s="7" t="s">
        <v>77</v>
      </c>
      <c r="BP115" s="7" t="s">
        <v>77</v>
      </c>
      <c r="BQ115" s="7" t="s">
        <v>77</v>
      </c>
      <c r="BR115" s="7" t="s">
        <v>77</v>
      </c>
      <c r="BS115" s="7">
        <v>6.911083333333333E-2</v>
      </c>
      <c r="BT115" s="7">
        <v>0.01</v>
      </c>
      <c r="BU115" s="7">
        <f t="shared" si="59"/>
        <v>99.773029833333354</v>
      </c>
      <c r="BV115" s="7" t="s">
        <v>77</v>
      </c>
      <c r="BW115" s="13">
        <v>84.209269099164999</v>
      </c>
      <c r="BY115" s="27">
        <v>1091.5546267404959</v>
      </c>
      <c r="BZ115" s="7">
        <v>32.746638802214875</v>
      </c>
      <c r="CA115" s="7">
        <v>9.2984503759999999</v>
      </c>
      <c r="CB115" s="7">
        <f t="shared" si="63"/>
        <v>0.46492251880000002</v>
      </c>
      <c r="CC115" s="7">
        <v>1.7358636089999999</v>
      </c>
      <c r="CD115" s="7">
        <f t="shared" si="60"/>
        <v>6.9434544360000003E-2</v>
      </c>
      <c r="CE115" s="7">
        <v>1089.2142859999999</v>
      </c>
      <c r="CF115" s="7">
        <f t="shared" si="33"/>
        <v>174.27428576</v>
      </c>
      <c r="CG115" s="9">
        <v>37732.675939849621</v>
      </c>
      <c r="CH115" s="9">
        <f t="shared" si="34"/>
        <v>754.65351879699244</v>
      </c>
      <c r="CI115" s="9">
        <v>219324.54135338348</v>
      </c>
      <c r="CJ115" s="9">
        <f t="shared" si="35"/>
        <v>2193.2454135338348</v>
      </c>
      <c r="CK115" s="7">
        <v>565.84461650000003</v>
      </c>
      <c r="CL115" s="7">
        <f t="shared" si="36"/>
        <v>101.85203097</v>
      </c>
      <c r="CM115" s="9">
        <v>8724.0331580000002</v>
      </c>
      <c r="CN115" s="9">
        <f t="shared" si="61"/>
        <v>174.48066316000001</v>
      </c>
      <c r="CO115" s="9">
        <v>20979.942859999999</v>
      </c>
      <c r="CP115" s="9">
        <f t="shared" si="37"/>
        <v>419.5988572</v>
      </c>
      <c r="CQ115" s="9">
        <v>8229.8738345864658</v>
      </c>
      <c r="CR115" s="9">
        <f t="shared" si="38"/>
        <v>164.59747669172933</v>
      </c>
      <c r="CS115" s="9">
        <v>20701.245112781955</v>
      </c>
      <c r="CT115" s="9">
        <f t="shared" si="39"/>
        <v>414.02490225563912</v>
      </c>
      <c r="CU115" s="7">
        <v>415.56832329999997</v>
      </c>
      <c r="CV115" s="7">
        <f t="shared" si="40"/>
        <v>12.467049698999999</v>
      </c>
      <c r="CW115" s="7">
        <v>37.048278949999997</v>
      </c>
      <c r="CX115" s="7">
        <f t="shared" si="41"/>
        <v>1.4819311579999999</v>
      </c>
      <c r="CY115" s="7">
        <v>185.8719925</v>
      </c>
      <c r="CZ115" s="7">
        <f t="shared" si="42"/>
        <v>7.4348797000000006</v>
      </c>
      <c r="DA115" s="7">
        <v>34.652007519999998</v>
      </c>
      <c r="DB115" s="7">
        <f t="shared" si="43"/>
        <v>2.7721606016</v>
      </c>
      <c r="DC115" s="7">
        <v>350.9651278</v>
      </c>
      <c r="DD115" s="7">
        <f t="shared" si="44"/>
        <v>17.548256390000002</v>
      </c>
      <c r="DE115" s="7">
        <v>27.075133080000001</v>
      </c>
      <c r="DF115" s="7">
        <f t="shared" si="45"/>
        <v>1.6245079847999999</v>
      </c>
      <c r="DG115" s="7">
        <v>59.72951278</v>
      </c>
      <c r="DH115" s="7">
        <f t="shared" si="46"/>
        <v>2.3891805112000002</v>
      </c>
      <c r="DI115" s="7">
        <v>7.7297172180000002</v>
      </c>
      <c r="DJ115" s="7">
        <f t="shared" si="47"/>
        <v>0.54108020526000011</v>
      </c>
      <c r="DK115" s="7">
        <v>36.30567293</v>
      </c>
      <c r="DL115" s="7">
        <f t="shared" si="48"/>
        <v>3.6305672930000004</v>
      </c>
      <c r="DM115" s="7">
        <v>8.5173911279999999</v>
      </c>
      <c r="DN115" s="7">
        <f t="shared" si="49"/>
        <v>1.5331304030399999</v>
      </c>
      <c r="DO115" s="7">
        <v>2.7293857890000002</v>
      </c>
      <c r="DP115" s="7">
        <f t="shared" si="50"/>
        <v>0.19105700523000002</v>
      </c>
      <c r="DQ115" s="7">
        <v>8.8601187970000002</v>
      </c>
      <c r="DR115" s="7">
        <f t="shared" si="51"/>
        <v>1.7720237594000001</v>
      </c>
      <c r="DS115" s="7">
        <v>1.275394962</v>
      </c>
      <c r="DT115" s="7">
        <f t="shared" si="52"/>
        <v>0.22957109315999999</v>
      </c>
      <c r="DU115" s="7">
        <v>7.0320909020000002</v>
      </c>
      <c r="DV115" s="7">
        <f t="shared" si="53"/>
        <v>1.8986645435400002</v>
      </c>
      <c r="DW115" s="7">
        <v>1.262430226</v>
      </c>
      <c r="DX115" s="7">
        <f t="shared" si="54"/>
        <v>0.11361872033999999</v>
      </c>
      <c r="DY115" s="7">
        <v>4.0390006019999998</v>
      </c>
      <c r="DZ115" s="7">
        <f t="shared" si="55"/>
        <v>0.44429006622</v>
      </c>
      <c r="EA115" s="7">
        <v>0.52423398499999996</v>
      </c>
      <c r="EB115" s="7">
        <f t="shared" si="56"/>
        <v>0.12057381654999999</v>
      </c>
      <c r="EC115" s="7">
        <v>2.7741890979999999</v>
      </c>
      <c r="ED115" s="7">
        <f t="shared" si="57"/>
        <v>0.30516080078000002</v>
      </c>
      <c r="EE115" s="7">
        <v>0.49043747399999998</v>
      </c>
      <c r="EF115" s="7">
        <f t="shared" si="58"/>
        <v>7.8469995840000001E-2</v>
      </c>
      <c r="EG115" s="1" t="s">
        <v>77</v>
      </c>
      <c r="EH115" s="1" t="s">
        <v>77</v>
      </c>
      <c r="EI115" s="7">
        <v>8.7681980179999996</v>
      </c>
      <c r="EJ115" s="7">
        <v>1.581390209</v>
      </c>
      <c r="EK115" s="7">
        <v>992.28579830000001</v>
      </c>
      <c r="EL115" s="9" t="s">
        <v>77</v>
      </c>
      <c r="EM115" s="9" t="s">
        <v>77</v>
      </c>
      <c r="EN115" s="7">
        <v>515.49046339999995</v>
      </c>
      <c r="EO115" s="9">
        <v>8044.5676160000003</v>
      </c>
      <c r="EP115" s="9">
        <v>19166.466059999999</v>
      </c>
      <c r="EQ115" s="9" t="s">
        <v>77</v>
      </c>
      <c r="ER115" s="9" t="s">
        <v>77</v>
      </c>
      <c r="ES115" s="7">
        <v>439.4691239</v>
      </c>
      <c r="ET115" s="7">
        <v>33.754521930000003</v>
      </c>
      <c r="EU115" s="7">
        <v>169.47345770000001</v>
      </c>
      <c r="EV115" s="7">
        <v>31.863941950000001</v>
      </c>
      <c r="EW115" s="7">
        <v>327.88087309999997</v>
      </c>
      <c r="EX115" s="7">
        <v>24.745864520000001</v>
      </c>
      <c r="EY115" s="7">
        <v>54.55539031</v>
      </c>
      <c r="EZ115" s="7">
        <v>7.0568671590000003</v>
      </c>
      <c r="FA115" s="7">
        <v>33.130078740000002</v>
      </c>
      <c r="FB115" s="7">
        <v>7.7689858120000004</v>
      </c>
      <c r="FC115" s="7">
        <v>2.4916262900000001</v>
      </c>
      <c r="FD115" s="7">
        <v>8.0810714889999993</v>
      </c>
      <c r="FE115" s="7">
        <v>1.163198578</v>
      </c>
      <c r="FF115" s="7">
        <v>6.4130003020000004</v>
      </c>
      <c r="FG115" s="7">
        <v>1.151309965</v>
      </c>
      <c r="FH115" s="7">
        <v>3.683552744</v>
      </c>
      <c r="FI115" s="7">
        <v>0.47827315500000001</v>
      </c>
      <c r="FJ115" s="7">
        <v>2.5275513300000001</v>
      </c>
      <c r="FK115" s="7">
        <v>0.44683539799999999</v>
      </c>
    </row>
    <row r="116" spans="1:167" x14ac:dyDescent="0.25">
      <c r="A116" s="1" t="s">
        <v>73</v>
      </c>
      <c r="B116" s="1" t="s">
        <v>226</v>
      </c>
      <c r="C116" s="34">
        <v>64.839860000000002</v>
      </c>
      <c r="D116" s="34">
        <v>-23.805019999999999</v>
      </c>
      <c r="E116" s="1">
        <v>46</v>
      </c>
      <c r="F116" s="1">
        <v>6</v>
      </c>
      <c r="G116" s="1" t="s">
        <v>79</v>
      </c>
      <c r="I116" s="19">
        <v>45.431800000000003</v>
      </c>
      <c r="J116" s="16">
        <v>0.49755409678739393</v>
      </c>
      <c r="K116" s="19">
        <v>2.5457700000000001</v>
      </c>
      <c r="L116" s="16">
        <v>8.3386106775696356E-2</v>
      </c>
      <c r="M116" s="19">
        <v>14.55973</v>
      </c>
      <c r="N116" s="16">
        <v>0.22054184940342247</v>
      </c>
      <c r="O116" s="19">
        <v>12.32189</v>
      </c>
      <c r="P116" s="16">
        <v>0.1968595948577293</v>
      </c>
      <c r="Q116" s="19">
        <v>0.22728000000000001</v>
      </c>
      <c r="R116" s="16">
        <v>2.7050994205203953E-2</v>
      </c>
      <c r="S116" s="19">
        <v>6.4837800000000003</v>
      </c>
      <c r="T116" s="16">
        <v>0.12443869439116091</v>
      </c>
      <c r="U116" s="19">
        <v>10.48882</v>
      </c>
      <c r="V116" s="16">
        <v>0.15312840478636128</v>
      </c>
      <c r="W116" s="19">
        <v>4.7236900000000004</v>
      </c>
      <c r="X116" s="16">
        <v>0.21440927420183323</v>
      </c>
      <c r="Y116" s="19">
        <v>0.85282999999999998</v>
      </c>
      <c r="Z116" s="16">
        <v>4.9883032190629548E-2</v>
      </c>
      <c r="AA116" s="19">
        <v>0.32690999999999998</v>
      </c>
      <c r="AB116" s="16">
        <v>3.1620929417536969E-2</v>
      </c>
      <c r="AC116" s="19">
        <v>0.38996999999999998</v>
      </c>
      <c r="AD116" s="16">
        <v>2.4121855670103092E-2</v>
      </c>
      <c r="AE116" s="16">
        <f t="shared" si="31"/>
        <v>98.352469999999997</v>
      </c>
      <c r="AF116" s="16"/>
      <c r="AG116" s="17">
        <v>45.562009119999999</v>
      </c>
      <c r="AH116" s="17">
        <v>2.49432871</v>
      </c>
      <c r="AI116" s="17">
        <v>14.85445743</v>
      </c>
      <c r="AJ116" s="17" t="s">
        <v>77</v>
      </c>
      <c r="AK116" s="17">
        <v>12.08261538</v>
      </c>
      <c r="AL116" s="17">
        <v>0.22268745000000001</v>
      </c>
      <c r="AM116" s="17">
        <v>6.3527650189999996</v>
      </c>
      <c r="AN116" s="17">
        <v>10.518150909999999</v>
      </c>
      <c r="AO116" s="17">
        <v>4.719584491</v>
      </c>
      <c r="AP116" s="17">
        <v>0.83559722700000005</v>
      </c>
      <c r="AQ116" s="17">
        <v>0.32030426899999997</v>
      </c>
      <c r="AS116" s="7">
        <v>1.9800999999019699</v>
      </c>
      <c r="AT116"/>
      <c r="AU116" s="7">
        <v>46.982100000000003</v>
      </c>
      <c r="AV116" s="7">
        <v>0.74</v>
      </c>
      <c r="AW116" s="7">
        <v>5.5460333333333334E-2</v>
      </c>
      <c r="AX116" s="7">
        <v>0.2</v>
      </c>
      <c r="AY116" s="7">
        <v>33.736150000000009</v>
      </c>
      <c r="AZ116" s="7">
        <v>0.34</v>
      </c>
      <c r="BA116" s="7">
        <v>0.55958249999999998</v>
      </c>
      <c r="BB116" s="7">
        <v>0.01</v>
      </c>
      <c r="BC116" s="7" t="s">
        <v>77</v>
      </c>
      <c r="BD116" s="7" t="s">
        <v>77</v>
      </c>
      <c r="BE116" s="7">
        <v>0.10468566666666668</v>
      </c>
      <c r="BF116" s="7">
        <v>0.01</v>
      </c>
      <c r="BG116" s="7">
        <v>16.516516666666664</v>
      </c>
      <c r="BH116" s="7">
        <v>0.39</v>
      </c>
      <c r="BI116" s="7">
        <v>1.7114899999999997</v>
      </c>
      <c r="BJ116" s="7">
        <v>0.15</v>
      </c>
      <c r="BK116" s="7" t="s">
        <v>77</v>
      </c>
      <c r="BL116" s="7" t="s">
        <v>77</v>
      </c>
      <c r="BM116" s="7">
        <v>3.7933833333333326E-2</v>
      </c>
      <c r="BN116" s="7">
        <v>0.03</v>
      </c>
      <c r="BO116" s="7" t="s">
        <v>77</v>
      </c>
      <c r="BP116" s="7" t="s">
        <v>77</v>
      </c>
      <c r="BQ116" s="7" t="s">
        <v>77</v>
      </c>
      <c r="BR116" s="7" t="s">
        <v>77</v>
      </c>
      <c r="BS116" s="7">
        <v>6.911083333333333E-2</v>
      </c>
      <c r="BT116" s="7">
        <v>0.01</v>
      </c>
      <c r="BU116" s="7">
        <f t="shared" si="59"/>
        <v>99.773029833333354</v>
      </c>
      <c r="BV116" s="7" t="s">
        <v>77</v>
      </c>
      <c r="BW116" s="13">
        <v>84.209269099164999</v>
      </c>
      <c r="BY116" s="27">
        <v>2672.1545194313526</v>
      </c>
      <c r="BZ116" s="7">
        <v>80.164635582940576</v>
      </c>
      <c r="CA116" s="7">
        <v>16.7262688</v>
      </c>
      <c r="CB116" s="7">
        <f t="shared" si="63"/>
        <v>0.83631344000000007</v>
      </c>
      <c r="CC116" s="7">
        <v>1.243763628</v>
      </c>
      <c r="CD116" s="7">
        <f t="shared" si="60"/>
        <v>4.9750545119999996E-2</v>
      </c>
      <c r="CE116" s="7">
        <v>778.88515040000004</v>
      </c>
      <c r="CF116" s="7">
        <f t="shared" si="33"/>
        <v>124.62162406400002</v>
      </c>
      <c r="CG116" s="9">
        <v>40091.447368421053</v>
      </c>
      <c r="CH116" s="9">
        <f t="shared" si="34"/>
        <v>801.82894736842104</v>
      </c>
      <c r="CI116" s="9">
        <v>213855.45112781954</v>
      </c>
      <c r="CJ116" s="9">
        <f t="shared" si="35"/>
        <v>2138.5545112781956</v>
      </c>
      <c r="CK116" s="7">
        <v>669.91931390000002</v>
      </c>
      <c r="CL116" s="7">
        <f t="shared" si="36"/>
        <v>120.58547650200001</v>
      </c>
      <c r="CM116" s="9">
        <v>7421.2175749999997</v>
      </c>
      <c r="CN116" s="9">
        <f t="shared" si="61"/>
        <v>148.4243515</v>
      </c>
      <c r="CO116" s="9">
        <v>15463.84398</v>
      </c>
      <c r="CP116" s="9">
        <f t="shared" si="37"/>
        <v>309.27687959999997</v>
      </c>
      <c r="CQ116" s="9" t="s">
        <v>77</v>
      </c>
      <c r="CR116" s="9" t="s">
        <v>77</v>
      </c>
      <c r="CS116" s="9" t="s">
        <v>77</v>
      </c>
      <c r="CT116" s="9" t="s">
        <v>77</v>
      </c>
      <c r="CU116" s="9" t="s">
        <v>77</v>
      </c>
      <c r="CV116" s="9" t="s">
        <v>77</v>
      </c>
      <c r="CW116" s="9" t="s">
        <v>77</v>
      </c>
      <c r="CX116" s="9" t="s">
        <v>77</v>
      </c>
      <c r="CY116" s="9" t="s">
        <v>77</v>
      </c>
      <c r="CZ116" s="9" t="s">
        <v>77</v>
      </c>
      <c r="DA116" s="9" t="s">
        <v>77</v>
      </c>
      <c r="DB116" s="9" t="s">
        <v>77</v>
      </c>
      <c r="DC116" s="9" t="s">
        <v>77</v>
      </c>
      <c r="DD116" s="9" t="s">
        <v>77</v>
      </c>
      <c r="DE116" s="9" t="s">
        <v>77</v>
      </c>
      <c r="DF116" s="9" t="s">
        <v>77</v>
      </c>
      <c r="DG116" s="9" t="s">
        <v>77</v>
      </c>
      <c r="DH116" s="9" t="s">
        <v>77</v>
      </c>
      <c r="DI116" s="9" t="s">
        <v>77</v>
      </c>
      <c r="DJ116" s="9" t="s">
        <v>77</v>
      </c>
      <c r="DK116" s="9" t="s">
        <v>77</v>
      </c>
      <c r="DL116" s="9" t="s">
        <v>77</v>
      </c>
      <c r="DM116" s="9" t="s">
        <v>77</v>
      </c>
      <c r="DN116" s="9" t="s">
        <v>77</v>
      </c>
      <c r="DO116" s="9" t="s">
        <v>77</v>
      </c>
      <c r="DP116" s="9" t="s">
        <v>77</v>
      </c>
      <c r="DQ116" s="9" t="s">
        <v>77</v>
      </c>
      <c r="DR116" s="9" t="s">
        <v>77</v>
      </c>
      <c r="DS116" s="9" t="s">
        <v>77</v>
      </c>
      <c r="DT116" s="9" t="s">
        <v>77</v>
      </c>
      <c r="DU116" s="9" t="s">
        <v>77</v>
      </c>
      <c r="DV116" s="9" t="s">
        <v>77</v>
      </c>
      <c r="DW116" s="9" t="s">
        <v>77</v>
      </c>
      <c r="DX116" s="9" t="s">
        <v>77</v>
      </c>
      <c r="DY116" s="9" t="s">
        <v>77</v>
      </c>
      <c r="DZ116" s="9" t="s">
        <v>77</v>
      </c>
      <c r="EA116" s="9" t="s">
        <v>77</v>
      </c>
      <c r="EB116" s="9" t="s">
        <v>77</v>
      </c>
      <c r="EC116" s="9" t="s">
        <v>77</v>
      </c>
      <c r="ED116" s="9" t="s">
        <v>77</v>
      </c>
      <c r="EE116" s="9" t="s">
        <v>77</v>
      </c>
      <c r="EF116" s="9" t="s">
        <v>77</v>
      </c>
      <c r="EG116" s="9" t="s">
        <v>77</v>
      </c>
      <c r="EH116" s="9" t="s">
        <v>77</v>
      </c>
      <c r="EI116" s="9" t="s">
        <v>77</v>
      </c>
      <c r="EJ116" s="9" t="s">
        <v>77</v>
      </c>
      <c r="EK116" s="9" t="s">
        <v>77</v>
      </c>
      <c r="EL116" s="9" t="s">
        <v>77</v>
      </c>
      <c r="EM116" s="9" t="s">
        <v>77</v>
      </c>
      <c r="EN116" s="7" t="s">
        <v>77</v>
      </c>
      <c r="EO116" s="7" t="s">
        <v>77</v>
      </c>
      <c r="EP116" s="7" t="s">
        <v>77</v>
      </c>
      <c r="EQ116" s="7" t="s">
        <v>77</v>
      </c>
      <c r="ER116" s="7" t="s">
        <v>77</v>
      </c>
      <c r="ES116" s="7" t="s">
        <v>77</v>
      </c>
      <c r="ET116" s="7" t="s">
        <v>77</v>
      </c>
      <c r="EU116" s="7" t="s">
        <v>77</v>
      </c>
      <c r="EV116" s="7" t="s">
        <v>77</v>
      </c>
      <c r="EW116" s="7" t="s">
        <v>77</v>
      </c>
      <c r="EX116" s="7" t="s">
        <v>77</v>
      </c>
      <c r="EY116" s="7" t="s">
        <v>77</v>
      </c>
      <c r="EZ116" s="7" t="s">
        <v>77</v>
      </c>
      <c r="FA116" s="7" t="s">
        <v>77</v>
      </c>
      <c r="FB116" s="7" t="s">
        <v>77</v>
      </c>
      <c r="FC116" s="7" t="s">
        <v>77</v>
      </c>
      <c r="FD116" s="7" t="s">
        <v>77</v>
      </c>
      <c r="FE116" s="7" t="s">
        <v>77</v>
      </c>
      <c r="FF116" s="7" t="s">
        <v>77</v>
      </c>
      <c r="FG116" s="7" t="s">
        <v>77</v>
      </c>
      <c r="FH116" s="7" t="s">
        <v>77</v>
      </c>
      <c r="FI116" s="7" t="s">
        <v>77</v>
      </c>
      <c r="FJ116" s="7" t="s">
        <v>77</v>
      </c>
      <c r="FK116" s="7" t="s">
        <v>77</v>
      </c>
    </row>
    <row r="117" spans="1:167" x14ac:dyDescent="0.25">
      <c r="A117" t="s">
        <v>133</v>
      </c>
      <c r="B117" s="1" t="s">
        <v>225</v>
      </c>
      <c r="C117" s="15">
        <v>64.873819999999995</v>
      </c>
      <c r="D117" s="15">
        <v>-22.350280000000001</v>
      </c>
      <c r="E117">
        <v>1</v>
      </c>
      <c r="F117">
        <v>1</v>
      </c>
      <c r="G117" t="s">
        <v>72</v>
      </c>
      <c r="I117" s="17">
        <v>45.811999999999998</v>
      </c>
      <c r="J117" s="16">
        <f>I117*0.02</f>
        <v>0.91623999999999994</v>
      </c>
      <c r="K117" s="17">
        <v>4.1580000000000004</v>
      </c>
      <c r="L117" s="16">
        <f>K117*0.026</f>
        <v>0.10810800000000001</v>
      </c>
      <c r="M117" s="17">
        <v>14.754</v>
      </c>
      <c r="N117" s="16">
        <f>M117*0.0208</f>
        <v>0.30688319999999997</v>
      </c>
      <c r="O117" s="17">
        <v>7.23</v>
      </c>
      <c r="P117" s="16">
        <f>O117*0.0184</f>
        <v>0.13303200000000001</v>
      </c>
      <c r="Q117" s="17">
        <v>0.12</v>
      </c>
      <c r="R117" s="16">
        <f>Q117*0.1498</f>
        <v>1.7975999999999999E-2</v>
      </c>
      <c r="S117" s="17">
        <v>6.8259999999999996</v>
      </c>
      <c r="T117" s="16">
        <f>S117*0.0178</f>
        <v>0.12150279999999999</v>
      </c>
      <c r="U117" s="17">
        <v>10.425000000000001</v>
      </c>
      <c r="V117" s="16">
        <f>U117*0.02</f>
        <v>0.20850000000000002</v>
      </c>
      <c r="W117" s="17">
        <v>3.5950000000000002</v>
      </c>
      <c r="X117" s="16">
        <f>W117*0.0169</f>
        <v>6.0755499999999997E-2</v>
      </c>
      <c r="Y117" s="17">
        <v>1.284</v>
      </c>
      <c r="Z117" s="16">
        <f>Y117*0.0289</f>
        <v>3.7107599999999998E-2</v>
      </c>
      <c r="AA117" s="17">
        <v>1.274</v>
      </c>
      <c r="AB117" s="16">
        <f>AA117*0.0557</f>
        <v>7.0961800000000005E-2</v>
      </c>
      <c r="AC117" s="16" t="s">
        <v>77</v>
      </c>
      <c r="AD117" s="16" t="s">
        <v>77</v>
      </c>
      <c r="AE117" s="16">
        <f>SUM(I117,K117,M117,O117,Q117,S117,U117,W117,Y117,AA117)</f>
        <v>95.478000000000009</v>
      </c>
      <c r="AF117" s="17"/>
      <c r="AG117" s="17">
        <v>45.521999999999998</v>
      </c>
      <c r="AH117" s="17">
        <v>3.395</v>
      </c>
      <c r="AI117" s="17">
        <v>12.037000000000001</v>
      </c>
      <c r="AJ117" s="17">
        <v>0.89200000000000002</v>
      </c>
      <c r="AK117" s="17">
        <v>11.784000000000001</v>
      </c>
      <c r="AL117" s="17">
        <v>9.8000000000000004E-2</v>
      </c>
      <c r="AM117" s="17">
        <v>12.742000000000001</v>
      </c>
      <c r="AN117" s="17">
        <v>8.5109999999999992</v>
      </c>
      <c r="AO117" s="17">
        <v>2.9380000000000002</v>
      </c>
      <c r="AP117" s="17">
        <v>1.0449999999999999</v>
      </c>
      <c r="AQ117" s="17">
        <v>1.036</v>
      </c>
      <c r="AS117">
        <v>25.58</v>
      </c>
      <c r="AU117" s="13">
        <v>39.832749999999997</v>
      </c>
      <c r="AV117" s="7" t="s">
        <v>77</v>
      </c>
      <c r="AW117" s="7" t="s">
        <v>77</v>
      </c>
      <c r="AX117" s="7" t="s">
        <v>77</v>
      </c>
      <c r="AY117" s="13">
        <v>3.6999999999999998E-2</v>
      </c>
      <c r="AZ117" s="7" t="s">
        <v>77</v>
      </c>
      <c r="BA117" s="13">
        <v>12.29325</v>
      </c>
      <c r="BB117" s="7" t="s">
        <v>77</v>
      </c>
      <c r="BC117" s="13">
        <v>0.15275000000000002</v>
      </c>
      <c r="BD117" s="7" t="s">
        <v>77</v>
      </c>
      <c r="BE117" s="13">
        <v>46.670499999999997</v>
      </c>
      <c r="BF117" s="7" t="s">
        <v>77</v>
      </c>
      <c r="BG117" s="13">
        <v>0.25320000000000004</v>
      </c>
      <c r="BH117" s="7" t="s">
        <v>77</v>
      </c>
      <c r="BI117" s="7" t="s">
        <v>77</v>
      </c>
      <c r="BJ117" s="7" t="s">
        <v>77</v>
      </c>
      <c r="BK117" s="13">
        <v>0.24485000000000001</v>
      </c>
      <c r="BL117" s="7" t="s">
        <v>77</v>
      </c>
      <c r="BM117" s="7" t="s">
        <v>77</v>
      </c>
      <c r="BN117" s="7" t="s">
        <v>77</v>
      </c>
      <c r="BO117" s="7" t="s">
        <v>77</v>
      </c>
      <c r="BP117" s="7" t="s">
        <v>77</v>
      </c>
      <c r="BQ117" s="7" t="s">
        <v>77</v>
      </c>
      <c r="BR117" s="7" t="s">
        <v>77</v>
      </c>
      <c r="BS117" s="7" t="s">
        <v>77</v>
      </c>
      <c r="BT117" s="7" t="s">
        <v>77</v>
      </c>
      <c r="BU117" s="7">
        <f>SUM(AU117,AY117,BA117,BC117,BE117,BG117,BK117)</f>
        <v>99.48429999999999</v>
      </c>
      <c r="BV117" s="7">
        <v>87.124849182446667</v>
      </c>
      <c r="BW117" s="7" t="s">
        <v>77</v>
      </c>
      <c r="BY117" s="24" t="s">
        <v>77</v>
      </c>
      <c r="BZ117" s="1" t="s">
        <v>77</v>
      </c>
      <c r="CA117" s="13">
        <v>4.4201958201318599</v>
      </c>
      <c r="CB117" s="7">
        <f>CA117*0.05</f>
        <v>0.22100979100659301</v>
      </c>
      <c r="CC117" s="1" t="s">
        <v>77</v>
      </c>
      <c r="CD117" s="1" t="s">
        <v>77</v>
      </c>
      <c r="CE117" s="1" t="s">
        <v>77</v>
      </c>
      <c r="CF117" s="1" t="s">
        <v>77</v>
      </c>
      <c r="CG117" s="1" t="s">
        <v>77</v>
      </c>
      <c r="CH117" s="1" t="s">
        <v>77</v>
      </c>
      <c r="CI117" s="1" t="s">
        <v>77</v>
      </c>
      <c r="CJ117" s="1" t="s">
        <v>77</v>
      </c>
      <c r="CK117" s="1" t="s">
        <v>77</v>
      </c>
      <c r="CL117" s="1" t="s">
        <v>77</v>
      </c>
      <c r="CM117" s="1" t="s">
        <v>77</v>
      </c>
      <c r="CN117" s="1" t="s">
        <v>77</v>
      </c>
      <c r="CO117" s="1" t="s">
        <v>77</v>
      </c>
      <c r="CP117" s="1" t="s">
        <v>77</v>
      </c>
      <c r="CQ117" s="1" t="s">
        <v>77</v>
      </c>
      <c r="CR117" s="1" t="s">
        <v>77</v>
      </c>
      <c r="CS117" s="1" t="s">
        <v>77</v>
      </c>
      <c r="CT117" s="1" t="s">
        <v>77</v>
      </c>
      <c r="CU117" s="1" t="s">
        <v>77</v>
      </c>
      <c r="CV117" s="1" t="s">
        <v>77</v>
      </c>
      <c r="CW117" s="13">
        <v>46.537567844548803</v>
      </c>
      <c r="CX117" s="7">
        <f>CW117*0.02</f>
        <v>0.9307513568909761</v>
      </c>
      <c r="CY117" s="13">
        <v>438.30880033702601</v>
      </c>
      <c r="CZ117" s="7">
        <f>CY117*0.02</f>
        <v>8.7661760067405208</v>
      </c>
      <c r="DA117" s="13">
        <v>80.011001376263394</v>
      </c>
      <c r="DB117" s="7">
        <f>DA117*0.04</f>
        <v>3.2004400550505356</v>
      </c>
      <c r="DC117" s="13">
        <v>490.25974380326699</v>
      </c>
      <c r="DD117" s="7">
        <f>DC117*0.06</f>
        <v>29.415584628196019</v>
      </c>
      <c r="DE117" s="13">
        <v>55.487100122346703</v>
      </c>
      <c r="DF117" s="7">
        <f>DE117*0.03</f>
        <v>1.664613003670401</v>
      </c>
      <c r="DG117" s="13">
        <v>134.02470289189901</v>
      </c>
      <c r="DH117" s="7">
        <f>DG117*0.03</f>
        <v>4.0207410867569706</v>
      </c>
      <c r="DI117" s="13">
        <v>17.200564475377298</v>
      </c>
      <c r="DJ117" s="7">
        <f>DI117*0.03</f>
        <v>0.51601693426131889</v>
      </c>
      <c r="DK117" s="13">
        <v>73.429820932956005</v>
      </c>
      <c r="DL117" s="7">
        <f>DK117*0.02</f>
        <v>1.4685964186591201</v>
      </c>
      <c r="DM117" s="13">
        <v>11.208743474754099</v>
      </c>
      <c r="DN117" s="7">
        <f>DM117*0.08</f>
        <v>0.89669947798032801</v>
      </c>
      <c r="DO117" s="13">
        <v>2.8769472053994098</v>
      </c>
      <c r="DP117" s="7">
        <f>DO117*0.15</f>
        <v>0.43154208080991147</v>
      </c>
      <c r="DQ117" s="13">
        <v>11.9836420012464</v>
      </c>
      <c r="DR117" s="7">
        <f>DQ117*0.09</f>
        <v>1.078527780112176</v>
      </c>
      <c r="DS117" s="7" t="s">
        <v>77</v>
      </c>
      <c r="DT117" s="7" t="s">
        <v>77</v>
      </c>
      <c r="DU117" s="13">
        <v>8.7792728832446194</v>
      </c>
      <c r="DV117" s="7">
        <f>DU117*0.04</f>
        <v>0.35117091532978478</v>
      </c>
      <c r="DW117" s="7" t="s">
        <v>77</v>
      </c>
      <c r="DX117" s="7" t="s">
        <v>77</v>
      </c>
      <c r="DY117" s="13">
        <v>4.0960481266555302</v>
      </c>
      <c r="DZ117" s="7">
        <f>DY117*0.04</f>
        <v>0.16384192506622122</v>
      </c>
      <c r="EA117" s="7" t="s">
        <v>77</v>
      </c>
      <c r="EB117" s="7" t="s">
        <v>77</v>
      </c>
      <c r="EC117" s="13">
        <v>3.27203631327292</v>
      </c>
      <c r="ED117" s="13">
        <f>EC117*0.06</f>
        <v>0.1963221787963752</v>
      </c>
      <c r="EE117" s="13">
        <v>0.32120089626291504</v>
      </c>
      <c r="EF117" s="7">
        <f>EE117*0.14</f>
        <v>4.4968125476808112E-2</v>
      </c>
      <c r="EG117" s="13">
        <v>7.7391626075444595</v>
      </c>
      <c r="EH117" s="13">
        <f>EG117*0.16</f>
        <v>1.2382660172071136</v>
      </c>
      <c r="EI117" s="7" t="s">
        <v>77</v>
      </c>
      <c r="EJ117" s="7" t="s">
        <v>77</v>
      </c>
      <c r="EK117" s="7" t="s">
        <v>77</v>
      </c>
      <c r="EL117" s="7" t="s">
        <v>77</v>
      </c>
      <c r="EM117" s="7" t="s">
        <v>77</v>
      </c>
      <c r="EN117" s="7" t="s">
        <v>77</v>
      </c>
      <c r="EO117" s="7" t="s">
        <v>77</v>
      </c>
      <c r="EP117" s="7" t="s">
        <v>77</v>
      </c>
      <c r="EQ117" s="7" t="s">
        <v>77</v>
      </c>
      <c r="ER117" s="7" t="s">
        <v>77</v>
      </c>
      <c r="ES117" s="13">
        <v>648.39891780000005</v>
      </c>
      <c r="ET117" s="13">
        <v>34.642468229999999</v>
      </c>
      <c r="EU117" s="13">
        <v>326.23759840000002</v>
      </c>
      <c r="EV117" s="13">
        <v>59.720367950000004</v>
      </c>
      <c r="EW117" s="13">
        <v>364.85475079999998</v>
      </c>
      <c r="EX117" s="13">
        <v>41.293621909999999</v>
      </c>
      <c r="EY117" s="13">
        <v>99.741773260000002</v>
      </c>
      <c r="EZ117" s="13">
        <v>12.803685959999999</v>
      </c>
      <c r="FA117" s="13">
        <v>54.648087269999998</v>
      </c>
      <c r="FB117" s="13">
        <v>8.3425327409999994</v>
      </c>
      <c r="FC117" s="13">
        <v>2.1414669449999999</v>
      </c>
      <c r="FD117" s="13">
        <v>8.9208616159999998</v>
      </c>
      <c r="FE117" s="7" t="s">
        <v>77</v>
      </c>
      <c r="FF117" s="13">
        <v>6.5412606569999996</v>
      </c>
      <c r="FG117" s="7" t="s">
        <v>77</v>
      </c>
      <c r="FH117" s="13">
        <v>3.057298335</v>
      </c>
      <c r="FI117" s="7" t="s">
        <v>77</v>
      </c>
      <c r="FJ117" s="13">
        <v>2.4502042990000001</v>
      </c>
      <c r="FK117" s="13">
        <v>0.241237064</v>
      </c>
    </row>
    <row r="118" spans="1:167" x14ac:dyDescent="0.25">
      <c r="A118" t="s">
        <v>133</v>
      </c>
      <c r="B118" s="1" t="s">
        <v>225</v>
      </c>
      <c r="C118" s="15">
        <v>64.873819999999995</v>
      </c>
      <c r="D118" s="15">
        <v>-22.350280000000001</v>
      </c>
      <c r="E118">
        <v>8</v>
      </c>
      <c r="F118">
        <v>3</v>
      </c>
      <c r="G118" t="s">
        <v>72</v>
      </c>
      <c r="I118" s="17">
        <v>47.02</v>
      </c>
      <c r="J118" s="16">
        <f t="shared" ref="J118:J181" si="64">I118*0.02</f>
        <v>0.94040000000000012</v>
      </c>
      <c r="K118" s="17">
        <v>2.1640000000000001</v>
      </c>
      <c r="L118" s="16">
        <f t="shared" ref="L118:L181" si="65">K118*0.026</f>
        <v>5.6264000000000002E-2</v>
      </c>
      <c r="M118" s="17">
        <v>14.484999999999999</v>
      </c>
      <c r="N118" s="16">
        <f t="shared" ref="N118:N181" si="66">M118*0.0208</f>
        <v>0.301288</v>
      </c>
      <c r="O118" s="17">
        <v>7.1580000000000004</v>
      </c>
      <c r="P118" s="16">
        <f t="shared" ref="P118:P181" si="67">O118*0.0184</f>
        <v>0.1317072</v>
      </c>
      <c r="Q118" s="17">
        <v>0.151</v>
      </c>
      <c r="R118" s="16">
        <f t="shared" ref="R118:R181" si="68">Q118*0.1498</f>
        <v>2.2619799999999999E-2</v>
      </c>
      <c r="S118" s="17">
        <v>7.3460000000000001</v>
      </c>
      <c r="T118" s="16">
        <f t="shared" ref="T118:T181" si="69">S118*0.0178</f>
        <v>0.13075880000000001</v>
      </c>
      <c r="U118" s="17">
        <v>13.3</v>
      </c>
      <c r="V118" s="16">
        <f t="shared" ref="V118:V181" si="70">U118*0.02</f>
        <v>0.26600000000000001</v>
      </c>
      <c r="W118" s="17">
        <v>2.5569999999999999</v>
      </c>
      <c r="X118" s="16">
        <f t="shared" ref="X118:X181" si="71">W118*0.0169</f>
        <v>4.3213299999999996E-2</v>
      </c>
      <c r="Y118" s="17">
        <v>0.873</v>
      </c>
      <c r="Z118" s="16">
        <f t="shared" ref="Z118:Z181" si="72">Y118*0.0289</f>
        <v>2.5229699999999997E-2</v>
      </c>
      <c r="AA118" s="17">
        <v>0.31900000000000001</v>
      </c>
      <c r="AB118" s="16">
        <f t="shared" ref="AB118:AB181" si="73">AA118*0.0557</f>
        <v>1.7768300000000001E-2</v>
      </c>
      <c r="AC118" s="16" t="s">
        <v>77</v>
      </c>
      <c r="AD118" s="16" t="s">
        <v>77</v>
      </c>
      <c r="AE118" s="16">
        <f t="shared" ref="AE118:AE181" si="74">SUM(I118,K118,M118,O118,Q118,S118,U118,W118,Y118,AA118)</f>
        <v>95.373000000000005</v>
      </c>
      <c r="AF118" s="17"/>
      <c r="AG118" s="17">
        <v>47.502000000000002</v>
      </c>
      <c r="AH118" s="17">
        <v>1.9339999999999999</v>
      </c>
      <c r="AI118" s="17">
        <v>12.948</v>
      </c>
      <c r="AJ118" s="17">
        <v>0.81399999999999995</v>
      </c>
      <c r="AK118" s="17">
        <v>9.8849999999999998</v>
      </c>
      <c r="AL118" s="17">
        <v>0.13500000000000001</v>
      </c>
      <c r="AM118" s="17">
        <v>11.542</v>
      </c>
      <c r="AN118" s="17">
        <v>11.888</v>
      </c>
      <c r="AO118" s="17">
        <v>2.286</v>
      </c>
      <c r="AP118" s="17">
        <v>0.78</v>
      </c>
      <c r="AQ118" s="17">
        <v>0.28499999999999998</v>
      </c>
      <c r="AS118">
        <v>15.75</v>
      </c>
      <c r="AU118" s="13">
        <v>39.501533333333299</v>
      </c>
      <c r="AV118" s="7" t="s">
        <v>77</v>
      </c>
      <c r="AW118" s="7" t="s">
        <v>77</v>
      </c>
      <c r="AX118" s="7" t="s">
        <v>77</v>
      </c>
      <c r="AY118" s="13">
        <v>4.6666666666666697E-2</v>
      </c>
      <c r="AZ118" s="7" t="s">
        <v>77</v>
      </c>
      <c r="BA118" s="13">
        <v>11.5964666666667</v>
      </c>
      <c r="BB118" s="7" t="s">
        <v>77</v>
      </c>
      <c r="BC118" s="13">
        <v>0.20250000000000001</v>
      </c>
      <c r="BD118" s="7" t="s">
        <v>77</v>
      </c>
      <c r="BE118" s="13">
        <v>46.796999999999997</v>
      </c>
      <c r="BF118" s="7" t="s">
        <v>77</v>
      </c>
      <c r="BG118" s="13">
        <v>0.33573333333333305</v>
      </c>
      <c r="BH118" s="7" t="s">
        <v>77</v>
      </c>
      <c r="BI118" s="7" t="s">
        <v>77</v>
      </c>
      <c r="BJ118" s="7" t="s">
        <v>77</v>
      </c>
      <c r="BK118" s="13">
        <v>0.26173333333333304</v>
      </c>
      <c r="BL118" s="7" t="s">
        <v>77</v>
      </c>
      <c r="BM118" s="7" t="s">
        <v>77</v>
      </c>
      <c r="BN118" s="7" t="s">
        <v>77</v>
      </c>
      <c r="BO118" s="7" t="s">
        <v>77</v>
      </c>
      <c r="BP118" s="7" t="s">
        <v>77</v>
      </c>
      <c r="BQ118" s="7" t="s">
        <v>77</v>
      </c>
      <c r="BR118" s="7" t="s">
        <v>77</v>
      </c>
      <c r="BS118" s="7" t="s">
        <v>77</v>
      </c>
      <c r="BT118" s="7" t="s">
        <v>77</v>
      </c>
      <c r="BU118" s="7">
        <f t="shared" ref="BU118:BU181" si="75">SUM(AU118,AY118,BA118,BC118,BE118,BG118,BK118)</f>
        <v>98.74163333333334</v>
      </c>
      <c r="BV118" s="7">
        <v>87.794365979546129</v>
      </c>
      <c r="BW118" s="7" t="s">
        <v>77</v>
      </c>
      <c r="BY118" s="24" t="s">
        <v>77</v>
      </c>
      <c r="BZ118" s="1" t="s">
        <v>77</v>
      </c>
      <c r="CA118" s="13">
        <v>3.9685409125517301</v>
      </c>
      <c r="CB118" s="7">
        <f t="shared" ref="CB118:CB181" si="76">CA118*0.05</f>
        <v>0.19842704562758651</v>
      </c>
      <c r="CC118" s="1" t="s">
        <v>77</v>
      </c>
      <c r="CD118" s="1" t="s">
        <v>77</v>
      </c>
      <c r="CE118" s="1" t="s">
        <v>77</v>
      </c>
      <c r="CF118" s="1" t="s">
        <v>77</v>
      </c>
      <c r="CG118" s="1" t="s">
        <v>77</v>
      </c>
      <c r="CH118" s="1" t="s">
        <v>77</v>
      </c>
      <c r="CI118" s="1" t="s">
        <v>77</v>
      </c>
      <c r="CJ118" s="1" t="s">
        <v>77</v>
      </c>
      <c r="CK118" s="1" t="s">
        <v>77</v>
      </c>
      <c r="CL118" s="1" t="s">
        <v>77</v>
      </c>
      <c r="CM118" s="1" t="s">
        <v>77</v>
      </c>
      <c r="CN118" s="1" t="s">
        <v>77</v>
      </c>
      <c r="CO118" s="1" t="s">
        <v>77</v>
      </c>
      <c r="CP118" s="1" t="s">
        <v>77</v>
      </c>
      <c r="CQ118" s="1" t="s">
        <v>77</v>
      </c>
      <c r="CR118" s="1" t="s">
        <v>77</v>
      </c>
      <c r="CS118" s="1" t="s">
        <v>77</v>
      </c>
      <c r="CT118" s="1" t="s">
        <v>77</v>
      </c>
      <c r="CU118" s="1" t="s">
        <v>77</v>
      </c>
      <c r="CV118" s="1" t="s">
        <v>77</v>
      </c>
      <c r="CW118" s="13">
        <v>29.211098303267999</v>
      </c>
      <c r="CX118" s="7">
        <f t="shared" ref="CX118:CX181" si="77">CW118*0.02</f>
        <v>0.58422196606536003</v>
      </c>
      <c r="CY118" s="13">
        <v>148.554438768349</v>
      </c>
      <c r="CZ118" s="7">
        <f t="shared" ref="CZ118:CZ181" si="78">CY118*0.02</f>
        <v>2.9710887753669799</v>
      </c>
      <c r="DA118" s="13">
        <v>39.483366581737897</v>
      </c>
      <c r="DB118" s="7">
        <f t="shared" ref="DB118:DB181" si="79">DA118*0.04</f>
        <v>1.579334663269516</v>
      </c>
      <c r="DC118" s="13">
        <v>292.85535029923602</v>
      </c>
      <c r="DD118" s="7">
        <f t="shared" ref="DD118:DD181" si="80">DC118*0.06</f>
        <v>17.571321017954162</v>
      </c>
      <c r="DE118" s="13">
        <v>24.8618667029634</v>
      </c>
      <c r="DF118" s="7">
        <f t="shared" ref="DF118:DF181" si="81">DE118*0.03</f>
        <v>0.74585600108890193</v>
      </c>
      <c r="DG118" s="13">
        <v>54.657825001382399</v>
      </c>
      <c r="DH118" s="7">
        <f t="shared" ref="DH118:DH181" si="82">DG118*0.03</f>
        <v>1.6397347500414718</v>
      </c>
      <c r="DI118" s="13">
        <v>6.9417564515374401</v>
      </c>
      <c r="DJ118" s="7">
        <f t="shared" ref="DJ118:DJ181" si="83">DI118*0.03</f>
        <v>0.20825269354612319</v>
      </c>
      <c r="DK118" s="13">
        <v>30.880607743971701</v>
      </c>
      <c r="DL118" s="7">
        <f t="shared" ref="DL118:DL181" si="84">DK118*0.02</f>
        <v>0.61761215487943399</v>
      </c>
      <c r="DM118" s="13">
        <v>5.6593179894427497</v>
      </c>
      <c r="DN118" s="7">
        <f t="shared" ref="DN118:DN181" si="85">DM118*0.08</f>
        <v>0.45274543915541998</v>
      </c>
      <c r="DO118" s="13">
        <v>1.33560755256296</v>
      </c>
      <c r="DP118" s="7">
        <f t="shared" ref="DP118:DP181" si="86">DO118*0.15</f>
        <v>0.200341132884444</v>
      </c>
      <c r="DQ118" s="13">
        <v>5.42537399138235</v>
      </c>
      <c r="DR118" s="7">
        <f t="shared" ref="DR118:DR181" si="87">DQ118*0.09</f>
        <v>0.48828365922441147</v>
      </c>
      <c r="DS118" s="7" t="s">
        <v>77</v>
      </c>
      <c r="DT118" s="7" t="s">
        <v>77</v>
      </c>
      <c r="DU118" s="13">
        <v>5.5434093722219195</v>
      </c>
      <c r="DV118" s="7">
        <f t="shared" ref="DV118:DV181" si="88">DU118*0.04</f>
        <v>0.22173637488887679</v>
      </c>
      <c r="DW118" s="7" t="s">
        <v>77</v>
      </c>
      <c r="DX118" s="7" t="s">
        <v>77</v>
      </c>
      <c r="DY118" s="13">
        <v>2.5265951790522299</v>
      </c>
      <c r="DZ118" s="7">
        <f t="shared" ref="DZ118:DZ181" si="89">DY118*0.04</f>
        <v>0.10106380716208919</v>
      </c>
      <c r="EA118" s="7" t="s">
        <v>77</v>
      </c>
      <c r="EB118" s="7" t="s">
        <v>77</v>
      </c>
      <c r="EC118" s="13">
        <v>2.4277006707812498</v>
      </c>
      <c r="ED118" s="13">
        <f t="shared" ref="ED118:ED181" si="90">EC118*0.06</f>
        <v>0.14566204024687499</v>
      </c>
      <c r="EE118" s="13">
        <v>0.31720679373370403</v>
      </c>
      <c r="EF118" s="7">
        <f t="shared" ref="EF118:EF181" si="91">EE118*0.14</f>
        <v>4.4408951122718567E-2</v>
      </c>
      <c r="EG118" s="13">
        <v>3.0763635744941502</v>
      </c>
      <c r="EH118" s="13">
        <f t="shared" ref="EH118:EH181" si="92">EG118*0.16</f>
        <v>0.49221817191906403</v>
      </c>
      <c r="EI118" s="7" t="s">
        <v>77</v>
      </c>
      <c r="EJ118" s="7" t="s">
        <v>77</v>
      </c>
      <c r="EK118" s="7" t="s">
        <v>77</v>
      </c>
      <c r="EL118" s="7" t="s">
        <v>77</v>
      </c>
      <c r="EM118" s="7" t="s">
        <v>77</v>
      </c>
      <c r="EN118" s="7" t="s">
        <v>77</v>
      </c>
      <c r="EO118" s="7" t="s">
        <v>77</v>
      </c>
      <c r="EP118" s="7" t="s">
        <v>77</v>
      </c>
      <c r="EQ118" s="7" t="s">
        <v>77</v>
      </c>
      <c r="ER118" s="7" t="s">
        <v>77</v>
      </c>
      <c r="ES118" s="13">
        <v>429.94201379999998</v>
      </c>
      <c r="ET118" s="13">
        <v>24.614146600000002</v>
      </c>
      <c r="EU118" s="13">
        <v>125.1678399</v>
      </c>
      <c r="EV118" s="13">
        <v>33.321794869999998</v>
      </c>
      <c r="EW118" s="13">
        <v>246.73198579999999</v>
      </c>
      <c r="EX118" s="13">
        <v>20.9461586</v>
      </c>
      <c r="EY118" s="13">
        <v>46.049375400000002</v>
      </c>
      <c r="EZ118" s="13">
        <v>5.8492317160000002</v>
      </c>
      <c r="FA118" s="13">
        <v>26.017357910000001</v>
      </c>
      <c r="FB118" s="13">
        <v>4.7683022749999999</v>
      </c>
      <c r="FC118" s="13">
        <v>1.1253843640000001</v>
      </c>
      <c r="FD118" s="13">
        <v>4.5716610190000004</v>
      </c>
      <c r="FE118" s="7" t="s">
        <v>77</v>
      </c>
      <c r="FF118" s="13">
        <v>4.6735251230000001</v>
      </c>
      <c r="FG118" s="7" t="s">
        <v>77</v>
      </c>
      <c r="FH118" s="13">
        <v>2.1323076919999999</v>
      </c>
      <c r="FI118" s="7" t="s">
        <v>77</v>
      </c>
      <c r="FJ118" s="13">
        <v>2.0527122769999999</v>
      </c>
      <c r="FK118" s="13">
        <v>0.26867033899999998</v>
      </c>
    </row>
    <row r="119" spans="1:167" x14ac:dyDescent="0.25">
      <c r="A119" t="s">
        <v>133</v>
      </c>
      <c r="B119" s="1" t="s">
        <v>225</v>
      </c>
      <c r="C119" s="15">
        <v>64.873819999999995</v>
      </c>
      <c r="D119" s="15">
        <v>-22.350280000000001</v>
      </c>
      <c r="E119">
        <v>8</v>
      </c>
      <c r="F119">
        <v>4</v>
      </c>
      <c r="G119" t="s">
        <v>72</v>
      </c>
      <c r="I119" s="17">
        <v>47.345999999999997</v>
      </c>
      <c r="J119" s="16">
        <f t="shared" si="64"/>
        <v>0.94691999999999998</v>
      </c>
      <c r="K119" s="17">
        <v>1.9159999999999999</v>
      </c>
      <c r="L119" s="16">
        <f t="shared" si="65"/>
        <v>4.9815999999999999E-2</v>
      </c>
      <c r="M119" s="17">
        <v>14.24</v>
      </c>
      <c r="N119" s="16">
        <f t="shared" si="66"/>
        <v>0.29619200000000001</v>
      </c>
      <c r="O119" s="17">
        <v>7.0629999999999997</v>
      </c>
      <c r="P119" s="16">
        <f t="shared" si="67"/>
        <v>0.1299592</v>
      </c>
      <c r="Q119" s="17">
        <v>0.126</v>
      </c>
      <c r="R119" s="16">
        <f t="shared" si="68"/>
        <v>1.8874799999999997E-2</v>
      </c>
      <c r="S119" s="17">
        <v>7.5529999999999999</v>
      </c>
      <c r="T119" s="16">
        <f t="shared" si="69"/>
        <v>0.13444339999999999</v>
      </c>
      <c r="U119" s="17">
        <v>13.864000000000001</v>
      </c>
      <c r="V119" s="16">
        <f t="shared" si="70"/>
        <v>0.27728000000000003</v>
      </c>
      <c r="W119" s="17">
        <v>2.4060000000000001</v>
      </c>
      <c r="X119" s="16">
        <f t="shared" si="71"/>
        <v>4.06614E-2</v>
      </c>
      <c r="Y119" s="17">
        <v>0.77600000000000002</v>
      </c>
      <c r="Z119" s="16">
        <f t="shared" si="72"/>
        <v>2.2426399999999999E-2</v>
      </c>
      <c r="AA119" s="17">
        <v>0.245</v>
      </c>
      <c r="AB119" s="16">
        <f t="shared" si="73"/>
        <v>1.3646499999999999E-2</v>
      </c>
      <c r="AC119" s="16" t="s">
        <v>77</v>
      </c>
      <c r="AD119" s="16" t="s">
        <v>77</v>
      </c>
      <c r="AE119" s="16">
        <f t="shared" si="74"/>
        <v>95.535000000000011</v>
      </c>
      <c r="AF119" s="17"/>
      <c r="AG119" s="17">
        <v>47.850999999999999</v>
      </c>
      <c r="AH119" s="17">
        <v>1.734</v>
      </c>
      <c r="AI119" s="17">
        <v>12.888999999999999</v>
      </c>
      <c r="AJ119" s="17">
        <v>0.80400000000000005</v>
      </c>
      <c r="AK119" s="17">
        <v>9.6470000000000002</v>
      </c>
      <c r="AL119" s="17">
        <v>0.114</v>
      </c>
      <c r="AM119" s="17">
        <v>11.308999999999999</v>
      </c>
      <c r="AN119" s="17">
        <v>12.548999999999999</v>
      </c>
      <c r="AO119" s="17">
        <v>2.1779999999999999</v>
      </c>
      <c r="AP119" s="17">
        <v>0.70199999999999996</v>
      </c>
      <c r="AQ119" s="17">
        <v>0.222</v>
      </c>
      <c r="AS119">
        <v>14.18</v>
      </c>
      <c r="AU119" s="13">
        <v>39.501533333333299</v>
      </c>
      <c r="AV119" s="7" t="s">
        <v>77</v>
      </c>
      <c r="AW119" s="7" t="s">
        <v>77</v>
      </c>
      <c r="AX119" s="7" t="s">
        <v>77</v>
      </c>
      <c r="AY119" s="13">
        <v>4.6666666666666697E-2</v>
      </c>
      <c r="AZ119" s="7" t="s">
        <v>77</v>
      </c>
      <c r="BA119" s="13">
        <v>11.5964666666667</v>
      </c>
      <c r="BB119" s="7" t="s">
        <v>77</v>
      </c>
      <c r="BC119" s="13">
        <v>0.20250000000000001</v>
      </c>
      <c r="BD119" s="7" t="s">
        <v>77</v>
      </c>
      <c r="BE119" s="13">
        <v>46.796999999999997</v>
      </c>
      <c r="BF119" s="7" t="s">
        <v>77</v>
      </c>
      <c r="BG119" s="13">
        <v>0.33573333333333305</v>
      </c>
      <c r="BH119" s="7" t="s">
        <v>77</v>
      </c>
      <c r="BI119" s="7" t="s">
        <v>77</v>
      </c>
      <c r="BJ119" s="7" t="s">
        <v>77</v>
      </c>
      <c r="BK119" s="13">
        <v>0.26173333333333304</v>
      </c>
      <c r="BL119" s="7" t="s">
        <v>77</v>
      </c>
      <c r="BM119" s="7" t="s">
        <v>77</v>
      </c>
      <c r="BN119" s="7" t="s">
        <v>77</v>
      </c>
      <c r="BO119" s="7" t="s">
        <v>77</v>
      </c>
      <c r="BP119" s="7" t="s">
        <v>77</v>
      </c>
      <c r="BQ119" s="7" t="s">
        <v>77</v>
      </c>
      <c r="BR119" s="7" t="s">
        <v>77</v>
      </c>
      <c r="BS119" s="7" t="s">
        <v>77</v>
      </c>
      <c r="BT119" s="7" t="s">
        <v>77</v>
      </c>
      <c r="BU119" s="7">
        <f t="shared" si="75"/>
        <v>98.74163333333334</v>
      </c>
      <c r="BV119" s="7">
        <v>87.794365979546129</v>
      </c>
      <c r="BW119" s="7" t="s">
        <v>77</v>
      </c>
      <c r="BY119" s="24" t="s">
        <v>77</v>
      </c>
      <c r="BZ119" s="1" t="s">
        <v>77</v>
      </c>
      <c r="CA119" s="13">
        <v>3.4691567150623701</v>
      </c>
      <c r="CB119" s="7">
        <f t="shared" si="76"/>
        <v>0.17345783575311852</v>
      </c>
      <c r="CC119" s="1" t="s">
        <v>77</v>
      </c>
      <c r="CD119" s="1" t="s">
        <v>77</v>
      </c>
      <c r="CE119" s="1" t="s">
        <v>77</v>
      </c>
      <c r="CF119" s="1" t="s">
        <v>77</v>
      </c>
      <c r="CG119" s="1" t="s">
        <v>77</v>
      </c>
      <c r="CH119" s="1" t="s">
        <v>77</v>
      </c>
      <c r="CI119" s="1" t="s">
        <v>77</v>
      </c>
      <c r="CJ119" s="1" t="s">
        <v>77</v>
      </c>
      <c r="CK119" s="1" t="s">
        <v>77</v>
      </c>
      <c r="CL119" s="1" t="s">
        <v>77</v>
      </c>
      <c r="CM119" s="1" t="s">
        <v>77</v>
      </c>
      <c r="CN119" s="1" t="s">
        <v>77</v>
      </c>
      <c r="CO119" s="1" t="s">
        <v>77</v>
      </c>
      <c r="CP119" s="1" t="s">
        <v>77</v>
      </c>
      <c r="CQ119" s="1" t="s">
        <v>77</v>
      </c>
      <c r="CR119" s="1" t="s">
        <v>77</v>
      </c>
      <c r="CS119" s="1" t="s">
        <v>77</v>
      </c>
      <c r="CT119" s="1" t="s">
        <v>77</v>
      </c>
      <c r="CU119" s="1" t="s">
        <v>77</v>
      </c>
      <c r="CV119" s="1" t="s">
        <v>77</v>
      </c>
      <c r="CW119" s="13">
        <v>25.556649164234202</v>
      </c>
      <c r="CX119" s="7">
        <f t="shared" si="77"/>
        <v>0.51113298328468404</v>
      </c>
      <c r="CY119" s="13">
        <v>130.845819481348</v>
      </c>
      <c r="CZ119" s="7">
        <f t="shared" si="78"/>
        <v>2.6169163896269603</v>
      </c>
      <c r="DA119" s="13">
        <v>33.561583076006698</v>
      </c>
      <c r="DB119" s="7">
        <f t="shared" si="79"/>
        <v>1.3424633230402681</v>
      </c>
      <c r="DC119" s="13">
        <v>234.762111950796</v>
      </c>
      <c r="DD119" s="7">
        <f t="shared" si="80"/>
        <v>14.085726717047759</v>
      </c>
      <c r="DE119" s="13">
        <v>20.149622564197902</v>
      </c>
      <c r="DF119" s="7">
        <f t="shared" si="81"/>
        <v>0.604488676925937</v>
      </c>
      <c r="DG119" s="13">
        <v>43.161167410836903</v>
      </c>
      <c r="DH119" s="7">
        <f t="shared" si="82"/>
        <v>1.2948350223251071</v>
      </c>
      <c r="DI119" s="13">
        <v>5.4936235104275397</v>
      </c>
      <c r="DJ119" s="7">
        <f t="shared" si="83"/>
        <v>0.16480870531282618</v>
      </c>
      <c r="DK119" s="13">
        <v>24.490028682586399</v>
      </c>
      <c r="DL119" s="7">
        <f t="shared" si="84"/>
        <v>0.48980057365172797</v>
      </c>
      <c r="DM119" s="13">
        <v>4.8124648860089003</v>
      </c>
      <c r="DN119" s="7">
        <f t="shared" si="85"/>
        <v>0.38499719088071205</v>
      </c>
      <c r="DO119" s="13">
        <v>1.09302197871828</v>
      </c>
      <c r="DP119" s="7">
        <f t="shared" si="86"/>
        <v>0.16395329680774198</v>
      </c>
      <c r="DQ119" s="13">
        <v>4.9275754132362302</v>
      </c>
      <c r="DR119" s="7">
        <f t="shared" si="87"/>
        <v>0.44348178719126069</v>
      </c>
      <c r="DS119" s="7" t="s">
        <v>77</v>
      </c>
      <c r="DT119" s="7" t="s">
        <v>77</v>
      </c>
      <c r="DU119" s="13">
        <v>4.4745257235066305</v>
      </c>
      <c r="DV119" s="7">
        <f t="shared" si="88"/>
        <v>0.17898102894026521</v>
      </c>
      <c r="DW119" s="7" t="s">
        <v>77</v>
      </c>
      <c r="DX119" s="7" t="s">
        <v>77</v>
      </c>
      <c r="DY119" s="13">
        <v>2.3814150357581898</v>
      </c>
      <c r="DZ119" s="7">
        <f t="shared" si="89"/>
        <v>9.5256601430327589E-2</v>
      </c>
      <c r="EA119" s="7" t="s">
        <v>77</v>
      </c>
      <c r="EB119" s="7" t="s">
        <v>77</v>
      </c>
      <c r="EC119" s="13">
        <v>1.9558229029818901</v>
      </c>
      <c r="ED119" s="13">
        <f t="shared" si="90"/>
        <v>0.1173493741789134</v>
      </c>
      <c r="EE119" s="13">
        <v>0.28355207853706105</v>
      </c>
      <c r="EF119" s="7">
        <f t="shared" si="91"/>
        <v>3.9697290995188553E-2</v>
      </c>
      <c r="EG119" s="13">
        <v>2.85875410279264</v>
      </c>
      <c r="EH119" s="13">
        <f t="shared" si="92"/>
        <v>0.45740065644682243</v>
      </c>
      <c r="EI119" s="7" t="s">
        <v>77</v>
      </c>
      <c r="EJ119" s="7" t="s">
        <v>77</v>
      </c>
      <c r="EK119" s="7" t="s">
        <v>77</v>
      </c>
      <c r="EL119" s="7" t="s">
        <v>77</v>
      </c>
      <c r="EM119" s="7" t="s">
        <v>77</v>
      </c>
      <c r="EN119" s="7" t="s">
        <v>77</v>
      </c>
      <c r="EO119" s="7" t="s">
        <v>77</v>
      </c>
      <c r="EP119" s="7" t="s">
        <v>77</v>
      </c>
      <c r="EQ119" s="7" t="s">
        <v>77</v>
      </c>
      <c r="ER119" s="7" t="s">
        <v>77</v>
      </c>
      <c r="ES119" s="13">
        <v>360.34909119999998</v>
      </c>
      <c r="ET119" s="13">
        <v>21.935735040000001</v>
      </c>
      <c r="EU119" s="13">
        <v>112.30046830000001</v>
      </c>
      <c r="EV119" s="13">
        <v>28.846628599999999</v>
      </c>
      <c r="EW119" s="13">
        <v>201.4738304</v>
      </c>
      <c r="EX119" s="13">
        <v>17.292432529999999</v>
      </c>
      <c r="EY119" s="13">
        <v>37.041027159999999</v>
      </c>
      <c r="EZ119" s="13">
        <v>4.7152044929999999</v>
      </c>
      <c r="FA119" s="13">
        <v>21.017664010000001</v>
      </c>
      <c r="FB119" s="13">
        <v>4.1303099970000003</v>
      </c>
      <c r="FC119" s="13">
        <v>0.938131877</v>
      </c>
      <c r="FD119" s="13">
        <v>4.2294919359999996</v>
      </c>
      <c r="FE119" s="7" t="s">
        <v>77</v>
      </c>
      <c r="FF119" s="13">
        <v>3.8423875399999998</v>
      </c>
      <c r="FG119" s="7" t="s">
        <v>77</v>
      </c>
      <c r="FH119" s="13">
        <v>2.0468580080000001</v>
      </c>
      <c r="FI119" s="7" t="s">
        <v>77</v>
      </c>
      <c r="FJ119" s="13">
        <v>1.6838859719999999</v>
      </c>
      <c r="FK119" s="13">
        <v>0.24450069699999999</v>
      </c>
    </row>
    <row r="120" spans="1:167" x14ac:dyDescent="0.25">
      <c r="A120" t="s">
        <v>133</v>
      </c>
      <c r="B120" s="1" t="s">
        <v>225</v>
      </c>
      <c r="C120" s="15">
        <v>64.873819999999995</v>
      </c>
      <c r="D120" s="15">
        <v>-22.350280000000001</v>
      </c>
      <c r="E120">
        <v>18</v>
      </c>
      <c r="F120">
        <v>2</v>
      </c>
      <c r="G120" t="s">
        <v>72</v>
      </c>
      <c r="I120" s="17">
        <v>46.451000000000001</v>
      </c>
      <c r="J120" s="16">
        <f t="shared" si="64"/>
        <v>0.92902000000000007</v>
      </c>
      <c r="K120" s="17">
        <v>1.9770000000000001</v>
      </c>
      <c r="L120" s="16">
        <f t="shared" si="65"/>
        <v>5.1402000000000003E-2</v>
      </c>
      <c r="M120" s="17">
        <v>14.398</v>
      </c>
      <c r="N120" s="16">
        <f t="shared" si="66"/>
        <v>0.29947839999999998</v>
      </c>
      <c r="O120" s="17">
        <v>8.0039999999999996</v>
      </c>
      <c r="P120" s="16">
        <f t="shared" si="67"/>
        <v>0.14727359999999998</v>
      </c>
      <c r="Q120" s="17">
        <v>0.159</v>
      </c>
      <c r="R120" s="16">
        <f t="shared" si="68"/>
        <v>2.3818199999999998E-2</v>
      </c>
      <c r="S120" s="17">
        <v>7.3680000000000003</v>
      </c>
      <c r="T120" s="16">
        <f t="shared" si="69"/>
        <v>0.1311504</v>
      </c>
      <c r="U120" s="17">
        <v>13.632</v>
      </c>
      <c r="V120" s="16">
        <f t="shared" si="70"/>
        <v>0.27263999999999999</v>
      </c>
      <c r="W120" s="17">
        <v>2.323</v>
      </c>
      <c r="X120" s="16">
        <f t="shared" si="71"/>
        <v>3.9258699999999994E-2</v>
      </c>
      <c r="Y120" s="17">
        <v>0.79100000000000004</v>
      </c>
      <c r="Z120" s="16">
        <f t="shared" si="72"/>
        <v>2.2859899999999999E-2</v>
      </c>
      <c r="AA120" s="17">
        <v>0.26</v>
      </c>
      <c r="AB120" s="16">
        <f t="shared" si="73"/>
        <v>1.4482E-2</v>
      </c>
      <c r="AC120" s="16" t="s">
        <v>77</v>
      </c>
      <c r="AD120" s="16" t="s">
        <v>77</v>
      </c>
      <c r="AE120" s="16">
        <f t="shared" si="74"/>
        <v>95.363</v>
      </c>
      <c r="AF120" s="17"/>
      <c r="AG120" s="17">
        <v>47.584000000000003</v>
      </c>
      <c r="AH120" s="17">
        <v>1.881</v>
      </c>
      <c r="AI120" s="17">
        <v>13.696999999999999</v>
      </c>
      <c r="AJ120" s="17">
        <v>0.80600000000000005</v>
      </c>
      <c r="AK120" s="17">
        <v>9.7349999999999994</v>
      </c>
      <c r="AL120" s="17">
        <v>0.151</v>
      </c>
      <c r="AM120" s="17">
        <v>9.968</v>
      </c>
      <c r="AN120" s="17">
        <v>12.968</v>
      </c>
      <c r="AO120" s="17">
        <v>2.21</v>
      </c>
      <c r="AP120" s="17">
        <v>0.752</v>
      </c>
      <c r="AQ120" s="17">
        <v>0.247</v>
      </c>
      <c r="AS120">
        <v>9.26</v>
      </c>
      <c r="AU120" s="13">
        <v>39.615749999999998</v>
      </c>
      <c r="AV120" s="7" t="s">
        <v>77</v>
      </c>
      <c r="AW120" s="7" t="s">
        <v>77</v>
      </c>
      <c r="AX120" s="7" t="s">
        <v>77</v>
      </c>
      <c r="AY120" s="13">
        <v>3.5250000000000004E-2</v>
      </c>
      <c r="AZ120" s="7" t="s">
        <v>77</v>
      </c>
      <c r="BA120" s="13">
        <v>13.07995</v>
      </c>
      <c r="BB120" s="7" t="s">
        <v>77</v>
      </c>
      <c r="BC120" s="13">
        <v>0.19775000000000001</v>
      </c>
      <c r="BD120" s="7" t="s">
        <v>77</v>
      </c>
      <c r="BE120" s="13">
        <v>45.934899999999999</v>
      </c>
      <c r="BF120" s="7" t="s">
        <v>77</v>
      </c>
      <c r="BG120" s="13">
        <v>0.33575000000000005</v>
      </c>
      <c r="BH120" s="7" t="s">
        <v>77</v>
      </c>
      <c r="BI120" s="7" t="s">
        <v>77</v>
      </c>
      <c r="BJ120" s="7" t="s">
        <v>77</v>
      </c>
      <c r="BK120" s="13">
        <v>0.22815000000000002</v>
      </c>
      <c r="BL120" s="7" t="s">
        <v>77</v>
      </c>
      <c r="BM120" s="7" t="s">
        <v>77</v>
      </c>
      <c r="BN120" s="7" t="s">
        <v>77</v>
      </c>
      <c r="BO120" s="7" t="s">
        <v>77</v>
      </c>
      <c r="BP120" s="7" t="s">
        <v>77</v>
      </c>
      <c r="BQ120" s="7" t="s">
        <v>77</v>
      </c>
      <c r="BR120" s="7" t="s">
        <v>77</v>
      </c>
      <c r="BS120" s="7" t="s">
        <v>77</v>
      </c>
      <c r="BT120" s="7" t="s">
        <v>77</v>
      </c>
      <c r="BU120" s="7">
        <f t="shared" si="75"/>
        <v>99.427499999999995</v>
      </c>
      <c r="BV120" s="7">
        <v>86.225248059011221</v>
      </c>
      <c r="BW120" s="7" t="s">
        <v>77</v>
      </c>
      <c r="BY120" s="24" t="s">
        <v>77</v>
      </c>
      <c r="BZ120" s="1" t="s">
        <v>77</v>
      </c>
      <c r="CA120" s="13">
        <v>4.3292512935548801</v>
      </c>
      <c r="CB120" s="7">
        <f t="shared" si="76"/>
        <v>0.21646256467774402</v>
      </c>
      <c r="CC120" s="1" t="s">
        <v>77</v>
      </c>
      <c r="CD120" s="1" t="s">
        <v>77</v>
      </c>
      <c r="CE120" s="1" t="s">
        <v>77</v>
      </c>
      <c r="CF120" s="1" t="s">
        <v>77</v>
      </c>
      <c r="CG120" s="1" t="s">
        <v>77</v>
      </c>
      <c r="CH120" s="1" t="s">
        <v>77</v>
      </c>
      <c r="CI120" s="1" t="s">
        <v>77</v>
      </c>
      <c r="CJ120" s="1" t="s">
        <v>77</v>
      </c>
      <c r="CK120" s="1" t="s">
        <v>77</v>
      </c>
      <c r="CL120" s="1" t="s">
        <v>77</v>
      </c>
      <c r="CM120" s="1" t="s">
        <v>77</v>
      </c>
      <c r="CN120" s="1" t="s">
        <v>77</v>
      </c>
      <c r="CO120" s="1" t="s">
        <v>77</v>
      </c>
      <c r="CP120" s="1" t="s">
        <v>77</v>
      </c>
      <c r="CQ120" s="1" t="s">
        <v>77</v>
      </c>
      <c r="CR120" s="1" t="s">
        <v>77</v>
      </c>
      <c r="CS120" s="1" t="s">
        <v>77</v>
      </c>
      <c r="CT120" s="1" t="s">
        <v>77</v>
      </c>
      <c r="CU120" s="1" t="s">
        <v>77</v>
      </c>
      <c r="CV120" s="1" t="s">
        <v>77</v>
      </c>
      <c r="CW120" s="13">
        <v>29.342464013502301</v>
      </c>
      <c r="CX120" s="7">
        <f t="shared" si="77"/>
        <v>0.58684928027004601</v>
      </c>
      <c r="CY120" s="13">
        <v>134.65672223364399</v>
      </c>
      <c r="CZ120" s="7">
        <f t="shared" si="78"/>
        <v>2.69313444467288</v>
      </c>
      <c r="DA120" s="13">
        <v>36.274432767976002</v>
      </c>
      <c r="DB120" s="7">
        <f t="shared" si="79"/>
        <v>1.45097731071904</v>
      </c>
      <c r="DC120" s="13">
        <v>276.30999678158599</v>
      </c>
      <c r="DD120" s="7">
        <f t="shared" si="80"/>
        <v>16.578599806895159</v>
      </c>
      <c r="DE120" s="13">
        <v>22.1091053131818</v>
      </c>
      <c r="DF120" s="7">
        <f t="shared" si="81"/>
        <v>0.66327315939545395</v>
      </c>
      <c r="DG120" s="13">
        <v>47.404332911028597</v>
      </c>
      <c r="DH120" s="7">
        <f t="shared" si="82"/>
        <v>1.4221299873308579</v>
      </c>
      <c r="DI120" s="13">
        <v>6.1139103300327502</v>
      </c>
      <c r="DJ120" s="7">
        <f t="shared" si="83"/>
        <v>0.18341730990098251</v>
      </c>
      <c r="DK120" s="13">
        <v>26.888288740179298</v>
      </c>
      <c r="DL120" s="7">
        <f t="shared" si="84"/>
        <v>0.53776577480358601</v>
      </c>
      <c r="DM120" s="13">
        <v>5.3346020414863302</v>
      </c>
      <c r="DN120" s="7">
        <f t="shared" si="85"/>
        <v>0.42676816331890643</v>
      </c>
      <c r="DO120" s="13">
        <v>1.2615322019011199</v>
      </c>
      <c r="DP120" s="7">
        <f t="shared" si="86"/>
        <v>0.18922983028516799</v>
      </c>
      <c r="DQ120" s="13">
        <v>5.3259909001764196</v>
      </c>
      <c r="DR120" s="7">
        <f t="shared" si="87"/>
        <v>0.47933918101587775</v>
      </c>
      <c r="DS120" s="7" t="s">
        <v>77</v>
      </c>
      <c r="DT120" s="7" t="s">
        <v>77</v>
      </c>
      <c r="DU120" s="13">
        <v>5.2818588009631604</v>
      </c>
      <c r="DV120" s="7">
        <f t="shared" si="88"/>
        <v>0.21127435203852643</v>
      </c>
      <c r="DW120" s="7" t="s">
        <v>77</v>
      </c>
      <c r="DX120" s="7" t="s">
        <v>77</v>
      </c>
      <c r="DY120" s="13">
        <v>2.8352182762863198</v>
      </c>
      <c r="DZ120" s="7">
        <f t="shared" si="89"/>
        <v>0.1134087310514528</v>
      </c>
      <c r="EA120" s="7" t="s">
        <v>77</v>
      </c>
      <c r="EB120" s="7" t="s">
        <v>77</v>
      </c>
      <c r="EC120" s="13">
        <v>2.2937927664260198</v>
      </c>
      <c r="ED120" s="13">
        <f t="shared" si="90"/>
        <v>0.1376275659855612</v>
      </c>
      <c r="EE120" s="13">
        <v>0.25908771416177501</v>
      </c>
      <c r="EF120" s="7">
        <f t="shared" si="91"/>
        <v>3.6272279982648502E-2</v>
      </c>
      <c r="EG120" s="13">
        <v>2.61563417288373</v>
      </c>
      <c r="EH120" s="13">
        <f t="shared" si="92"/>
        <v>0.41850146766139679</v>
      </c>
      <c r="EI120" s="7" t="s">
        <v>77</v>
      </c>
      <c r="EJ120" s="7" t="s">
        <v>77</v>
      </c>
      <c r="EK120" s="7" t="s">
        <v>77</v>
      </c>
      <c r="EL120" s="7" t="s">
        <v>77</v>
      </c>
      <c r="EM120" s="7" t="s">
        <v>77</v>
      </c>
      <c r="EN120" s="7" t="s">
        <v>77</v>
      </c>
      <c r="EO120" s="7" t="s">
        <v>77</v>
      </c>
      <c r="EP120" s="7" t="s">
        <v>77</v>
      </c>
      <c r="EQ120" s="7" t="s">
        <v>77</v>
      </c>
      <c r="ER120" s="7" t="s">
        <v>77</v>
      </c>
      <c r="ES120" s="13">
        <v>458.667103</v>
      </c>
      <c r="ET120" s="13">
        <v>26.627680460000001</v>
      </c>
      <c r="EU120" s="13">
        <v>122.19344649999999</v>
      </c>
      <c r="EV120" s="13">
        <v>32.947420379999997</v>
      </c>
      <c r="EW120" s="13">
        <v>250.72447070000001</v>
      </c>
      <c r="EX120" s="13">
        <v>20.06182166</v>
      </c>
      <c r="EY120" s="13">
        <v>43.014775280000002</v>
      </c>
      <c r="EZ120" s="13">
        <v>5.5481935199999999</v>
      </c>
      <c r="FA120" s="13">
        <v>24.398670289999998</v>
      </c>
      <c r="FB120" s="13">
        <v>4.8408060449999999</v>
      </c>
      <c r="FC120" s="13">
        <v>1.144792187</v>
      </c>
      <c r="FD120" s="13">
        <v>4.8332737779999997</v>
      </c>
      <c r="FE120" s="7" t="s">
        <v>77</v>
      </c>
      <c r="FF120" s="13">
        <v>4.7946219240000003</v>
      </c>
      <c r="FG120" s="7" t="s">
        <v>77</v>
      </c>
      <c r="FH120" s="13">
        <v>2.5751781980000001</v>
      </c>
      <c r="FI120" s="7" t="s">
        <v>77</v>
      </c>
      <c r="FJ120" s="13">
        <v>2.085639193</v>
      </c>
      <c r="FK120" s="13">
        <v>0.235805447</v>
      </c>
    </row>
    <row r="121" spans="1:167" x14ac:dyDescent="0.25">
      <c r="A121" t="s">
        <v>133</v>
      </c>
      <c r="B121" s="1" t="s">
        <v>225</v>
      </c>
      <c r="C121" s="15">
        <v>64.873819999999995</v>
      </c>
      <c r="D121" s="15">
        <v>-22.350280000000001</v>
      </c>
      <c r="E121">
        <v>18</v>
      </c>
      <c r="F121">
        <v>1</v>
      </c>
      <c r="G121" t="s">
        <v>72</v>
      </c>
      <c r="I121" s="17">
        <v>45.896999999999998</v>
      </c>
      <c r="J121" s="16">
        <f t="shared" si="64"/>
        <v>0.91793999999999998</v>
      </c>
      <c r="K121" s="17">
        <v>1.994</v>
      </c>
      <c r="L121" s="16">
        <f t="shared" si="65"/>
        <v>5.1843999999999994E-2</v>
      </c>
      <c r="M121" s="17">
        <v>14.009</v>
      </c>
      <c r="N121" s="16">
        <f t="shared" si="66"/>
        <v>0.29138720000000001</v>
      </c>
      <c r="O121" s="17">
        <v>8.3759999999999994</v>
      </c>
      <c r="P121" s="16">
        <f t="shared" si="67"/>
        <v>0.15411839999999999</v>
      </c>
      <c r="Q121" s="17">
        <v>0.104</v>
      </c>
      <c r="R121" s="16">
        <f t="shared" si="68"/>
        <v>1.5579199999999998E-2</v>
      </c>
      <c r="S121" s="17">
        <v>7.6580000000000004</v>
      </c>
      <c r="T121" s="16">
        <f t="shared" si="69"/>
        <v>0.1363124</v>
      </c>
      <c r="U121" s="17">
        <v>13.885</v>
      </c>
      <c r="V121" s="16">
        <f t="shared" si="70"/>
        <v>0.2777</v>
      </c>
      <c r="W121" s="17">
        <v>2.2170000000000001</v>
      </c>
      <c r="X121" s="16">
        <f t="shared" si="71"/>
        <v>3.7467299999999995E-2</v>
      </c>
      <c r="Y121" s="17">
        <v>0.76300000000000001</v>
      </c>
      <c r="Z121" s="16">
        <f t="shared" si="72"/>
        <v>2.2050699999999999E-2</v>
      </c>
      <c r="AA121" s="17">
        <v>0.317</v>
      </c>
      <c r="AB121" s="16">
        <f t="shared" si="73"/>
        <v>1.76569E-2</v>
      </c>
      <c r="AC121" s="16" t="s">
        <v>77</v>
      </c>
      <c r="AD121" s="16" t="s">
        <v>77</v>
      </c>
      <c r="AE121" s="16">
        <f t="shared" si="74"/>
        <v>95.22</v>
      </c>
      <c r="AF121" s="17"/>
      <c r="AG121" s="17">
        <v>47.31</v>
      </c>
      <c r="AH121" s="17">
        <v>1.9339999999999999</v>
      </c>
      <c r="AI121" s="17">
        <v>13.585000000000001</v>
      </c>
      <c r="AJ121" s="17">
        <v>0.81599999999999995</v>
      </c>
      <c r="AK121" s="17">
        <v>9.7089999999999996</v>
      </c>
      <c r="AL121" s="17">
        <v>0.10100000000000001</v>
      </c>
      <c r="AM121" s="17">
        <v>9.8829999999999991</v>
      </c>
      <c r="AN121" s="17">
        <v>13.465</v>
      </c>
      <c r="AO121" s="17">
        <v>2.15</v>
      </c>
      <c r="AP121" s="17">
        <v>0.74</v>
      </c>
      <c r="AQ121" s="17">
        <v>0.307</v>
      </c>
      <c r="AS121">
        <v>7.52</v>
      </c>
      <c r="AU121" s="13">
        <v>39.615749999999998</v>
      </c>
      <c r="AV121" s="7" t="s">
        <v>77</v>
      </c>
      <c r="AW121" s="7" t="s">
        <v>77</v>
      </c>
      <c r="AX121" s="7" t="s">
        <v>77</v>
      </c>
      <c r="AY121" s="13">
        <v>3.5250000000000004E-2</v>
      </c>
      <c r="AZ121" s="7" t="s">
        <v>77</v>
      </c>
      <c r="BA121" s="13">
        <v>13.07995</v>
      </c>
      <c r="BB121" s="7" t="s">
        <v>77</v>
      </c>
      <c r="BC121" s="13">
        <v>0.19775000000000001</v>
      </c>
      <c r="BD121" s="7" t="s">
        <v>77</v>
      </c>
      <c r="BE121" s="13">
        <v>45.934899999999999</v>
      </c>
      <c r="BF121" s="7" t="s">
        <v>77</v>
      </c>
      <c r="BG121" s="13">
        <v>0.33575000000000005</v>
      </c>
      <c r="BH121" s="7" t="s">
        <v>77</v>
      </c>
      <c r="BI121" s="7" t="s">
        <v>77</v>
      </c>
      <c r="BJ121" s="7" t="s">
        <v>77</v>
      </c>
      <c r="BK121" s="13">
        <v>0.22815000000000002</v>
      </c>
      <c r="BL121" s="7" t="s">
        <v>77</v>
      </c>
      <c r="BM121" s="7" t="s">
        <v>77</v>
      </c>
      <c r="BN121" s="7" t="s">
        <v>77</v>
      </c>
      <c r="BO121" s="7" t="s">
        <v>77</v>
      </c>
      <c r="BP121" s="7" t="s">
        <v>77</v>
      </c>
      <c r="BQ121" s="7" t="s">
        <v>77</v>
      </c>
      <c r="BR121" s="7" t="s">
        <v>77</v>
      </c>
      <c r="BS121" s="7" t="s">
        <v>77</v>
      </c>
      <c r="BT121" s="7" t="s">
        <v>77</v>
      </c>
      <c r="BU121" s="7">
        <f t="shared" si="75"/>
        <v>99.427499999999995</v>
      </c>
      <c r="BV121" s="7">
        <v>86.225248059011221</v>
      </c>
      <c r="BW121" s="7" t="s">
        <v>77</v>
      </c>
      <c r="BY121" s="24" t="s">
        <v>77</v>
      </c>
      <c r="BZ121" s="1" t="s">
        <v>77</v>
      </c>
      <c r="CA121" s="13">
        <v>4.26719597181929</v>
      </c>
      <c r="CB121" s="7">
        <f t="shared" si="76"/>
        <v>0.21335979859096452</v>
      </c>
      <c r="CC121" s="1" t="s">
        <v>77</v>
      </c>
      <c r="CD121" s="1" t="s">
        <v>77</v>
      </c>
      <c r="CE121" s="1" t="s">
        <v>77</v>
      </c>
      <c r="CF121" s="1" t="s">
        <v>77</v>
      </c>
      <c r="CG121" s="1" t="s">
        <v>77</v>
      </c>
      <c r="CH121" s="1" t="s">
        <v>77</v>
      </c>
      <c r="CI121" s="1" t="s">
        <v>77</v>
      </c>
      <c r="CJ121" s="1" t="s">
        <v>77</v>
      </c>
      <c r="CK121" s="1" t="s">
        <v>77</v>
      </c>
      <c r="CL121" s="1" t="s">
        <v>77</v>
      </c>
      <c r="CM121" s="1" t="s">
        <v>77</v>
      </c>
      <c r="CN121" s="1" t="s">
        <v>77</v>
      </c>
      <c r="CO121" s="1" t="s">
        <v>77</v>
      </c>
      <c r="CP121" s="1" t="s">
        <v>77</v>
      </c>
      <c r="CQ121" s="1" t="s">
        <v>77</v>
      </c>
      <c r="CR121" s="1" t="s">
        <v>77</v>
      </c>
      <c r="CS121" s="1" t="s">
        <v>77</v>
      </c>
      <c r="CT121" s="1" t="s">
        <v>77</v>
      </c>
      <c r="CU121" s="1" t="s">
        <v>77</v>
      </c>
      <c r="CV121" s="1" t="s">
        <v>77</v>
      </c>
      <c r="CW121" s="13">
        <v>30.023977784871001</v>
      </c>
      <c r="CX121" s="7">
        <f t="shared" si="77"/>
        <v>0.60047955569742006</v>
      </c>
      <c r="CY121" s="13">
        <v>140.85995383105299</v>
      </c>
      <c r="CZ121" s="7">
        <f t="shared" si="78"/>
        <v>2.8171990766210597</v>
      </c>
      <c r="DA121" s="13">
        <v>37.8458994283896</v>
      </c>
      <c r="DB121" s="7">
        <f t="shared" si="79"/>
        <v>1.513835977135584</v>
      </c>
      <c r="DC121" s="13">
        <v>291.197723581133</v>
      </c>
      <c r="DD121" s="7">
        <f t="shared" si="80"/>
        <v>17.471863414867979</v>
      </c>
      <c r="DE121" s="13">
        <v>23.563811302132102</v>
      </c>
      <c r="DF121" s="7">
        <f t="shared" si="81"/>
        <v>0.70691433906396306</v>
      </c>
      <c r="DG121" s="13">
        <v>50.929643013161098</v>
      </c>
      <c r="DH121" s="7">
        <f t="shared" si="82"/>
        <v>1.5278892903948329</v>
      </c>
      <c r="DI121" s="13">
        <v>6.5309777510994795</v>
      </c>
      <c r="DJ121" s="7">
        <f t="shared" si="83"/>
        <v>0.19592933253298439</v>
      </c>
      <c r="DK121" s="13">
        <v>29.588216133421501</v>
      </c>
      <c r="DL121" s="7">
        <f t="shared" si="84"/>
        <v>0.59176432266843004</v>
      </c>
      <c r="DM121" s="13">
        <v>5.4655405133054398</v>
      </c>
      <c r="DN121" s="7">
        <f t="shared" si="85"/>
        <v>0.43724324106443518</v>
      </c>
      <c r="DO121" s="13">
        <v>1.39988430528154</v>
      </c>
      <c r="DP121" s="7">
        <f t="shared" si="86"/>
        <v>0.209982645792231</v>
      </c>
      <c r="DQ121" s="13">
        <v>4.9044973870642004</v>
      </c>
      <c r="DR121" s="7">
        <f t="shared" si="87"/>
        <v>0.44140476483577801</v>
      </c>
      <c r="DS121" s="7" t="s">
        <v>77</v>
      </c>
      <c r="DT121" s="7" t="s">
        <v>77</v>
      </c>
      <c r="DU121" s="13">
        <v>5.5624974807529499</v>
      </c>
      <c r="DV121" s="7">
        <f t="shared" si="88"/>
        <v>0.22249989923011801</v>
      </c>
      <c r="DW121" s="7" t="s">
        <v>77</v>
      </c>
      <c r="DX121" s="7" t="s">
        <v>77</v>
      </c>
      <c r="DY121" s="13">
        <v>2.9185136605830699</v>
      </c>
      <c r="DZ121" s="7">
        <f t="shared" si="89"/>
        <v>0.11674054642332279</v>
      </c>
      <c r="EA121" s="7" t="s">
        <v>77</v>
      </c>
      <c r="EB121" s="7" t="s">
        <v>77</v>
      </c>
      <c r="EC121" s="13">
        <v>2.5383116196933799</v>
      </c>
      <c r="ED121" s="13">
        <f t="shared" si="90"/>
        <v>0.1522986971816028</v>
      </c>
      <c r="EE121" s="13">
        <v>0.30329010940885703</v>
      </c>
      <c r="EF121" s="7">
        <f t="shared" si="91"/>
        <v>4.2460615317239991E-2</v>
      </c>
      <c r="EG121" s="13">
        <v>3.0437951353748001</v>
      </c>
      <c r="EH121" s="13">
        <f t="shared" si="92"/>
        <v>0.48700722165996801</v>
      </c>
      <c r="EI121" s="7" t="s">
        <v>77</v>
      </c>
      <c r="EJ121" s="7" t="s">
        <v>77</v>
      </c>
      <c r="EK121" s="7" t="s">
        <v>77</v>
      </c>
      <c r="EL121" s="7" t="s">
        <v>77</v>
      </c>
      <c r="EM121" s="7" t="s">
        <v>77</v>
      </c>
      <c r="EN121" s="7" t="s">
        <v>77</v>
      </c>
      <c r="EO121" s="7" t="s">
        <v>77</v>
      </c>
      <c r="EP121" s="7" t="s">
        <v>77</v>
      </c>
      <c r="EQ121" s="7" t="s">
        <v>77</v>
      </c>
      <c r="ER121" s="7" t="s">
        <v>77</v>
      </c>
      <c r="ES121" s="13">
        <v>468.47863619999998</v>
      </c>
      <c r="ET121" s="13">
        <v>27.768128350000001</v>
      </c>
      <c r="EU121" s="13">
        <v>130.27237740000001</v>
      </c>
      <c r="EV121" s="13">
        <v>35.027260630000001</v>
      </c>
      <c r="EW121" s="13">
        <v>269.30032849999998</v>
      </c>
      <c r="EX121" s="13">
        <v>21.79182973</v>
      </c>
      <c r="EY121" s="13">
        <v>47.099807499999997</v>
      </c>
      <c r="EZ121" s="13">
        <v>6.0402259819999999</v>
      </c>
      <c r="FA121" s="13">
        <v>27.3633962</v>
      </c>
      <c r="FB121" s="13">
        <v>5.0546899300000003</v>
      </c>
      <c r="FC121" s="13">
        <v>1.2946838540000001</v>
      </c>
      <c r="FD121" s="13">
        <v>4.536033787</v>
      </c>
      <c r="FE121" s="7" t="s">
        <v>77</v>
      </c>
      <c r="FF121" s="13">
        <v>5.1458065700000004</v>
      </c>
      <c r="FG121" s="7" t="s">
        <v>77</v>
      </c>
      <c r="FH121" s="13">
        <v>2.7011523089999998</v>
      </c>
      <c r="FI121" s="7" t="s">
        <v>77</v>
      </c>
      <c r="FJ121" s="13">
        <v>2.3512876060000001</v>
      </c>
      <c r="FK121" s="13">
        <v>0.28116327000000002</v>
      </c>
    </row>
    <row r="122" spans="1:167" x14ac:dyDescent="0.25">
      <c r="A122" t="s">
        <v>133</v>
      </c>
      <c r="B122" s="1" t="s">
        <v>225</v>
      </c>
      <c r="C122" s="15">
        <v>64.873819999999995</v>
      </c>
      <c r="D122" s="15">
        <v>-22.350280000000001</v>
      </c>
      <c r="E122">
        <v>11</v>
      </c>
      <c r="F122">
        <v>1</v>
      </c>
      <c r="G122" t="s">
        <v>72</v>
      </c>
      <c r="I122" s="17">
        <v>45.658000000000001</v>
      </c>
      <c r="J122" s="16">
        <f t="shared" si="64"/>
        <v>0.91316000000000008</v>
      </c>
      <c r="K122" s="17">
        <v>2.3199999999999998</v>
      </c>
      <c r="L122" s="16">
        <f t="shared" si="65"/>
        <v>6.0319999999999992E-2</v>
      </c>
      <c r="M122" s="17">
        <v>14.273</v>
      </c>
      <c r="N122" s="16">
        <f t="shared" si="66"/>
        <v>0.29687839999999999</v>
      </c>
      <c r="O122" s="17">
        <v>10.436</v>
      </c>
      <c r="P122" s="16">
        <f t="shared" si="67"/>
        <v>0.19202239999999998</v>
      </c>
      <c r="Q122" s="17">
        <v>0.25600000000000001</v>
      </c>
      <c r="R122" s="16">
        <f t="shared" si="68"/>
        <v>3.8348799999999995E-2</v>
      </c>
      <c r="S122" s="17">
        <v>6.3879999999999999</v>
      </c>
      <c r="T122" s="16">
        <f t="shared" si="69"/>
        <v>0.1137064</v>
      </c>
      <c r="U122" s="17">
        <v>12.596</v>
      </c>
      <c r="V122" s="16">
        <f t="shared" si="70"/>
        <v>0.25192000000000003</v>
      </c>
      <c r="W122" s="17">
        <v>2.6419999999999999</v>
      </c>
      <c r="X122" s="16">
        <f t="shared" si="71"/>
        <v>4.4649799999999996E-2</v>
      </c>
      <c r="Y122" s="17">
        <v>0.93700000000000006</v>
      </c>
      <c r="Z122" s="16">
        <f t="shared" si="72"/>
        <v>2.7079300000000001E-2</v>
      </c>
      <c r="AA122" s="17">
        <v>0.35899999999999999</v>
      </c>
      <c r="AB122" s="16">
        <f t="shared" si="73"/>
        <v>1.9996299999999998E-2</v>
      </c>
      <c r="AC122" s="16" t="s">
        <v>77</v>
      </c>
      <c r="AD122" s="16" t="s">
        <v>77</v>
      </c>
      <c r="AE122" s="16">
        <f t="shared" si="74"/>
        <v>95.865000000000009</v>
      </c>
      <c r="AF122" s="17"/>
      <c r="AG122" s="17">
        <v>46.901000000000003</v>
      </c>
      <c r="AH122" s="17">
        <v>2.1720000000000002</v>
      </c>
      <c r="AI122" s="17">
        <v>13.362</v>
      </c>
      <c r="AJ122" s="17">
        <v>0.82599999999999996</v>
      </c>
      <c r="AK122" s="17">
        <v>10.022</v>
      </c>
      <c r="AL122" s="17">
        <v>0.24</v>
      </c>
      <c r="AM122" s="17">
        <v>10.999000000000001</v>
      </c>
      <c r="AN122" s="17">
        <v>11.792</v>
      </c>
      <c r="AO122" s="17">
        <v>2.4729999999999999</v>
      </c>
      <c r="AP122" s="17">
        <v>0.877</v>
      </c>
      <c r="AQ122" s="17">
        <v>0.33600000000000002</v>
      </c>
      <c r="AS122">
        <v>11.48</v>
      </c>
      <c r="AU122" s="13">
        <v>39.841149999999999</v>
      </c>
      <c r="AV122" s="7" t="s">
        <v>77</v>
      </c>
      <c r="AW122" s="7" t="s">
        <v>77</v>
      </c>
      <c r="AX122" s="7" t="s">
        <v>77</v>
      </c>
      <c r="AY122" s="13">
        <v>3.5000000000000003E-2</v>
      </c>
      <c r="AZ122" s="7" t="s">
        <v>77</v>
      </c>
      <c r="BA122" s="13">
        <v>12.146750000000001</v>
      </c>
      <c r="BB122" s="7" t="s">
        <v>77</v>
      </c>
      <c r="BC122" s="13">
        <v>0.20915000000000003</v>
      </c>
      <c r="BD122" s="7" t="s">
        <v>77</v>
      </c>
      <c r="BE122" s="13">
        <v>46.563949999999998</v>
      </c>
      <c r="BF122" s="7" t="s">
        <v>77</v>
      </c>
      <c r="BG122" s="13">
        <v>0.30510000000000004</v>
      </c>
      <c r="BH122" s="7" t="s">
        <v>77</v>
      </c>
      <c r="BI122" s="7" t="s">
        <v>77</v>
      </c>
      <c r="BJ122" s="7" t="s">
        <v>77</v>
      </c>
      <c r="BK122" s="13">
        <v>0.24970000000000001</v>
      </c>
      <c r="BL122" s="7" t="s">
        <v>77</v>
      </c>
      <c r="BM122" s="7" t="s">
        <v>77</v>
      </c>
      <c r="BN122" s="7" t="s">
        <v>77</v>
      </c>
      <c r="BO122" s="7" t="s">
        <v>77</v>
      </c>
      <c r="BP122" s="7" t="s">
        <v>77</v>
      </c>
      <c r="BQ122" s="7" t="s">
        <v>77</v>
      </c>
      <c r="BR122" s="7" t="s">
        <v>77</v>
      </c>
      <c r="BS122" s="7" t="s">
        <v>77</v>
      </c>
      <c r="BT122" s="7" t="s">
        <v>77</v>
      </c>
      <c r="BU122" s="7">
        <f t="shared" si="75"/>
        <v>99.350799999999992</v>
      </c>
      <c r="BV122" s="7">
        <v>87.233301196402763</v>
      </c>
      <c r="BW122" s="7" t="s">
        <v>77</v>
      </c>
      <c r="BY122" s="24" t="s">
        <v>77</v>
      </c>
      <c r="BZ122" s="1" t="s">
        <v>77</v>
      </c>
      <c r="CA122" s="13">
        <v>5.2039301061373999</v>
      </c>
      <c r="CB122" s="7">
        <f t="shared" si="76"/>
        <v>0.26019650530687</v>
      </c>
      <c r="CC122" s="1" t="s">
        <v>77</v>
      </c>
      <c r="CD122" s="1" t="s">
        <v>77</v>
      </c>
      <c r="CE122" s="1" t="s">
        <v>77</v>
      </c>
      <c r="CF122" s="1" t="s">
        <v>77</v>
      </c>
      <c r="CG122" s="1" t="s">
        <v>77</v>
      </c>
      <c r="CH122" s="1" t="s">
        <v>77</v>
      </c>
      <c r="CI122" s="1" t="s">
        <v>77</v>
      </c>
      <c r="CJ122" s="1" t="s">
        <v>77</v>
      </c>
      <c r="CK122" s="1" t="s">
        <v>77</v>
      </c>
      <c r="CL122" s="1" t="s">
        <v>77</v>
      </c>
      <c r="CM122" s="1" t="s">
        <v>77</v>
      </c>
      <c r="CN122" s="1" t="s">
        <v>77</v>
      </c>
      <c r="CO122" s="1" t="s">
        <v>77</v>
      </c>
      <c r="CP122" s="1" t="s">
        <v>77</v>
      </c>
      <c r="CQ122" s="1" t="s">
        <v>77</v>
      </c>
      <c r="CR122" s="1" t="s">
        <v>77</v>
      </c>
      <c r="CS122" s="1" t="s">
        <v>77</v>
      </c>
      <c r="CT122" s="1" t="s">
        <v>77</v>
      </c>
      <c r="CU122" s="1" t="s">
        <v>77</v>
      </c>
      <c r="CV122" s="1" t="s">
        <v>77</v>
      </c>
      <c r="CW122" s="13">
        <v>36.3464731108376</v>
      </c>
      <c r="CX122" s="7">
        <f t="shared" si="77"/>
        <v>0.72692946221675203</v>
      </c>
      <c r="CY122" s="13">
        <v>174.44992969437899</v>
      </c>
      <c r="CZ122" s="7">
        <f t="shared" si="78"/>
        <v>3.48899859388758</v>
      </c>
      <c r="DA122" s="13">
        <v>49.630074160384403</v>
      </c>
      <c r="DB122" s="7">
        <f t="shared" si="79"/>
        <v>1.9852029664153761</v>
      </c>
      <c r="DC122" s="13">
        <v>377.044010004862</v>
      </c>
      <c r="DD122" s="7">
        <f t="shared" si="80"/>
        <v>22.622640600291721</v>
      </c>
      <c r="DE122" s="13">
        <v>30.542426485726399</v>
      </c>
      <c r="DF122" s="7">
        <f t="shared" si="81"/>
        <v>0.91627279457179189</v>
      </c>
      <c r="DG122" s="13">
        <v>66.626074843728802</v>
      </c>
      <c r="DH122" s="7">
        <f t="shared" si="82"/>
        <v>1.998782245311864</v>
      </c>
      <c r="DI122" s="13">
        <v>8.48485910403042</v>
      </c>
      <c r="DJ122" s="7">
        <f t="shared" si="83"/>
        <v>0.25454577312091259</v>
      </c>
      <c r="DK122" s="13">
        <v>37.5072824358598</v>
      </c>
      <c r="DL122" s="7">
        <f t="shared" si="84"/>
        <v>0.75014564871719602</v>
      </c>
      <c r="DM122" s="13">
        <v>6.3647394311596299</v>
      </c>
      <c r="DN122" s="7">
        <f t="shared" si="85"/>
        <v>0.5091791544927704</v>
      </c>
      <c r="DO122" s="13">
        <v>1.7423090906701599</v>
      </c>
      <c r="DP122" s="7">
        <f t="shared" si="86"/>
        <v>0.26134636360052399</v>
      </c>
      <c r="DQ122" s="13">
        <v>7.20906394964278</v>
      </c>
      <c r="DR122" s="7">
        <f t="shared" si="87"/>
        <v>0.6488157554678502</v>
      </c>
      <c r="DS122" s="7" t="s">
        <v>77</v>
      </c>
      <c r="DT122" s="7" t="s">
        <v>77</v>
      </c>
      <c r="DU122" s="13">
        <v>6.3910219064431502</v>
      </c>
      <c r="DV122" s="7">
        <f t="shared" si="88"/>
        <v>0.25564087625772602</v>
      </c>
      <c r="DW122" s="7" t="s">
        <v>77</v>
      </c>
      <c r="DX122" s="7" t="s">
        <v>77</v>
      </c>
      <c r="DY122" s="13">
        <v>3.3510155986490799</v>
      </c>
      <c r="DZ122" s="7">
        <f t="shared" si="89"/>
        <v>0.13404062394596319</v>
      </c>
      <c r="EA122" s="7" t="s">
        <v>77</v>
      </c>
      <c r="EB122" s="7" t="s">
        <v>77</v>
      </c>
      <c r="EC122" s="13">
        <v>2.7837521737797299</v>
      </c>
      <c r="ED122" s="13">
        <f t="shared" si="90"/>
        <v>0.1670251304267838</v>
      </c>
      <c r="EE122" s="13">
        <v>0.36948779836084999</v>
      </c>
      <c r="EF122" s="7">
        <f t="shared" si="91"/>
        <v>5.1728291770519005E-2</v>
      </c>
      <c r="EG122" s="13">
        <v>3.6061746295266102</v>
      </c>
      <c r="EH122" s="13">
        <f t="shared" si="92"/>
        <v>0.57698794072425763</v>
      </c>
      <c r="EI122" s="7" t="s">
        <v>77</v>
      </c>
      <c r="EJ122" s="7" t="s">
        <v>77</v>
      </c>
      <c r="EK122" s="7" t="s">
        <v>77</v>
      </c>
      <c r="EL122" s="7" t="s">
        <v>77</v>
      </c>
      <c r="EM122" s="7" t="s">
        <v>77</v>
      </c>
      <c r="EN122" s="7" t="s">
        <v>77</v>
      </c>
      <c r="EO122" s="7" t="s">
        <v>77</v>
      </c>
      <c r="EP122" s="7" t="s">
        <v>77</v>
      </c>
      <c r="EQ122" s="7" t="s">
        <v>77</v>
      </c>
      <c r="ER122" s="7" t="s">
        <v>77</v>
      </c>
      <c r="ES122" s="13">
        <v>517.55480990000001</v>
      </c>
      <c r="ET122" s="13">
        <v>32.177429199999999</v>
      </c>
      <c r="EU122" s="13">
        <v>154.4324934</v>
      </c>
      <c r="EV122" s="13">
        <v>43.986146400000003</v>
      </c>
      <c r="EW122" s="13">
        <v>333.76065999999997</v>
      </c>
      <c r="EX122" s="13">
        <v>27.036188889999998</v>
      </c>
      <c r="EY122" s="13">
        <v>58.977545290000002</v>
      </c>
      <c r="EZ122" s="13">
        <v>7.5115300180000002</v>
      </c>
      <c r="FA122" s="13">
        <v>33.20185128</v>
      </c>
      <c r="FB122" s="13">
        <v>5.6343421620000003</v>
      </c>
      <c r="FC122" s="13">
        <v>1.5424236609999999</v>
      </c>
      <c r="FD122" s="13">
        <v>6.3822416219999996</v>
      </c>
      <c r="FE122" s="7" t="s">
        <v>77</v>
      </c>
      <c r="FF122" s="13">
        <v>5.660092723</v>
      </c>
      <c r="FG122" s="7" t="s">
        <v>77</v>
      </c>
      <c r="FH122" s="13">
        <v>2.9699383930000001</v>
      </c>
      <c r="FI122" s="7" t="s">
        <v>77</v>
      </c>
      <c r="FJ122" s="13">
        <v>2.4704957150000002</v>
      </c>
      <c r="FK122" s="13">
        <v>0.32830932899999998</v>
      </c>
    </row>
    <row r="123" spans="1:167" x14ac:dyDescent="0.25">
      <c r="A123" t="s">
        <v>133</v>
      </c>
      <c r="B123" s="1" t="s">
        <v>225</v>
      </c>
      <c r="C123" s="15">
        <v>64.873819999999995</v>
      </c>
      <c r="D123" s="15">
        <v>-22.350280000000001</v>
      </c>
      <c r="E123">
        <v>11</v>
      </c>
      <c r="F123">
        <v>2</v>
      </c>
      <c r="G123" t="s">
        <v>72</v>
      </c>
      <c r="I123" s="17">
        <v>48.216999999999999</v>
      </c>
      <c r="J123" s="16">
        <f t="shared" si="64"/>
        <v>0.96433999999999997</v>
      </c>
      <c r="K123" s="17">
        <v>2.8380000000000001</v>
      </c>
      <c r="L123" s="16">
        <f t="shared" si="65"/>
        <v>7.3787999999999992E-2</v>
      </c>
      <c r="M123" s="17">
        <v>15.407999999999999</v>
      </c>
      <c r="N123" s="16">
        <f t="shared" si="66"/>
        <v>0.32048639999999995</v>
      </c>
      <c r="O123" s="17">
        <v>6.6840000000000002</v>
      </c>
      <c r="P123" s="16">
        <f t="shared" si="67"/>
        <v>0.1229856</v>
      </c>
      <c r="Q123" s="17">
        <v>0.13</v>
      </c>
      <c r="R123" s="16">
        <f t="shared" si="68"/>
        <v>1.9473999999999998E-2</v>
      </c>
      <c r="S123" s="17">
        <v>5.97</v>
      </c>
      <c r="T123" s="16">
        <f t="shared" si="69"/>
        <v>0.106266</v>
      </c>
      <c r="U123" s="17">
        <v>9.7330000000000005</v>
      </c>
      <c r="V123" s="16">
        <f t="shared" si="70"/>
        <v>0.19466000000000003</v>
      </c>
      <c r="W123" s="17">
        <v>3.032</v>
      </c>
      <c r="X123" s="16">
        <f t="shared" si="71"/>
        <v>5.1240799999999996E-2</v>
      </c>
      <c r="Y123" s="17">
        <v>2.9340000000000002</v>
      </c>
      <c r="Z123" s="16">
        <f t="shared" si="72"/>
        <v>8.4792599999999996E-2</v>
      </c>
      <c r="AA123" s="17">
        <v>0.77200000000000002</v>
      </c>
      <c r="AB123" s="16">
        <f t="shared" si="73"/>
        <v>4.3000400000000001E-2</v>
      </c>
      <c r="AC123" s="16" t="s">
        <v>77</v>
      </c>
      <c r="AD123" s="16" t="s">
        <v>77</v>
      </c>
      <c r="AE123" s="16">
        <f t="shared" si="74"/>
        <v>95.717999999999989</v>
      </c>
      <c r="AF123" s="17"/>
      <c r="AG123" s="17">
        <v>47.74</v>
      </c>
      <c r="AH123" s="17">
        <v>2.3730000000000002</v>
      </c>
      <c r="AI123" s="17">
        <v>12.885999999999999</v>
      </c>
      <c r="AJ123" s="17">
        <v>0.86499999999999999</v>
      </c>
      <c r="AK123" s="17">
        <v>10.502000000000001</v>
      </c>
      <c r="AL123" s="17">
        <v>0.109</v>
      </c>
      <c r="AM123" s="17">
        <v>11.75</v>
      </c>
      <c r="AN123" s="17">
        <v>8.14</v>
      </c>
      <c r="AO123" s="17">
        <v>2.536</v>
      </c>
      <c r="AP123" s="17">
        <v>2.4540000000000002</v>
      </c>
      <c r="AQ123" s="17">
        <v>0.64600000000000002</v>
      </c>
      <c r="AS123">
        <v>22.73</v>
      </c>
      <c r="AU123" s="13">
        <v>39.880650000000003</v>
      </c>
      <c r="AV123" s="7" t="s">
        <v>77</v>
      </c>
      <c r="AW123" s="7" t="s">
        <v>77</v>
      </c>
      <c r="AX123" s="7" t="s">
        <v>77</v>
      </c>
      <c r="AY123" s="13">
        <v>3.6500000000000005E-2</v>
      </c>
      <c r="AZ123" s="7" t="s">
        <v>77</v>
      </c>
      <c r="BA123" s="13">
        <v>12.029299999999999</v>
      </c>
      <c r="BB123" s="7" t="s">
        <v>77</v>
      </c>
      <c r="BC123" s="13">
        <v>0.19465000000000002</v>
      </c>
      <c r="BD123" s="7" t="s">
        <v>77</v>
      </c>
      <c r="BE123" s="13">
        <v>46.447299999999998</v>
      </c>
      <c r="BF123" s="7" t="s">
        <v>77</v>
      </c>
      <c r="BG123" s="13">
        <v>0.25965000000000005</v>
      </c>
      <c r="BH123" s="7" t="s">
        <v>77</v>
      </c>
      <c r="BI123" s="7" t="s">
        <v>77</v>
      </c>
      <c r="BJ123" s="7" t="s">
        <v>77</v>
      </c>
      <c r="BK123" s="13">
        <v>0.25190000000000001</v>
      </c>
      <c r="BL123" s="7" t="s">
        <v>77</v>
      </c>
      <c r="BM123" s="7" t="s">
        <v>77</v>
      </c>
      <c r="BN123" s="7" t="s">
        <v>77</v>
      </c>
      <c r="BO123" s="7" t="s">
        <v>77</v>
      </c>
      <c r="BP123" s="7" t="s">
        <v>77</v>
      </c>
      <c r="BQ123" s="7" t="s">
        <v>77</v>
      </c>
      <c r="BR123" s="7" t="s">
        <v>77</v>
      </c>
      <c r="BS123" s="7" t="s">
        <v>77</v>
      </c>
      <c r="BT123" s="7" t="s">
        <v>77</v>
      </c>
      <c r="BU123" s="7">
        <f t="shared" si="75"/>
        <v>99.099950000000007</v>
      </c>
      <c r="BV123" s="7">
        <v>87.313360178618353</v>
      </c>
      <c r="BW123" s="7" t="s">
        <v>77</v>
      </c>
      <c r="BY123" s="24" t="s">
        <v>77</v>
      </c>
      <c r="BZ123" s="1" t="s">
        <v>77</v>
      </c>
      <c r="CA123" s="13">
        <v>3.9053021268652799</v>
      </c>
      <c r="CB123" s="7">
        <f t="shared" si="76"/>
        <v>0.19526510634326399</v>
      </c>
      <c r="CC123" s="1" t="s">
        <v>77</v>
      </c>
      <c r="CD123" s="1" t="s">
        <v>77</v>
      </c>
      <c r="CE123" s="1" t="s">
        <v>77</v>
      </c>
      <c r="CF123" s="1" t="s">
        <v>77</v>
      </c>
      <c r="CG123" s="1" t="s">
        <v>77</v>
      </c>
      <c r="CH123" s="1" t="s">
        <v>77</v>
      </c>
      <c r="CI123" s="1" t="s">
        <v>77</v>
      </c>
      <c r="CJ123" s="1" t="s">
        <v>77</v>
      </c>
      <c r="CK123" s="1" t="s">
        <v>77</v>
      </c>
      <c r="CL123" s="1" t="s">
        <v>77</v>
      </c>
      <c r="CM123" s="1" t="s">
        <v>77</v>
      </c>
      <c r="CN123" s="1" t="s">
        <v>77</v>
      </c>
      <c r="CO123" s="1" t="s">
        <v>77</v>
      </c>
      <c r="CP123" s="1" t="s">
        <v>77</v>
      </c>
      <c r="CQ123" s="1" t="s">
        <v>77</v>
      </c>
      <c r="CR123" s="1" t="s">
        <v>77</v>
      </c>
      <c r="CS123" s="1" t="s">
        <v>77</v>
      </c>
      <c r="CT123" s="1" t="s">
        <v>77</v>
      </c>
      <c r="CU123" s="1" t="s">
        <v>77</v>
      </c>
      <c r="CV123" s="1" t="s">
        <v>77</v>
      </c>
      <c r="CW123" s="13">
        <v>22.056764800431399</v>
      </c>
      <c r="CX123" s="7">
        <f t="shared" si="77"/>
        <v>0.441135296008628</v>
      </c>
      <c r="CY123" s="13">
        <v>339.71773148196201</v>
      </c>
      <c r="CZ123" s="7">
        <f t="shared" si="78"/>
        <v>6.7943546296392405</v>
      </c>
      <c r="DA123" s="13">
        <v>133.56423630914699</v>
      </c>
      <c r="DB123" s="7">
        <f t="shared" si="79"/>
        <v>5.34256945236588</v>
      </c>
      <c r="DC123" s="13">
        <v>952.78587205624603</v>
      </c>
      <c r="DD123" s="7">
        <f t="shared" si="80"/>
        <v>57.167152323374758</v>
      </c>
      <c r="DE123" s="13">
        <v>66.719898789833394</v>
      </c>
      <c r="DF123" s="7">
        <f t="shared" si="81"/>
        <v>2.0015969636950017</v>
      </c>
      <c r="DG123" s="13">
        <v>116.86870677050401</v>
      </c>
      <c r="DH123" s="7">
        <f t="shared" si="82"/>
        <v>3.5060612031151202</v>
      </c>
      <c r="DI123" s="13">
        <v>10.670621052959</v>
      </c>
      <c r="DJ123" s="7">
        <f t="shared" si="83"/>
        <v>0.32011863158876996</v>
      </c>
      <c r="DK123" s="13">
        <v>34.790994783943297</v>
      </c>
      <c r="DL123" s="7">
        <f t="shared" si="84"/>
        <v>0.69581989567886593</v>
      </c>
      <c r="DM123" s="13">
        <v>4.8448145344436</v>
      </c>
      <c r="DN123" s="7">
        <f t="shared" si="85"/>
        <v>0.38758516275548799</v>
      </c>
      <c r="DO123" s="13">
        <v>0.43024690717907804</v>
      </c>
      <c r="DP123" s="7">
        <f t="shared" si="86"/>
        <v>6.4537036076861704E-2</v>
      </c>
      <c r="DQ123" s="13">
        <v>4.4414256530440799</v>
      </c>
      <c r="DR123" s="7">
        <f t="shared" si="87"/>
        <v>0.3997283087739672</v>
      </c>
      <c r="DS123" s="7" t="s">
        <v>77</v>
      </c>
      <c r="DT123" s="7" t="s">
        <v>77</v>
      </c>
      <c r="DU123" s="13">
        <v>3.9592255763068698</v>
      </c>
      <c r="DV123" s="7">
        <f t="shared" si="88"/>
        <v>0.15836902305227479</v>
      </c>
      <c r="DW123" s="7" t="s">
        <v>77</v>
      </c>
      <c r="DX123" s="7" t="s">
        <v>77</v>
      </c>
      <c r="DY123" s="13">
        <v>2.9077183121960299</v>
      </c>
      <c r="DZ123" s="7">
        <f t="shared" si="89"/>
        <v>0.1163087324878412</v>
      </c>
      <c r="EA123" s="7" t="s">
        <v>77</v>
      </c>
      <c r="EB123" s="7" t="s">
        <v>77</v>
      </c>
      <c r="EC123" s="13">
        <v>2.0096854811112399</v>
      </c>
      <c r="ED123" s="13">
        <f t="shared" si="90"/>
        <v>0.12058112886667439</v>
      </c>
      <c r="EE123" s="13">
        <v>0.30549708087480404</v>
      </c>
      <c r="EF123" s="7">
        <f t="shared" si="91"/>
        <v>4.2769591322472572E-2</v>
      </c>
      <c r="EG123" s="13">
        <v>8.2399178704385392</v>
      </c>
      <c r="EH123" s="13">
        <f t="shared" si="92"/>
        <v>1.3183868592701662</v>
      </c>
      <c r="EI123" s="7" t="s">
        <v>77</v>
      </c>
      <c r="EJ123" s="7" t="s">
        <v>77</v>
      </c>
      <c r="EK123" s="7" t="s">
        <v>77</v>
      </c>
      <c r="EL123" s="7" t="s">
        <v>77</v>
      </c>
      <c r="EM123" s="7" t="s">
        <v>77</v>
      </c>
      <c r="EN123" s="7" t="s">
        <v>77</v>
      </c>
      <c r="EO123" s="7" t="s">
        <v>77</v>
      </c>
      <c r="EP123" s="7" t="s">
        <v>77</v>
      </c>
      <c r="EQ123" s="7" t="s">
        <v>77</v>
      </c>
      <c r="ER123" s="7" t="s">
        <v>77</v>
      </c>
      <c r="ES123" s="13">
        <v>1294.8712579999999</v>
      </c>
      <c r="ET123" s="13">
        <v>17.04721799</v>
      </c>
      <c r="EU123" s="13">
        <v>262.53373800000003</v>
      </c>
      <c r="EV123" s="13">
        <v>103.471558</v>
      </c>
      <c r="EW123" s="13">
        <v>736.22371840000005</v>
      </c>
      <c r="EX123" s="13">
        <v>51.554598740000003</v>
      </c>
      <c r="EY123" s="13">
        <v>90.304915449999996</v>
      </c>
      <c r="EZ123" s="13">
        <v>8.2468899760000003</v>
      </c>
      <c r="FA123" s="13">
        <v>26.883694899999998</v>
      </c>
      <c r="FB123" s="13">
        <v>3.7439743459999999</v>
      </c>
      <c r="FC123" s="13">
        <v>0.33251180000000002</v>
      </c>
      <c r="FD123" s="13">
        <v>3.4327746779999999</v>
      </c>
      <c r="FE123" s="7" t="s">
        <v>77</v>
      </c>
      <c r="FF123" s="13">
        <v>3.0624507620000001</v>
      </c>
      <c r="FG123" s="7" t="s">
        <v>77</v>
      </c>
      <c r="FH123" s="13">
        <v>2.252595098</v>
      </c>
      <c r="FI123" s="7" t="s">
        <v>77</v>
      </c>
      <c r="FJ123" s="13">
        <v>1.5613158840000001</v>
      </c>
      <c r="FK123" s="13">
        <v>0.237952153</v>
      </c>
    </row>
    <row r="124" spans="1:167" x14ac:dyDescent="0.25">
      <c r="A124" t="s">
        <v>133</v>
      </c>
      <c r="B124" s="1" t="s">
        <v>225</v>
      </c>
      <c r="C124" s="15">
        <v>64.873819999999995</v>
      </c>
      <c r="D124" s="15">
        <v>-22.350280000000001</v>
      </c>
      <c r="E124">
        <v>3</v>
      </c>
      <c r="F124">
        <v>1</v>
      </c>
      <c r="G124" t="s">
        <v>72</v>
      </c>
      <c r="I124" s="17">
        <v>46.49</v>
      </c>
      <c r="J124" s="16">
        <f t="shared" si="64"/>
        <v>0.92980000000000007</v>
      </c>
      <c r="K124" s="17">
        <v>2.1179999999999999</v>
      </c>
      <c r="L124" s="16">
        <f t="shared" si="65"/>
        <v>5.5067999999999992E-2</v>
      </c>
      <c r="M124" s="17">
        <v>15.686999999999999</v>
      </c>
      <c r="N124" s="16">
        <f t="shared" si="66"/>
        <v>0.32628959999999996</v>
      </c>
      <c r="O124" s="17">
        <v>8.9550000000000001</v>
      </c>
      <c r="P124" s="16">
        <f t="shared" si="67"/>
        <v>0.164772</v>
      </c>
      <c r="Q124" s="17">
        <v>0.123</v>
      </c>
      <c r="R124" s="16">
        <f t="shared" si="68"/>
        <v>1.8425399999999998E-2</v>
      </c>
      <c r="S124" s="17">
        <v>6.6669999999999998</v>
      </c>
      <c r="T124" s="16">
        <f t="shared" si="69"/>
        <v>0.11867259999999999</v>
      </c>
      <c r="U124" s="17">
        <v>11.308999999999999</v>
      </c>
      <c r="V124" s="16">
        <f t="shared" si="70"/>
        <v>0.22617999999999999</v>
      </c>
      <c r="W124" s="17">
        <v>2.448</v>
      </c>
      <c r="X124" s="16">
        <f t="shared" si="71"/>
        <v>4.1371199999999997E-2</v>
      </c>
      <c r="Y124" s="17">
        <v>0.91</v>
      </c>
      <c r="Z124" s="16">
        <f t="shared" si="72"/>
        <v>2.6298999999999999E-2</v>
      </c>
      <c r="AA124" s="17">
        <v>0.27400000000000002</v>
      </c>
      <c r="AB124" s="16">
        <f t="shared" si="73"/>
        <v>1.5261800000000001E-2</v>
      </c>
      <c r="AC124" s="16" t="s">
        <v>77</v>
      </c>
      <c r="AD124" s="16" t="s">
        <v>77</v>
      </c>
      <c r="AE124" s="16">
        <f t="shared" si="74"/>
        <v>94.980999999999995</v>
      </c>
      <c r="AF124" s="17"/>
      <c r="AG124" s="17">
        <v>48.052999999999997</v>
      </c>
      <c r="AH124" s="17">
        <v>2.0499999999999998</v>
      </c>
      <c r="AI124" s="17">
        <v>15.183</v>
      </c>
      <c r="AJ124" s="17">
        <v>0.752</v>
      </c>
      <c r="AK124" s="17">
        <v>9.8979999999999997</v>
      </c>
      <c r="AL124" s="17">
        <v>0.11899999999999999</v>
      </c>
      <c r="AM124" s="17">
        <v>9.4830000000000005</v>
      </c>
      <c r="AN124" s="17">
        <v>10.946</v>
      </c>
      <c r="AO124" s="17">
        <v>2.3690000000000002</v>
      </c>
      <c r="AP124" s="17">
        <v>0.88100000000000001</v>
      </c>
      <c r="AQ124" s="17">
        <v>0.26500000000000001</v>
      </c>
      <c r="AS124">
        <v>8.2899999999999991</v>
      </c>
      <c r="AU124" s="13">
        <v>39.7408</v>
      </c>
      <c r="AV124" s="7" t="s">
        <v>77</v>
      </c>
      <c r="AW124" s="7" t="s">
        <v>77</v>
      </c>
      <c r="AX124" s="7" t="s">
        <v>77</v>
      </c>
      <c r="AY124" s="13">
        <v>3.9E-2</v>
      </c>
      <c r="AZ124" s="7" t="s">
        <v>77</v>
      </c>
      <c r="BA124" s="13">
        <v>14.0497</v>
      </c>
      <c r="BB124" s="7" t="s">
        <v>77</v>
      </c>
      <c r="BC124" s="13">
        <v>0.22895000000000001</v>
      </c>
      <c r="BD124" s="7" t="s">
        <v>77</v>
      </c>
      <c r="BE124" s="13">
        <v>45.1449</v>
      </c>
      <c r="BF124" s="7" t="s">
        <v>77</v>
      </c>
      <c r="BG124" s="13">
        <v>0.31285000000000002</v>
      </c>
      <c r="BH124" s="7" t="s">
        <v>77</v>
      </c>
      <c r="BI124" s="7" t="s">
        <v>77</v>
      </c>
      <c r="BJ124" s="7" t="s">
        <v>77</v>
      </c>
      <c r="BK124" s="13">
        <v>0.20525000000000002</v>
      </c>
      <c r="BL124" s="7" t="s">
        <v>77</v>
      </c>
      <c r="BM124" s="7" t="s">
        <v>77</v>
      </c>
      <c r="BN124" s="7" t="s">
        <v>77</v>
      </c>
      <c r="BO124" s="7" t="s">
        <v>77</v>
      </c>
      <c r="BP124" s="7" t="s">
        <v>77</v>
      </c>
      <c r="BQ124" s="7" t="s">
        <v>77</v>
      </c>
      <c r="BR124" s="7" t="s">
        <v>77</v>
      </c>
      <c r="BS124" s="7" t="s">
        <v>77</v>
      </c>
      <c r="BT124" s="7" t="s">
        <v>77</v>
      </c>
      <c r="BU124" s="7">
        <f t="shared" si="75"/>
        <v>99.721450000000004</v>
      </c>
      <c r="BV124" s="7">
        <v>85.135361095712653</v>
      </c>
      <c r="BW124" s="7" t="s">
        <v>77</v>
      </c>
      <c r="BY124" s="24" t="s">
        <v>77</v>
      </c>
      <c r="BZ124" s="1" t="s">
        <v>77</v>
      </c>
      <c r="CA124" s="13">
        <v>3.37600209938073</v>
      </c>
      <c r="CB124" s="7">
        <f t="shared" si="76"/>
        <v>0.16880010496903652</v>
      </c>
      <c r="CC124" s="1" t="s">
        <v>77</v>
      </c>
      <c r="CD124" s="1" t="s">
        <v>77</v>
      </c>
      <c r="CE124" s="1" t="s">
        <v>77</v>
      </c>
      <c r="CF124" s="1" t="s">
        <v>77</v>
      </c>
      <c r="CG124" s="1" t="s">
        <v>77</v>
      </c>
      <c r="CH124" s="1" t="s">
        <v>77</v>
      </c>
      <c r="CI124" s="1" t="s">
        <v>77</v>
      </c>
      <c r="CJ124" s="1" t="s">
        <v>77</v>
      </c>
      <c r="CK124" s="1" t="s">
        <v>77</v>
      </c>
      <c r="CL124" s="1" t="s">
        <v>77</v>
      </c>
      <c r="CM124" s="1" t="s">
        <v>77</v>
      </c>
      <c r="CN124" s="1" t="s">
        <v>77</v>
      </c>
      <c r="CO124" s="1" t="s">
        <v>77</v>
      </c>
      <c r="CP124" s="1" t="s">
        <v>77</v>
      </c>
      <c r="CQ124" s="1" t="s">
        <v>77</v>
      </c>
      <c r="CR124" s="1" t="s">
        <v>77</v>
      </c>
      <c r="CS124" s="1" t="s">
        <v>77</v>
      </c>
      <c r="CT124" s="1" t="s">
        <v>77</v>
      </c>
      <c r="CU124" s="1" t="s">
        <v>77</v>
      </c>
      <c r="CV124" s="1" t="s">
        <v>77</v>
      </c>
      <c r="CW124" s="13">
        <v>29.113850535277599</v>
      </c>
      <c r="CX124" s="7">
        <f t="shared" si="77"/>
        <v>0.58227701070555204</v>
      </c>
      <c r="CY124" s="13">
        <v>145.300377071149</v>
      </c>
      <c r="CZ124" s="7">
        <f t="shared" si="78"/>
        <v>2.90600754142298</v>
      </c>
      <c r="DA124" s="13">
        <v>47.311351497852201</v>
      </c>
      <c r="DB124" s="7">
        <f t="shared" si="79"/>
        <v>1.892454059914088</v>
      </c>
      <c r="DC124" s="13">
        <v>334.69635340149199</v>
      </c>
      <c r="DD124" s="7">
        <f t="shared" si="80"/>
        <v>20.08178120408952</v>
      </c>
      <c r="DE124" s="13">
        <v>25.919608345038402</v>
      </c>
      <c r="DF124" s="7">
        <f t="shared" si="81"/>
        <v>0.77758825035115198</v>
      </c>
      <c r="DG124" s="13">
        <v>54.173056943551202</v>
      </c>
      <c r="DH124" s="7">
        <f t="shared" si="82"/>
        <v>1.6251917083065359</v>
      </c>
      <c r="DI124" s="13">
        <v>6.8649319529618298</v>
      </c>
      <c r="DJ124" s="7">
        <f t="shared" si="83"/>
        <v>0.2059479585888549</v>
      </c>
      <c r="DK124" s="13">
        <v>29.554806527869498</v>
      </c>
      <c r="DL124" s="7">
        <f t="shared" si="84"/>
        <v>0.59109613055738996</v>
      </c>
      <c r="DM124" s="13">
        <v>5.2376967900554803</v>
      </c>
      <c r="DN124" s="7">
        <f t="shared" si="85"/>
        <v>0.41901574320443841</v>
      </c>
      <c r="DO124" s="13">
        <v>1.3970776448217799</v>
      </c>
      <c r="DP124" s="7">
        <f t="shared" si="86"/>
        <v>0.20956164672326696</v>
      </c>
      <c r="DQ124" s="13">
        <v>5.2925474135242299</v>
      </c>
      <c r="DR124" s="7">
        <f t="shared" si="87"/>
        <v>0.47632926721718066</v>
      </c>
      <c r="DS124" s="7" t="s">
        <v>77</v>
      </c>
      <c r="DT124" s="7" t="s">
        <v>77</v>
      </c>
      <c r="DU124" s="13">
        <v>5.3925691386731298</v>
      </c>
      <c r="DV124" s="7">
        <f t="shared" si="88"/>
        <v>0.21570276554692519</v>
      </c>
      <c r="DW124" s="7" t="s">
        <v>77</v>
      </c>
      <c r="DX124" s="7" t="s">
        <v>77</v>
      </c>
      <c r="DY124" s="13">
        <v>2.93397060436783</v>
      </c>
      <c r="DZ124" s="7">
        <f t="shared" si="89"/>
        <v>0.1173588241747132</v>
      </c>
      <c r="EA124" s="7" t="s">
        <v>77</v>
      </c>
      <c r="EB124" s="7" t="s">
        <v>77</v>
      </c>
      <c r="EC124" s="13">
        <v>3.01248228109761</v>
      </c>
      <c r="ED124" s="13">
        <f t="shared" si="90"/>
        <v>0.18074893686585658</v>
      </c>
      <c r="EE124" s="13">
        <v>0.42288755191987903</v>
      </c>
      <c r="EF124" s="7">
        <f t="shared" si="91"/>
        <v>5.9204257268783068E-2</v>
      </c>
      <c r="EG124" s="13">
        <v>2.8350243816398799</v>
      </c>
      <c r="EH124" s="13">
        <f t="shared" si="92"/>
        <v>0.4536039010623808</v>
      </c>
      <c r="EI124" s="7" t="s">
        <v>77</v>
      </c>
      <c r="EJ124" s="7" t="s">
        <v>77</v>
      </c>
      <c r="EK124" s="7" t="s">
        <v>77</v>
      </c>
      <c r="EL124" s="7" t="s">
        <v>77</v>
      </c>
      <c r="EM124" s="7" t="s">
        <v>77</v>
      </c>
      <c r="EN124" s="7" t="s">
        <v>77</v>
      </c>
      <c r="EO124" s="7" t="s">
        <v>77</v>
      </c>
      <c r="EP124" s="7" t="s">
        <v>77</v>
      </c>
      <c r="EQ124" s="7" t="s">
        <v>77</v>
      </c>
      <c r="ER124" s="7" t="s">
        <v>77</v>
      </c>
      <c r="ES124" s="13">
        <v>539.03659719999996</v>
      </c>
      <c r="ET124" s="13">
        <v>26.70239196</v>
      </c>
      <c r="EU124" s="13">
        <v>133.26074180000001</v>
      </c>
      <c r="EV124" s="13">
        <v>43.426805219999999</v>
      </c>
      <c r="EW124" s="13">
        <v>306.95087569999998</v>
      </c>
      <c r="EX124" s="13">
        <v>23.77089338</v>
      </c>
      <c r="EY124" s="13">
        <v>49.682196509999997</v>
      </c>
      <c r="EZ124" s="13">
        <v>6.2962649759999998</v>
      </c>
      <c r="FA124" s="13">
        <v>27.104947630000002</v>
      </c>
      <c r="FB124" s="13">
        <v>4.8036580039999999</v>
      </c>
      <c r="FC124" s="13">
        <v>1.2813375250000001</v>
      </c>
      <c r="FD124" s="13">
        <v>4.8542152930000002</v>
      </c>
      <c r="FE124" s="7" t="s">
        <v>77</v>
      </c>
      <c r="FF124" s="13">
        <v>4.947237372</v>
      </c>
      <c r="FG124" s="7" t="s">
        <v>77</v>
      </c>
      <c r="FH124" s="13">
        <v>2.6930739859999999</v>
      </c>
      <c r="FI124" s="7" t="s">
        <v>77</v>
      </c>
      <c r="FJ124" s="13">
        <v>2.7677728450000001</v>
      </c>
      <c r="FK124" s="13">
        <v>0.38887200300000002</v>
      </c>
    </row>
    <row r="125" spans="1:167" x14ac:dyDescent="0.25">
      <c r="A125" t="s">
        <v>133</v>
      </c>
      <c r="B125" s="1" t="s">
        <v>225</v>
      </c>
      <c r="C125" s="15">
        <v>64.873819999999995</v>
      </c>
      <c r="D125" s="15">
        <v>-22.350280000000001</v>
      </c>
      <c r="E125">
        <v>4</v>
      </c>
      <c r="F125">
        <v>2</v>
      </c>
      <c r="G125" t="s">
        <v>72</v>
      </c>
      <c r="I125" s="17">
        <v>46.652999999999999</v>
      </c>
      <c r="J125" s="16">
        <f t="shared" si="64"/>
        <v>0.93306</v>
      </c>
      <c r="K125" s="17">
        <v>2.5</v>
      </c>
      <c r="L125" s="16">
        <f t="shared" si="65"/>
        <v>6.5000000000000002E-2</v>
      </c>
      <c r="M125" s="17">
        <v>13.961</v>
      </c>
      <c r="N125" s="16">
        <f t="shared" si="66"/>
        <v>0.2903888</v>
      </c>
      <c r="O125" s="17">
        <v>7.9889999999999999</v>
      </c>
      <c r="P125" s="16">
        <f t="shared" si="67"/>
        <v>0.14699760000000001</v>
      </c>
      <c r="Q125" s="17">
        <v>0.23699999999999999</v>
      </c>
      <c r="R125" s="16">
        <f t="shared" si="68"/>
        <v>3.5502599999999995E-2</v>
      </c>
      <c r="S125" s="17">
        <v>7.1929999999999996</v>
      </c>
      <c r="T125" s="16">
        <f t="shared" si="69"/>
        <v>0.12803539999999999</v>
      </c>
      <c r="U125" s="17">
        <v>13.409000000000001</v>
      </c>
      <c r="V125" s="16">
        <f t="shared" si="70"/>
        <v>0.26818000000000003</v>
      </c>
      <c r="W125" s="17">
        <v>2.198</v>
      </c>
      <c r="X125" s="16">
        <f t="shared" si="71"/>
        <v>3.7146199999999997E-2</v>
      </c>
      <c r="Y125" s="17">
        <v>0.72899999999999998</v>
      </c>
      <c r="Z125" s="16">
        <f t="shared" si="72"/>
        <v>2.1068099999999999E-2</v>
      </c>
      <c r="AA125" s="17">
        <v>0.26200000000000001</v>
      </c>
      <c r="AB125" s="16">
        <f t="shared" si="73"/>
        <v>1.4593400000000001E-2</v>
      </c>
      <c r="AC125" s="16" t="s">
        <v>77</v>
      </c>
      <c r="AD125" s="16" t="s">
        <v>77</v>
      </c>
      <c r="AE125" s="16">
        <f t="shared" si="74"/>
        <v>95.130999999999986</v>
      </c>
      <c r="AF125" s="17"/>
      <c r="AG125" s="17">
        <v>47.591000000000001</v>
      </c>
      <c r="AH125" s="17">
        <v>2.3170000000000002</v>
      </c>
      <c r="AI125" s="17">
        <v>12.941000000000001</v>
      </c>
      <c r="AJ125" s="17">
        <v>0.83899999999999997</v>
      </c>
      <c r="AK125" s="17">
        <v>10.196999999999999</v>
      </c>
      <c r="AL125" s="17">
        <v>0.22</v>
      </c>
      <c r="AM125" s="17">
        <v>10.509</v>
      </c>
      <c r="AN125" s="17">
        <v>12.429</v>
      </c>
      <c r="AO125" s="17">
        <v>2.0369999999999999</v>
      </c>
      <c r="AP125" s="17">
        <v>0.67600000000000005</v>
      </c>
      <c r="AQ125" s="17">
        <v>0.24299999999999999</v>
      </c>
      <c r="AS125">
        <v>12.19</v>
      </c>
      <c r="AU125" s="13">
        <v>39.699933333333298</v>
      </c>
      <c r="AV125" s="7" t="s">
        <v>77</v>
      </c>
      <c r="AW125" s="7" t="s">
        <v>77</v>
      </c>
      <c r="AX125" s="7" t="s">
        <v>77</v>
      </c>
      <c r="AY125" s="13">
        <v>4.6366666666666702E-2</v>
      </c>
      <c r="AZ125" s="7" t="s">
        <v>77</v>
      </c>
      <c r="BA125" s="13">
        <v>13.1067</v>
      </c>
      <c r="BB125" s="7" t="s">
        <v>77</v>
      </c>
      <c r="BC125" s="13">
        <v>0.19163333333333302</v>
      </c>
      <c r="BD125" s="7" t="s">
        <v>77</v>
      </c>
      <c r="BE125" s="13">
        <v>45.960166666666701</v>
      </c>
      <c r="BF125" s="7" t="s">
        <v>77</v>
      </c>
      <c r="BG125" s="13">
        <v>0.31926666666666703</v>
      </c>
      <c r="BH125" s="7" t="s">
        <v>77</v>
      </c>
      <c r="BI125" s="7" t="s">
        <v>77</v>
      </c>
      <c r="BJ125" s="7" t="s">
        <v>77</v>
      </c>
      <c r="BK125" s="13">
        <v>0.24256666666666701</v>
      </c>
      <c r="BL125" s="7" t="s">
        <v>77</v>
      </c>
      <c r="BM125" s="7" t="s">
        <v>77</v>
      </c>
      <c r="BN125" s="7" t="s">
        <v>77</v>
      </c>
      <c r="BO125" s="7" t="s">
        <v>77</v>
      </c>
      <c r="BP125" s="7" t="s">
        <v>77</v>
      </c>
      <c r="BQ125" s="7" t="s">
        <v>77</v>
      </c>
      <c r="BR125" s="7" t="s">
        <v>77</v>
      </c>
      <c r="BS125" s="7" t="s">
        <v>77</v>
      </c>
      <c r="BT125" s="7" t="s">
        <v>77</v>
      </c>
      <c r="BU125" s="7">
        <f t="shared" si="75"/>
        <v>99.566633333333328</v>
      </c>
      <c r="BV125" s="7">
        <v>86.207504163796514</v>
      </c>
      <c r="BW125" s="7" t="s">
        <v>77</v>
      </c>
      <c r="BY125" s="24" t="s">
        <v>77</v>
      </c>
      <c r="BZ125" s="1" t="s">
        <v>77</v>
      </c>
      <c r="CA125" s="13">
        <v>4.33417287390815</v>
      </c>
      <c r="CB125" s="7">
        <f t="shared" si="76"/>
        <v>0.21670864369540752</v>
      </c>
      <c r="CC125" s="1" t="s">
        <v>77</v>
      </c>
      <c r="CD125" s="1" t="s">
        <v>77</v>
      </c>
      <c r="CE125" s="1" t="s">
        <v>77</v>
      </c>
      <c r="CF125" s="1" t="s">
        <v>77</v>
      </c>
      <c r="CG125" s="1" t="s">
        <v>77</v>
      </c>
      <c r="CH125" s="1" t="s">
        <v>77</v>
      </c>
      <c r="CI125" s="1" t="s">
        <v>77</v>
      </c>
      <c r="CJ125" s="1" t="s">
        <v>77</v>
      </c>
      <c r="CK125" s="1" t="s">
        <v>77</v>
      </c>
      <c r="CL125" s="1" t="s">
        <v>77</v>
      </c>
      <c r="CM125" s="1" t="s">
        <v>77</v>
      </c>
      <c r="CN125" s="1" t="s">
        <v>77</v>
      </c>
      <c r="CO125" s="1" t="s">
        <v>77</v>
      </c>
      <c r="CP125" s="1" t="s">
        <v>77</v>
      </c>
      <c r="CQ125" s="1" t="s">
        <v>77</v>
      </c>
      <c r="CR125" s="1" t="s">
        <v>77</v>
      </c>
      <c r="CS125" s="1" t="s">
        <v>77</v>
      </c>
      <c r="CT125" s="1" t="s">
        <v>77</v>
      </c>
      <c r="CU125" s="1" t="s">
        <v>77</v>
      </c>
      <c r="CV125" s="1" t="s">
        <v>77</v>
      </c>
      <c r="CW125" s="13">
        <v>31.359519854241501</v>
      </c>
      <c r="CX125" s="7">
        <f t="shared" si="77"/>
        <v>0.62719039708483004</v>
      </c>
      <c r="CY125" s="13">
        <v>155.08279299072899</v>
      </c>
      <c r="CZ125" s="7">
        <f t="shared" si="78"/>
        <v>3.10165585981458</v>
      </c>
      <c r="DA125" s="13">
        <v>42.462890520336501</v>
      </c>
      <c r="DB125" s="7">
        <f t="shared" si="79"/>
        <v>1.69851562081346</v>
      </c>
      <c r="DC125" s="13">
        <v>285.51524569958701</v>
      </c>
      <c r="DD125" s="7">
        <f t="shared" si="80"/>
        <v>17.130914741975221</v>
      </c>
      <c r="DE125" s="13">
        <v>25.9150099137238</v>
      </c>
      <c r="DF125" s="7">
        <f t="shared" si="81"/>
        <v>0.77745029741171401</v>
      </c>
      <c r="DG125" s="13">
        <v>55.3775253201865</v>
      </c>
      <c r="DH125" s="7">
        <f t="shared" si="82"/>
        <v>1.661325759605595</v>
      </c>
      <c r="DI125" s="13">
        <v>7.0157011950056303</v>
      </c>
      <c r="DJ125" s="7">
        <f t="shared" si="83"/>
        <v>0.21047103585016891</v>
      </c>
      <c r="DK125" s="13">
        <v>31.295214618723499</v>
      </c>
      <c r="DL125" s="7">
        <f t="shared" si="84"/>
        <v>0.62590429237446998</v>
      </c>
      <c r="DM125" s="13">
        <v>5.9064358823214196</v>
      </c>
      <c r="DN125" s="7">
        <f t="shared" si="85"/>
        <v>0.47251487058571356</v>
      </c>
      <c r="DO125" s="13">
        <v>1.5594019613096801</v>
      </c>
      <c r="DP125" s="7">
        <f t="shared" si="86"/>
        <v>0.23391029419645201</v>
      </c>
      <c r="DQ125" s="13">
        <v>5.5677616419270102</v>
      </c>
      <c r="DR125" s="7">
        <f t="shared" si="87"/>
        <v>0.50109854777343088</v>
      </c>
      <c r="DS125" s="7" t="s">
        <v>77</v>
      </c>
      <c r="DT125" s="7" t="s">
        <v>77</v>
      </c>
      <c r="DU125" s="13">
        <v>5.73817051604951</v>
      </c>
      <c r="DV125" s="7">
        <f t="shared" si="88"/>
        <v>0.22952682064198041</v>
      </c>
      <c r="DW125" s="7" t="s">
        <v>77</v>
      </c>
      <c r="DX125" s="7" t="s">
        <v>77</v>
      </c>
      <c r="DY125" s="13">
        <v>3.0759337656074202</v>
      </c>
      <c r="DZ125" s="7">
        <f t="shared" si="89"/>
        <v>0.12303735062429681</v>
      </c>
      <c r="EA125" s="7" t="s">
        <v>77</v>
      </c>
      <c r="EB125" s="7" t="s">
        <v>77</v>
      </c>
      <c r="EC125" s="13">
        <v>2.82299983923691</v>
      </c>
      <c r="ED125" s="13">
        <f t="shared" si="90"/>
        <v>0.16937999035421458</v>
      </c>
      <c r="EE125" s="13">
        <v>0.34885590268474403</v>
      </c>
      <c r="EF125" s="7">
        <f t="shared" si="91"/>
        <v>4.8839826375864169E-2</v>
      </c>
      <c r="EG125" s="13">
        <v>3.4028187128235401</v>
      </c>
      <c r="EH125" s="13">
        <f t="shared" si="92"/>
        <v>0.54445099405176645</v>
      </c>
      <c r="EI125" s="7" t="s">
        <v>77</v>
      </c>
      <c r="EJ125" s="7" t="s">
        <v>77</v>
      </c>
      <c r="EK125" s="7" t="s">
        <v>77</v>
      </c>
      <c r="EL125" s="7" t="s">
        <v>77</v>
      </c>
      <c r="EM125" s="7" t="s">
        <v>77</v>
      </c>
      <c r="EN125" s="7" t="s">
        <v>77</v>
      </c>
      <c r="EO125" s="7" t="s">
        <v>77</v>
      </c>
      <c r="EP125" s="7" t="s">
        <v>77</v>
      </c>
      <c r="EQ125" s="7" t="s">
        <v>77</v>
      </c>
      <c r="ER125" s="7" t="s">
        <v>77</v>
      </c>
      <c r="ES125" s="13">
        <v>454.74296129999999</v>
      </c>
      <c r="ET125" s="13">
        <v>27.540016250000001</v>
      </c>
      <c r="EU125" s="13">
        <v>136.18705199999999</v>
      </c>
      <c r="EV125" s="13">
        <v>37.335166409999999</v>
      </c>
      <c r="EW125" s="13">
        <v>250.7119802</v>
      </c>
      <c r="EX125" s="13">
        <v>22.755999790000001</v>
      </c>
      <c r="EY125" s="13">
        <v>48.627131409999997</v>
      </c>
      <c r="EZ125" s="13">
        <v>6.161127918</v>
      </c>
      <c r="FA125" s="13">
        <v>27.480685189999999</v>
      </c>
      <c r="FB125" s="13">
        <v>5.1867110390000004</v>
      </c>
      <c r="FC125" s="13">
        <v>1.36943547</v>
      </c>
      <c r="FD125" s="13">
        <v>4.8896870899999998</v>
      </c>
      <c r="FE125" s="7" t="s">
        <v>77</v>
      </c>
      <c r="FF125" s="13">
        <v>5.0413082239999998</v>
      </c>
      <c r="FG125" s="7" t="s">
        <v>77</v>
      </c>
      <c r="FH125" s="13">
        <v>2.7044908529999998</v>
      </c>
      <c r="FI125" s="7" t="s">
        <v>77</v>
      </c>
      <c r="FJ125" s="13">
        <v>2.4856524649999998</v>
      </c>
      <c r="FK125" s="13">
        <v>0.307567321</v>
      </c>
    </row>
    <row r="126" spans="1:167" x14ac:dyDescent="0.25">
      <c r="A126" t="s">
        <v>133</v>
      </c>
      <c r="B126" s="1" t="s">
        <v>225</v>
      </c>
      <c r="C126" s="15">
        <v>64.873819999999995</v>
      </c>
      <c r="D126" s="15">
        <v>-22.350280000000001</v>
      </c>
      <c r="E126">
        <v>4</v>
      </c>
      <c r="F126">
        <v>3</v>
      </c>
      <c r="G126" t="s">
        <v>72</v>
      </c>
      <c r="I126" s="17">
        <v>46.441000000000003</v>
      </c>
      <c r="J126" s="16">
        <f t="shared" si="64"/>
        <v>0.92882000000000009</v>
      </c>
      <c r="K126" s="17">
        <v>2.2639999999999998</v>
      </c>
      <c r="L126" s="16">
        <f t="shared" si="65"/>
        <v>5.8863999999999993E-2</v>
      </c>
      <c r="M126" s="17">
        <v>13.968</v>
      </c>
      <c r="N126" s="16">
        <f t="shared" si="66"/>
        <v>0.29053439999999997</v>
      </c>
      <c r="O126" s="17">
        <v>8.3689999999999998</v>
      </c>
      <c r="P126" s="16">
        <f t="shared" si="67"/>
        <v>0.1539896</v>
      </c>
      <c r="Q126" s="17">
        <v>0.14599999999999999</v>
      </c>
      <c r="R126" s="16">
        <f t="shared" si="68"/>
        <v>2.1870799999999996E-2</v>
      </c>
      <c r="S126" s="17">
        <v>7.1509999999999998</v>
      </c>
      <c r="T126" s="16">
        <f t="shared" si="69"/>
        <v>0.12728780000000001</v>
      </c>
      <c r="U126" s="17">
        <v>13.672000000000001</v>
      </c>
      <c r="V126" s="16">
        <f t="shared" si="70"/>
        <v>0.27344000000000002</v>
      </c>
      <c r="W126" s="17">
        <v>2.198</v>
      </c>
      <c r="X126" s="16">
        <f t="shared" si="71"/>
        <v>3.7146199999999997E-2</v>
      </c>
      <c r="Y126" s="17">
        <v>0.67800000000000005</v>
      </c>
      <c r="Z126" s="16">
        <f t="shared" si="72"/>
        <v>1.9594199999999999E-2</v>
      </c>
      <c r="AA126" s="17">
        <v>0.26200000000000001</v>
      </c>
      <c r="AB126" s="16">
        <f t="shared" si="73"/>
        <v>1.4593400000000001E-2</v>
      </c>
      <c r="AC126" s="16" t="s">
        <v>77</v>
      </c>
      <c r="AD126" s="16" t="s">
        <v>77</v>
      </c>
      <c r="AE126" s="16">
        <f t="shared" si="74"/>
        <v>95.148999999999987</v>
      </c>
      <c r="AF126" s="17"/>
      <c r="AG126" s="17">
        <v>47.628</v>
      </c>
      <c r="AH126" s="17">
        <v>2.1379999999999999</v>
      </c>
      <c r="AI126" s="17">
        <v>13.191000000000001</v>
      </c>
      <c r="AJ126" s="17">
        <v>0.82499999999999996</v>
      </c>
      <c r="AK126" s="17">
        <v>9.9659999999999993</v>
      </c>
      <c r="AL126" s="17">
        <v>0.13800000000000001</v>
      </c>
      <c r="AM126" s="17">
        <v>10.238</v>
      </c>
      <c r="AN126" s="17">
        <v>12.912000000000001</v>
      </c>
      <c r="AO126" s="17">
        <v>2.0760000000000001</v>
      </c>
      <c r="AP126" s="17">
        <v>0.64</v>
      </c>
      <c r="AQ126" s="17">
        <v>0.247</v>
      </c>
      <c r="AS126">
        <v>10.4</v>
      </c>
      <c r="AU126" s="13">
        <v>39.699933333333298</v>
      </c>
      <c r="AV126" s="7" t="s">
        <v>77</v>
      </c>
      <c r="AW126" s="7" t="s">
        <v>77</v>
      </c>
      <c r="AX126" s="7" t="s">
        <v>77</v>
      </c>
      <c r="AY126" s="13">
        <v>4.6366666666666702E-2</v>
      </c>
      <c r="AZ126" s="7" t="s">
        <v>77</v>
      </c>
      <c r="BA126" s="13">
        <v>13.1067</v>
      </c>
      <c r="BB126" s="7" t="s">
        <v>77</v>
      </c>
      <c r="BC126" s="13">
        <v>0.19163333333333302</v>
      </c>
      <c r="BD126" s="7" t="s">
        <v>77</v>
      </c>
      <c r="BE126" s="13">
        <v>45.960166666666701</v>
      </c>
      <c r="BF126" s="7" t="s">
        <v>77</v>
      </c>
      <c r="BG126" s="13">
        <v>0.31926666666666703</v>
      </c>
      <c r="BH126" s="7" t="s">
        <v>77</v>
      </c>
      <c r="BI126" s="7" t="s">
        <v>77</v>
      </c>
      <c r="BJ126" s="7" t="s">
        <v>77</v>
      </c>
      <c r="BK126" s="13">
        <v>0.24256666666666701</v>
      </c>
      <c r="BL126" s="7" t="s">
        <v>77</v>
      </c>
      <c r="BM126" s="7" t="s">
        <v>77</v>
      </c>
      <c r="BN126" s="7" t="s">
        <v>77</v>
      </c>
      <c r="BO126" s="7" t="s">
        <v>77</v>
      </c>
      <c r="BP126" s="7" t="s">
        <v>77</v>
      </c>
      <c r="BQ126" s="7" t="s">
        <v>77</v>
      </c>
      <c r="BR126" s="7" t="s">
        <v>77</v>
      </c>
      <c r="BS126" s="7" t="s">
        <v>77</v>
      </c>
      <c r="BT126" s="7" t="s">
        <v>77</v>
      </c>
      <c r="BU126" s="7">
        <f t="shared" si="75"/>
        <v>99.566633333333328</v>
      </c>
      <c r="BV126" s="7">
        <v>86.207504163796514</v>
      </c>
      <c r="BW126" s="7" t="s">
        <v>77</v>
      </c>
      <c r="BY126" s="24" t="s">
        <v>77</v>
      </c>
      <c r="BZ126" s="1" t="s">
        <v>77</v>
      </c>
      <c r="CA126" s="13">
        <v>4.2634740853986797</v>
      </c>
      <c r="CB126" s="7">
        <f t="shared" si="76"/>
        <v>0.21317370426993398</v>
      </c>
      <c r="CC126" s="1" t="s">
        <v>77</v>
      </c>
      <c r="CD126" s="1" t="s">
        <v>77</v>
      </c>
      <c r="CE126" s="1" t="s">
        <v>77</v>
      </c>
      <c r="CF126" s="1" t="s">
        <v>77</v>
      </c>
      <c r="CG126" s="1" t="s">
        <v>77</v>
      </c>
      <c r="CH126" s="1" t="s">
        <v>77</v>
      </c>
      <c r="CI126" s="1" t="s">
        <v>77</v>
      </c>
      <c r="CJ126" s="1" t="s">
        <v>77</v>
      </c>
      <c r="CK126" s="1" t="s">
        <v>77</v>
      </c>
      <c r="CL126" s="1" t="s">
        <v>77</v>
      </c>
      <c r="CM126" s="1" t="s">
        <v>77</v>
      </c>
      <c r="CN126" s="1" t="s">
        <v>77</v>
      </c>
      <c r="CO126" s="1" t="s">
        <v>77</v>
      </c>
      <c r="CP126" s="1" t="s">
        <v>77</v>
      </c>
      <c r="CQ126" s="1" t="s">
        <v>77</v>
      </c>
      <c r="CR126" s="1" t="s">
        <v>77</v>
      </c>
      <c r="CS126" s="1" t="s">
        <v>77</v>
      </c>
      <c r="CT126" s="1" t="s">
        <v>77</v>
      </c>
      <c r="CU126" s="1" t="s">
        <v>77</v>
      </c>
      <c r="CV126" s="1" t="s">
        <v>77</v>
      </c>
      <c r="CW126" s="13">
        <v>29.402898301070199</v>
      </c>
      <c r="CX126" s="7">
        <f t="shared" si="77"/>
        <v>0.58805796602140403</v>
      </c>
      <c r="CY126" s="13">
        <v>144.59206304773801</v>
      </c>
      <c r="CZ126" s="7">
        <f t="shared" si="78"/>
        <v>2.8918412609547604</v>
      </c>
      <c r="DA126" s="13">
        <v>39.254107362029202</v>
      </c>
      <c r="DB126" s="7">
        <f t="shared" si="79"/>
        <v>1.5701642944811682</v>
      </c>
      <c r="DC126" s="13">
        <v>269.37404448655298</v>
      </c>
      <c r="DD126" s="7">
        <f t="shared" si="80"/>
        <v>16.16244266919318</v>
      </c>
      <c r="DE126" s="13">
        <v>23.502939213195202</v>
      </c>
      <c r="DF126" s="7">
        <f t="shared" si="81"/>
        <v>0.70508817639585597</v>
      </c>
      <c r="DG126" s="13">
        <v>50.946362050774098</v>
      </c>
      <c r="DH126" s="7">
        <f t="shared" si="82"/>
        <v>1.5283908615232229</v>
      </c>
      <c r="DI126" s="13">
        <v>6.35322236816606</v>
      </c>
      <c r="DJ126" s="7">
        <f t="shared" si="83"/>
        <v>0.19059667104498179</v>
      </c>
      <c r="DK126" s="13">
        <v>28.261665338817</v>
      </c>
      <c r="DL126" s="7">
        <f t="shared" si="84"/>
        <v>0.56523330677633998</v>
      </c>
      <c r="DM126" s="13">
        <v>5.4693051398548702</v>
      </c>
      <c r="DN126" s="7">
        <f t="shared" si="85"/>
        <v>0.4375444111883896</v>
      </c>
      <c r="DO126" s="13">
        <v>1.4028552356753701</v>
      </c>
      <c r="DP126" s="7">
        <f t="shared" si="86"/>
        <v>0.21042828535130551</v>
      </c>
      <c r="DQ126" s="13">
        <v>5.5403630412781801</v>
      </c>
      <c r="DR126" s="7">
        <f t="shared" si="87"/>
        <v>0.49863267371503617</v>
      </c>
      <c r="DS126" s="7" t="s">
        <v>77</v>
      </c>
      <c r="DT126" s="7" t="s">
        <v>77</v>
      </c>
      <c r="DU126" s="13">
        <v>5.2712043237656401</v>
      </c>
      <c r="DV126" s="7">
        <f t="shared" si="88"/>
        <v>0.21084817295062561</v>
      </c>
      <c r="DW126" s="7" t="s">
        <v>77</v>
      </c>
      <c r="DX126" s="7" t="s">
        <v>77</v>
      </c>
      <c r="DY126" s="13">
        <v>2.9984281130897301</v>
      </c>
      <c r="DZ126" s="7">
        <f t="shared" si="89"/>
        <v>0.11993712452358921</v>
      </c>
      <c r="EA126" s="7" t="s">
        <v>77</v>
      </c>
      <c r="EB126" s="7" t="s">
        <v>77</v>
      </c>
      <c r="EC126" s="13">
        <v>2.4008957602118799</v>
      </c>
      <c r="ED126" s="13">
        <f t="shared" si="90"/>
        <v>0.14405374561271278</v>
      </c>
      <c r="EE126" s="13">
        <v>0.24493443293641401</v>
      </c>
      <c r="EF126" s="7">
        <f t="shared" si="91"/>
        <v>3.4290820611097964E-2</v>
      </c>
      <c r="EG126" s="13">
        <v>3.3720204129971401</v>
      </c>
      <c r="EH126" s="13">
        <f t="shared" si="92"/>
        <v>0.53952326607954237</v>
      </c>
      <c r="EI126" s="7" t="s">
        <v>77</v>
      </c>
      <c r="EJ126" s="7" t="s">
        <v>77</v>
      </c>
      <c r="EK126" s="7" t="s">
        <v>77</v>
      </c>
      <c r="EL126" s="7" t="s">
        <v>77</v>
      </c>
      <c r="EM126" s="7" t="s">
        <v>77</v>
      </c>
      <c r="EN126" s="7" t="s">
        <v>77</v>
      </c>
      <c r="EO126" s="7" t="s">
        <v>77</v>
      </c>
      <c r="EP126" s="7" t="s">
        <v>77</v>
      </c>
      <c r="EQ126" s="7" t="s">
        <v>77</v>
      </c>
      <c r="ER126" s="7" t="s">
        <v>77</v>
      </c>
      <c r="ES126" s="13">
        <v>448.95501819999998</v>
      </c>
      <c r="ET126" s="13">
        <v>26.34760077</v>
      </c>
      <c r="EU126" s="13">
        <v>129.56160220000001</v>
      </c>
      <c r="EV126" s="13">
        <v>35.210325140000002</v>
      </c>
      <c r="EW126" s="13">
        <v>241.35999200000001</v>
      </c>
      <c r="EX126" s="13">
        <v>21.05865666</v>
      </c>
      <c r="EY126" s="13">
        <v>45.648040649999999</v>
      </c>
      <c r="EZ126" s="13">
        <v>5.6929873600000001</v>
      </c>
      <c r="FA126" s="13">
        <v>25.32273022</v>
      </c>
      <c r="FB126" s="13">
        <v>4.9007126689999998</v>
      </c>
      <c r="FC126" s="13">
        <v>1.2570549179999999</v>
      </c>
      <c r="FD126" s="13">
        <v>4.9647104540000004</v>
      </c>
      <c r="FE126" s="7" t="s">
        <v>77</v>
      </c>
      <c r="FF126" s="13">
        <v>4.7250741520000004</v>
      </c>
      <c r="FG126" s="7" t="s">
        <v>77</v>
      </c>
      <c r="FH126" s="13">
        <v>2.6895434869999999</v>
      </c>
      <c r="FI126" s="7" t="s">
        <v>77</v>
      </c>
      <c r="FJ126" s="13">
        <v>2.1561692400000001</v>
      </c>
      <c r="FK126" s="13">
        <v>0.22020962799999999</v>
      </c>
    </row>
    <row r="127" spans="1:167" x14ac:dyDescent="0.25">
      <c r="A127" t="s">
        <v>133</v>
      </c>
      <c r="B127" s="1" t="s">
        <v>225</v>
      </c>
      <c r="C127" s="15">
        <v>64.873819999999995</v>
      </c>
      <c r="D127" s="15">
        <v>-22.350280000000001</v>
      </c>
      <c r="E127">
        <v>25</v>
      </c>
      <c r="F127">
        <v>1</v>
      </c>
      <c r="G127" t="s">
        <v>72</v>
      </c>
      <c r="I127" s="17">
        <v>47.262</v>
      </c>
      <c r="J127" s="16">
        <f t="shared" si="64"/>
        <v>0.94524000000000008</v>
      </c>
      <c r="K127" s="17">
        <v>2.2429999999999999</v>
      </c>
      <c r="L127" s="16">
        <f t="shared" si="65"/>
        <v>5.8317999999999995E-2</v>
      </c>
      <c r="M127" s="17">
        <v>15.346</v>
      </c>
      <c r="N127" s="16">
        <f t="shared" si="66"/>
        <v>0.3191968</v>
      </c>
      <c r="O127" s="17">
        <v>7.8019999999999996</v>
      </c>
      <c r="P127" s="16">
        <f t="shared" si="67"/>
        <v>0.14355679999999998</v>
      </c>
      <c r="Q127" s="17">
        <v>0.14000000000000001</v>
      </c>
      <c r="R127" s="16">
        <f t="shared" si="68"/>
        <v>2.0972000000000001E-2</v>
      </c>
      <c r="S127" s="17">
        <v>6.6219999999999999</v>
      </c>
      <c r="T127" s="16">
        <f t="shared" si="69"/>
        <v>0.11787159999999999</v>
      </c>
      <c r="U127" s="17">
        <v>13.631</v>
      </c>
      <c r="V127" s="16">
        <f t="shared" si="70"/>
        <v>0.27262000000000003</v>
      </c>
      <c r="W127" s="17">
        <v>2.4660000000000002</v>
      </c>
      <c r="X127" s="16">
        <f t="shared" si="71"/>
        <v>4.1675400000000001E-2</v>
      </c>
      <c r="Y127" s="17">
        <v>0.84599999999999997</v>
      </c>
      <c r="Z127" s="16">
        <f t="shared" si="72"/>
        <v>2.44494E-2</v>
      </c>
      <c r="AA127" s="17">
        <v>0.25700000000000001</v>
      </c>
      <c r="AB127" s="16">
        <f t="shared" si="73"/>
        <v>1.43149E-2</v>
      </c>
      <c r="AC127" s="16" t="s">
        <v>77</v>
      </c>
      <c r="AD127" s="16" t="s">
        <v>77</v>
      </c>
      <c r="AE127" s="16">
        <f t="shared" si="74"/>
        <v>96.614999999999995</v>
      </c>
      <c r="AF127" s="17"/>
      <c r="AG127" s="17">
        <v>47.405000000000001</v>
      </c>
      <c r="AH127" s="17">
        <v>2.0249999999999999</v>
      </c>
      <c r="AI127" s="17">
        <v>13.856999999999999</v>
      </c>
      <c r="AJ127" s="17">
        <v>0.80300000000000005</v>
      </c>
      <c r="AK127" s="17">
        <v>9.98</v>
      </c>
      <c r="AL127" s="17">
        <v>0.126</v>
      </c>
      <c r="AM127" s="17">
        <v>10.273</v>
      </c>
      <c r="AN127" s="17">
        <v>12.308</v>
      </c>
      <c r="AO127" s="17">
        <v>2.2269999999999999</v>
      </c>
      <c r="AP127" s="17">
        <v>0.76400000000000001</v>
      </c>
      <c r="AQ127" s="17">
        <v>0.23200000000000001</v>
      </c>
      <c r="AS127">
        <v>13.41</v>
      </c>
      <c r="AU127" s="13">
        <v>40.038800000000002</v>
      </c>
      <c r="AV127" s="7" t="s">
        <v>77</v>
      </c>
      <c r="AW127" s="7" t="s">
        <v>77</v>
      </c>
      <c r="AX127" s="7" t="s">
        <v>77</v>
      </c>
      <c r="AY127" s="13">
        <v>4.9050000000000003E-2</v>
      </c>
      <c r="AZ127" s="7" t="s">
        <v>77</v>
      </c>
      <c r="BA127" s="13">
        <v>12.8935</v>
      </c>
      <c r="BB127" s="7" t="s">
        <v>77</v>
      </c>
      <c r="BC127" s="13">
        <v>0.2117</v>
      </c>
      <c r="BD127" s="7" t="s">
        <v>77</v>
      </c>
      <c r="BE127" s="13">
        <v>45.517949999999999</v>
      </c>
      <c r="BF127" s="7" t="s">
        <v>77</v>
      </c>
      <c r="BG127" s="13">
        <v>0.32430000000000003</v>
      </c>
      <c r="BH127" s="7" t="s">
        <v>77</v>
      </c>
      <c r="BI127" s="7" t="s">
        <v>77</v>
      </c>
      <c r="BJ127" s="7" t="s">
        <v>77</v>
      </c>
      <c r="BK127" s="13">
        <v>0.20270000000000002</v>
      </c>
      <c r="BL127" s="7" t="s">
        <v>77</v>
      </c>
      <c r="BM127" s="7" t="s">
        <v>77</v>
      </c>
      <c r="BN127" s="7" t="s">
        <v>77</v>
      </c>
      <c r="BO127" s="7" t="s">
        <v>77</v>
      </c>
      <c r="BP127" s="7" t="s">
        <v>77</v>
      </c>
      <c r="BQ127" s="7" t="s">
        <v>77</v>
      </c>
      <c r="BR127" s="7" t="s">
        <v>77</v>
      </c>
      <c r="BS127" s="7" t="s">
        <v>77</v>
      </c>
      <c r="BT127" s="7" t="s">
        <v>77</v>
      </c>
      <c r="BU127" s="7">
        <f t="shared" si="75"/>
        <v>99.238</v>
      </c>
      <c r="BV127" s="7">
        <v>86.287352833268784</v>
      </c>
      <c r="BW127" s="7" t="s">
        <v>77</v>
      </c>
      <c r="BY127" s="24" t="s">
        <v>77</v>
      </c>
      <c r="BZ127" s="1" t="s">
        <v>77</v>
      </c>
      <c r="CA127" s="13">
        <v>7.3008531238891603</v>
      </c>
      <c r="CB127" s="7">
        <f t="shared" si="76"/>
        <v>0.36504265619445803</v>
      </c>
      <c r="CC127" s="1" t="s">
        <v>77</v>
      </c>
      <c r="CD127" s="1" t="s">
        <v>77</v>
      </c>
      <c r="CE127" s="1" t="s">
        <v>77</v>
      </c>
      <c r="CF127" s="1" t="s">
        <v>77</v>
      </c>
      <c r="CG127" s="1" t="s">
        <v>77</v>
      </c>
      <c r="CH127" s="1" t="s">
        <v>77</v>
      </c>
      <c r="CI127" s="1" t="s">
        <v>77</v>
      </c>
      <c r="CJ127" s="1" t="s">
        <v>77</v>
      </c>
      <c r="CK127" s="1" t="s">
        <v>77</v>
      </c>
      <c r="CL127" s="1" t="s">
        <v>77</v>
      </c>
      <c r="CM127" s="1" t="s">
        <v>77</v>
      </c>
      <c r="CN127" s="1" t="s">
        <v>77</v>
      </c>
      <c r="CO127" s="1" t="s">
        <v>77</v>
      </c>
      <c r="CP127" s="1" t="s">
        <v>77</v>
      </c>
      <c r="CQ127" s="1" t="s">
        <v>77</v>
      </c>
      <c r="CR127" s="1" t="s">
        <v>77</v>
      </c>
      <c r="CS127" s="1" t="s">
        <v>77</v>
      </c>
      <c r="CT127" s="1" t="s">
        <v>77</v>
      </c>
      <c r="CU127" s="1" t="s">
        <v>77</v>
      </c>
      <c r="CV127" s="1" t="s">
        <v>77</v>
      </c>
      <c r="CW127" s="13">
        <v>33.367469573607302</v>
      </c>
      <c r="CX127" s="7">
        <f t="shared" si="77"/>
        <v>0.667349391472146</v>
      </c>
      <c r="CY127" s="13">
        <v>163.98090627486201</v>
      </c>
      <c r="CZ127" s="7">
        <f t="shared" si="78"/>
        <v>3.2796181254972403</v>
      </c>
      <c r="DA127" s="13">
        <v>47.215921593852102</v>
      </c>
      <c r="DB127" s="7">
        <f t="shared" si="79"/>
        <v>1.888636863754084</v>
      </c>
      <c r="DC127" s="13">
        <v>363.297052998629</v>
      </c>
      <c r="DD127" s="7">
        <f t="shared" si="80"/>
        <v>21.797823179917739</v>
      </c>
      <c r="DE127" s="13">
        <v>27.961389373190901</v>
      </c>
      <c r="DF127" s="7">
        <f t="shared" si="81"/>
        <v>0.838841681195727</v>
      </c>
      <c r="DG127" s="13">
        <v>61.7414560658124</v>
      </c>
      <c r="DH127" s="7">
        <f t="shared" si="82"/>
        <v>1.8522436819743719</v>
      </c>
      <c r="DI127" s="13">
        <v>7.6658428830170795</v>
      </c>
      <c r="DJ127" s="7">
        <f t="shared" si="83"/>
        <v>0.22997528649051238</v>
      </c>
      <c r="DK127" s="13">
        <v>34.562943277417602</v>
      </c>
      <c r="DL127" s="7">
        <f t="shared" si="84"/>
        <v>0.69125886554835203</v>
      </c>
      <c r="DM127" s="13">
        <v>6.4989335951385501</v>
      </c>
      <c r="DN127" s="7">
        <f t="shared" si="85"/>
        <v>0.51991468761108406</v>
      </c>
      <c r="DO127" s="13">
        <v>1.7688779051068901</v>
      </c>
      <c r="DP127" s="7">
        <f t="shared" si="86"/>
        <v>0.2653316857660335</v>
      </c>
      <c r="DQ127" s="13">
        <v>6.7020583306532098</v>
      </c>
      <c r="DR127" s="7">
        <f t="shared" si="87"/>
        <v>0.60318524975878884</v>
      </c>
      <c r="DS127" s="7" t="s">
        <v>77</v>
      </c>
      <c r="DT127" s="7" t="s">
        <v>77</v>
      </c>
      <c r="DU127" s="13">
        <v>5.6896084770722997</v>
      </c>
      <c r="DV127" s="7">
        <f t="shared" si="88"/>
        <v>0.227584339082892</v>
      </c>
      <c r="DW127" s="7" t="s">
        <v>77</v>
      </c>
      <c r="DX127" s="7" t="s">
        <v>77</v>
      </c>
      <c r="DY127" s="13">
        <v>3.4573522690725698</v>
      </c>
      <c r="DZ127" s="7">
        <f t="shared" si="89"/>
        <v>0.1382940907629028</v>
      </c>
      <c r="EA127" s="7" t="s">
        <v>77</v>
      </c>
      <c r="EB127" s="7" t="s">
        <v>77</v>
      </c>
      <c r="EC127" s="13">
        <v>2.2777476852243699</v>
      </c>
      <c r="ED127" s="13">
        <f t="shared" si="90"/>
        <v>0.13666486111346218</v>
      </c>
      <c r="EE127" s="13">
        <v>0.32574013575503102</v>
      </c>
      <c r="EF127" s="7">
        <f t="shared" si="91"/>
        <v>4.5603619005704345E-2</v>
      </c>
      <c r="EG127" s="13">
        <v>4.5523215464563203</v>
      </c>
      <c r="EH127" s="13">
        <f t="shared" si="92"/>
        <v>0.7283714474330113</v>
      </c>
      <c r="EI127" s="7" t="s">
        <v>77</v>
      </c>
      <c r="EJ127" s="7" t="s">
        <v>77</v>
      </c>
      <c r="EK127" s="7" t="s">
        <v>77</v>
      </c>
      <c r="EL127" s="7" t="s">
        <v>77</v>
      </c>
      <c r="EM127" s="7" t="s">
        <v>77</v>
      </c>
      <c r="EN127" s="7" t="s">
        <v>77</v>
      </c>
      <c r="EO127" s="7" t="s">
        <v>77</v>
      </c>
      <c r="EP127" s="7" t="s">
        <v>77</v>
      </c>
      <c r="EQ127" s="7" t="s">
        <v>77</v>
      </c>
      <c r="ER127" s="7" t="s">
        <v>77</v>
      </c>
      <c r="ES127" s="13">
        <v>481.85355550000003</v>
      </c>
      <c r="ET127" s="13">
        <v>28.896636300000001</v>
      </c>
      <c r="EU127" s="13">
        <v>142.00128950000001</v>
      </c>
      <c r="EV127" s="13">
        <v>40.943176469999997</v>
      </c>
      <c r="EW127" s="13">
        <v>314.58036759999999</v>
      </c>
      <c r="EX127" s="13">
        <v>24.211801919999999</v>
      </c>
      <c r="EY127" s="13">
        <v>53.462080759999999</v>
      </c>
      <c r="EZ127" s="13">
        <v>6.6386180020000003</v>
      </c>
      <c r="FA127" s="13">
        <v>29.92848351</v>
      </c>
      <c r="FB127" s="13">
        <v>5.6277507169999996</v>
      </c>
      <c r="FC127" s="13">
        <v>1.5318257630000001</v>
      </c>
      <c r="FD127" s="13">
        <v>5.8041479640000002</v>
      </c>
      <c r="FE127" s="7" t="s">
        <v>77</v>
      </c>
      <c r="FF127" s="13">
        <v>4.9294702590000004</v>
      </c>
      <c r="FG127" s="7" t="s">
        <v>77</v>
      </c>
      <c r="FH127" s="13">
        <v>2.99803497</v>
      </c>
      <c r="FI127" s="7" t="s">
        <v>77</v>
      </c>
      <c r="FJ127" s="13">
        <v>1.9782744000000001</v>
      </c>
      <c r="FK127" s="13">
        <v>0.28332018199999998</v>
      </c>
    </row>
    <row r="128" spans="1:167" x14ac:dyDescent="0.25">
      <c r="A128" t="s">
        <v>133</v>
      </c>
      <c r="B128" s="1" t="s">
        <v>225</v>
      </c>
      <c r="C128" s="15">
        <v>64.873819999999995</v>
      </c>
      <c r="D128" s="15">
        <v>-22.350280000000001</v>
      </c>
      <c r="E128">
        <v>8</v>
      </c>
      <c r="F128">
        <v>1</v>
      </c>
      <c r="G128" t="s">
        <v>72</v>
      </c>
      <c r="I128" s="17">
        <v>46.962000000000003</v>
      </c>
      <c r="J128" s="16">
        <f t="shared" si="64"/>
        <v>0.93924000000000007</v>
      </c>
      <c r="K128" s="17">
        <v>2.371</v>
      </c>
      <c r="L128" s="16">
        <f t="shared" si="65"/>
        <v>6.1645999999999999E-2</v>
      </c>
      <c r="M128" s="17">
        <v>15.670999999999999</v>
      </c>
      <c r="N128" s="16">
        <f t="shared" si="66"/>
        <v>0.32595679999999999</v>
      </c>
      <c r="O128" s="17">
        <v>8.7569999999999997</v>
      </c>
      <c r="P128" s="16">
        <f t="shared" si="67"/>
        <v>0.16112879999999999</v>
      </c>
      <c r="Q128" s="17">
        <v>0.13800000000000001</v>
      </c>
      <c r="R128" s="16">
        <f t="shared" si="68"/>
        <v>2.06724E-2</v>
      </c>
      <c r="S128" s="17">
        <v>5.2290000000000001</v>
      </c>
      <c r="T128" s="16">
        <f t="shared" si="69"/>
        <v>9.3076199999999998E-2</v>
      </c>
      <c r="U128" s="17">
        <v>13.052</v>
      </c>
      <c r="V128" s="16">
        <f t="shared" si="70"/>
        <v>0.26103999999999999</v>
      </c>
      <c r="W128" s="17">
        <v>2.8809999999999998</v>
      </c>
      <c r="X128" s="16">
        <f t="shared" si="71"/>
        <v>4.8688899999999993E-2</v>
      </c>
      <c r="Y128" s="17">
        <v>1.4179999999999999</v>
      </c>
      <c r="Z128" s="16">
        <f t="shared" si="72"/>
        <v>4.0980199999999994E-2</v>
      </c>
      <c r="AA128" s="17">
        <v>0.32200000000000001</v>
      </c>
      <c r="AB128" s="16">
        <f t="shared" si="73"/>
        <v>1.7935400000000001E-2</v>
      </c>
      <c r="AC128" s="16" t="s">
        <v>77</v>
      </c>
      <c r="AD128" s="16" t="s">
        <v>77</v>
      </c>
      <c r="AE128" s="16">
        <f t="shared" si="74"/>
        <v>96.801000000000016</v>
      </c>
      <c r="AF128" s="17"/>
      <c r="AG128" s="17">
        <v>47.04</v>
      </c>
      <c r="AH128" s="17">
        <v>2.0880000000000001</v>
      </c>
      <c r="AI128" s="17">
        <v>13.801</v>
      </c>
      <c r="AJ128" s="17">
        <v>0.83499999999999996</v>
      </c>
      <c r="AK128" s="17">
        <v>10.064</v>
      </c>
      <c r="AL128" s="17">
        <v>0.122</v>
      </c>
      <c r="AM128" s="17">
        <v>10.484999999999999</v>
      </c>
      <c r="AN128" s="17">
        <v>11.494999999999999</v>
      </c>
      <c r="AO128" s="17">
        <v>2.5369999999999999</v>
      </c>
      <c r="AP128" s="17">
        <v>1.2490000000000001</v>
      </c>
      <c r="AQ128" s="17">
        <v>0.28399999999999997</v>
      </c>
      <c r="AS128">
        <v>16.510000000000002</v>
      </c>
      <c r="AU128" s="13">
        <v>39.459449999999997</v>
      </c>
      <c r="AV128" s="7" t="s">
        <v>77</v>
      </c>
      <c r="AW128" s="7" t="s">
        <v>77</v>
      </c>
      <c r="AX128" s="7" t="s">
        <v>77</v>
      </c>
      <c r="AY128" s="13">
        <v>4.3799999999999999E-2</v>
      </c>
      <c r="AZ128" s="7" t="s">
        <v>77</v>
      </c>
      <c r="BA128" s="13">
        <v>12.52155</v>
      </c>
      <c r="BB128" s="7" t="s">
        <v>77</v>
      </c>
      <c r="BC128" s="13">
        <v>0.17665</v>
      </c>
      <c r="BD128" s="7" t="s">
        <v>77</v>
      </c>
      <c r="BE128" s="13">
        <v>45.639749999999999</v>
      </c>
      <c r="BF128" s="7" t="s">
        <v>77</v>
      </c>
      <c r="BG128" s="13">
        <v>0.33885000000000004</v>
      </c>
      <c r="BH128" s="7" t="s">
        <v>77</v>
      </c>
      <c r="BI128" s="7" t="s">
        <v>77</v>
      </c>
      <c r="BJ128" s="7" t="s">
        <v>77</v>
      </c>
      <c r="BK128" s="13">
        <v>0.27410000000000001</v>
      </c>
      <c r="BL128" s="7" t="s">
        <v>77</v>
      </c>
      <c r="BM128" s="7" t="s">
        <v>77</v>
      </c>
      <c r="BN128" s="7" t="s">
        <v>77</v>
      </c>
      <c r="BO128" s="7" t="s">
        <v>77</v>
      </c>
      <c r="BP128" s="7" t="s">
        <v>77</v>
      </c>
      <c r="BQ128" s="7" t="s">
        <v>77</v>
      </c>
      <c r="BR128" s="7" t="s">
        <v>77</v>
      </c>
      <c r="BS128" s="7" t="s">
        <v>77</v>
      </c>
      <c r="BT128" s="7" t="s">
        <v>77</v>
      </c>
      <c r="BU128" s="7">
        <f t="shared" si="75"/>
        <v>98.454149999999984</v>
      </c>
      <c r="BV128" s="7">
        <v>86.66096581052453</v>
      </c>
      <c r="BW128" s="7" t="s">
        <v>77</v>
      </c>
      <c r="BY128" s="24" t="s">
        <v>77</v>
      </c>
      <c r="BZ128" s="1" t="s">
        <v>77</v>
      </c>
      <c r="CA128" s="13">
        <v>6.6245613437361603</v>
      </c>
      <c r="CB128" s="7">
        <f t="shared" si="76"/>
        <v>0.33122806718680803</v>
      </c>
      <c r="CC128" s="1" t="s">
        <v>77</v>
      </c>
      <c r="CD128" s="1" t="s">
        <v>77</v>
      </c>
      <c r="CE128" s="1" t="s">
        <v>77</v>
      </c>
      <c r="CF128" s="1" t="s">
        <v>77</v>
      </c>
      <c r="CG128" s="1" t="s">
        <v>77</v>
      </c>
      <c r="CH128" s="1" t="s">
        <v>77</v>
      </c>
      <c r="CI128" s="1" t="s">
        <v>77</v>
      </c>
      <c r="CJ128" s="1" t="s">
        <v>77</v>
      </c>
      <c r="CK128" s="1" t="s">
        <v>77</v>
      </c>
      <c r="CL128" s="1" t="s">
        <v>77</v>
      </c>
      <c r="CM128" s="1" t="s">
        <v>77</v>
      </c>
      <c r="CN128" s="1" t="s">
        <v>77</v>
      </c>
      <c r="CO128" s="1" t="s">
        <v>77</v>
      </c>
      <c r="CP128" s="1" t="s">
        <v>77</v>
      </c>
      <c r="CQ128" s="1" t="s">
        <v>77</v>
      </c>
      <c r="CR128" s="1" t="s">
        <v>77</v>
      </c>
      <c r="CS128" s="1" t="s">
        <v>77</v>
      </c>
      <c r="CT128" s="1" t="s">
        <v>77</v>
      </c>
      <c r="CU128" s="1" t="s">
        <v>77</v>
      </c>
      <c r="CV128" s="1" t="s">
        <v>77</v>
      </c>
      <c r="CW128" s="13">
        <v>32.505280910360803</v>
      </c>
      <c r="CX128" s="7">
        <f t="shared" si="77"/>
        <v>0.65010561820721602</v>
      </c>
      <c r="CY128" s="13">
        <v>156.08497155122501</v>
      </c>
      <c r="CZ128" s="7">
        <f t="shared" si="78"/>
        <v>3.1216994310245001</v>
      </c>
      <c r="DA128" s="13">
        <v>45.409440904909601</v>
      </c>
      <c r="DB128" s="7">
        <f t="shared" si="79"/>
        <v>1.8163776361963841</v>
      </c>
      <c r="DC128" s="13">
        <v>348.79561173384201</v>
      </c>
      <c r="DD128" s="7">
        <f t="shared" si="80"/>
        <v>20.927736704030519</v>
      </c>
      <c r="DE128" s="13">
        <v>26.9049606487002</v>
      </c>
      <c r="DF128" s="7">
        <f t="shared" si="81"/>
        <v>0.80714881946100603</v>
      </c>
      <c r="DG128" s="13">
        <v>59.2079486218528</v>
      </c>
      <c r="DH128" s="7">
        <f t="shared" si="82"/>
        <v>1.7762384586555839</v>
      </c>
      <c r="DI128" s="13">
        <v>7.3283278252870403</v>
      </c>
      <c r="DJ128" s="7">
        <f t="shared" si="83"/>
        <v>0.2198498347586112</v>
      </c>
      <c r="DK128" s="13">
        <v>34.134271404722199</v>
      </c>
      <c r="DL128" s="7">
        <f t="shared" si="84"/>
        <v>0.68268542809444399</v>
      </c>
      <c r="DM128" s="13">
        <v>6.8609246703689797</v>
      </c>
      <c r="DN128" s="7">
        <f t="shared" si="85"/>
        <v>0.5488739736295184</v>
      </c>
      <c r="DO128" s="13">
        <v>1.64602568907363</v>
      </c>
      <c r="DP128" s="7">
        <f t="shared" si="86"/>
        <v>0.24690385336104448</v>
      </c>
      <c r="DQ128" s="13">
        <v>6.2519164594051304</v>
      </c>
      <c r="DR128" s="7">
        <f t="shared" si="87"/>
        <v>0.56267248134646175</v>
      </c>
      <c r="DS128" s="7" t="s">
        <v>77</v>
      </c>
      <c r="DT128" s="7" t="s">
        <v>77</v>
      </c>
      <c r="DU128" s="13">
        <v>5.6035143606691395</v>
      </c>
      <c r="DV128" s="7">
        <f t="shared" si="88"/>
        <v>0.22414057442676558</v>
      </c>
      <c r="DW128" s="7" t="s">
        <v>77</v>
      </c>
      <c r="DX128" s="7" t="s">
        <v>77</v>
      </c>
      <c r="DY128" s="13">
        <v>3.1014701373036702</v>
      </c>
      <c r="DZ128" s="7">
        <f t="shared" si="89"/>
        <v>0.1240588054921468</v>
      </c>
      <c r="EA128" s="7" t="s">
        <v>77</v>
      </c>
      <c r="EB128" s="7" t="s">
        <v>77</v>
      </c>
      <c r="EC128" s="13">
        <v>2.3934448570747202</v>
      </c>
      <c r="ED128" s="13">
        <f t="shared" si="90"/>
        <v>0.14360669142448321</v>
      </c>
      <c r="EE128" s="13">
        <v>0.39660062689516501</v>
      </c>
      <c r="EF128" s="7">
        <f t="shared" si="91"/>
        <v>5.5524087765323103E-2</v>
      </c>
      <c r="EG128" s="13">
        <v>4.2236635889748202</v>
      </c>
      <c r="EH128" s="13">
        <f t="shared" si="92"/>
        <v>0.6757861742359712</v>
      </c>
      <c r="EI128" s="7" t="s">
        <v>77</v>
      </c>
      <c r="EJ128" s="7" t="s">
        <v>77</v>
      </c>
      <c r="EK128" s="7" t="s">
        <v>77</v>
      </c>
      <c r="EL128" s="7" t="s">
        <v>77</v>
      </c>
      <c r="EM128" s="7" t="s">
        <v>77</v>
      </c>
      <c r="EN128" s="7" t="s">
        <v>77</v>
      </c>
      <c r="EO128" s="7" t="s">
        <v>77</v>
      </c>
      <c r="EP128" s="7" t="s">
        <v>77</v>
      </c>
      <c r="EQ128" s="7" t="s">
        <v>77</v>
      </c>
      <c r="ER128" s="7" t="s">
        <v>77</v>
      </c>
      <c r="ES128" s="13">
        <v>438.59201990000003</v>
      </c>
      <c r="ET128" s="13">
        <v>27.14306668</v>
      </c>
      <c r="EU128" s="13">
        <v>130.3271005</v>
      </c>
      <c r="EV128" s="13">
        <v>37.980814260000002</v>
      </c>
      <c r="EW128" s="13">
        <v>291.21113769999999</v>
      </c>
      <c r="EX128" s="13">
        <v>22.462992180000001</v>
      </c>
      <c r="EY128" s="13">
        <v>49.432894699999999</v>
      </c>
      <c r="EZ128" s="13">
        <v>6.1193041880000001</v>
      </c>
      <c r="FA128" s="13">
        <v>28.499217439999999</v>
      </c>
      <c r="FB128" s="13">
        <v>5.7285994669999996</v>
      </c>
      <c r="FC128" s="13">
        <v>1.3744404429999999</v>
      </c>
      <c r="FD128" s="13">
        <v>5.2206670009999998</v>
      </c>
      <c r="FE128" s="7" t="s">
        <v>77</v>
      </c>
      <c r="FF128" s="13">
        <v>4.6817520840000002</v>
      </c>
      <c r="FG128" s="7" t="s">
        <v>77</v>
      </c>
      <c r="FH128" s="13">
        <v>2.5940940669999999</v>
      </c>
      <c r="FI128" s="7" t="s">
        <v>77</v>
      </c>
      <c r="FJ128" s="13">
        <v>2.0058736050000001</v>
      </c>
      <c r="FK128" s="13">
        <v>0.332979264</v>
      </c>
    </row>
    <row r="129" spans="1:167" x14ac:dyDescent="0.25">
      <c r="A129" t="s">
        <v>133</v>
      </c>
      <c r="B129" s="1" t="s">
        <v>225</v>
      </c>
      <c r="C129" s="15">
        <v>64.873819999999995</v>
      </c>
      <c r="D129" s="15">
        <v>-22.350280000000001</v>
      </c>
      <c r="E129">
        <v>2</v>
      </c>
      <c r="F129">
        <v>1</v>
      </c>
      <c r="G129" t="s">
        <v>72</v>
      </c>
      <c r="I129" s="17">
        <v>47.435000000000002</v>
      </c>
      <c r="J129" s="16">
        <f t="shared" si="64"/>
        <v>0.9487000000000001</v>
      </c>
      <c r="K129" s="17">
        <v>2.1110000000000002</v>
      </c>
      <c r="L129" s="16">
        <f t="shared" si="65"/>
        <v>5.4886000000000004E-2</v>
      </c>
      <c r="M129" s="17">
        <v>15.211</v>
      </c>
      <c r="N129" s="16">
        <f t="shared" si="66"/>
        <v>0.31638879999999997</v>
      </c>
      <c r="O129" s="17">
        <v>7.1440000000000001</v>
      </c>
      <c r="P129" s="16">
        <f t="shared" si="67"/>
        <v>0.1314496</v>
      </c>
      <c r="Q129" s="17">
        <v>0.108</v>
      </c>
      <c r="R129" s="16">
        <f t="shared" si="68"/>
        <v>1.6178399999999999E-2</v>
      </c>
      <c r="S129" s="17">
        <v>6.7720000000000002</v>
      </c>
      <c r="T129" s="16">
        <f t="shared" si="69"/>
        <v>0.1205416</v>
      </c>
      <c r="U129" s="17">
        <v>14.657999999999999</v>
      </c>
      <c r="V129" s="16">
        <f t="shared" si="70"/>
        <v>0.29315999999999998</v>
      </c>
      <c r="W129" s="17">
        <v>2.4420000000000002</v>
      </c>
      <c r="X129" s="16">
        <f t="shared" si="71"/>
        <v>4.1269800000000002E-2</v>
      </c>
      <c r="Y129" s="17">
        <v>0.72899999999999998</v>
      </c>
      <c r="Z129" s="16">
        <f t="shared" si="72"/>
        <v>2.1068099999999999E-2</v>
      </c>
      <c r="AA129" s="17">
        <v>0.217</v>
      </c>
      <c r="AB129" s="16">
        <f t="shared" si="73"/>
        <v>1.2086899999999999E-2</v>
      </c>
      <c r="AC129" s="16" t="s">
        <v>77</v>
      </c>
      <c r="AD129" s="16" t="s">
        <v>77</v>
      </c>
      <c r="AE129" s="16">
        <f t="shared" si="74"/>
        <v>96.827000000000027</v>
      </c>
      <c r="AF129" s="17"/>
      <c r="AG129" s="17">
        <v>47.168999999999997</v>
      </c>
      <c r="AH129" s="17">
        <v>1.8420000000000001</v>
      </c>
      <c r="AI129" s="17">
        <v>13.273999999999999</v>
      </c>
      <c r="AJ129" s="17">
        <v>0.80300000000000005</v>
      </c>
      <c r="AK129" s="17">
        <v>9.84</v>
      </c>
      <c r="AL129" s="17">
        <v>9.4E-2</v>
      </c>
      <c r="AM129" s="17">
        <v>11.228</v>
      </c>
      <c r="AN129" s="17">
        <v>12.792</v>
      </c>
      <c r="AO129" s="17">
        <v>2.1309999999999998</v>
      </c>
      <c r="AP129" s="17">
        <v>0.63600000000000001</v>
      </c>
      <c r="AQ129" s="17">
        <v>0.189</v>
      </c>
      <c r="AS129">
        <v>16.79</v>
      </c>
      <c r="AU129" s="13">
        <v>39.828299999999999</v>
      </c>
      <c r="AV129" s="7" t="s">
        <v>77</v>
      </c>
      <c r="AW129" s="7" t="s">
        <v>77</v>
      </c>
      <c r="AX129" s="7" t="s">
        <v>77</v>
      </c>
      <c r="AY129" s="13">
        <v>3.7950000000000005E-2</v>
      </c>
      <c r="AZ129" s="7" t="s">
        <v>77</v>
      </c>
      <c r="BA129" s="13">
        <v>11.6907</v>
      </c>
      <c r="BB129" s="7" t="s">
        <v>77</v>
      </c>
      <c r="BC129" s="13">
        <v>0.18045000000000003</v>
      </c>
      <c r="BD129" s="7" t="s">
        <v>77</v>
      </c>
      <c r="BE129" s="13">
        <v>46.379800000000003</v>
      </c>
      <c r="BF129" s="7" t="s">
        <v>77</v>
      </c>
      <c r="BG129" s="13">
        <v>0.33035000000000003</v>
      </c>
      <c r="BH129" s="7" t="s">
        <v>77</v>
      </c>
      <c r="BI129" s="7" t="s">
        <v>77</v>
      </c>
      <c r="BJ129" s="7" t="s">
        <v>77</v>
      </c>
      <c r="BK129" s="13">
        <v>0.26290000000000002</v>
      </c>
      <c r="BL129" s="7" t="s">
        <v>77</v>
      </c>
      <c r="BM129" s="7" t="s">
        <v>77</v>
      </c>
      <c r="BN129" s="7" t="s">
        <v>77</v>
      </c>
      <c r="BO129" s="7" t="s">
        <v>77</v>
      </c>
      <c r="BP129" s="7" t="s">
        <v>77</v>
      </c>
      <c r="BQ129" s="7" t="s">
        <v>77</v>
      </c>
      <c r="BR129" s="7" t="s">
        <v>77</v>
      </c>
      <c r="BS129" s="7" t="s">
        <v>77</v>
      </c>
      <c r="BT129" s="7" t="s">
        <v>77</v>
      </c>
      <c r="BU129" s="7">
        <f t="shared" si="75"/>
        <v>98.710449999999994</v>
      </c>
      <c r="BV129" s="7">
        <v>87.610498773532044</v>
      </c>
      <c r="BW129" s="7" t="s">
        <v>77</v>
      </c>
      <c r="BY129" s="24" t="s">
        <v>77</v>
      </c>
      <c r="BZ129" s="1" t="s">
        <v>77</v>
      </c>
      <c r="CA129" s="13">
        <v>3.7188122569016198</v>
      </c>
      <c r="CB129" s="7">
        <f t="shared" si="76"/>
        <v>0.18594061284508101</v>
      </c>
      <c r="CC129" s="1" t="s">
        <v>77</v>
      </c>
      <c r="CD129" s="1" t="s">
        <v>77</v>
      </c>
      <c r="CE129" s="1" t="s">
        <v>77</v>
      </c>
      <c r="CF129" s="1" t="s">
        <v>77</v>
      </c>
      <c r="CG129" s="1" t="s">
        <v>77</v>
      </c>
      <c r="CH129" s="1" t="s">
        <v>77</v>
      </c>
      <c r="CI129" s="1" t="s">
        <v>77</v>
      </c>
      <c r="CJ129" s="1" t="s">
        <v>77</v>
      </c>
      <c r="CK129" s="1" t="s">
        <v>77</v>
      </c>
      <c r="CL129" s="1" t="s">
        <v>77</v>
      </c>
      <c r="CM129" s="1" t="s">
        <v>77</v>
      </c>
      <c r="CN129" s="1" t="s">
        <v>77</v>
      </c>
      <c r="CO129" s="1" t="s">
        <v>77</v>
      </c>
      <c r="CP129" s="1" t="s">
        <v>77</v>
      </c>
      <c r="CQ129" s="1" t="s">
        <v>77</v>
      </c>
      <c r="CR129" s="1" t="s">
        <v>77</v>
      </c>
      <c r="CS129" s="1" t="s">
        <v>77</v>
      </c>
      <c r="CT129" s="1" t="s">
        <v>77</v>
      </c>
      <c r="CU129" s="1" t="s">
        <v>77</v>
      </c>
      <c r="CV129" s="1" t="s">
        <v>77</v>
      </c>
      <c r="CW129" s="13">
        <v>28.755441714364</v>
      </c>
      <c r="CX129" s="7">
        <f t="shared" si="77"/>
        <v>0.57510883428727999</v>
      </c>
      <c r="CY129" s="13">
        <v>136.60942984536601</v>
      </c>
      <c r="CZ129" s="7">
        <f t="shared" si="78"/>
        <v>2.7321885969073203</v>
      </c>
      <c r="DA129" s="13">
        <v>36.165660015389598</v>
      </c>
      <c r="DB129" s="7">
        <f t="shared" si="79"/>
        <v>1.446626400615584</v>
      </c>
      <c r="DC129" s="13">
        <v>259.410344791238</v>
      </c>
      <c r="DD129" s="7">
        <f t="shared" si="80"/>
        <v>15.56462068747428</v>
      </c>
      <c r="DE129" s="13">
        <v>21.851184264617501</v>
      </c>
      <c r="DF129" s="7">
        <f t="shared" si="81"/>
        <v>0.65553552793852499</v>
      </c>
      <c r="DG129" s="13">
        <v>47.750055339468098</v>
      </c>
      <c r="DH129" s="7">
        <f t="shared" si="82"/>
        <v>1.4325016601840428</v>
      </c>
      <c r="DI129" s="13">
        <v>5.9429318323161402</v>
      </c>
      <c r="DJ129" s="7">
        <f t="shared" si="83"/>
        <v>0.17828795496948419</v>
      </c>
      <c r="DK129" s="13">
        <v>27.2059366073217</v>
      </c>
      <c r="DL129" s="7">
        <f t="shared" si="84"/>
        <v>0.54411873214643403</v>
      </c>
      <c r="DM129" s="13">
        <v>5.7890354067187397</v>
      </c>
      <c r="DN129" s="7">
        <f t="shared" si="85"/>
        <v>0.4631228325374992</v>
      </c>
      <c r="DO129" s="13">
        <v>1.3397421707828701</v>
      </c>
      <c r="DP129" s="7">
        <f t="shared" si="86"/>
        <v>0.20096132561743049</v>
      </c>
      <c r="DQ129" s="13">
        <v>4.9963634063814304</v>
      </c>
      <c r="DR129" s="7">
        <f t="shared" si="87"/>
        <v>0.44967270657432873</v>
      </c>
      <c r="DS129" s="7" t="s">
        <v>77</v>
      </c>
      <c r="DT129" s="7" t="s">
        <v>77</v>
      </c>
      <c r="DU129" s="13">
        <v>4.7423288956350298</v>
      </c>
      <c r="DV129" s="7">
        <f t="shared" si="88"/>
        <v>0.18969315582540119</v>
      </c>
      <c r="DW129" s="7" t="s">
        <v>77</v>
      </c>
      <c r="DX129" s="7" t="s">
        <v>77</v>
      </c>
      <c r="DY129" s="13">
        <v>2.9166534906028301</v>
      </c>
      <c r="DZ129" s="7">
        <f t="shared" si="89"/>
        <v>0.11666613962411321</v>
      </c>
      <c r="EA129" s="7" t="s">
        <v>77</v>
      </c>
      <c r="EB129" s="7" t="s">
        <v>77</v>
      </c>
      <c r="EC129" s="13">
        <v>2.3105545541747001</v>
      </c>
      <c r="ED129" s="13">
        <f t="shared" si="90"/>
        <v>0.138633273250482</v>
      </c>
      <c r="EE129" s="13">
        <v>0.42943427252316402</v>
      </c>
      <c r="EF129" s="7">
        <f t="shared" si="91"/>
        <v>6.012079815324297E-2</v>
      </c>
      <c r="EG129" s="13">
        <v>3.7535970654270598</v>
      </c>
      <c r="EH129" s="13">
        <f t="shared" si="92"/>
        <v>0.60057553046832957</v>
      </c>
      <c r="EI129" s="7" t="s">
        <v>77</v>
      </c>
      <c r="EJ129" s="7" t="s">
        <v>77</v>
      </c>
      <c r="EK129" s="7" t="s">
        <v>77</v>
      </c>
      <c r="EL129" s="7" t="s">
        <v>77</v>
      </c>
      <c r="EM129" s="7" t="s">
        <v>77</v>
      </c>
      <c r="EN129" s="7" t="s">
        <v>77</v>
      </c>
      <c r="EO129" s="7" t="s">
        <v>77</v>
      </c>
      <c r="EP129" s="7" t="s">
        <v>77</v>
      </c>
      <c r="EQ129" s="7" t="s">
        <v>77</v>
      </c>
      <c r="ER129" s="7" t="s">
        <v>77</v>
      </c>
      <c r="ES129" s="13">
        <v>392.41642689999998</v>
      </c>
      <c r="ET129" s="13">
        <v>23.931361509999999</v>
      </c>
      <c r="EU129" s="13">
        <v>113.68315370000001</v>
      </c>
      <c r="EV129" s="13">
        <v>30.148809109999998</v>
      </c>
      <c r="EW129" s="13">
        <v>215.8566175</v>
      </c>
      <c r="EX129" s="13">
        <v>18.18240385</v>
      </c>
      <c r="EY129" s="13">
        <v>39.732967109999997</v>
      </c>
      <c r="EZ129" s="13">
        <v>4.9458407710000003</v>
      </c>
      <c r="FA129" s="13">
        <v>22.63847595</v>
      </c>
      <c r="FB129" s="13">
        <v>4.8174105300000001</v>
      </c>
      <c r="FC129" s="13">
        <v>1.1149429019999999</v>
      </c>
      <c r="FD129" s="13">
        <v>4.1582382149999999</v>
      </c>
      <c r="FE129" s="7" t="s">
        <v>77</v>
      </c>
      <c r="FF129" s="13">
        <v>3.9489941489999998</v>
      </c>
      <c r="FG129" s="7" t="s">
        <v>77</v>
      </c>
      <c r="FH129" s="13">
        <v>2.4314122650000001</v>
      </c>
      <c r="FI129" s="7" t="s">
        <v>77</v>
      </c>
      <c r="FJ129" s="13">
        <v>1.9300477920000001</v>
      </c>
      <c r="FK129" s="13">
        <v>0.359374107</v>
      </c>
    </row>
    <row r="130" spans="1:167" x14ac:dyDescent="0.25">
      <c r="A130" t="s">
        <v>133</v>
      </c>
      <c r="B130" s="1" t="s">
        <v>225</v>
      </c>
      <c r="C130" s="15">
        <v>64.873819999999995</v>
      </c>
      <c r="D130" s="15">
        <v>-22.350280000000001</v>
      </c>
      <c r="E130">
        <v>13</v>
      </c>
      <c r="F130">
        <v>1</v>
      </c>
      <c r="G130" t="s">
        <v>72</v>
      </c>
      <c r="I130" s="17">
        <v>46.865000000000002</v>
      </c>
      <c r="J130" s="16">
        <f t="shared" si="64"/>
        <v>0.93730000000000002</v>
      </c>
      <c r="K130" s="17">
        <v>2.0750000000000002</v>
      </c>
      <c r="L130" s="16">
        <f t="shared" si="65"/>
        <v>5.3950000000000005E-2</v>
      </c>
      <c r="M130" s="17">
        <v>14.347</v>
      </c>
      <c r="N130" s="16">
        <f t="shared" si="66"/>
        <v>0.29841759999999995</v>
      </c>
      <c r="O130" s="17">
        <v>8.3889999999999993</v>
      </c>
      <c r="P130" s="16">
        <f t="shared" si="67"/>
        <v>0.15435759999999998</v>
      </c>
      <c r="Q130" s="17">
        <v>0.24399999999999999</v>
      </c>
      <c r="R130" s="16">
        <f t="shared" si="68"/>
        <v>3.6551199999999999E-2</v>
      </c>
      <c r="S130" s="17">
        <v>7.1310000000000002</v>
      </c>
      <c r="T130" s="16">
        <f t="shared" si="69"/>
        <v>0.12693180000000001</v>
      </c>
      <c r="U130" s="17">
        <v>13.654999999999999</v>
      </c>
      <c r="V130" s="16">
        <f t="shared" si="70"/>
        <v>0.27310000000000001</v>
      </c>
      <c r="W130" s="17">
        <v>2.2120000000000002</v>
      </c>
      <c r="X130" s="16">
        <f t="shared" si="71"/>
        <v>3.7382800000000001E-2</v>
      </c>
      <c r="Y130" s="17">
        <v>0.67700000000000005</v>
      </c>
      <c r="Z130" s="16">
        <f t="shared" si="72"/>
        <v>1.9565300000000001E-2</v>
      </c>
      <c r="AA130" s="17">
        <v>0.17699999999999999</v>
      </c>
      <c r="AB130" s="16">
        <f t="shared" si="73"/>
        <v>9.8588999999999986E-3</v>
      </c>
      <c r="AC130" s="16" t="s">
        <v>77</v>
      </c>
      <c r="AD130" s="16" t="s">
        <v>77</v>
      </c>
      <c r="AE130" s="16">
        <f t="shared" si="74"/>
        <v>95.77200000000002</v>
      </c>
      <c r="AF130" s="17"/>
      <c r="AG130" s="17">
        <v>47.767000000000003</v>
      </c>
      <c r="AH130" s="17">
        <v>1.946</v>
      </c>
      <c r="AI130" s="17">
        <v>13.455</v>
      </c>
      <c r="AJ130" s="17">
        <v>0.79900000000000004</v>
      </c>
      <c r="AK130" s="17">
        <v>9.8079999999999998</v>
      </c>
      <c r="AL130" s="17">
        <v>0.22900000000000001</v>
      </c>
      <c r="AM130" s="17">
        <v>10.315</v>
      </c>
      <c r="AN130" s="17">
        <v>12.805999999999999</v>
      </c>
      <c r="AO130" s="17">
        <v>2.0739999999999998</v>
      </c>
      <c r="AP130" s="17">
        <v>0.63500000000000001</v>
      </c>
      <c r="AQ130" s="17">
        <v>0.16600000000000001</v>
      </c>
      <c r="AS130">
        <v>10.52</v>
      </c>
      <c r="AU130" s="13">
        <v>39.618450000000003</v>
      </c>
      <c r="AV130" s="7" t="s">
        <v>77</v>
      </c>
      <c r="AW130" s="7" t="s">
        <v>77</v>
      </c>
      <c r="AX130" s="7" t="s">
        <v>77</v>
      </c>
      <c r="AY130" s="13">
        <v>4.7900000000000005E-2</v>
      </c>
      <c r="AZ130" s="7" t="s">
        <v>77</v>
      </c>
      <c r="BA130" s="13">
        <v>12.730399999999999</v>
      </c>
      <c r="BB130" s="7" t="s">
        <v>77</v>
      </c>
      <c r="BC130" s="13">
        <v>0.19595000000000001</v>
      </c>
      <c r="BD130" s="7" t="s">
        <v>77</v>
      </c>
      <c r="BE130" s="13">
        <v>45.607900000000001</v>
      </c>
      <c r="BF130" s="7" t="s">
        <v>77</v>
      </c>
      <c r="BG130" s="13">
        <v>0.32345000000000002</v>
      </c>
      <c r="BH130" s="7" t="s">
        <v>77</v>
      </c>
      <c r="BI130" s="7" t="s">
        <v>77</v>
      </c>
      <c r="BJ130" s="7" t="s">
        <v>77</v>
      </c>
      <c r="BK130" s="13">
        <v>0.22875000000000001</v>
      </c>
      <c r="BL130" s="7" t="s">
        <v>77</v>
      </c>
      <c r="BM130" s="7" t="s">
        <v>77</v>
      </c>
      <c r="BN130" s="7" t="s">
        <v>77</v>
      </c>
      <c r="BO130" s="7" t="s">
        <v>77</v>
      </c>
      <c r="BP130" s="7" t="s">
        <v>77</v>
      </c>
      <c r="BQ130" s="7" t="s">
        <v>77</v>
      </c>
      <c r="BR130" s="7" t="s">
        <v>77</v>
      </c>
      <c r="BS130" s="7" t="s">
        <v>77</v>
      </c>
      <c r="BT130" s="7" t="s">
        <v>77</v>
      </c>
      <c r="BU130" s="7">
        <f t="shared" si="75"/>
        <v>98.752800000000008</v>
      </c>
      <c r="BV130" s="7">
        <v>86.46041601335159</v>
      </c>
      <c r="BW130" s="7" t="s">
        <v>77</v>
      </c>
      <c r="BY130" s="24" t="s">
        <v>77</v>
      </c>
      <c r="BZ130" s="1" t="s">
        <v>77</v>
      </c>
      <c r="CA130" s="13">
        <v>3.9112010139676601</v>
      </c>
      <c r="CB130" s="7">
        <f t="shared" si="76"/>
        <v>0.195560050698383</v>
      </c>
      <c r="CC130" s="1" t="s">
        <v>77</v>
      </c>
      <c r="CD130" s="1" t="s">
        <v>77</v>
      </c>
      <c r="CE130" s="1" t="s">
        <v>77</v>
      </c>
      <c r="CF130" s="1" t="s">
        <v>77</v>
      </c>
      <c r="CG130" s="1" t="s">
        <v>77</v>
      </c>
      <c r="CH130" s="1" t="s">
        <v>77</v>
      </c>
      <c r="CI130" s="1" t="s">
        <v>77</v>
      </c>
      <c r="CJ130" s="1" t="s">
        <v>77</v>
      </c>
      <c r="CK130" s="1" t="s">
        <v>77</v>
      </c>
      <c r="CL130" s="1" t="s">
        <v>77</v>
      </c>
      <c r="CM130" s="1" t="s">
        <v>77</v>
      </c>
      <c r="CN130" s="1" t="s">
        <v>77</v>
      </c>
      <c r="CO130" s="1" t="s">
        <v>77</v>
      </c>
      <c r="CP130" s="1" t="s">
        <v>77</v>
      </c>
      <c r="CQ130" s="1" t="s">
        <v>77</v>
      </c>
      <c r="CR130" s="1" t="s">
        <v>77</v>
      </c>
      <c r="CS130" s="1" t="s">
        <v>77</v>
      </c>
      <c r="CT130" s="1" t="s">
        <v>77</v>
      </c>
      <c r="CU130" s="1" t="s">
        <v>77</v>
      </c>
      <c r="CV130" s="1" t="s">
        <v>77</v>
      </c>
      <c r="CW130" s="13">
        <v>27.984397871350701</v>
      </c>
      <c r="CX130" s="7">
        <f t="shared" si="77"/>
        <v>0.55968795742701405</v>
      </c>
      <c r="CY130" s="13">
        <v>135.92116998894701</v>
      </c>
      <c r="CZ130" s="7">
        <f t="shared" si="78"/>
        <v>2.7184233997789402</v>
      </c>
      <c r="DA130" s="13">
        <v>36.636836557460299</v>
      </c>
      <c r="DB130" s="7">
        <f t="shared" si="79"/>
        <v>1.465473462298412</v>
      </c>
      <c r="DC130" s="13">
        <v>256.15912805609298</v>
      </c>
      <c r="DD130" s="7">
        <f t="shared" si="80"/>
        <v>15.369547683365578</v>
      </c>
      <c r="DE130" s="13">
        <v>21.572418031212798</v>
      </c>
      <c r="DF130" s="7">
        <f t="shared" si="81"/>
        <v>0.64717254093638388</v>
      </c>
      <c r="DG130" s="13">
        <v>47.4977275345991</v>
      </c>
      <c r="DH130" s="7">
        <f t="shared" si="82"/>
        <v>1.4249318260379729</v>
      </c>
      <c r="DI130" s="13">
        <v>5.8710690616104904</v>
      </c>
      <c r="DJ130" s="7">
        <f t="shared" si="83"/>
        <v>0.1761320718483147</v>
      </c>
      <c r="DK130" s="13">
        <v>27.578981508746299</v>
      </c>
      <c r="DL130" s="7">
        <f t="shared" si="84"/>
        <v>0.55157963017492595</v>
      </c>
      <c r="DM130" s="13">
        <v>5.7110362868982198</v>
      </c>
      <c r="DN130" s="7">
        <f t="shared" si="85"/>
        <v>0.45688290295185757</v>
      </c>
      <c r="DO130" s="13">
        <v>1.6398024982182999</v>
      </c>
      <c r="DP130" s="7">
        <f t="shared" si="86"/>
        <v>0.24597037473274497</v>
      </c>
      <c r="DQ130" s="13">
        <v>5.2597438622096497</v>
      </c>
      <c r="DR130" s="7">
        <f t="shared" si="87"/>
        <v>0.47337694759886845</v>
      </c>
      <c r="DS130" s="7" t="s">
        <v>77</v>
      </c>
      <c r="DT130" s="7" t="s">
        <v>77</v>
      </c>
      <c r="DU130" s="13">
        <v>5.2320048479261896</v>
      </c>
      <c r="DV130" s="7">
        <f t="shared" si="88"/>
        <v>0.20928019391704758</v>
      </c>
      <c r="DW130" s="7" t="s">
        <v>77</v>
      </c>
      <c r="DX130" s="7" t="s">
        <v>77</v>
      </c>
      <c r="DY130" s="13">
        <v>2.6170693091278401</v>
      </c>
      <c r="DZ130" s="7">
        <f t="shared" si="89"/>
        <v>0.1046827723651136</v>
      </c>
      <c r="EA130" s="7" t="s">
        <v>77</v>
      </c>
      <c r="EB130" s="7" t="s">
        <v>77</v>
      </c>
      <c r="EC130" s="13">
        <v>2.39409030969543</v>
      </c>
      <c r="ED130" s="13">
        <f t="shared" si="90"/>
        <v>0.1436454185817258</v>
      </c>
      <c r="EE130" s="13">
        <v>0.31771840206207602</v>
      </c>
      <c r="EF130" s="7">
        <f t="shared" si="91"/>
        <v>4.4480576288690649E-2</v>
      </c>
      <c r="EG130" s="13">
        <v>3.8066462678223201</v>
      </c>
      <c r="EH130" s="13">
        <f t="shared" si="92"/>
        <v>0.60906340285157123</v>
      </c>
      <c r="EI130" s="7" t="s">
        <v>77</v>
      </c>
      <c r="EJ130" s="7" t="s">
        <v>77</v>
      </c>
      <c r="EK130" s="7" t="s">
        <v>77</v>
      </c>
      <c r="EL130" s="7" t="s">
        <v>77</v>
      </c>
      <c r="EM130" s="7" t="s">
        <v>77</v>
      </c>
      <c r="EN130" s="7" t="s">
        <v>77</v>
      </c>
      <c r="EO130" s="7" t="s">
        <v>77</v>
      </c>
      <c r="EP130" s="7" t="s">
        <v>77</v>
      </c>
      <c r="EQ130" s="7" t="s">
        <v>77</v>
      </c>
      <c r="ER130" s="7" t="s">
        <v>77</v>
      </c>
      <c r="ES130" s="13">
        <v>413.458415</v>
      </c>
      <c r="ET130" s="13">
        <v>25.042944370000001</v>
      </c>
      <c r="EU130" s="13">
        <v>121.6290226</v>
      </c>
      <c r="EV130" s="13">
        <v>32.819101170000003</v>
      </c>
      <c r="EW130" s="13">
        <v>229.2120031</v>
      </c>
      <c r="EX130" s="13">
        <v>19.30302111</v>
      </c>
      <c r="EY130" s="13">
        <v>42.501061079999999</v>
      </c>
      <c r="EZ130" s="13">
        <v>5.2538997739999997</v>
      </c>
      <c r="FA130" s="13">
        <v>24.67794696</v>
      </c>
      <c r="FB130" s="13">
        <v>5.1104624860000003</v>
      </c>
      <c r="FC130" s="13">
        <v>1.4674094479999999</v>
      </c>
      <c r="FD130" s="13">
        <v>4.7069419789999998</v>
      </c>
      <c r="FE130" s="7" t="s">
        <v>77</v>
      </c>
      <c r="FF130" s="13">
        <v>4.6836799339999997</v>
      </c>
      <c r="FG130" s="7" t="s">
        <v>77</v>
      </c>
      <c r="FH130" s="13">
        <v>2.3443580420000001</v>
      </c>
      <c r="FI130" s="7" t="s">
        <v>77</v>
      </c>
      <c r="FJ130" s="13">
        <v>2.147238368</v>
      </c>
      <c r="FK130" s="13">
        <v>0.28527573899999997</v>
      </c>
    </row>
    <row r="131" spans="1:167" x14ac:dyDescent="0.25">
      <c r="A131" t="s">
        <v>133</v>
      </c>
      <c r="B131" s="1" t="s">
        <v>225</v>
      </c>
      <c r="C131" s="15">
        <v>64.873819999999995</v>
      </c>
      <c r="D131" s="15">
        <v>-22.350280000000001</v>
      </c>
      <c r="E131">
        <v>13</v>
      </c>
      <c r="F131">
        <v>2</v>
      </c>
      <c r="G131" t="s">
        <v>72</v>
      </c>
      <c r="I131" s="17">
        <v>47.286999999999999</v>
      </c>
      <c r="J131" s="16">
        <f t="shared" si="64"/>
        <v>0.94574000000000003</v>
      </c>
      <c r="K131" s="17">
        <v>2.2149999999999999</v>
      </c>
      <c r="L131" s="16">
        <f t="shared" si="65"/>
        <v>5.7589999999999995E-2</v>
      </c>
      <c r="M131" s="17">
        <v>14.317</v>
      </c>
      <c r="N131" s="16">
        <f t="shared" si="66"/>
        <v>0.29779359999999999</v>
      </c>
      <c r="O131" s="17">
        <v>8.0350000000000001</v>
      </c>
      <c r="P131" s="16">
        <f t="shared" si="67"/>
        <v>0.147844</v>
      </c>
      <c r="Q131" s="17">
        <v>0.16600000000000001</v>
      </c>
      <c r="R131" s="16">
        <f t="shared" si="68"/>
        <v>2.4866799999999998E-2</v>
      </c>
      <c r="S131" s="17">
        <v>7.0949999999999998</v>
      </c>
      <c r="T131" s="16">
        <f t="shared" si="69"/>
        <v>0.12629099999999999</v>
      </c>
      <c r="U131" s="17">
        <v>13.444000000000001</v>
      </c>
      <c r="V131" s="16">
        <f t="shared" si="70"/>
        <v>0.26888000000000001</v>
      </c>
      <c r="W131" s="17">
        <v>2.339</v>
      </c>
      <c r="X131" s="16">
        <f t="shared" si="71"/>
        <v>3.9529099999999998E-2</v>
      </c>
      <c r="Y131" s="17">
        <v>0.71899999999999997</v>
      </c>
      <c r="Z131" s="16">
        <f t="shared" si="72"/>
        <v>2.0779099999999998E-2</v>
      </c>
      <c r="AA131" s="17">
        <v>0.24</v>
      </c>
      <c r="AB131" s="16">
        <f t="shared" si="73"/>
        <v>1.3368E-2</v>
      </c>
      <c r="AC131" s="16" t="s">
        <v>77</v>
      </c>
      <c r="AD131" s="16" t="s">
        <v>77</v>
      </c>
      <c r="AE131" s="16">
        <f t="shared" si="74"/>
        <v>95.856999999999985</v>
      </c>
      <c r="AF131" s="17"/>
      <c r="AG131" s="17">
        <v>47.923000000000002</v>
      </c>
      <c r="AH131" s="17">
        <v>2.044</v>
      </c>
      <c r="AI131" s="17">
        <v>13.212999999999999</v>
      </c>
      <c r="AJ131" s="17">
        <v>0.81299999999999994</v>
      </c>
      <c r="AK131" s="17">
        <v>9.9339999999999993</v>
      </c>
      <c r="AL131" s="17">
        <v>0.153</v>
      </c>
      <c r="AM131" s="17">
        <v>10.468</v>
      </c>
      <c r="AN131" s="17">
        <v>12.407999999999999</v>
      </c>
      <c r="AO131" s="17">
        <v>2.1589999999999998</v>
      </c>
      <c r="AP131" s="17">
        <v>0.66400000000000003</v>
      </c>
      <c r="AQ131" s="17">
        <v>0.221</v>
      </c>
      <c r="AS131">
        <v>11.97</v>
      </c>
      <c r="AU131" s="13">
        <v>39.618450000000003</v>
      </c>
      <c r="AV131" s="7" t="s">
        <v>77</v>
      </c>
      <c r="AW131" s="7" t="s">
        <v>77</v>
      </c>
      <c r="AX131" s="7" t="s">
        <v>77</v>
      </c>
      <c r="AY131" s="13">
        <v>4.7900000000000005E-2</v>
      </c>
      <c r="AZ131" s="7" t="s">
        <v>77</v>
      </c>
      <c r="BA131" s="13">
        <v>12.730399999999999</v>
      </c>
      <c r="BB131" s="7" t="s">
        <v>77</v>
      </c>
      <c r="BC131" s="13">
        <v>0.19595000000000001</v>
      </c>
      <c r="BD131" s="7" t="s">
        <v>77</v>
      </c>
      <c r="BE131" s="13">
        <v>45.607900000000001</v>
      </c>
      <c r="BF131" s="7" t="s">
        <v>77</v>
      </c>
      <c r="BG131" s="13">
        <v>0.32345000000000002</v>
      </c>
      <c r="BH131" s="7" t="s">
        <v>77</v>
      </c>
      <c r="BI131" s="7" t="s">
        <v>77</v>
      </c>
      <c r="BJ131" s="7" t="s">
        <v>77</v>
      </c>
      <c r="BK131" s="13">
        <v>0.22875000000000001</v>
      </c>
      <c r="BL131" s="7" t="s">
        <v>77</v>
      </c>
      <c r="BM131" s="7" t="s">
        <v>77</v>
      </c>
      <c r="BN131" s="7" t="s">
        <v>77</v>
      </c>
      <c r="BO131" s="7" t="s">
        <v>77</v>
      </c>
      <c r="BP131" s="7" t="s">
        <v>77</v>
      </c>
      <c r="BQ131" s="7" t="s">
        <v>77</v>
      </c>
      <c r="BR131" s="7" t="s">
        <v>77</v>
      </c>
      <c r="BS131" s="7" t="s">
        <v>77</v>
      </c>
      <c r="BT131" s="7" t="s">
        <v>77</v>
      </c>
      <c r="BU131" s="7">
        <f t="shared" si="75"/>
        <v>98.752800000000008</v>
      </c>
      <c r="BV131" s="7">
        <v>86.46041601335159</v>
      </c>
      <c r="BW131" s="7" t="s">
        <v>77</v>
      </c>
      <c r="BY131" s="24" t="s">
        <v>77</v>
      </c>
      <c r="BZ131" s="1" t="s">
        <v>77</v>
      </c>
      <c r="CA131" s="13">
        <v>3.9545877976646802</v>
      </c>
      <c r="CB131" s="7">
        <f t="shared" si="76"/>
        <v>0.19772938988323402</v>
      </c>
      <c r="CC131" s="1" t="s">
        <v>77</v>
      </c>
      <c r="CD131" s="1" t="s">
        <v>77</v>
      </c>
      <c r="CE131" s="1" t="s">
        <v>77</v>
      </c>
      <c r="CF131" s="1" t="s">
        <v>77</v>
      </c>
      <c r="CG131" s="1" t="s">
        <v>77</v>
      </c>
      <c r="CH131" s="1" t="s">
        <v>77</v>
      </c>
      <c r="CI131" s="1" t="s">
        <v>77</v>
      </c>
      <c r="CJ131" s="1" t="s">
        <v>77</v>
      </c>
      <c r="CK131" s="1" t="s">
        <v>77</v>
      </c>
      <c r="CL131" s="1" t="s">
        <v>77</v>
      </c>
      <c r="CM131" s="1" t="s">
        <v>77</v>
      </c>
      <c r="CN131" s="1" t="s">
        <v>77</v>
      </c>
      <c r="CO131" s="1" t="s">
        <v>77</v>
      </c>
      <c r="CP131" s="1" t="s">
        <v>77</v>
      </c>
      <c r="CQ131" s="1" t="s">
        <v>77</v>
      </c>
      <c r="CR131" s="1" t="s">
        <v>77</v>
      </c>
      <c r="CS131" s="1" t="s">
        <v>77</v>
      </c>
      <c r="CT131" s="1" t="s">
        <v>77</v>
      </c>
      <c r="CU131" s="1" t="s">
        <v>77</v>
      </c>
      <c r="CV131" s="1" t="s">
        <v>77</v>
      </c>
      <c r="CW131" s="13">
        <v>27.047688733760001</v>
      </c>
      <c r="CX131" s="7">
        <f t="shared" si="77"/>
        <v>0.54095377467520001</v>
      </c>
      <c r="CY131" s="13">
        <v>131.220413286146</v>
      </c>
      <c r="CZ131" s="7">
        <f t="shared" si="78"/>
        <v>2.62440826572292</v>
      </c>
      <c r="DA131" s="13">
        <v>34.9357168007596</v>
      </c>
      <c r="DB131" s="7">
        <f t="shared" si="79"/>
        <v>1.3974286720303841</v>
      </c>
      <c r="DC131" s="13">
        <v>247.42608145816399</v>
      </c>
      <c r="DD131" s="7">
        <f t="shared" si="80"/>
        <v>14.845564887489839</v>
      </c>
      <c r="DE131" s="13">
        <v>20.491954951535099</v>
      </c>
      <c r="DF131" s="7">
        <f t="shared" si="81"/>
        <v>0.614758648546053</v>
      </c>
      <c r="DG131" s="13">
        <v>45.223989333186701</v>
      </c>
      <c r="DH131" s="7">
        <f t="shared" si="82"/>
        <v>1.3567196799956009</v>
      </c>
      <c r="DI131" s="13">
        <v>5.6559064517936797</v>
      </c>
      <c r="DJ131" s="7">
        <f t="shared" si="83"/>
        <v>0.16967719355381039</v>
      </c>
      <c r="DK131" s="13">
        <v>25.493345401522799</v>
      </c>
      <c r="DL131" s="7">
        <f t="shared" si="84"/>
        <v>0.50986690803045598</v>
      </c>
      <c r="DM131" s="13">
        <v>5.6537916989607</v>
      </c>
      <c r="DN131" s="7">
        <f t="shared" si="85"/>
        <v>0.45230333591685601</v>
      </c>
      <c r="DO131" s="13">
        <v>1.3566139423539501</v>
      </c>
      <c r="DP131" s="7">
        <f t="shared" si="86"/>
        <v>0.20349209135309251</v>
      </c>
      <c r="DQ131" s="13">
        <v>5.1272182435497404</v>
      </c>
      <c r="DR131" s="7">
        <f t="shared" si="87"/>
        <v>0.46144964191947663</v>
      </c>
      <c r="DS131" s="7" t="s">
        <v>77</v>
      </c>
      <c r="DT131" s="7" t="s">
        <v>77</v>
      </c>
      <c r="DU131" s="13">
        <v>4.9527511348292403</v>
      </c>
      <c r="DV131" s="7">
        <f t="shared" si="88"/>
        <v>0.19811004539316962</v>
      </c>
      <c r="DW131" s="7" t="s">
        <v>77</v>
      </c>
      <c r="DX131" s="7" t="s">
        <v>77</v>
      </c>
      <c r="DY131" s="13">
        <v>2.6952524856276101</v>
      </c>
      <c r="DZ131" s="7">
        <f t="shared" si="89"/>
        <v>0.1078100994251044</v>
      </c>
      <c r="EA131" s="7" t="s">
        <v>77</v>
      </c>
      <c r="EB131" s="7" t="s">
        <v>77</v>
      </c>
      <c r="EC131" s="13">
        <v>2.3050805879435798</v>
      </c>
      <c r="ED131" s="13">
        <f t="shared" si="90"/>
        <v>0.13830483527661477</v>
      </c>
      <c r="EE131" s="13">
        <v>0.27386049187036104</v>
      </c>
      <c r="EF131" s="7">
        <f t="shared" si="91"/>
        <v>3.8340468861850552E-2</v>
      </c>
      <c r="EG131" s="13">
        <v>3.0589899728994401</v>
      </c>
      <c r="EH131" s="13">
        <f t="shared" si="92"/>
        <v>0.4894383956639104</v>
      </c>
      <c r="EI131" s="7" t="s">
        <v>77</v>
      </c>
      <c r="EJ131" s="7" t="s">
        <v>77</v>
      </c>
      <c r="EK131" s="7" t="s">
        <v>77</v>
      </c>
      <c r="EL131" s="7" t="s">
        <v>77</v>
      </c>
      <c r="EM131" s="7" t="s">
        <v>77</v>
      </c>
      <c r="EN131" s="7" t="s">
        <v>77</v>
      </c>
      <c r="EO131" s="7" t="s">
        <v>77</v>
      </c>
      <c r="EP131" s="7" t="s">
        <v>77</v>
      </c>
      <c r="EQ131" s="7" t="s">
        <v>77</v>
      </c>
      <c r="ER131" s="7" t="s">
        <v>77</v>
      </c>
      <c r="ES131" s="13">
        <v>397.64137390000002</v>
      </c>
      <c r="ET131" s="13">
        <v>23.812812600000001</v>
      </c>
      <c r="EU131" s="13">
        <v>115.5206936</v>
      </c>
      <c r="EV131" s="13">
        <v>30.79314544</v>
      </c>
      <c r="EW131" s="13">
        <v>217.8100681</v>
      </c>
      <c r="EX131" s="13">
        <v>18.039090940000001</v>
      </c>
      <c r="EY131" s="13">
        <v>39.810779320000002</v>
      </c>
      <c r="EZ131" s="13">
        <v>4.9794022929999997</v>
      </c>
      <c r="FA131" s="13">
        <v>22.442078070000001</v>
      </c>
      <c r="FB131" s="13">
        <v>4.9772866530000002</v>
      </c>
      <c r="FC131" s="13">
        <v>1.1943338370000001</v>
      </c>
      <c r="FD131" s="13">
        <v>4.514065693</v>
      </c>
      <c r="FE131" s="7" t="s">
        <v>77</v>
      </c>
      <c r="FF131" s="13">
        <v>4.3621308130000003</v>
      </c>
      <c r="FG131" s="7" t="s">
        <v>77</v>
      </c>
      <c r="FH131" s="13">
        <v>2.3756576190000001</v>
      </c>
      <c r="FI131" s="7" t="s">
        <v>77</v>
      </c>
      <c r="FJ131" s="13">
        <v>2.0346024840000001</v>
      </c>
      <c r="FK131" s="13">
        <v>0.24203408700000001</v>
      </c>
    </row>
    <row r="132" spans="1:167" x14ac:dyDescent="0.25">
      <c r="A132" t="s">
        <v>133</v>
      </c>
      <c r="B132" s="1" t="s">
        <v>225</v>
      </c>
      <c r="C132" s="15">
        <v>64.873819999999995</v>
      </c>
      <c r="D132" s="15">
        <v>-22.350280000000001</v>
      </c>
      <c r="E132">
        <v>13</v>
      </c>
      <c r="F132">
        <v>3</v>
      </c>
      <c r="G132" t="s">
        <v>72</v>
      </c>
      <c r="I132" s="17">
        <v>46.424999999999997</v>
      </c>
      <c r="J132" s="16">
        <f t="shared" si="64"/>
        <v>0.92849999999999999</v>
      </c>
      <c r="K132" s="17">
        <v>2.173</v>
      </c>
      <c r="L132" s="16">
        <f t="shared" si="65"/>
        <v>5.6498E-2</v>
      </c>
      <c r="M132" s="17">
        <v>14.552</v>
      </c>
      <c r="N132" s="16">
        <f t="shared" si="66"/>
        <v>0.3026816</v>
      </c>
      <c r="O132" s="17">
        <v>9.1479999999999997</v>
      </c>
      <c r="P132" s="16">
        <f t="shared" si="67"/>
        <v>0.16832319999999998</v>
      </c>
      <c r="Q132" s="17">
        <v>0.19500000000000001</v>
      </c>
      <c r="R132" s="16">
        <f t="shared" si="68"/>
        <v>2.9210999999999997E-2</v>
      </c>
      <c r="S132" s="17">
        <v>6.891</v>
      </c>
      <c r="T132" s="16">
        <f t="shared" si="69"/>
        <v>0.1226598</v>
      </c>
      <c r="U132" s="17">
        <v>13.237</v>
      </c>
      <c r="V132" s="16">
        <f t="shared" si="70"/>
        <v>0.26474000000000003</v>
      </c>
      <c r="W132" s="17">
        <v>2.4380000000000002</v>
      </c>
      <c r="X132" s="16">
        <f t="shared" si="71"/>
        <v>4.1202200000000001E-2</v>
      </c>
      <c r="Y132" s="17">
        <v>0.747</v>
      </c>
      <c r="Z132" s="16">
        <f t="shared" si="72"/>
        <v>2.1588299999999998E-2</v>
      </c>
      <c r="AA132" s="17">
        <v>0.23200000000000001</v>
      </c>
      <c r="AB132" s="16">
        <f t="shared" si="73"/>
        <v>1.2922400000000001E-2</v>
      </c>
      <c r="AC132" s="16" t="s">
        <v>77</v>
      </c>
      <c r="AD132" s="16" t="s">
        <v>77</v>
      </c>
      <c r="AE132" s="16">
        <f t="shared" si="74"/>
        <v>96.037999999999997</v>
      </c>
      <c r="AF132" s="17"/>
      <c r="AG132" s="17">
        <v>47.387999999999998</v>
      </c>
      <c r="AH132" s="17">
        <v>2.0459999999999998</v>
      </c>
      <c r="AI132" s="17">
        <v>13.699</v>
      </c>
      <c r="AJ132" s="17">
        <v>0.80700000000000005</v>
      </c>
      <c r="AK132" s="17">
        <v>9.8989999999999991</v>
      </c>
      <c r="AL132" s="17">
        <v>0.184</v>
      </c>
      <c r="AM132" s="17">
        <v>10.301</v>
      </c>
      <c r="AN132" s="17">
        <v>12.461</v>
      </c>
      <c r="AO132" s="17">
        <v>2.2949999999999999</v>
      </c>
      <c r="AP132" s="17">
        <v>0.70299999999999996</v>
      </c>
      <c r="AQ132" s="17">
        <v>0.218</v>
      </c>
      <c r="AS132">
        <v>10.11</v>
      </c>
      <c r="AU132" s="13">
        <v>39.618450000000003</v>
      </c>
      <c r="AV132" s="7" t="s">
        <v>77</v>
      </c>
      <c r="AW132" s="7" t="s">
        <v>77</v>
      </c>
      <c r="AX132" s="7" t="s">
        <v>77</v>
      </c>
      <c r="AY132" s="13">
        <v>4.7900000000000005E-2</v>
      </c>
      <c r="AZ132" s="7" t="s">
        <v>77</v>
      </c>
      <c r="BA132" s="13">
        <v>12.730399999999999</v>
      </c>
      <c r="BB132" s="7" t="s">
        <v>77</v>
      </c>
      <c r="BC132" s="13">
        <v>0.19595000000000001</v>
      </c>
      <c r="BD132" s="7" t="s">
        <v>77</v>
      </c>
      <c r="BE132" s="13">
        <v>45.607900000000001</v>
      </c>
      <c r="BF132" s="7" t="s">
        <v>77</v>
      </c>
      <c r="BG132" s="13">
        <v>0.32345000000000002</v>
      </c>
      <c r="BH132" s="7" t="s">
        <v>77</v>
      </c>
      <c r="BI132" s="7" t="s">
        <v>77</v>
      </c>
      <c r="BJ132" s="7" t="s">
        <v>77</v>
      </c>
      <c r="BK132" s="13">
        <v>0.22875000000000001</v>
      </c>
      <c r="BL132" s="7" t="s">
        <v>77</v>
      </c>
      <c r="BM132" s="7" t="s">
        <v>77</v>
      </c>
      <c r="BN132" s="7" t="s">
        <v>77</v>
      </c>
      <c r="BO132" s="7" t="s">
        <v>77</v>
      </c>
      <c r="BP132" s="7" t="s">
        <v>77</v>
      </c>
      <c r="BQ132" s="7" t="s">
        <v>77</v>
      </c>
      <c r="BR132" s="7" t="s">
        <v>77</v>
      </c>
      <c r="BS132" s="7" t="s">
        <v>77</v>
      </c>
      <c r="BT132" s="7" t="s">
        <v>77</v>
      </c>
      <c r="BU132" s="7">
        <f t="shared" si="75"/>
        <v>98.752800000000008</v>
      </c>
      <c r="BV132" s="7">
        <v>86.46041601335159</v>
      </c>
      <c r="BW132" s="7" t="s">
        <v>77</v>
      </c>
      <c r="BY132" s="24" t="s">
        <v>77</v>
      </c>
      <c r="BZ132" s="1" t="s">
        <v>77</v>
      </c>
      <c r="CA132" s="13">
        <v>5.0080883319080902</v>
      </c>
      <c r="CB132" s="7">
        <f t="shared" si="76"/>
        <v>0.25040441659540452</v>
      </c>
      <c r="CC132" s="1" t="s">
        <v>77</v>
      </c>
      <c r="CD132" s="1" t="s">
        <v>77</v>
      </c>
      <c r="CE132" s="1" t="s">
        <v>77</v>
      </c>
      <c r="CF132" s="1" t="s">
        <v>77</v>
      </c>
      <c r="CG132" s="1" t="s">
        <v>77</v>
      </c>
      <c r="CH132" s="1" t="s">
        <v>77</v>
      </c>
      <c r="CI132" s="1" t="s">
        <v>77</v>
      </c>
      <c r="CJ132" s="1" t="s">
        <v>77</v>
      </c>
      <c r="CK132" s="1" t="s">
        <v>77</v>
      </c>
      <c r="CL132" s="1" t="s">
        <v>77</v>
      </c>
      <c r="CM132" s="1" t="s">
        <v>77</v>
      </c>
      <c r="CN132" s="1" t="s">
        <v>77</v>
      </c>
      <c r="CO132" s="1" t="s">
        <v>77</v>
      </c>
      <c r="CP132" s="1" t="s">
        <v>77</v>
      </c>
      <c r="CQ132" s="1" t="s">
        <v>77</v>
      </c>
      <c r="CR132" s="1" t="s">
        <v>77</v>
      </c>
      <c r="CS132" s="1" t="s">
        <v>77</v>
      </c>
      <c r="CT132" s="1" t="s">
        <v>77</v>
      </c>
      <c r="CU132" s="1" t="s">
        <v>77</v>
      </c>
      <c r="CV132" s="1" t="s">
        <v>77</v>
      </c>
      <c r="CW132" s="13">
        <v>33.871909255593401</v>
      </c>
      <c r="CX132" s="7">
        <f t="shared" si="77"/>
        <v>0.67743818511186804</v>
      </c>
      <c r="CY132" s="13">
        <v>159.181818377638</v>
      </c>
      <c r="CZ132" s="7">
        <f t="shared" si="78"/>
        <v>3.1836363675527601</v>
      </c>
      <c r="DA132" s="13">
        <v>45.202035976383399</v>
      </c>
      <c r="DB132" s="7">
        <f t="shared" si="79"/>
        <v>1.8080814390553359</v>
      </c>
      <c r="DC132" s="13">
        <v>349.05837169277697</v>
      </c>
      <c r="DD132" s="7">
        <f t="shared" si="80"/>
        <v>20.943502301566618</v>
      </c>
      <c r="DE132" s="13">
        <v>27.926823751909001</v>
      </c>
      <c r="DF132" s="7">
        <f t="shared" si="81"/>
        <v>0.83780471255726996</v>
      </c>
      <c r="DG132" s="13">
        <v>61.518710864212899</v>
      </c>
      <c r="DH132" s="7">
        <f t="shared" si="82"/>
        <v>1.845561325926387</v>
      </c>
      <c r="DI132" s="13">
        <v>7.6769147591055695</v>
      </c>
      <c r="DJ132" s="7">
        <f t="shared" si="83"/>
        <v>0.23030744277316709</v>
      </c>
      <c r="DK132" s="13">
        <v>34.5827346962514</v>
      </c>
      <c r="DL132" s="7">
        <f t="shared" si="84"/>
        <v>0.69165469392502799</v>
      </c>
      <c r="DM132" s="13">
        <v>6.89069874140817</v>
      </c>
      <c r="DN132" s="7">
        <f t="shared" si="85"/>
        <v>0.55125589931265362</v>
      </c>
      <c r="DO132" s="13">
        <v>1.6801328597369101</v>
      </c>
      <c r="DP132" s="7">
        <f t="shared" si="86"/>
        <v>0.25201992896053649</v>
      </c>
      <c r="DQ132" s="13">
        <v>6.6623729938028902</v>
      </c>
      <c r="DR132" s="7">
        <f t="shared" si="87"/>
        <v>0.59961356944226007</v>
      </c>
      <c r="DS132" s="7" t="s">
        <v>77</v>
      </c>
      <c r="DT132" s="7" t="s">
        <v>77</v>
      </c>
      <c r="DU132" s="13">
        <v>5.8600018524541797</v>
      </c>
      <c r="DV132" s="7">
        <f t="shared" si="88"/>
        <v>0.23440007409816718</v>
      </c>
      <c r="DW132" s="7" t="s">
        <v>77</v>
      </c>
      <c r="DX132" s="7" t="s">
        <v>77</v>
      </c>
      <c r="DY132" s="13">
        <v>3.3171853897369701</v>
      </c>
      <c r="DZ132" s="7">
        <f t="shared" si="89"/>
        <v>0.1326874155894788</v>
      </c>
      <c r="EA132" s="7" t="s">
        <v>77</v>
      </c>
      <c r="EB132" s="7" t="s">
        <v>77</v>
      </c>
      <c r="EC132" s="13">
        <v>2.7722192185659003</v>
      </c>
      <c r="ED132" s="13">
        <f t="shared" si="90"/>
        <v>0.166333153113954</v>
      </c>
      <c r="EE132" s="13">
        <v>0.43144950231449103</v>
      </c>
      <c r="EF132" s="7">
        <f t="shared" si="91"/>
        <v>6.0402930324028749E-2</v>
      </c>
      <c r="EG132" s="13">
        <v>4.1906390751514797</v>
      </c>
      <c r="EH132" s="13">
        <f t="shared" si="92"/>
        <v>0.67050225202423674</v>
      </c>
      <c r="EI132" s="7" t="s">
        <v>77</v>
      </c>
      <c r="EJ132" s="7" t="s">
        <v>77</v>
      </c>
      <c r="EK132" s="7" t="s">
        <v>77</v>
      </c>
      <c r="EL132" s="7" t="s">
        <v>77</v>
      </c>
      <c r="EM132" s="7" t="s">
        <v>77</v>
      </c>
      <c r="EN132" s="7" t="s">
        <v>77</v>
      </c>
      <c r="EO132" s="7" t="s">
        <v>77</v>
      </c>
      <c r="EP132" s="7" t="s">
        <v>77</v>
      </c>
      <c r="EQ132" s="7" t="s">
        <v>77</v>
      </c>
      <c r="ER132" s="7" t="s">
        <v>77</v>
      </c>
      <c r="ES132" s="13">
        <v>510.58791730000002</v>
      </c>
      <c r="ET132" s="13">
        <v>30.45038005</v>
      </c>
      <c r="EU132" s="13">
        <v>143.09616220000001</v>
      </c>
      <c r="EV132" s="13">
        <v>40.675440350000002</v>
      </c>
      <c r="EW132" s="13">
        <v>313.76964049999998</v>
      </c>
      <c r="EX132" s="13">
        <v>25.103448629999999</v>
      </c>
      <c r="EY132" s="13">
        <v>55.299287079999999</v>
      </c>
      <c r="EZ132" s="13">
        <v>6.9013671089999997</v>
      </c>
      <c r="FA132" s="13">
        <v>31.086751549999999</v>
      </c>
      <c r="FB132" s="13">
        <v>6.1943131779999998</v>
      </c>
      <c r="FC132" s="13">
        <v>1.510384111</v>
      </c>
      <c r="FD132" s="13">
        <v>5.9894454259999996</v>
      </c>
      <c r="FE132" s="7" t="s">
        <v>77</v>
      </c>
      <c r="FF132" s="13">
        <v>5.2698018820000003</v>
      </c>
      <c r="FG132" s="7" t="s">
        <v>77</v>
      </c>
      <c r="FH132" s="13">
        <v>2.9849977669999999</v>
      </c>
      <c r="FI132" s="7" t="s">
        <v>77</v>
      </c>
      <c r="FJ132" s="13">
        <v>2.4975317129999999</v>
      </c>
      <c r="FK132" s="13">
        <v>0.38911350099999997</v>
      </c>
    </row>
    <row r="133" spans="1:167" x14ac:dyDescent="0.25">
      <c r="A133" t="s">
        <v>133</v>
      </c>
      <c r="B133" s="1" t="s">
        <v>225</v>
      </c>
      <c r="C133" s="15">
        <v>64.873819999999995</v>
      </c>
      <c r="D133" s="15">
        <v>-22.350280000000001</v>
      </c>
      <c r="E133">
        <v>14</v>
      </c>
      <c r="F133">
        <v>1</v>
      </c>
      <c r="G133" t="s">
        <v>72</v>
      </c>
      <c r="I133" s="17">
        <v>46.854999999999997</v>
      </c>
      <c r="J133" s="16">
        <f t="shared" si="64"/>
        <v>0.93709999999999993</v>
      </c>
      <c r="K133" s="17">
        <v>2.3010000000000002</v>
      </c>
      <c r="L133" s="16">
        <f t="shared" si="65"/>
        <v>5.9826000000000004E-2</v>
      </c>
      <c r="M133" s="17">
        <v>15.116</v>
      </c>
      <c r="N133" s="16">
        <f t="shared" si="66"/>
        <v>0.31441279999999999</v>
      </c>
      <c r="O133" s="17">
        <v>9.6620000000000008</v>
      </c>
      <c r="P133" s="16">
        <f t="shared" si="67"/>
        <v>0.17778080000000002</v>
      </c>
      <c r="Q133" s="17">
        <v>0.182</v>
      </c>
      <c r="R133" s="16">
        <f t="shared" si="68"/>
        <v>2.7263599999999999E-2</v>
      </c>
      <c r="S133" s="17">
        <v>6.774</v>
      </c>
      <c r="T133" s="16">
        <f t="shared" si="69"/>
        <v>0.1205772</v>
      </c>
      <c r="U133" s="17">
        <v>12.439</v>
      </c>
      <c r="V133" s="16">
        <f t="shared" si="70"/>
        <v>0.24878</v>
      </c>
      <c r="W133" s="17">
        <v>2.7450000000000001</v>
      </c>
      <c r="X133" s="16">
        <f t="shared" si="71"/>
        <v>4.6390499999999994E-2</v>
      </c>
      <c r="Y133" s="17">
        <v>0.93700000000000006</v>
      </c>
      <c r="Z133" s="16">
        <f t="shared" si="72"/>
        <v>2.7079300000000001E-2</v>
      </c>
      <c r="AA133" s="17">
        <v>0.34699999999999998</v>
      </c>
      <c r="AB133" s="16">
        <f t="shared" si="73"/>
        <v>1.9327899999999999E-2</v>
      </c>
      <c r="AC133" s="16" t="s">
        <v>77</v>
      </c>
      <c r="AD133" s="16" t="s">
        <v>77</v>
      </c>
      <c r="AE133" s="16">
        <f t="shared" si="74"/>
        <v>97.358000000000004</v>
      </c>
      <c r="AF133" s="17"/>
      <c r="AG133" s="17">
        <v>47.198999999999998</v>
      </c>
      <c r="AH133" s="17">
        <v>2.1240000000000001</v>
      </c>
      <c r="AI133" s="17">
        <v>13.954000000000001</v>
      </c>
      <c r="AJ133" s="17">
        <v>0.80600000000000005</v>
      </c>
      <c r="AK133" s="17">
        <v>10.028</v>
      </c>
      <c r="AL133" s="17">
        <v>0.16800000000000001</v>
      </c>
      <c r="AM133" s="17">
        <v>10.518000000000001</v>
      </c>
      <c r="AN133" s="17">
        <v>11.483000000000001</v>
      </c>
      <c r="AO133" s="17">
        <v>2.5339999999999998</v>
      </c>
      <c r="AP133" s="17">
        <v>0.86499999999999999</v>
      </c>
      <c r="AQ133" s="17">
        <v>0.32</v>
      </c>
      <c r="AS133">
        <v>10.89</v>
      </c>
      <c r="AU133" s="13">
        <v>39.773350000000001</v>
      </c>
      <c r="AV133" s="7" t="s">
        <v>77</v>
      </c>
      <c r="AW133" s="7" t="s">
        <v>77</v>
      </c>
      <c r="AX133" s="7" t="s">
        <v>77</v>
      </c>
      <c r="AY133" s="13">
        <v>3.9199999999999999E-2</v>
      </c>
      <c r="AZ133" s="7" t="s">
        <v>77</v>
      </c>
      <c r="BA133" s="13">
        <v>12.5761</v>
      </c>
      <c r="BB133" s="7" t="s">
        <v>77</v>
      </c>
      <c r="BC133" s="13">
        <v>0.17665</v>
      </c>
      <c r="BD133" s="7" t="s">
        <v>77</v>
      </c>
      <c r="BE133" s="13">
        <v>45.624699999999997</v>
      </c>
      <c r="BF133" s="7" t="s">
        <v>77</v>
      </c>
      <c r="BG133" s="13">
        <v>0.34025000000000005</v>
      </c>
      <c r="BH133" s="7" t="s">
        <v>77</v>
      </c>
      <c r="BI133" s="7" t="s">
        <v>77</v>
      </c>
      <c r="BJ133" s="7" t="s">
        <v>77</v>
      </c>
      <c r="BK133" s="13">
        <v>0.21695</v>
      </c>
      <c r="BL133" s="7" t="s">
        <v>77</v>
      </c>
      <c r="BM133" s="7" t="s">
        <v>77</v>
      </c>
      <c r="BN133" s="7" t="s">
        <v>77</v>
      </c>
      <c r="BO133" s="7" t="s">
        <v>77</v>
      </c>
      <c r="BP133" s="7" t="s">
        <v>77</v>
      </c>
      <c r="BQ133" s="7" t="s">
        <v>77</v>
      </c>
      <c r="BR133" s="7" t="s">
        <v>77</v>
      </c>
      <c r="BS133" s="7" t="s">
        <v>77</v>
      </c>
      <c r="BT133" s="7" t="s">
        <v>77</v>
      </c>
      <c r="BU133" s="7">
        <f t="shared" si="75"/>
        <v>98.747199999999992</v>
      </c>
      <c r="BV133" s="7">
        <v>86.606810041236244</v>
      </c>
      <c r="BW133" s="7" t="s">
        <v>77</v>
      </c>
      <c r="BY133" s="24" t="s">
        <v>77</v>
      </c>
      <c r="BZ133" s="1" t="s">
        <v>77</v>
      </c>
      <c r="CA133" s="13">
        <v>5.6354230248807999</v>
      </c>
      <c r="CB133" s="7">
        <f t="shared" si="76"/>
        <v>0.28177115124404001</v>
      </c>
      <c r="CC133" s="1" t="s">
        <v>77</v>
      </c>
      <c r="CD133" s="1" t="s">
        <v>77</v>
      </c>
      <c r="CE133" s="1" t="s">
        <v>77</v>
      </c>
      <c r="CF133" s="1" t="s">
        <v>77</v>
      </c>
      <c r="CG133" s="1" t="s">
        <v>77</v>
      </c>
      <c r="CH133" s="1" t="s">
        <v>77</v>
      </c>
      <c r="CI133" s="1" t="s">
        <v>77</v>
      </c>
      <c r="CJ133" s="1" t="s">
        <v>77</v>
      </c>
      <c r="CK133" s="1" t="s">
        <v>77</v>
      </c>
      <c r="CL133" s="1" t="s">
        <v>77</v>
      </c>
      <c r="CM133" s="1" t="s">
        <v>77</v>
      </c>
      <c r="CN133" s="1" t="s">
        <v>77</v>
      </c>
      <c r="CO133" s="1" t="s">
        <v>77</v>
      </c>
      <c r="CP133" s="1" t="s">
        <v>77</v>
      </c>
      <c r="CQ133" s="1" t="s">
        <v>77</v>
      </c>
      <c r="CR133" s="1" t="s">
        <v>77</v>
      </c>
      <c r="CS133" s="1" t="s">
        <v>77</v>
      </c>
      <c r="CT133" s="1" t="s">
        <v>77</v>
      </c>
      <c r="CU133" s="1" t="s">
        <v>77</v>
      </c>
      <c r="CV133" s="1" t="s">
        <v>77</v>
      </c>
      <c r="CW133" s="13">
        <v>32.642982452396097</v>
      </c>
      <c r="CX133" s="7">
        <f t="shared" si="77"/>
        <v>0.65285964904792193</v>
      </c>
      <c r="CY133" s="13">
        <v>157.29243587718801</v>
      </c>
      <c r="CZ133" s="7">
        <f t="shared" si="78"/>
        <v>3.1458487175437604</v>
      </c>
      <c r="DA133" s="13">
        <v>43.420822359856103</v>
      </c>
      <c r="DB133" s="7">
        <f t="shared" si="79"/>
        <v>1.7368328943942442</v>
      </c>
      <c r="DC133" s="13">
        <v>341.58282716613201</v>
      </c>
      <c r="DD133" s="7">
        <f t="shared" si="80"/>
        <v>20.494969629967919</v>
      </c>
      <c r="DE133" s="13">
        <v>26.912586382786198</v>
      </c>
      <c r="DF133" s="7">
        <f t="shared" si="81"/>
        <v>0.8073775914835859</v>
      </c>
      <c r="DG133" s="13">
        <v>59.0753680472261</v>
      </c>
      <c r="DH133" s="7">
        <f t="shared" si="82"/>
        <v>1.772261041416783</v>
      </c>
      <c r="DI133" s="13">
        <v>7.5412865966356097</v>
      </c>
      <c r="DJ133" s="7">
        <f t="shared" si="83"/>
        <v>0.22623859789906828</v>
      </c>
      <c r="DK133" s="13">
        <v>33.176538883458498</v>
      </c>
      <c r="DL133" s="7">
        <f t="shared" si="84"/>
        <v>0.66353077766917001</v>
      </c>
      <c r="DM133" s="13">
        <v>6.6587842596584403</v>
      </c>
      <c r="DN133" s="7">
        <f t="shared" si="85"/>
        <v>0.53270274077267521</v>
      </c>
      <c r="DO133" s="13">
        <v>1.68710543501923</v>
      </c>
      <c r="DP133" s="7">
        <f t="shared" si="86"/>
        <v>0.25306581525288452</v>
      </c>
      <c r="DQ133" s="13">
        <v>6.2575498234995299</v>
      </c>
      <c r="DR133" s="7">
        <f t="shared" si="87"/>
        <v>0.56317948411495766</v>
      </c>
      <c r="DS133" s="7" t="s">
        <v>77</v>
      </c>
      <c r="DT133" s="7" t="s">
        <v>77</v>
      </c>
      <c r="DU133" s="13">
        <v>5.2181818957900301</v>
      </c>
      <c r="DV133" s="7">
        <f t="shared" si="88"/>
        <v>0.20872727583160122</v>
      </c>
      <c r="DW133" s="7" t="s">
        <v>77</v>
      </c>
      <c r="DX133" s="7" t="s">
        <v>77</v>
      </c>
      <c r="DY133" s="13">
        <v>2.9751106596037999</v>
      </c>
      <c r="DZ133" s="7">
        <f t="shared" si="89"/>
        <v>0.119004426384152</v>
      </c>
      <c r="EA133" s="7" t="s">
        <v>77</v>
      </c>
      <c r="EB133" s="7" t="s">
        <v>77</v>
      </c>
      <c r="EC133" s="13">
        <v>2.3092322336379598</v>
      </c>
      <c r="ED133" s="13">
        <f t="shared" si="90"/>
        <v>0.13855393401827759</v>
      </c>
      <c r="EE133" s="13">
        <v>0.33400632584504703</v>
      </c>
      <c r="EF133" s="7">
        <f t="shared" si="91"/>
        <v>4.6760885618306589E-2</v>
      </c>
      <c r="EG133" s="13">
        <v>3.62391527977565</v>
      </c>
      <c r="EH133" s="13">
        <f t="shared" si="92"/>
        <v>0.57982644476410405</v>
      </c>
      <c r="EI133" s="7" t="s">
        <v>77</v>
      </c>
      <c r="EJ133" s="7" t="s">
        <v>77</v>
      </c>
      <c r="EK133" s="7" t="s">
        <v>77</v>
      </c>
      <c r="EL133" s="7" t="s">
        <v>77</v>
      </c>
      <c r="EM133" s="7" t="s">
        <v>77</v>
      </c>
      <c r="EN133" s="7" t="s">
        <v>77</v>
      </c>
      <c r="EO133" s="7" t="s">
        <v>77</v>
      </c>
      <c r="EP133" s="7" t="s">
        <v>77</v>
      </c>
      <c r="EQ133" s="7" t="s">
        <v>77</v>
      </c>
      <c r="ER133" s="7" t="s">
        <v>77</v>
      </c>
      <c r="ES133" s="13">
        <v>477.82939640000001</v>
      </c>
      <c r="ET133" s="13">
        <v>29.091180260000002</v>
      </c>
      <c r="EU133" s="13">
        <v>140.17137020000001</v>
      </c>
      <c r="EV133" s="13">
        <v>38.73693222</v>
      </c>
      <c r="EW133" s="13">
        <v>304.38558030000002</v>
      </c>
      <c r="EX133" s="13">
        <v>23.981833380000001</v>
      </c>
      <c r="EY133" s="13">
        <v>52.642181860000001</v>
      </c>
      <c r="EZ133" s="13">
        <v>6.7206603640000004</v>
      </c>
      <c r="FA133" s="13">
        <v>29.563954670000001</v>
      </c>
      <c r="FB133" s="13">
        <v>5.9339163160000004</v>
      </c>
      <c r="FC133" s="13">
        <v>1.5035009939999999</v>
      </c>
      <c r="FD133" s="13">
        <v>5.5767456019999999</v>
      </c>
      <c r="FE133" s="7" t="s">
        <v>77</v>
      </c>
      <c r="FF133" s="13">
        <v>4.6520669000000003</v>
      </c>
      <c r="FG133" s="7" t="s">
        <v>77</v>
      </c>
      <c r="FH133" s="13">
        <v>2.6541795779999999</v>
      </c>
      <c r="FI133" s="7" t="s">
        <v>77</v>
      </c>
      <c r="FJ133" s="13">
        <v>2.0627452669999999</v>
      </c>
      <c r="FK133" s="13">
        <v>0.29869875699999998</v>
      </c>
    </row>
    <row r="134" spans="1:167" x14ac:dyDescent="0.25">
      <c r="A134" t="s">
        <v>133</v>
      </c>
      <c r="B134" s="1" t="s">
        <v>225</v>
      </c>
      <c r="C134" s="15">
        <v>64.873819999999995</v>
      </c>
      <c r="D134" s="15">
        <v>-22.350280000000001</v>
      </c>
      <c r="E134">
        <v>14</v>
      </c>
      <c r="F134">
        <v>2</v>
      </c>
      <c r="G134" t="s">
        <v>72</v>
      </c>
      <c r="I134" s="17">
        <v>45.887</v>
      </c>
      <c r="J134" s="16">
        <f t="shared" si="64"/>
        <v>0.91774</v>
      </c>
      <c r="K134" s="17">
        <v>2.399</v>
      </c>
      <c r="L134" s="16">
        <f t="shared" si="65"/>
        <v>6.2373999999999999E-2</v>
      </c>
      <c r="M134" s="17">
        <v>13.897</v>
      </c>
      <c r="N134" s="16">
        <f t="shared" si="66"/>
        <v>0.28905759999999997</v>
      </c>
      <c r="O134" s="17">
        <v>10.702999999999999</v>
      </c>
      <c r="P134" s="16">
        <f t="shared" si="67"/>
        <v>0.19693519999999998</v>
      </c>
      <c r="Q134" s="17">
        <v>0.11700000000000001</v>
      </c>
      <c r="R134" s="16">
        <f t="shared" si="68"/>
        <v>1.75266E-2</v>
      </c>
      <c r="S134" s="17">
        <v>6.72</v>
      </c>
      <c r="T134" s="16">
        <f t="shared" si="69"/>
        <v>0.119616</v>
      </c>
      <c r="U134" s="17">
        <v>12.398</v>
      </c>
      <c r="V134" s="16">
        <f t="shared" si="70"/>
        <v>0.24795999999999999</v>
      </c>
      <c r="W134" s="17">
        <v>2.7989999999999999</v>
      </c>
      <c r="X134" s="16">
        <f t="shared" si="71"/>
        <v>4.7303099999999994E-2</v>
      </c>
      <c r="Y134" s="17">
        <v>0.94199999999999995</v>
      </c>
      <c r="Z134" s="16">
        <f t="shared" si="72"/>
        <v>2.7223799999999996E-2</v>
      </c>
      <c r="AA134" s="17">
        <v>0.42199999999999999</v>
      </c>
      <c r="AB134" s="16">
        <f t="shared" si="73"/>
        <v>2.3505399999999999E-2</v>
      </c>
      <c r="AC134" s="16" t="s">
        <v>77</v>
      </c>
      <c r="AD134" s="16" t="s">
        <v>77</v>
      </c>
      <c r="AE134" s="16">
        <f t="shared" si="74"/>
        <v>96.283999999999992</v>
      </c>
      <c r="AF134" s="17"/>
      <c r="AG134" s="17">
        <v>47.103999999999999</v>
      </c>
      <c r="AH134" s="17">
        <v>2.2909999999999999</v>
      </c>
      <c r="AI134" s="17">
        <v>13.269</v>
      </c>
      <c r="AJ134" s="17">
        <v>0.85299999999999998</v>
      </c>
      <c r="AK134" s="17">
        <v>10.082000000000001</v>
      </c>
      <c r="AL134" s="17">
        <v>0.112</v>
      </c>
      <c r="AM134" s="17">
        <v>10.477</v>
      </c>
      <c r="AN134" s="17">
        <v>11.837999999999999</v>
      </c>
      <c r="AO134" s="17">
        <v>2.673</v>
      </c>
      <c r="AP134" s="17">
        <v>0.89900000000000002</v>
      </c>
      <c r="AQ134" s="17">
        <v>0.40300000000000002</v>
      </c>
      <c r="AS134">
        <v>8.89</v>
      </c>
      <c r="AU134" s="13">
        <v>39.4739</v>
      </c>
      <c r="AV134" s="7" t="s">
        <v>77</v>
      </c>
      <c r="AW134" s="7" t="s">
        <v>77</v>
      </c>
      <c r="AX134" s="7" t="s">
        <v>77</v>
      </c>
      <c r="AY134" s="13">
        <v>3.6500000000000005E-2</v>
      </c>
      <c r="AZ134" s="7" t="s">
        <v>77</v>
      </c>
      <c r="BA134" s="13">
        <v>12.530950000000001</v>
      </c>
      <c r="BB134" s="7" t="s">
        <v>77</v>
      </c>
      <c r="BC134" s="13">
        <v>0.21580000000000002</v>
      </c>
      <c r="BD134" s="7" t="s">
        <v>77</v>
      </c>
      <c r="BE134" s="13">
        <v>45.486800000000002</v>
      </c>
      <c r="BF134" s="7" t="s">
        <v>77</v>
      </c>
      <c r="BG134" s="13">
        <v>0.33280000000000004</v>
      </c>
      <c r="BH134" s="7" t="s">
        <v>77</v>
      </c>
      <c r="BI134" s="7" t="s">
        <v>77</v>
      </c>
      <c r="BJ134" s="7" t="s">
        <v>77</v>
      </c>
      <c r="BK134" s="13">
        <v>0.22735000000000002</v>
      </c>
      <c r="BL134" s="7" t="s">
        <v>77</v>
      </c>
      <c r="BM134" s="7" t="s">
        <v>77</v>
      </c>
      <c r="BN134" s="7" t="s">
        <v>77</v>
      </c>
      <c r="BO134" s="7" t="s">
        <v>77</v>
      </c>
      <c r="BP134" s="7" t="s">
        <v>77</v>
      </c>
      <c r="BQ134" s="7" t="s">
        <v>77</v>
      </c>
      <c r="BR134" s="7" t="s">
        <v>77</v>
      </c>
      <c r="BS134" s="7" t="s">
        <v>77</v>
      </c>
      <c r="BT134" s="7" t="s">
        <v>77</v>
      </c>
      <c r="BU134" s="7">
        <f t="shared" si="75"/>
        <v>98.304100000000005</v>
      </c>
      <c r="BV134" s="7">
        <v>86.613415002418023</v>
      </c>
      <c r="BW134" s="7" t="s">
        <v>77</v>
      </c>
      <c r="BY134" s="24" t="s">
        <v>77</v>
      </c>
      <c r="BZ134" s="1" t="s">
        <v>77</v>
      </c>
      <c r="CA134" s="13">
        <v>4.6473059790615201</v>
      </c>
      <c r="CB134" s="7">
        <f t="shared" si="76"/>
        <v>0.232365298953076</v>
      </c>
      <c r="CC134" s="1" t="s">
        <v>77</v>
      </c>
      <c r="CD134" s="1" t="s">
        <v>77</v>
      </c>
      <c r="CE134" s="1" t="s">
        <v>77</v>
      </c>
      <c r="CF134" s="1" t="s">
        <v>77</v>
      </c>
      <c r="CG134" s="1" t="s">
        <v>77</v>
      </c>
      <c r="CH134" s="1" t="s">
        <v>77</v>
      </c>
      <c r="CI134" s="1" t="s">
        <v>77</v>
      </c>
      <c r="CJ134" s="1" t="s">
        <v>77</v>
      </c>
      <c r="CK134" s="1" t="s">
        <v>77</v>
      </c>
      <c r="CL134" s="1" t="s">
        <v>77</v>
      </c>
      <c r="CM134" s="1" t="s">
        <v>77</v>
      </c>
      <c r="CN134" s="1" t="s">
        <v>77</v>
      </c>
      <c r="CO134" s="1" t="s">
        <v>77</v>
      </c>
      <c r="CP134" s="1" t="s">
        <v>77</v>
      </c>
      <c r="CQ134" s="1" t="s">
        <v>77</v>
      </c>
      <c r="CR134" s="1" t="s">
        <v>77</v>
      </c>
      <c r="CS134" s="1" t="s">
        <v>77</v>
      </c>
      <c r="CT134" s="1" t="s">
        <v>77</v>
      </c>
      <c r="CU134" s="1" t="s">
        <v>77</v>
      </c>
      <c r="CV134" s="1" t="s">
        <v>77</v>
      </c>
      <c r="CW134" s="13">
        <v>31.0110968731749</v>
      </c>
      <c r="CX134" s="7">
        <f t="shared" si="77"/>
        <v>0.62022193746349796</v>
      </c>
      <c r="CY134" s="13">
        <v>150.47900485542701</v>
      </c>
      <c r="CZ134" s="7">
        <f t="shared" si="78"/>
        <v>3.00958009710854</v>
      </c>
      <c r="DA134" s="13">
        <v>41.613274405711401</v>
      </c>
      <c r="DB134" s="7">
        <f t="shared" si="79"/>
        <v>1.6645309762284561</v>
      </c>
      <c r="DC134" s="13">
        <v>325.03900903963699</v>
      </c>
      <c r="DD134" s="7">
        <f t="shared" si="80"/>
        <v>19.502340542378217</v>
      </c>
      <c r="DE134" s="13">
        <v>25.3994612829833</v>
      </c>
      <c r="DF134" s="7">
        <f t="shared" si="81"/>
        <v>0.76198383848949891</v>
      </c>
      <c r="DG134" s="13">
        <v>56.312490738077202</v>
      </c>
      <c r="DH134" s="7">
        <f t="shared" si="82"/>
        <v>1.6893747221423159</v>
      </c>
      <c r="DI134" s="13">
        <v>6.93445609630656</v>
      </c>
      <c r="DJ134" s="7">
        <f t="shared" si="83"/>
        <v>0.2080336828891968</v>
      </c>
      <c r="DK134" s="13">
        <v>31.697568799742001</v>
      </c>
      <c r="DL134" s="7">
        <f t="shared" si="84"/>
        <v>0.63395137599484008</v>
      </c>
      <c r="DM134" s="13">
        <v>6.8080580907799195</v>
      </c>
      <c r="DN134" s="7">
        <f t="shared" si="85"/>
        <v>0.54464464726239359</v>
      </c>
      <c r="DO134" s="13">
        <v>1.7554067836502001</v>
      </c>
      <c r="DP134" s="7">
        <f t="shared" si="86"/>
        <v>0.26331101754753</v>
      </c>
      <c r="DQ134" s="13">
        <v>6.0104430903876498</v>
      </c>
      <c r="DR134" s="7">
        <f t="shared" si="87"/>
        <v>0.54093987813488842</v>
      </c>
      <c r="DS134" s="7" t="s">
        <v>77</v>
      </c>
      <c r="DT134" s="7" t="s">
        <v>77</v>
      </c>
      <c r="DU134" s="13">
        <v>5.6061874002981202</v>
      </c>
      <c r="DV134" s="7">
        <f t="shared" si="88"/>
        <v>0.22424749601192481</v>
      </c>
      <c r="DW134" s="7" t="s">
        <v>77</v>
      </c>
      <c r="DX134" s="7" t="s">
        <v>77</v>
      </c>
      <c r="DY134" s="13">
        <v>3.1632190521021299</v>
      </c>
      <c r="DZ134" s="7">
        <f t="shared" si="89"/>
        <v>0.1265287620840852</v>
      </c>
      <c r="EA134" s="7" t="s">
        <v>77</v>
      </c>
      <c r="EB134" s="7" t="s">
        <v>77</v>
      </c>
      <c r="EC134" s="13">
        <v>2.4669403837269099</v>
      </c>
      <c r="ED134" s="13">
        <f t="shared" si="90"/>
        <v>0.14801642302361459</v>
      </c>
      <c r="EE134" s="13">
        <v>0.29572774741319902</v>
      </c>
      <c r="EF134" s="7">
        <f t="shared" si="91"/>
        <v>4.1401884637847865E-2</v>
      </c>
      <c r="EG134" s="13">
        <v>4.26811196248158</v>
      </c>
      <c r="EH134" s="13">
        <f t="shared" si="92"/>
        <v>0.6828979139970528</v>
      </c>
      <c r="EI134" s="7" t="s">
        <v>77</v>
      </c>
      <c r="EJ134" s="7" t="s">
        <v>77</v>
      </c>
      <c r="EK134" s="7" t="s">
        <v>77</v>
      </c>
      <c r="EL134" s="7" t="s">
        <v>77</v>
      </c>
      <c r="EM134" s="7" t="s">
        <v>77</v>
      </c>
      <c r="EN134" s="7" t="s">
        <v>77</v>
      </c>
      <c r="EO134" s="7" t="s">
        <v>77</v>
      </c>
      <c r="EP134" s="7" t="s">
        <v>77</v>
      </c>
      <c r="EQ134" s="7" t="s">
        <v>77</v>
      </c>
      <c r="ER134" s="7" t="s">
        <v>77</v>
      </c>
      <c r="ES134" s="13">
        <v>497.17879649999998</v>
      </c>
      <c r="ET134" s="13">
        <v>28.25657795</v>
      </c>
      <c r="EU134" s="13">
        <v>137.10780370000001</v>
      </c>
      <c r="EV134" s="13">
        <v>37.94916954</v>
      </c>
      <c r="EW134" s="13">
        <v>296.14392340000001</v>
      </c>
      <c r="EX134" s="13">
        <v>23.141470720000001</v>
      </c>
      <c r="EY134" s="13">
        <v>51.306405849999997</v>
      </c>
      <c r="EZ134" s="13">
        <v>6.3184535430000004</v>
      </c>
      <c r="FA134" s="13">
        <v>28.879923810000001</v>
      </c>
      <c r="FB134" s="13">
        <v>6.2030527299999996</v>
      </c>
      <c r="FC134" s="13">
        <v>1.5994553570000001</v>
      </c>
      <c r="FD134" s="13">
        <v>5.4766245639999998</v>
      </c>
      <c r="FE134" s="7" t="s">
        <v>77</v>
      </c>
      <c r="FF134" s="13">
        <v>5.1096998920000001</v>
      </c>
      <c r="FG134" s="7" t="s">
        <v>77</v>
      </c>
      <c r="FH134" s="13">
        <v>2.8846933539999999</v>
      </c>
      <c r="FI134" s="7" t="s">
        <v>77</v>
      </c>
      <c r="FJ134" s="13">
        <v>2.2520281459999998</v>
      </c>
      <c r="FK134" s="13">
        <v>0.27021632000000001</v>
      </c>
    </row>
    <row r="135" spans="1:167" x14ac:dyDescent="0.25">
      <c r="A135" t="s">
        <v>133</v>
      </c>
      <c r="B135" s="1" t="s">
        <v>225</v>
      </c>
      <c r="C135" s="15">
        <v>64.873819999999995</v>
      </c>
      <c r="D135" s="15">
        <v>-22.350280000000001</v>
      </c>
      <c r="E135">
        <v>28</v>
      </c>
      <c r="F135">
        <v>2</v>
      </c>
      <c r="G135" t="s">
        <v>72</v>
      </c>
      <c r="I135" s="17">
        <v>47.271999999999998</v>
      </c>
      <c r="J135" s="16">
        <f t="shared" si="64"/>
        <v>0.94543999999999995</v>
      </c>
      <c r="K135" s="17">
        <v>2.1850000000000001</v>
      </c>
      <c r="L135" s="16">
        <f t="shared" si="65"/>
        <v>5.6809999999999999E-2</v>
      </c>
      <c r="M135" s="17">
        <v>15.239000000000001</v>
      </c>
      <c r="N135" s="16">
        <f t="shared" si="66"/>
        <v>0.31697120000000001</v>
      </c>
      <c r="O135" s="17">
        <v>8.32</v>
      </c>
      <c r="P135" s="16">
        <f t="shared" si="67"/>
        <v>0.153088</v>
      </c>
      <c r="Q135" s="17">
        <v>0.17399999999999999</v>
      </c>
      <c r="R135" s="16">
        <f t="shared" si="68"/>
        <v>2.6065199999999997E-2</v>
      </c>
      <c r="S135" s="17">
        <v>6.569</v>
      </c>
      <c r="T135" s="16">
        <f t="shared" si="69"/>
        <v>0.1169282</v>
      </c>
      <c r="U135" s="17">
        <v>13.656000000000001</v>
      </c>
      <c r="V135" s="16">
        <f t="shared" si="70"/>
        <v>0.27312000000000003</v>
      </c>
      <c r="W135" s="17">
        <v>2.621</v>
      </c>
      <c r="X135" s="16">
        <f t="shared" si="71"/>
        <v>4.4294899999999998E-2</v>
      </c>
      <c r="Y135" s="17">
        <v>0.8</v>
      </c>
      <c r="Z135" s="16">
        <f t="shared" si="72"/>
        <v>2.3120000000000002E-2</v>
      </c>
      <c r="AA135" s="17">
        <v>0.26800000000000002</v>
      </c>
      <c r="AB135" s="16">
        <f t="shared" si="73"/>
        <v>1.4927600000000001E-2</v>
      </c>
      <c r="AC135" s="16" t="s">
        <v>77</v>
      </c>
      <c r="AD135" s="16" t="s">
        <v>77</v>
      </c>
      <c r="AE135" s="16">
        <f t="shared" si="74"/>
        <v>97.103999999999999</v>
      </c>
      <c r="AF135" s="17"/>
      <c r="AG135" s="17">
        <v>47.34</v>
      </c>
      <c r="AH135" s="17">
        <v>1.9770000000000001</v>
      </c>
      <c r="AI135" s="17">
        <v>13.791</v>
      </c>
      <c r="AJ135" s="17">
        <v>0.80800000000000005</v>
      </c>
      <c r="AK135" s="17">
        <v>9.9130000000000003</v>
      </c>
      <c r="AL135" s="17">
        <v>0.157</v>
      </c>
      <c r="AM135" s="17">
        <v>10.316000000000001</v>
      </c>
      <c r="AN135" s="17">
        <v>12.359</v>
      </c>
      <c r="AO135" s="17">
        <v>2.3719999999999999</v>
      </c>
      <c r="AP135" s="17">
        <v>0.72399999999999998</v>
      </c>
      <c r="AQ135" s="17">
        <v>0.24299999999999999</v>
      </c>
      <c r="AS135">
        <v>12.84</v>
      </c>
      <c r="AU135" s="13">
        <v>39.614849999999997</v>
      </c>
      <c r="AV135" s="7" t="s">
        <v>77</v>
      </c>
      <c r="AW135" s="7" t="s">
        <v>77</v>
      </c>
      <c r="AX135" s="7" t="s">
        <v>77</v>
      </c>
      <c r="AY135" s="13">
        <v>3.95E-2</v>
      </c>
      <c r="AZ135" s="7" t="s">
        <v>77</v>
      </c>
      <c r="BA135" s="13">
        <v>12.719250000000001</v>
      </c>
      <c r="BB135" s="7" t="s">
        <v>77</v>
      </c>
      <c r="BC135" s="13">
        <v>0.19010000000000002</v>
      </c>
      <c r="BD135" s="7" t="s">
        <v>77</v>
      </c>
      <c r="BE135" s="13">
        <v>45.662500000000001</v>
      </c>
      <c r="BF135" s="7" t="s">
        <v>77</v>
      </c>
      <c r="BG135" s="13">
        <v>0.3206</v>
      </c>
      <c r="BH135" s="7" t="s">
        <v>77</v>
      </c>
      <c r="BI135" s="7" t="s">
        <v>77</v>
      </c>
      <c r="BJ135" s="7" t="s">
        <v>77</v>
      </c>
      <c r="BK135" s="13">
        <v>0.2298</v>
      </c>
      <c r="BL135" s="7" t="s">
        <v>77</v>
      </c>
      <c r="BM135" s="7" t="s">
        <v>77</v>
      </c>
      <c r="BN135" s="7" t="s">
        <v>77</v>
      </c>
      <c r="BO135" s="7" t="s">
        <v>77</v>
      </c>
      <c r="BP135" s="7" t="s">
        <v>77</v>
      </c>
      <c r="BQ135" s="7" t="s">
        <v>77</v>
      </c>
      <c r="BR135" s="7" t="s">
        <v>77</v>
      </c>
      <c r="BS135" s="7" t="s">
        <v>77</v>
      </c>
      <c r="BT135" s="7" t="s">
        <v>77</v>
      </c>
      <c r="BU135" s="7">
        <f t="shared" si="75"/>
        <v>98.776600000000002</v>
      </c>
      <c r="BV135" s="7">
        <v>86.484661321780649</v>
      </c>
      <c r="BW135" s="7" t="s">
        <v>77</v>
      </c>
      <c r="BY135" s="24" t="s">
        <v>77</v>
      </c>
      <c r="BZ135" s="1" t="s">
        <v>77</v>
      </c>
      <c r="CA135" s="13">
        <v>4.0150872509344904</v>
      </c>
      <c r="CB135" s="7">
        <f t="shared" si="76"/>
        <v>0.20075436254672452</v>
      </c>
      <c r="CC135" s="1" t="s">
        <v>77</v>
      </c>
      <c r="CD135" s="1" t="s">
        <v>77</v>
      </c>
      <c r="CE135" s="1" t="s">
        <v>77</v>
      </c>
      <c r="CF135" s="1" t="s">
        <v>77</v>
      </c>
      <c r="CG135" s="1" t="s">
        <v>77</v>
      </c>
      <c r="CH135" s="1" t="s">
        <v>77</v>
      </c>
      <c r="CI135" s="1" t="s">
        <v>77</v>
      </c>
      <c r="CJ135" s="1" t="s">
        <v>77</v>
      </c>
      <c r="CK135" s="1" t="s">
        <v>77</v>
      </c>
      <c r="CL135" s="1" t="s">
        <v>77</v>
      </c>
      <c r="CM135" s="1" t="s">
        <v>77</v>
      </c>
      <c r="CN135" s="1" t="s">
        <v>77</v>
      </c>
      <c r="CO135" s="1" t="s">
        <v>77</v>
      </c>
      <c r="CP135" s="1" t="s">
        <v>77</v>
      </c>
      <c r="CQ135" s="1" t="s">
        <v>77</v>
      </c>
      <c r="CR135" s="1" t="s">
        <v>77</v>
      </c>
      <c r="CS135" s="1" t="s">
        <v>77</v>
      </c>
      <c r="CT135" s="1" t="s">
        <v>77</v>
      </c>
      <c r="CU135" s="1" t="s">
        <v>77</v>
      </c>
      <c r="CV135" s="1" t="s">
        <v>77</v>
      </c>
      <c r="CW135" s="13">
        <v>27.627523444259499</v>
      </c>
      <c r="CX135" s="7">
        <f t="shared" si="77"/>
        <v>0.55255046888518999</v>
      </c>
      <c r="CY135" s="13">
        <v>127.45469276543901</v>
      </c>
      <c r="CZ135" s="7">
        <f t="shared" si="78"/>
        <v>2.5490938553087803</v>
      </c>
      <c r="DA135" s="13">
        <v>35.835394115295202</v>
      </c>
      <c r="DB135" s="7">
        <f t="shared" si="79"/>
        <v>1.4334157646118082</v>
      </c>
      <c r="DC135" s="13">
        <v>239.46674225805299</v>
      </c>
      <c r="DD135" s="7">
        <f t="shared" si="80"/>
        <v>14.368004535483179</v>
      </c>
      <c r="DE135" s="13">
        <v>20.339865077837299</v>
      </c>
      <c r="DF135" s="7">
        <f t="shared" si="81"/>
        <v>0.61019595233511892</v>
      </c>
      <c r="DG135" s="13">
        <v>44.318270762422301</v>
      </c>
      <c r="DH135" s="7">
        <f t="shared" si="82"/>
        <v>1.3295481228726689</v>
      </c>
      <c r="DI135" s="13">
        <v>5.2779993103696299</v>
      </c>
      <c r="DJ135" s="7">
        <f t="shared" si="83"/>
        <v>0.1583399793110889</v>
      </c>
      <c r="DK135" s="13">
        <v>24.263988813603099</v>
      </c>
      <c r="DL135" s="7">
        <f t="shared" si="84"/>
        <v>0.48527977627206198</v>
      </c>
      <c r="DM135" s="13">
        <v>5.1330923152753103</v>
      </c>
      <c r="DN135" s="7">
        <f t="shared" si="85"/>
        <v>0.41064738522202482</v>
      </c>
      <c r="DO135" s="13">
        <v>1.03857064586211</v>
      </c>
      <c r="DP135" s="7">
        <f t="shared" si="86"/>
        <v>0.15578559687931651</v>
      </c>
      <c r="DQ135" s="13">
        <v>4.6761593088465201</v>
      </c>
      <c r="DR135" s="7">
        <f t="shared" si="87"/>
        <v>0.42085433779618681</v>
      </c>
      <c r="DS135" s="7" t="s">
        <v>77</v>
      </c>
      <c r="DT135" s="7" t="s">
        <v>77</v>
      </c>
      <c r="DU135" s="13">
        <v>4.7787576922344703</v>
      </c>
      <c r="DV135" s="7">
        <f t="shared" si="88"/>
        <v>0.19115030768937882</v>
      </c>
      <c r="DW135" s="7" t="s">
        <v>77</v>
      </c>
      <c r="DX135" s="7" t="s">
        <v>77</v>
      </c>
      <c r="DY135" s="13">
        <v>2.7913106573277497</v>
      </c>
      <c r="DZ135" s="7">
        <f t="shared" si="89"/>
        <v>0.11165242629310999</v>
      </c>
      <c r="EA135" s="7" t="s">
        <v>77</v>
      </c>
      <c r="EB135" s="7" t="s">
        <v>77</v>
      </c>
      <c r="EC135" s="13">
        <v>2.0921608488799901</v>
      </c>
      <c r="ED135" s="13">
        <f t="shared" si="90"/>
        <v>0.12552965093279941</v>
      </c>
      <c r="EE135" s="13">
        <v>0.29647759653238603</v>
      </c>
      <c r="EF135" s="7">
        <f t="shared" si="91"/>
        <v>4.1506863514534045E-2</v>
      </c>
      <c r="EG135" s="13">
        <v>3.4587290069957302</v>
      </c>
      <c r="EH135" s="13">
        <f t="shared" si="92"/>
        <v>0.55339664111931686</v>
      </c>
      <c r="EI135" s="7" t="s">
        <v>77</v>
      </c>
      <c r="EJ135" s="7" t="s">
        <v>77</v>
      </c>
      <c r="EK135" s="7" t="s">
        <v>77</v>
      </c>
      <c r="EL135" s="7" t="s">
        <v>77</v>
      </c>
      <c r="EM135" s="7" t="s">
        <v>77</v>
      </c>
      <c r="EN135" s="7" t="s">
        <v>77</v>
      </c>
      <c r="EO135" s="7" t="s">
        <v>77</v>
      </c>
      <c r="EP135" s="7" t="s">
        <v>77</v>
      </c>
      <c r="EQ135" s="7" t="s">
        <v>77</v>
      </c>
      <c r="ER135" s="7" t="s">
        <v>77</v>
      </c>
      <c r="ES135" s="13">
        <v>374.93862080000002</v>
      </c>
      <c r="ET135" s="13">
        <v>24.083127900000001</v>
      </c>
      <c r="EU135" s="13">
        <v>111.0971437</v>
      </c>
      <c r="EV135" s="13">
        <v>31.277082419999999</v>
      </c>
      <c r="EW135" s="13">
        <v>208.72013039999999</v>
      </c>
      <c r="EX135" s="13">
        <v>17.728250760000002</v>
      </c>
      <c r="EY135" s="13">
        <v>38.627910960000001</v>
      </c>
      <c r="EZ135" s="13">
        <v>4.6008099830000004</v>
      </c>
      <c r="FA135" s="13">
        <v>21.14878328</v>
      </c>
      <c r="FB135" s="13">
        <v>4.4742492040000004</v>
      </c>
      <c r="FC135" s="13">
        <v>0.90530525900000003</v>
      </c>
      <c r="FD135" s="13">
        <v>4.0763005989999996</v>
      </c>
      <c r="FE135" s="7" t="s">
        <v>77</v>
      </c>
      <c r="FF135" s="13">
        <v>4.1674554199999996</v>
      </c>
      <c r="FG135" s="7" t="s">
        <v>77</v>
      </c>
      <c r="FH135" s="13">
        <v>2.4362520810000001</v>
      </c>
      <c r="FI135" s="7" t="s">
        <v>77</v>
      </c>
      <c r="FJ135" s="13">
        <v>1.8287975480000001</v>
      </c>
      <c r="FK135" s="13">
        <v>0.25951309</v>
      </c>
    </row>
    <row r="136" spans="1:167" x14ac:dyDescent="0.25">
      <c r="A136" t="s">
        <v>133</v>
      </c>
      <c r="B136" s="1" t="s">
        <v>225</v>
      </c>
      <c r="C136" s="15">
        <v>64.873819999999995</v>
      </c>
      <c r="D136" s="15">
        <v>-22.350280000000001</v>
      </c>
      <c r="E136">
        <v>10</v>
      </c>
      <c r="F136">
        <v>1</v>
      </c>
      <c r="G136" t="s">
        <v>72</v>
      </c>
      <c r="I136" s="17">
        <v>46.682000000000002</v>
      </c>
      <c r="J136" s="16">
        <f t="shared" si="64"/>
        <v>0.93364000000000003</v>
      </c>
      <c r="K136" s="17">
        <v>2.3119999999999998</v>
      </c>
      <c r="L136" s="16">
        <f t="shared" si="65"/>
        <v>6.0111999999999992E-2</v>
      </c>
      <c r="M136" s="17">
        <v>15.05</v>
      </c>
      <c r="N136" s="16">
        <f t="shared" si="66"/>
        <v>0.31303999999999998</v>
      </c>
      <c r="O136" s="17">
        <v>9.9190000000000005</v>
      </c>
      <c r="P136" s="16">
        <f t="shared" si="67"/>
        <v>0.18250959999999999</v>
      </c>
      <c r="Q136" s="17">
        <v>0.193</v>
      </c>
      <c r="R136" s="16">
        <f t="shared" si="68"/>
        <v>2.8911399999999997E-2</v>
      </c>
      <c r="S136" s="17">
        <v>6.8920000000000003</v>
      </c>
      <c r="T136" s="16">
        <f t="shared" si="69"/>
        <v>0.12267760000000001</v>
      </c>
      <c r="U136" s="17">
        <v>12.585000000000001</v>
      </c>
      <c r="V136" s="16">
        <f t="shared" si="70"/>
        <v>0.25170000000000003</v>
      </c>
      <c r="W136" s="17">
        <v>2.641</v>
      </c>
      <c r="X136" s="16">
        <f t="shared" si="71"/>
        <v>4.4632899999999996E-2</v>
      </c>
      <c r="Y136" s="17">
        <v>0.92500000000000004</v>
      </c>
      <c r="Z136" s="16">
        <f t="shared" si="72"/>
        <v>2.6732499999999999E-2</v>
      </c>
      <c r="AA136" s="17">
        <v>0.39200000000000002</v>
      </c>
      <c r="AB136" s="16">
        <f t="shared" si="73"/>
        <v>2.18344E-2</v>
      </c>
      <c r="AC136" s="16" t="s">
        <v>77</v>
      </c>
      <c r="AD136" s="16" t="s">
        <v>77</v>
      </c>
      <c r="AE136" s="16">
        <f t="shared" si="74"/>
        <v>97.59099999999998</v>
      </c>
      <c r="AF136" s="17"/>
      <c r="AG136" s="17">
        <v>47.039000000000001</v>
      </c>
      <c r="AH136" s="17">
        <v>2.1509999999999998</v>
      </c>
      <c r="AI136" s="17">
        <v>13.999000000000001</v>
      </c>
      <c r="AJ136" s="17">
        <v>0.80700000000000005</v>
      </c>
      <c r="AK136" s="17">
        <v>10.032999999999999</v>
      </c>
      <c r="AL136" s="17">
        <v>0.18</v>
      </c>
      <c r="AM136" s="17">
        <v>10.403</v>
      </c>
      <c r="AN136" s="17">
        <v>11.706</v>
      </c>
      <c r="AO136" s="17">
        <v>2.4569999999999999</v>
      </c>
      <c r="AP136" s="17">
        <v>0.86</v>
      </c>
      <c r="AQ136" s="17">
        <v>0.36499999999999999</v>
      </c>
      <c r="AS136">
        <v>9.9</v>
      </c>
      <c r="AU136" s="13">
        <v>39.675750000000001</v>
      </c>
      <c r="AV136" s="7" t="s">
        <v>77</v>
      </c>
      <c r="AW136" s="7" t="s">
        <v>77</v>
      </c>
      <c r="AX136" s="7" t="s">
        <v>77</v>
      </c>
      <c r="AY136" s="13">
        <v>5.0350000000000006E-2</v>
      </c>
      <c r="AZ136" s="7" t="s">
        <v>77</v>
      </c>
      <c r="BA136" s="13">
        <v>12.875500000000001</v>
      </c>
      <c r="BB136" s="7" t="s">
        <v>77</v>
      </c>
      <c r="BC136" s="13">
        <v>0.24550000000000002</v>
      </c>
      <c r="BD136" s="7" t="s">
        <v>77</v>
      </c>
      <c r="BE136" s="13">
        <v>46.160150000000002</v>
      </c>
      <c r="BF136" s="7" t="s">
        <v>77</v>
      </c>
      <c r="BG136" s="13">
        <v>0.31909999999999999</v>
      </c>
      <c r="BH136" s="7" t="s">
        <v>77</v>
      </c>
      <c r="BI136" s="7" t="s">
        <v>77</v>
      </c>
      <c r="BJ136" s="7" t="s">
        <v>77</v>
      </c>
      <c r="BK136" s="13">
        <v>0.24735000000000001</v>
      </c>
      <c r="BL136" s="7" t="s">
        <v>77</v>
      </c>
      <c r="BM136" s="7" t="s">
        <v>77</v>
      </c>
      <c r="BN136" s="7" t="s">
        <v>77</v>
      </c>
      <c r="BO136" s="7" t="s">
        <v>77</v>
      </c>
      <c r="BP136" s="7" t="s">
        <v>77</v>
      </c>
      <c r="BQ136" s="7" t="s">
        <v>77</v>
      </c>
      <c r="BR136" s="7" t="s">
        <v>77</v>
      </c>
      <c r="BS136" s="7" t="s">
        <v>77</v>
      </c>
      <c r="BT136" s="7" t="s">
        <v>77</v>
      </c>
      <c r="BU136" s="7">
        <f t="shared" si="75"/>
        <v>99.573700000000002</v>
      </c>
      <c r="BV136" s="7">
        <v>86.468637379810403</v>
      </c>
      <c r="BW136" s="7" t="s">
        <v>77</v>
      </c>
      <c r="BY136" s="24" t="s">
        <v>77</v>
      </c>
      <c r="BZ136" s="1" t="s">
        <v>77</v>
      </c>
      <c r="CA136" s="13">
        <v>4.8166626322520401</v>
      </c>
      <c r="CB136" s="7">
        <f t="shared" si="76"/>
        <v>0.240833131612602</v>
      </c>
      <c r="CC136" s="1" t="s">
        <v>77</v>
      </c>
      <c r="CD136" s="1" t="s">
        <v>77</v>
      </c>
      <c r="CE136" s="1" t="s">
        <v>77</v>
      </c>
      <c r="CF136" s="1" t="s">
        <v>77</v>
      </c>
      <c r="CG136" s="1" t="s">
        <v>77</v>
      </c>
      <c r="CH136" s="1" t="s">
        <v>77</v>
      </c>
      <c r="CI136" s="1" t="s">
        <v>77</v>
      </c>
      <c r="CJ136" s="1" t="s">
        <v>77</v>
      </c>
      <c r="CK136" s="1" t="s">
        <v>77</v>
      </c>
      <c r="CL136" s="1" t="s">
        <v>77</v>
      </c>
      <c r="CM136" s="1" t="s">
        <v>77</v>
      </c>
      <c r="CN136" s="1" t="s">
        <v>77</v>
      </c>
      <c r="CO136" s="1" t="s">
        <v>77</v>
      </c>
      <c r="CP136" s="1" t="s">
        <v>77</v>
      </c>
      <c r="CQ136" s="1" t="s">
        <v>77</v>
      </c>
      <c r="CR136" s="1" t="s">
        <v>77</v>
      </c>
      <c r="CS136" s="1" t="s">
        <v>77</v>
      </c>
      <c r="CT136" s="1" t="s">
        <v>77</v>
      </c>
      <c r="CU136" s="1" t="s">
        <v>77</v>
      </c>
      <c r="CV136" s="1" t="s">
        <v>77</v>
      </c>
      <c r="CW136" s="13">
        <v>30.729386461932599</v>
      </c>
      <c r="CX136" s="7">
        <f t="shared" si="77"/>
        <v>0.61458772923865201</v>
      </c>
      <c r="CY136" s="13">
        <v>150.48723589757901</v>
      </c>
      <c r="CZ136" s="7">
        <f t="shared" si="78"/>
        <v>3.0097447179515804</v>
      </c>
      <c r="DA136" s="13">
        <v>42.136426051321997</v>
      </c>
      <c r="DB136" s="7">
        <f t="shared" si="79"/>
        <v>1.6854570420528798</v>
      </c>
      <c r="DC136" s="13">
        <v>319.82554191471201</v>
      </c>
      <c r="DD136" s="7">
        <f t="shared" si="80"/>
        <v>19.189532514882721</v>
      </c>
      <c r="DE136" s="13">
        <v>25.995197261453601</v>
      </c>
      <c r="DF136" s="7">
        <f t="shared" si="81"/>
        <v>0.77985591784360797</v>
      </c>
      <c r="DG136" s="13">
        <v>57.260125488146301</v>
      </c>
      <c r="DH136" s="7">
        <f t="shared" si="82"/>
        <v>1.7178037646443889</v>
      </c>
      <c r="DI136" s="13">
        <v>7.0263079536520703</v>
      </c>
      <c r="DJ136" s="7">
        <f t="shared" si="83"/>
        <v>0.21078923860956211</v>
      </c>
      <c r="DK136" s="13">
        <v>32.753734332725699</v>
      </c>
      <c r="DL136" s="7">
        <f t="shared" si="84"/>
        <v>0.65507468665451396</v>
      </c>
      <c r="DM136" s="13">
        <v>6.4757710194787297</v>
      </c>
      <c r="DN136" s="7">
        <f t="shared" si="85"/>
        <v>0.51806168155829835</v>
      </c>
      <c r="DO136" s="13">
        <v>1.7630034895901399</v>
      </c>
      <c r="DP136" s="7">
        <f t="shared" si="86"/>
        <v>0.26445052343852099</v>
      </c>
      <c r="DQ136" s="13">
        <v>5.8802485770655295</v>
      </c>
      <c r="DR136" s="7">
        <f t="shared" si="87"/>
        <v>0.52922237193589761</v>
      </c>
      <c r="DS136" s="7" t="s">
        <v>77</v>
      </c>
      <c r="DT136" s="7" t="s">
        <v>77</v>
      </c>
      <c r="DU136" s="13">
        <v>5.4603838334936396</v>
      </c>
      <c r="DV136" s="7">
        <f t="shared" si="88"/>
        <v>0.2184153533397456</v>
      </c>
      <c r="DW136" s="7" t="s">
        <v>77</v>
      </c>
      <c r="DX136" s="7" t="s">
        <v>77</v>
      </c>
      <c r="DY136" s="13">
        <v>3.0836494814884601</v>
      </c>
      <c r="DZ136" s="7">
        <f t="shared" si="89"/>
        <v>0.1233459792595384</v>
      </c>
      <c r="EA136" s="7" t="s">
        <v>77</v>
      </c>
      <c r="EB136" s="7" t="s">
        <v>77</v>
      </c>
      <c r="EC136" s="13">
        <v>2.4142222755383802</v>
      </c>
      <c r="ED136" s="13">
        <f t="shared" si="90"/>
        <v>0.14485333653230281</v>
      </c>
      <c r="EE136" s="13">
        <v>0.41397378415953101</v>
      </c>
      <c r="EF136" s="7">
        <f t="shared" si="91"/>
        <v>5.7956329782334344E-2</v>
      </c>
      <c r="EG136" s="13">
        <v>4.1333113404181896</v>
      </c>
      <c r="EH136" s="13">
        <f t="shared" si="92"/>
        <v>0.6613298144669103</v>
      </c>
      <c r="EI136" s="7" t="s">
        <v>77</v>
      </c>
      <c r="EJ136" s="7" t="s">
        <v>77</v>
      </c>
      <c r="EK136" s="7" t="s">
        <v>77</v>
      </c>
      <c r="EL136" s="7" t="s">
        <v>77</v>
      </c>
      <c r="EM136" s="7" t="s">
        <v>77</v>
      </c>
      <c r="EN136" s="7" t="s">
        <v>77</v>
      </c>
      <c r="EO136" s="7" t="s">
        <v>77</v>
      </c>
      <c r="EP136" s="7" t="s">
        <v>77</v>
      </c>
      <c r="EQ136" s="7" t="s">
        <v>77</v>
      </c>
      <c r="ER136" s="7" t="s">
        <v>77</v>
      </c>
      <c r="ES136" s="13">
        <v>446.9129231</v>
      </c>
      <c r="ET136" s="13">
        <v>27.68977507</v>
      </c>
      <c r="EU136" s="13">
        <v>135.59606729999999</v>
      </c>
      <c r="EV136" s="13">
        <v>38.004518949999998</v>
      </c>
      <c r="EW136" s="13">
        <v>288.16377460000001</v>
      </c>
      <c r="EX136" s="13">
        <v>23.42169715</v>
      </c>
      <c r="EY136" s="13">
        <v>51.59148063</v>
      </c>
      <c r="EZ136" s="13">
        <v>6.3312314689999996</v>
      </c>
      <c r="FA136" s="13">
        <v>29.511422289999999</v>
      </c>
      <c r="FB136" s="13">
        <v>5.8349129990000002</v>
      </c>
      <c r="FC136" s="13">
        <v>1.5885820669999999</v>
      </c>
      <c r="FD136" s="13">
        <v>5.2986563240000004</v>
      </c>
      <c r="FE136" s="7" t="s">
        <v>77</v>
      </c>
      <c r="FF136" s="13">
        <v>4.9218578209999997</v>
      </c>
      <c r="FG136" s="7" t="s">
        <v>77</v>
      </c>
      <c r="FH136" s="13">
        <v>2.7812661429999999</v>
      </c>
      <c r="FI136" s="7" t="s">
        <v>77</v>
      </c>
      <c r="FJ136" s="13">
        <v>2.1799815759999999</v>
      </c>
      <c r="FK136" s="13">
        <v>0.37419774099999997</v>
      </c>
    </row>
    <row r="137" spans="1:167" x14ac:dyDescent="0.25">
      <c r="A137" t="s">
        <v>133</v>
      </c>
      <c r="B137" s="1" t="s">
        <v>225</v>
      </c>
      <c r="C137" s="15">
        <v>64.873819999999995</v>
      </c>
      <c r="D137" s="15">
        <v>-22.350280000000001</v>
      </c>
      <c r="E137">
        <v>18</v>
      </c>
      <c r="F137">
        <v>4</v>
      </c>
      <c r="G137" t="s">
        <v>72</v>
      </c>
      <c r="I137" s="17">
        <v>46.912999999999997</v>
      </c>
      <c r="J137" s="16">
        <f t="shared" si="64"/>
        <v>0.93825999999999998</v>
      </c>
      <c r="K137" s="17">
        <v>2.2839999999999998</v>
      </c>
      <c r="L137" s="16">
        <f t="shared" si="65"/>
        <v>5.9383999999999992E-2</v>
      </c>
      <c r="M137" s="17">
        <v>14.55</v>
      </c>
      <c r="N137" s="16">
        <f t="shared" si="66"/>
        <v>0.30264000000000002</v>
      </c>
      <c r="O137" s="17">
        <v>8.5109999999999992</v>
      </c>
      <c r="P137" s="16">
        <f t="shared" si="67"/>
        <v>0.15660239999999997</v>
      </c>
      <c r="Q137" s="17">
        <v>0.186</v>
      </c>
      <c r="R137" s="16">
        <f t="shared" si="68"/>
        <v>2.7862799999999997E-2</v>
      </c>
      <c r="S137" s="17">
        <v>7.2850000000000001</v>
      </c>
      <c r="T137" s="16">
        <f t="shared" si="69"/>
        <v>0.12967300000000001</v>
      </c>
      <c r="U137" s="17">
        <v>13.840999999999999</v>
      </c>
      <c r="V137" s="16">
        <f t="shared" si="70"/>
        <v>0.27682000000000001</v>
      </c>
      <c r="W137" s="17">
        <v>2.2650000000000001</v>
      </c>
      <c r="X137" s="16">
        <f t="shared" si="71"/>
        <v>3.82785E-2</v>
      </c>
      <c r="Y137" s="17">
        <v>0.69299999999999995</v>
      </c>
      <c r="Z137" s="16">
        <f t="shared" si="72"/>
        <v>2.0027699999999999E-2</v>
      </c>
      <c r="AA137" s="17">
        <v>0.222</v>
      </c>
      <c r="AB137" s="16">
        <f t="shared" si="73"/>
        <v>1.23654E-2</v>
      </c>
      <c r="AC137" s="16" t="s">
        <v>77</v>
      </c>
      <c r="AD137" s="16" t="s">
        <v>77</v>
      </c>
      <c r="AE137" s="16">
        <f t="shared" si="74"/>
        <v>96.749999999999986</v>
      </c>
      <c r="AF137" s="17"/>
      <c r="AG137" s="17">
        <v>47.337000000000003</v>
      </c>
      <c r="AH137" s="17">
        <v>2.121</v>
      </c>
      <c r="AI137" s="17">
        <v>13.513999999999999</v>
      </c>
      <c r="AJ137" s="17">
        <v>0.81699999999999995</v>
      </c>
      <c r="AK137" s="17">
        <v>9.9979999999999993</v>
      </c>
      <c r="AL137" s="17">
        <v>0.17299999999999999</v>
      </c>
      <c r="AM137" s="17">
        <v>10.23</v>
      </c>
      <c r="AN137" s="17">
        <v>12.855</v>
      </c>
      <c r="AO137" s="17">
        <v>2.1040000000000001</v>
      </c>
      <c r="AP137" s="17">
        <v>0.64400000000000002</v>
      </c>
      <c r="AQ137" s="17">
        <v>0.20599999999999999</v>
      </c>
      <c r="AS137">
        <v>10.38</v>
      </c>
      <c r="AU137" s="13">
        <v>39.372900000000001</v>
      </c>
      <c r="AV137" s="7" t="s">
        <v>77</v>
      </c>
      <c r="AW137" s="7" t="s">
        <v>77</v>
      </c>
      <c r="AX137" s="7" t="s">
        <v>77</v>
      </c>
      <c r="AY137" s="13">
        <v>3.1200000000000002E-2</v>
      </c>
      <c r="AZ137" s="7" t="s">
        <v>77</v>
      </c>
      <c r="BA137" s="13">
        <v>13.0886</v>
      </c>
      <c r="BB137" s="7" t="s">
        <v>77</v>
      </c>
      <c r="BC137" s="13">
        <v>0.22165000000000001</v>
      </c>
      <c r="BD137" s="7" t="s">
        <v>77</v>
      </c>
      <c r="BE137" s="13">
        <v>45.942549999999997</v>
      </c>
      <c r="BF137" s="7" t="s">
        <v>77</v>
      </c>
      <c r="BG137" s="13">
        <v>0.26630000000000004</v>
      </c>
      <c r="BH137" s="7" t="s">
        <v>77</v>
      </c>
      <c r="BI137" s="7" t="s">
        <v>77</v>
      </c>
      <c r="BJ137" s="7" t="s">
        <v>77</v>
      </c>
      <c r="BK137" s="13">
        <v>0.22345000000000001</v>
      </c>
      <c r="BL137" s="7" t="s">
        <v>77</v>
      </c>
      <c r="BM137" s="7" t="s">
        <v>77</v>
      </c>
      <c r="BN137" s="7" t="s">
        <v>77</v>
      </c>
      <c r="BO137" s="7" t="s">
        <v>77</v>
      </c>
      <c r="BP137" s="7" t="s">
        <v>77</v>
      </c>
      <c r="BQ137" s="7" t="s">
        <v>77</v>
      </c>
      <c r="BR137" s="7" t="s">
        <v>77</v>
      </c>
      <c r="BS137" s="7" t="s">
        <v>77</v>
      </c>
      <c r="BT137" s="7" t="s">
        <v>77</v>
      </c>
      <c r="BU137" s="7">
        <f t="shared" si="75"/>
        <v>99.146649999999994</v>
      </c>
      <c r="BV137" s="7">
        <v>86.219372810459333</v>
      </c>
      <c r="BW137" s="7" t="s">
        <v>77</v>
      </c>
      <c r="BY137" s="24" t="s">
        <v>77</v>
      </c>
      <c r="BZ137" s="1" t="s">
        <v>77</v>
      </c>
      <c r="CA137" s="13">
        <v>4.2022321579785302</v>
      </c>
      <c r="CB137" s="7">
        <f t="shared" si="76"/>
        <v>0.21011160789892652</v>
      </c>
      <c r="CC137" s="1" t="s">
        <v>77</v>
      </c>
      <c r="CD137" s="1" t="s">
        <v>77</v>
      </c>
      <c r="CE137" s="1" t="s">
        <v>77</v>
      </c>
      <c r="CF137" s="1" t="s">
        <v>77</v>
      </c>
      <c r="CG137" s="1" t="s">
        <v>77</v>
      </c>
      <c r="CH137" s="1" t="s">
        <v>77</v>
      </c>
      <c r="CI137" s="1" t="s">
        <v>77</v>
      </c>
      <c r="CJ137" s="1" t="s">
        <v>77</v>
      </c>
      <c r="CK137" s="1" t="s">
        <v>77</v>
      </c>
      <c r="CL137" s="1" t="s">
        <v>77</v>
      </c>
      <c r="CM137" s="1" t="s">
        <v>77</v>
      </c>
      <c r="CN137" s="1" t="s">
        <v>77</v>
      </c>
      <c r="CO137" s="1" t="s">
        <v>77</v>
      </c>
      <c r="CP137" s="1" t="s">
        <v>77</v>
      </c>
      <c r="CQ137" s="1" t="s">
        <v>77</v>
      </c>
      <c r="CR137" s="1" t="s">
        <v>77</v>
      </c>
      <c r="CS137" s="1" t="s">
        <v>77</v>
      </c>
      <c r="CT137" s="1" t="s">
        <v>77</v>
      </c>
      <c r="CU137" s="1" t="s">
        <v>77</v>
      </c>
      <c r="CV137" s="1" t="s">
        <v>77</v>
      </c>
      <c r="CW137" s="13">
        <v>29.341530332283298</v>
      </c>
      <c r="CX137" s="7">
        <f t="shared" si="77"/>
        <v>0.586830606645666</v>
      </c>
      <c r="CY137" s="13">
        <v>131.46529824204899</v>
      </c>
      <c r="CZ137" s="7">
        <f t="shared" si="78"/>
        <v>2.62930596484098</v>
      </c>
      <c r="DA137" s="13">
        <v>35.565491311858501</v>
      </c>
      <c r="DB137" s="7">
        <f t="shared" si="79"/>
        <v>1.4226196524743402</v>
      </c>
      <c r="DC137" s="13">
        <v>255.20357009789001</v>
      </c>
      <c r="DD137" s="7">
        <f t="shared" si="80"/>
        <v>15.312214205873399</v>
      </c>
      <c r="DE137" s="13">
        <v>21.6039189784236</v>
      </c>
      <c r="DF137" s="7">
        <f t="shared" si="81"/>
        <v>0.64811756935270803</v>
      </c>
      <c r="DG137" s="13">
        <v>47.452409985435096</v>
      </c>
      <c r="DH137" s="7">
        <f t="shared" si="82"/>
        <v>1.4235722995630529</v>
      </c>
      <c r="DI137" s="13">
        <v>5.7793923381770202</v>
      </c>
      <c r="DJ137" s="7">
        <f t="shared" si="83"/>
        <v>0.17338177014531059</v>
      </c>
      <c r="DK137" s="13">
        <v>27.118687125292102</v>
      </c>
      <c r="DL137" s="7">
        <f t="shared" si="84"/>
        <v>0.54237374250584203</v>
      </c>
      <c r="DM137" s="13">
        <v>5.6608407004708203</v>
      </c>
      <c r="DN137" s="7">
        <f t="shared" si="85"/>
        <v>0.45286725603766564</v>
      </c>
      <c r="DO137" s="13">
        <v>1.4628425295532299</v>
      </c>
      <c r="DP137" s="7">
        <f t="shared" si="86"/>
        <v>0.21942637943298449</v>
      </c>
      <c r="DQ137" s="13">
        <v>5.2998933035260603</v>
      </c>
      <c r="DR137" s="7">
        <f t="shared" si="87"/>
        <v>0.47699039731734538</v>
      </c>
      <c r="DS137" s="7" t="s">
        <v>77</v>
      </c>
      <c r="DT137" s="7" t="s">
        <v>77</v>
      </c>
      <c r="DU137" s="13">
        <v>5.1813416658198701</v>
      </c>
      <c r="DV137" s="7">
        <f t="shared" si="88"/>
        <v>0.20725366663279482</v>
      </c>
      <c r="DW137" s="7" t="s">
        <v>77</v>
      </c>
      <c r="DX137" s="7" t="s">
        <v>77</v>
      </c>
      <c r="DY137" s="13">
        <v>2.81983538258307</v>
      </c>
      <c r="DZ137" s="7">
        <f t="shared" si="89"/>
        <v>0.11279341530332281</v>
      </c>
      <c r="EA137" s="7" t="s">
        <v>77</v>
      </c>
      <c r="EB137" s="7" t="s">
        <v>77</v>
      </c>
      <c r="EC137" s="13">
        <v>2.52451478508282</v>
      </c>
      <c r="ED137" s="13">
        <f t="shared" si="90"/>
        <v>0.1514708871049692</v>
      </c>
      <c r="EE137" s="13">
        <v>0.362746841445653</v>
      </c>
      <c r="EF137" s="7">
        <f t="shared" si="91"/>
        <v>5.0784557802391425E-2</v>
      </c>
      <c r="EG137" s="13">
        <v>3.4221200420011502</v>
      </c>
      <c r="EH137" s="13">
        <f t="shared" si="92"/>
        <v>0.54753920672018408</v>
      </c>
      <c r="EI137" s="7" t="s">
        <v>77</v>
      </c>
      <c r="EJ137" s="7" t="s">
        <v>77</v>
      </c>
      <c r="EK137" s="7" t="s">
        <v>77</v>
      </c>
      <c r="EL137" s="7" t="s">
        <v>77</v>
      </c>
      <c r="EM137" s="7" t="s">
        <v>77</v>
      </c>
      <c r="EN137" s="7" t="s">
        <v>77</v>
      </c>
      <c r="EO137" s="7" t="s">
        <v>77</v>
      </c>
      <c r="EP137" s="7" t="s">
        <v>77</v>
      </c>
      <c r="EQ137" s="7" t="s">
        <v>77</v>
      </c>
      <c r="ER137" s="7" t="s">
        <v>77</v>
      </c>
      <c r="ES137" s="13">
        <v>423.8455611</v>
      </c>
      <c r="ET137" s="13">
        <v>26.29847324</v>
      </c>
      <c r="EU137" s="13">
        <v>117.82565649999999</v>
      </c>
      <c r="EV137" s="13">
        <v>31.908743489999999</v>
      </c>
      <c r="EW137" s="13">
        <v>228.71424160000001</v>
      </c>
      <c r="EX137" s="13">
        <v>19.361453409999999</v>
      </c>
      <c r="EY137" s="13">
        <v>42.526943039999999</v>
      </c>
      <c r="EZ137" s="13">
        <v>5.179945537</v>
      </c>
      <c r="FA137" s="13">
        <v>24.304033749999999</v>
      </c>
      <c r="FB137" s="13">
        <v>5.0734678349999998</v>
      </c>
      <c r="FC137" s="13">
        <v>1.3111000509999999</v>
      </c>
      <c r="FD137" s="13">
        <v>4.7502849420000004</v>
      </c>
      <c r="FE137" s="7" t="s">
        <v>77</v>
      </c>
      <c r="FF137" s="13">
        <v>4.645554411</v>
      </c>
      <c r="FG137" s="7" t="s">
        <v>77</v>
      </c>
      <c r="FH137" s="13">
        <v>2.529907519</v>
      </c>
      <c r="FI137" s="7" t="s">
        <v>77</v>
      </c>
      <c r="FJ137" s="13">
        <v>2.2676830520000002</v>
      </c>
      <c r="FK137" s="13">
        <v>0.32620005200000002</v>
      </c>
    </row>
    <row r="138" spans="1:167" x14ac:dyDescent="0.25">
      <c r="A138" t="s">
        <v>133</v>
      </c>
      <c r="B138" s="1" t="s">
        <v>225</v>
      </c>
      <c r="C138" s="15">
        <v>64.873819999999995</v>
      </c>
      <c r="D138" s="15">
        <v>-22.350280000000001</v>
      </c>
      <c r="E138">
        <v>1</v>
      </c>
      <c r="F138">
        <v>1</v>
      </c>
      <c r="G138" t="s">
        <v>72</v>
      </c>
      <c r="I138" s="17">
        <v>47.497999999999998</v>
      </c>
      <c r="J138" s="16">
        <f t="shared" si="64"/>
        <v>0.94995999999999992</v>
      </c>
      <c r="K138" s="17">
        <v>2.2330000000000001</v>
      </c>
      <c r="L138" s="16">
        <f t="shared" si="65"/>
        <v>5.8057999999999998E-2</v>
      </c>
      <c r="M138" s="17">
        <v>14.455</v>
      </c>
      <c r="N138" s="16">
        <f t="shared" si="66"/>
        <v>0.30066399999999999</v>
      </c>
      <c r="O138" s="17">
        <v>7.9610000000000003</v>
      </c>
      <c r="P138" s="16">
        <f t="shared" si="67"/>
        <v>0.14648240000000001</v>
      </c>
      <c r="Q138" s="17">
        <v>0.17599999999999999</v>
      </c>
      <c r="R138" s="16">
        <f t="shared" si="68"/>
        <v>2.6364799999999997E-2</v>
      </c>
      <c r="S138" s="17">
        <v>7.0209999999999999</v>
      </c>
      <c r="T138" s="16">
        <f t="shared" si="69"/>
        <v>0.1249738</v>
      </c>
      <c r="U138" s="17">
        <v>13.803000000000001</v>
      </c>
      <c r="V138" s="16">
        <f t="shared" si="70"/>
        <v>0.27606000000000003</v>
      </c>
      <c r="W138" s="17">
        <v>2.2389999999999999</v>
      </c>
      <c r="X138" s="16">
        <f t="shared" si="71"/>
        <v>3.7839099999999994E-2</v>
      </c>
      <c r="Y138" s="17">
        <v>0.72499999999999998</v>
      </c>
      <c r="Z138" s="16">
        <f t="shared" si="72"/>
        <v>2.0952499999999999E-2</v>
      </c>
      <c r="AA138" s="17">
        <v>0.23799999999999999</v>
      </c>
      <c r="AB138" s="16">
        <f t="shared" si="73"/>
        <v>1.3256599999999999E-2</v>
      </c>
      <c r="AC138" s="16" t="s">
        <v>77</v>
      </c>
      <c r="AD138" s="16" t="s">
        <v>77</v>
      </c>
      <c r="AE138" s="16">
        <f t="shared" si="74"/>
        <v>96.34899999999999</v>
      </c>
      <c r="AF138" s="17"/>
      <c r="AG138" s="17">
        <v>47.825000000000003</v>
      </c>
      <c r="AH138" s="17">
        <v>2.0369999999999999</v>
      </c>
      <c r="AI138" s="17">
        <v>13.189</v>
      </c>
      <c r="AJ138" s="17">
        <v>0.81200000000000006</v>
      </c>
      <c r="AK138" s="17">
        <v>9.952</v>
      </c>
      <c r="AL138" s="17">
        <v>0.161</v>
      </c>
      <c r="AM138" s="17">
        <v>10.507999999999999</v>
      </c>
      <c r="AN138" s="17">
        <v>12.593999999999999</v>
      </c>
      <c r="AO138" s="17">
        <v>2.0430000000000001</v>
      </c>
      <c r="AP138" s="17">
        <v>0.66100000000000003</v>
      </c>
      <c r="AQ138" s="17">
        <v>0.217</v>
      </c>
      <c r="AS138">
        <v>12.62</v>
      </c>
      <c r="AU138" s="13">
        <v>39.846299999999999</v>
      </c>
      <c r="AV138" s="7" t="s">
        <v>77</v>
      </c>
      <c r="AW138" s="7" t="s">
        <v>77</v>
      </c>
      <c r="AX138" s="7" t="s">
        <v>77</v>
      </c>
      <c r="AY138" s="13">
        <v>4.2100000000000005E-2</v>
      </c>
      <c r="AZ138" s="7" t="s">
        <v>77</v>
      </c>
      <c r="BA138" s="13">
        <v>12.79785</v>
      </c>
      <c r="BB138" s="7" t="s">
        <v>77</v>
      </c>
      <c r="BC138" s="13">
        <v>0.20525000000000002</v>
      </c>
      <c r="BD138" s="7" t="s">
        <v>77</v>
      </c>
      <c r="BE138" s="13">
        <v>45.921199999999999</v>
      </c>
      <c r="BF138" s="7" t="s">
        <v>77</v>
      </c>
      <c r="BG138" s="13">
        <v>0.31740000000000002</v>
      </c>
      <c r="BH138" s="7" t="s">
        <v>77</v>
      </c>
      <c r="BI138" s="7" t="s">
        <v>77</v>
      </c>
      <c r="BJ138" s="7" t="s">
        <v>77</v>
      </c>
      <c r="BK138" s="13">
        <v>0.2253</v>
      </c>
      <c r="BL138" s="7" t="s">
        <v>77</v>
      </c>
      <c r="BM138" s="7" t="s">
        <v>77</v>
      </c>
      <c r="BN138" s="7" t="s">
        <v>77</v>
      </c>
      <c r="BO138" s="7" t="s">
        <v>77</v>
      </c>
      <c r="BP138" s="7" t="s">
        <v>77</v>
      </c>
      <c r="BQ138" s="7" t="s">
        <v>77</v>
      </c>
      <c r="BR138" s="7" t="s">
        <v>77</v>
      </c>
      <c r="BS138" s="7" t="s">
        <v>77</v>
      </c>
      <c r="BT138" s="7" t="s">
        <v>77</v>
      </c>
      <c r="BU138" s="7">
        <f t="shared" si="75"/>
        <v>99.355400000000017</v>
      </c>
      <c r="BV138" s="7">
        <v>86.478686089956639</v>
      </c>
      <c r="BW138" s="7" t="s">
        <v>77</v>
      </c>
      <c r="BY138" s="24" t="s">
        <v>77</v>
      </c>
      <c r="BZ138" s="1" t="s">
        <v>77</v>
      </c>
      <c r="CA138" s="13">
        <v>3.9664995010295199</v>
      </c>
      <c r="CB138" s="7">
        <f t="shared" si="76"/>
        <v>0.198324975051476</v>
      </c>
      <c r="CC138" s="1" t="s">
        <v>77</v>
      </c>
      <c r="CD138" s="1" t="s">
        <v>77</v>
      </c>
      <c r="CE138" s="1" t="s">
        <v>77</v>
      </c>
      <c r="CF138" s="1" t="s">
        <v>77</v>
      </c>
      <c r="CG138" s="1" t="s">
        <v>77</v>
      </c>
      <c r="CH138" s="1" t="s">
        <v>77</v>
      </c>
      <c r="CI138" s="1" t="s">
        <v>77</v>
      </c>
      <c r="CJ138" s="1" t="s">
        <v>77</v>
      </c>
      <c r="CK138" s="1" t="s">
        <v>77</v>
      </c>
      <c r="CL138" s="1" t="s">
        <v>77</v>
      </c>
      <c r="CM138" s="1" t="s">
        <v>77</v>
      </c>
      <c r="CN138" s="1" t="s">
        <v>77</v>
      </c>
      <c r="CO138" s="1" t="s">
        <v>77</v>
      </c>
      <c r="CP138" s="1" t="s">
        <v>77</v>
      </c>
      <c r="CQ138" s="1" t="s">
        <v>77</v>
      </c>
      <c r="CR138" s="1" t="s">
        <v>77</v>
      </c>
      <c r="CS138" s="1" t="s">
        <v>77</v>
      </c>
      <c r="CT138" s="1" t="s">
        <v>77</v>
      </c>
      <c r="CU138" s="1" t="s">
        <v>77</v>
      </c>
      <c r="CV138" s="1" t="s">
        <v>77</v>
      </c>
      <c r="CW138" s="13">
        <v>28.464476249426301</v>
      </c>
      <c r="CX138" s="7">
        <f t="shared" si="77"/>
        <v>0.56928952498852603</v>
      </c>
      <c r="CY138" s="13">
        <v>135.26942300485501</v>
      </c>
      <c r="CZ138" s="7">
        <f t="shared" si="78"/>
        <v>2.7053884600971005</v>
      </c>
      <c r="DA138" s="13">
        <v>35.517434491702801</v>
      </c>
      <c r="DB138" s="7">
        <f t="shared" si="79"/>
        <v>1.4206973796681122</v>
      </c>
      <c r="DC138" s="13">
        <v>252.01167211955101</v>
      </c>
      <c r="DD138" s="7">
        <f t="shared" si="80"/>
        <v>15.12070032717306</v>
      </c>
      <c r="DE138" s="13">
        <v>21.422044810496502</v>
      </c>
      <c r="DF138" s="7">
        <f t="shared" si="81"/>
        <v>0.64266134431489508</v>
      </c>
      <c r="DG138" s="13">
        <v>46.802167679345203</v>
      </c>
      <c r="DH138" s="7">
        <f t="shared" si="82"/>
        <v>1.4040650303803561</v>
      </c>
      <c r="DI138" s="13">
        <v>5.8623767837668304</v>
      </c>
      <c r="DJ138" s="7">
        <f t="shared" si="83"/>
        <v>0.1758713035130049</v>
      </c>
      <c r="DK138" s="13">
        <v>26.7801877139573</v>
      </c>
      <c r="DL138" s="7">
        <f t="shared" si="84"/>
        <v>0.53560375427914597</v>
      </c>
      <c r="DM138" s="13">
        <v>5.8044793653600797</v>
      </c>
      <c r="DN138" s="7">
        <f t="shared" si="85"/>
        <v>0.46435834922880637</v>
      </c>
      <c r="DO138" s="13">
        <v>1.47691050953939</v>
      </c>
      <c r="DP138" s="7">
        <f t="shared" si="86"/>
        <v>0.22153657643090849</v>
      </c>
      <c r="DQ138" s="13">
        <v>5.2823499193646901</v>
      </c>
      <c r="DR138" s="7">
        <f t="shared" si="87"/>
        <v>0.47541149274282207</v>
      </c>
      <c r="DS138" s="7" t="s">
        <v>77</v>
      </c>
      <c r="DT138" s="7" t="s">
        <v>77</v>
      </c>
      <c r="DU138" s="13">
        <v>5.2318212633006196</v>
      </c>
      <c r="DV138" s="7">
        <f t="shared" si="88"/>
        <v>0.2092728505320248</v>
      </c>
      <c r="DW138" s="7" t="s">
        <v>77</v>
      </c>
      <c r="DX138" s="7" t="s">
        <v>77</v>
      </c>
      <c r="DY138" s="13">
        <v>2.73065278812913</v>
      </c>
      <c r="DZ138" s="7">
        <f t="shared" si="89"/>
        <v>0.1092261115251652</v>
      </c>
      <c r="EA138" s="7" t="s">
        <v>77</v>
      </c>
      <c r="EB138" s="7" t="s">
        <v>77</v>
      </c>
      <c r="EC138" s="13">
        <v>2.36747807266863</v>
      </c>
      <c r="ED138" s="13">
        <f t="shared" si="90"/>
        <v>0.14204868436011781</v>
      </c>
      <c r="EE138" s="13">
        <v>0.34054208826514104</v>
      </c>
      <c r="EF138" s="7">
        <f t="shared" si="91"/>
        <v>4.7675892357119748E-2</v>
      </c>
      <c r="EG138" s="13">
        <v>3.78333312279727</v>
      </c>
      <c r="EH138" s="13">
        <f t="shared" si="92"/>
        <v>0.60533329964756322</v>
      </c>
      <c r="EI138" s="7" t="s">
        <v>77</v>
      </c>
      <c r="EJ138" s="7" t="s">
        <v>77</v>
      </c>
      <c r="EK138" s="7" t="s">
        <v>77</v>
      </c>
      <c r="EL138" s="7" t="s">
        <v>77</v>
      </c>
      <c r="EM138" s="7" t="s">
        <v>77</v>
      </c>
      <c r="EN138" s="7" t="s">
        <v>77</v>
      </c>
      <c r="EO138" s="7" t="s">
        <v>77</v>
      </c>
      <c r="EP138" s="7" t="s">
        <v>77</v>
      </c>
      <c r="EQ138" s="7" t="s">
        <v>77</v>
      </c>
      <c r="ER138" s="7" t="s">
        <v>77</v>
      </c>
      <c r="ES138" s="13">
        <v>408.2214755</v>
      </c>
      <c r="ET138" s="13">
        <v>24.87527936</v>
      </c>
      <c r="EU138" s="13">
        <v>118.2063948</v>
      </c>
      <c r="EV138" s="13">
        <v>31.07703008</v>
      </c>
      <c r="EW138" s="13">
        <v>220.2087497</v>
      </c>
      <c r="EX138" s="13">
        <v>18.718608010000001</v>
      </c>
      <c r="EY138" s="13">
        <v>40.895844459999999</v>
      </c>
      <c r="EZ138" s="13">
        <v>5.1230977040000001</v>
      </c>
      <c r="FA138" s="13">
        <v>23.40084371</v>
      </c>
      <c r="FB138" s="13">
        <v>5.0722277670000002</v>
      </c>
      <c r="FC138" s="13">
        <v>1.290646277</v>
      </c>
      <c r="FD138" s="13">
        <v>4.6163400790000004</v>
      </c>
      <c r="FE138" s="7" t="s">
        <v>77</v>
      </c>
      <c r="FF138" s="13">
        <v>4.5740329710000003</v>
      </c>
      <c r="FG138" s="7" t="s">
        <v>77</v>
      </c>
      <c r="FH138" s="13">
        <v>2.3892654420000001</v>
      </c>
      <c r="FI138" s="7" t="s">
        <v>77</v>
      </c>
      <c r="FJ138" s="13">
        <v>2.07457124</v>
      </c>
      <c r="FK138" s="13">
        <v>0.29881270700000001</v>
      </c>
    </row>
    <row r="139" spans="1:167" x14ac:dyDescent="0.25">
      <c r="A139" t="s">
        <v>133</v>
      </c>
      <c r="B139" s="1" t="s">
        <v>225</v>
      </c>
      <c r="C139" s="15">
        <v>64.873819999999995</v>
      </c>
      <c r="D139" s="15">
        <v>-22.350280000000001</v>
      </c>
      <c r="E139">
        <v>1</v>
      </c>
      <c r="F139">
        <v>2</v>
      </c>
      <c r="G139" t="s">
        <v>72</v>
      </c>
      <c r="I139" s="17">
        <v>47.5</v>
      </c>
      <c r="J139" s="16">
        <f t="shared" si="64"/>
        <v>0.95000000000000007</v>
      </c>
      <c r="K139" s="17">
        <v>2.024</v>
      </c>
      <c r="L139" s="16">
        <f t="shared" si="65"/>
        <v>5.2623999999999997E-2</v>
      </c>
      <c r="M139" s="17">
        <v>14.654</v>
      </c>
      <c r="N139" s="16">
        <f t="shared" si="66"/>
        <v>0.3048032</v>
      </c>
      <c r="O139" s="17">
        <v>8.1080000000000005</v>
      </c>
      <c r="P139" s="16">
        <f t="shared" si="67"/>
        <v>0.14918720000000002</v>
      </c>
      <c r="Q139" s="17">
        <v>0.187</v>
      </c>
      <c r="R139" s="16">
        <f t="shared" si="68"/>
        <v>2.8012599999999999E-2</v>
      </c>
      <c r="S139" s="17">
        <v>6.9909999999999997</v>
      </c>
      <c r="T139" s="16">
        <f t="shared" si="69"/>
        <v>0.12443979999999999</v>
      </c>
      <c r="U139" s="17">
        <v>13.962</v>
      </c>
      <c r="V139" s="16">
        <f t="shared" si="70"/>
        <v>0.27923999999999999</v>
      </c>
      <c r="W139" s="17">
        <v>2.1429999999999998</v>
      </c>
      <c r="X139" s="16">
        <f t="shared" si="71"/>
        <v>3.6216699999999991E-2</v>
      </c>
      <c r="Y139" s="17">
        <v>0.67400000000000004</v>
      </c>
      <c r="Z139" s="16">
        <f t="shared" si="72"/>
        <v>1.9478599999999999E-2</v>
      </c>
      <c r="AA139" s="17">
        <v>0.223</v>
      </c>
      <c r="AB139" s="16">
        <f t="shared" si="73"/>
        <v>1.2421100000000001E-2</v>
      </c>
      <c r="AC139" s="16" t="s">
        <v>77</v>
      </c>
      <c r="AD139" s="16" t="s">
        <v>77</v>
      </c>
      <c r="AE139" s="16">
        <f t="shared" si="74"/>
        <v>96.466000000000008</v>
      </c>
      <c r="AF139" s="17"/>
      <c r="AG139" s="17">
        <v>47.91</v>
      </c>
      <c r="AH139" s="17">
        <v>1.863</v>
      </c>
      <c r="AI139" s="17">
        <v>13.491</v>
      </c>
      <c r="AJ139" s="17">
        <v>0.78700000000000003</v>
      </c>
      <c r="AK139" s="17">
        <v>9.7710000000000008</v>
      </c>
      <c r="AL139" s="17">
        <v>0.17199999999999999</v>
      </c>
      <c r="AM139" s="17">
        <v>10.352</v>
      </c>
      <c r="AN139" s="17">
        <v>12.853999999999999</v>
      </c>
      <c r="AO139" s="17">
        <v>1.9730000000000001</v>
      </c>
      <c r="AP139" s="17">
        <v>0.621</v>
      </c>
      <c r="AQ139" s="17">
        <v>0.20499999999999999</v>
      </c>
      <c r="AS139">
        <v>11.65</v>
      </c>
      <c r="AU139" s="13">
        <v>39.846299999999999</v>
      </c>
      <c r="AV139" s="7" t="s">
        <v>77</v>
      </c>
      <c r="AW139" s="7" t="s">
        <v>77</v>
      </c>
      <c r="AX139" s="7" t="s">
        <v>77</v>
      </c>
      <c r="AY139" s="13">
        <v>4.2100000000000005E-2</v>
      </c>
      <c r="AZ139" s="7" t="s">
        <v>77</v>
      </c>
      <c r="BA139" s="13">
        <v>12.79785</v>
      </c>
      <c r="BB139" s="7" t="s">
        <v>77</v>
      </c>
      <c r="BC139" s="13">
        <v>0.20525000000000002</v>
      </c>
      <c r="BD139" s="7" t="s">
        <v>77</v>
      </c>
      <c r="BE139" s="13">
        <v>45.921199999999999</v>
      </c>
      <c r="BF139" s="7" t="s">
        <v>77</v>
      </c>
      <c r="BG139" s="13">
        <v>0.31740000000000002</v>
      </c>
      <c r="BH139" s="7" t="s">
        <v>77</v>
      </c>
      <c r="BI139" s="7" t="s">
        <v>77</v>
      </c>
      <c r="BJ139" s="7" t="s">
        <v>77</v>
      </c>
      <c r="BK139" s="13">
        <v>0.2253</v>
      </c>
      <c r="BL139" s="7" t="s">
        <v>77</v>
      </c>
      <c r="BM139" s="7" t="s">
        <v>77</v>
      </c>
      <c r="BN139" s="7" t="s">
        <v>77</v>
      </c>
      <c r="BO139" s="7" t="s">
        <v>77</v>
      </c>
      <c r="BP139" s="7" t="s">
        <v>77</v>
      </c>
      <c r="BQ139" s="7" t="s">
        <v>77</v>
      </c>
      <c r="BR139" s="7" t="s">
        <v>77</v>
      </c>
      <c r="BS139" s="7" t="s">
        <v>77</v>
      </c>
      <c r="BT139" s="7" t="s">
        <v>77</v>
      </c>
      <c r="BU139" s="7">
        <f t="shared" si="75"/>
        <v>99.355400000000017</v>
      </c>
      <c r="BV139" s="7">
        <v>86.478686089956639</v>
      </c>
      <c r="BW139" s="7" t="s">
        <v>77</v>
      </c>
      <c r="BY139" s="24" t="s">
        <v>77</v>
      </c>
      <c r="BZ139" s="1" t="s">
        <v>77</v>
      </c>
      <c r="CA139" s="13">
        <v>3.9684294072198001</v>
      </c>
      <c r="CB139" s="7">
        <f t="shared" si="76"/>
        <v>0.19842147036099</v>
      </c>
      <c r="CC139" s="1" t="s">
        <v>77</v>
      </c>
      <c r="CD139" s="1" t="s">
        <v>77</v>
      </c>
      <c r="CE139" s="1" t="s">
        <v>77</v>
      </c>
      <c r="CF139" s="1" t="s">
        <v>77</v>
      </c>
      <c r="CG139" s="1" t="s">
        <v>77</v>
      </c>
      <c r="CH139" s="1" t="s">
        <v>77</v>
      </c>
      <c r="CI139" s="1" t="s">
        <v>77</v>
      </c>
      <c r="CJ139" s="1" t="s">
        <v>77</v>
      </c>
      <c r="CK139" s="1" t="s">
        <v>77</v>
      </c>
      <c r="CL139" s="1" t="s">
        <v>77</v>
      </c>
      <c r="CM139" s="1" t="s">
        <v>77</v>
      </c>
      <c r="CN139" s="1" t="s">
        <v>77</v>
      </c>
      <c r="CO139" s="1" t="s">
        <v>77</v>
      </c>
      <c r="CP139" s="1" t="s">
        <v>77</v>
      </c>
      <c r="CQ139" s="1" t="s">
        <v>77</v>
      </c>
      <c r="CR139" s="1" t="s">
        <v>77</v>
      </c>
      <c r="CS139" s="1" t="s">
        <v>77</v>
      </c>
      <c r="CT139" s="1" t="s">
        <v>77</v>
      </c>
      <c r="CU139" s="1" t="s">
        <v>77</v>
      </c>
      <c r="CV139" s="1" t="s">
        <v>77</v>
      </c>
      <c r="CW139" s="13">
        <v>27.747426836688099</v>
      </c>
      <c r="CX139" s="7">
        <f t="shared" si="77"/>
        <v>0.55494853673376199</v>
      </c>
      <c r="CY139" s="13">
        <v>126.73710892022901</v>
      </c>
      <c r="CZ139" s="7">
        <f t="shared" si="78"/>
        <v>2.53474217840458</v>
      </c>
      <c r="DA139" s="13">
        <v>32.800069052776998</v>
      </c>
      <c r="DB139" s="7">
        <f t="shared" si="79"/>
        <v>1.3120027621110799</v>
      </c>
      <c r="DC139" s="13">
        <v>240.105768643723</v>
      </c>
      <c r="DD139" s="7">
        <f t="shared" si="80"/>
        <v>14.406346118623379</v>
      </c>
      <c r="DE139" s="13">
        <v>20.094779146903502</v>
      </c>
      <c r="DF139" s="7">
        <f t="shared" si="81"/>
        <v>0.602843374407105</v>
      </c>
      <c r="DG139" s="13">
        <v>44.9790420611412</v>
      </c>
      <c r="DH139" s="7">
        <f t="shared" si="82"/>
        <v>1.3493712618342359</v>
      </c>
      <c r="DI139" s="13">
        <v>5.47053783271123</v>
      </c>
      <c r="DJ139" s="7">
        <f t="shared" si="83"/>
        <v>0.1641161349813369</v>
      </c>
      <c r="DK139" s="13">
        <v>25.410579811746999</v>
      </c>
      <c r="DL139" s="7">
        <f t="shared" si="84"/>
        <v>0.50821159623493994</v>
      </c>
      <c r="DM139" s="13">
        <v>5.5494853673376197</v>
      </c>
      <c r="DN139" s="7">
        <f t="shared" si="85"/>
        <v>0.44395882938700959</v>
      </c>
      <c r="DO139" s="13">
        <v>1.42737142604511</v>
      </c>
      <c r="DP139" s="7">
        <f t="shared" si="86"/>
        <v>0.2141057139067665</v>
      </c>
      <c r="DQ139" s="13">
        <v>5.3694849883894502</v>
      </c>
      <c r="DR139" s="7">
        <f t="shared" si="87"/>
        <v>0.48325364895505052</v>
      </c>
      <c r="DS139" s="7" t="s">
        <v>77</v>
      </c>
      <c r="DT139" s="7" t="s">
        <v>77</v>
      </c>
      <c r="DU139" s="13">
        <v>4.9652736111023401</v>
      </c>
      <c r="DV139" s="7">
        <f t="shared" si="88"/>
        <v>0.19861094444409361</v>
      </c>
      <c r="DW139" s="7" t="s">
        <v>77</v>
      </c>
      <c r="DX139" s="7" t="s">
        <v>77</v>
      </c>
      <c r="DY139" s="13">
        <v>2.8168480354695502</v>
      </c>
      <c r="DZ139" s="7">
        <f t="shared" si="89"/>
        <v>0.11267392141878201</v>
      </c>
      <c r="EA139" s="7" t="s">
        <v>77</v>
      </c>
      <c r="EB139" s="7" t="s">
        <v>77</v>
      </c>
      <c r="EC139" s="13">
        <v>2.1442150404527198</v>
      </c>
      <c r="ED139" s="13">
        <f t="shared" si="90"/>
        <v>0.12865290242716318</v>
      </c>
      <c r="EE139" s="13">
        <v>0.31852698637260302</v>
      </c>
      <c r="EF139" s="7">
        <f t="shared" si="91"/>
        <v>4.4593778092164429E-2</v>
      </c>
      <c r="EG139" s="13">
        <v>3.15263821608045</v>
      </c>
      <c r="EH139" s="13">
        <f t="shared" si="92"/>
        <v>0.504422114572872</v>
      </c>
      <c r="EI139" s="7" t="s">
        <v>77</v>
      </c>
      <c r="EJ139" s="7" t="s">
        <v>77</v>
      </c>
      <c r="EK139" s="7" t="s">
        <v>77</v>
      </c>
      <c r="EL139" s="7" t="s">
        <v>77</v>
      </c>
      <c r="EM139" s="7" t="s">
        <v>77</v>
      </c>
      <c r="EN139" s="7" t="s">
        <v>77</v>
      </c>
      <c r="EO139" s="7" t="s">
        <v>77</v>
      </c>
      <c r="EP139" s="7" t="s">
        <v>77</v>
      </c>
      <c r="EQ139" s="7" t="s">
        <v>77</v>
      </c>
      <c r="ER139" s="7" t="s">
        <v>77</v>
      </c>
      <c r="ES139" s="13">
        <v>397.11083600000001</v>
      </c>
      <c r="ET139" s="13">
        <v>24.517584620000001</v>
      </c>
      <c r="EU139" s="13">
        <v>111.9791706</v>
      </c>
      <c r="EV139" s="13">
        <v>29.01477762</v>
      </c>
      <c r="EW139" s="13">
        <v>212.13428740000001</v>
      </c>
      <c r="EX139" s="13">
        <v>17.753759370000001</v>
      </c>
      <c r="EY139" s="13">
        <v>39.739082109999998</v>
      </c>
      <c r="EZ139" s="13">
        <v>4.8336991280000001</v>
      </c>
      <c r="FA139" s="13">
        <v>22.450525339999999</v>
      </c>
      <c r="FB139" s="13">
        <v>4.9032132490000002</v>
      </c>
      <c r="FC139" s="13">
        <v>1.261192002</v>
      </c>
      <c r="FD139" s="13">
        <v>4.7445276270000001</v>
      </c>
      <c r="FE139" s="7" t="s">
        <v>77</v>
      </c>
      <c r="FF139" s="13">
        <v>4.3889932500000004</v>
      </c>
      <c r="FG139" s="7" t="s">
        <v>77</v>
      </c>
      <c r="FH139" s="13">
        <v>2.491769734</v>
      </c>
      <c r="FI139" s="7" t="s">
        <v>77</v>
      </c>
      <c r="FJ139" s="13">
        <v>1.8993480460000001</v>
      </c>
      <c r="FK139" s="13">
        <v>0.28250125599999998</v>
      </c>
    </row>
    <row r="140" spans="1:167" x14ac:dyDescent="0.25">
      <c r="A140" t="s">
        <v>133</v>
      </c>
      <c r="B140" s="1" t="s">
        <v>225</v>
      </c>
      <c r="C140" s="15">
        <v>64.873819999999995</v>
      </c>
      <c r="D140" s="15">
        <v>-22.350280000000001</v>
      </c>
      <c r="E140">
        <v>2</v>
      </c>
      <c r="F140">
        <v>1</v>
      </c>
      <c r="G140" t="s">
        <v>72</v>
      </c>
      <c r="I140" s="17">
        <v>47.637</v>
      </c>
      <c r="J140" s="16">
        <f t="shared" si="64"/>
        <v>0.95274000000000003</v>
      </c>
      <c r="K140" s="17">
        <v>2.4769999999999999</v>
      </c>
      <c r="L140" s="16">
        <f t="shared" si="65"/>
        <v>6.4401999999999987E-2</v>
      </c>
      <c r="M140" s="17">
        <v>15.1</v>
      </c>
      <c r="N140" s="16">
        <f t="shared" si="66"/>
        <v>0.31407999999999997</v>
      </c>
      <c r="O140" s="17">
        <v>7.6219999999999999</v>
      </c>
      <c r="P140" s="16">
        <f t="shared" si="67"/>
        <v>0.1402448</v>
      </c>
      <c r="Q140" s="17">
        <v>0.14199999999999999</v>
      </c>
      <c r="R140" s="16">
        <f t="shared" si="68"/>
        <v>2.1271599999999998E-2</v>
      </c>
      <c r="S140" s="17">
        <v>6.6669999999999998</v>
      </c>
      <c r="T140" s="16">
        <f t="shared" si="69"/>
        <v>0.11867259999999999</v>
      </c>
      <c r="U140" s="17">
        <v>13.15</v>
      </c>
      <c r="V140" s="16">
        <f t="shared" si="70"/>
        <v>0.26300000000000001</v>
      </c>
      <c r="W140" s="17">
        <v>2.7130000000000001</v>
      </c>
      <c r="X140" s="16">
        <f t="shared" si="71"/>
        <v>4.58497E-2</v>
      </c>
      <c r="Y140" s="17">
        <v>0.879</v>
      </c>
      <c r="Z140" s="16">
        <f t="shared" si="72"/>
        <v>2.5403099999999998E-2</v>
      </c>
      <c r="AA140" s="17">
        <v>0.26100000000000001</v>
      </c>
      <c r="AB140" s="16">
        <f t="shared" si="73"/>
        <v>1.4537700000000001E-2</v>
      </c>
      <c r="AC140" s="16" t="s">
        <v>77</v>
      </c>
      <c r="AD140" s="16" t="s">
        <v>77</v>
      </c>
      <c r="AE140" s="16">
        <f t="shared" si="74"/>
        <v>96.647999999999996</v>
      </c>
      <c r="AF140" s="17"/>
      <c r="AG140" s="17">
        <v>47.499000000000002</v>
      </c>
      <c r="AH140" s="17">
        <v>2.1859999999999999</v>
      </c>
      <c r="AI140" s="17">
        <v>13.326000000000001</v>
      </c>
      <c r="AJ140" s="17">
        <v>0.82499999999999996</v>
      </c>
      <c r="AK140" s="17">
        <v>10.182</v>
      </c>
      <c r="AL140" s="17">
        <v>0.125</v>
      </c>
      <c r="AM140" s="17">
        <v>10.853</v>
      </c>
      <c r="AN140" s="17">
        <v>11.605</v>
      </c>
      <c r="AO140" s="17">
        <v>2.3940000000000001</v>
      </c>
      <c r="AP140" s="17">
        <v>0.77600000000000002</v>
      </c>
      <c r="AQ140" s="17">
        <v>0.23</v>
      </c>
      <c r="AS140">
        <v>15.79</v>
      </c>
      <c r="AU140" s="13">
        <v>39.568150000000003</v>
      </c>
      <c r="AV140" s="7" t="s">
        <v>77</v>
      </c>
      <c r="AW140" s="7" t="s">
        <v>77</v>
      </c>
      <c r="AX140" s="7" t="s">
        <v>77</v>
      </c>
      <c r="AY140" s="13">
        <v>3.2500000000000001E-2</v>
      </c>
      <c r="AZ140" s="7" t="s">
        <v>77</v>
      </c>
      <c r="BA140" s="13">
        <v>12.555149999999999</v>
      </c>
      <c r="BB140" s="7" t="s">
        <v>77</v>
      </c>
      <c r="BC140" s="13">
        <v>0.22440000000000002</v>
      </c>
      <c r="BD140" s="7" t="s">
        <v>77</v>
      </c>
      <c r="BE140" s="13">
        <v>46.05</v>
      </c>
      <c r="BF140" s="7" t="s">
        <v>77</v>
      </c>
      <c r="BG140" s="13">
        <v>0.29805000000000004</v>
      </c>
      <c r="BH140" s="7" t="s">
        <v>77</v>
      </c>
      <c r="BI140" s="7" t="s">
        <v>77</v>
      </c>
      <c r="BJ140" s="7" t="s">
        <v>77</v>
      </c>
      <c r="BK140" s="13">
        <v>0.20885000000000001</v>
      </c>
      <c r="BL140" s="7" t="s">
        <v>77</v>
      </c>
      <c r="BM140" s="7" t="s">
        <v>77</v>
      </c>
      <c r="BN140" s="7" t="s">
        <v>77</v>
      </c>
      <c r="BO140" s="7" t="s">
        <v>77</v>
      </c>
      <c r="BP140" s="7" t="s">
        <v>77</v>
      </c>
      <c r="BQ140" s="7" t="s">
        <v>77</v>
      </c>
      <c r="BR140" s="7" t="s">
        <v>77</v>
      </c>
      <c r="BS140" s="7" t="s">
        <v>77</v>
      </c>
      <c r="BT140" s="7" t="s">
        <v>77</v>
      </c>
      <c r="BU140" s="7">
        <f t="shared" si="75"/>
        <v>98.937100000000001</v>
      </c>
      <c r="BV140" s="7">
        <v>86.733266644718697</v>
      </c>
      <c r="BW140" s="7" t="s">
        <v>77</v>
      </c>
      <c r="BY140" s="24" t="s">
        <v>77</v>
      </c>
      <c r="BZ140" s="1" t="s">
        <v>77</v>
      </c>
      <c r="CA140" s="13">
        <v>3.9874467325818199</v>
      </c>
      <c r="CB140" s="7">
        <f t="shared" si="76"/>
        <v>0.19937233662909101</v>
      </c>
      <c r="CC140" s="1" t="s">
        <v>77</v>
      </c>
      <c r="CD140" s="1" t="s">
        <v>77</v>
      </c>
      <c r="CE140" s="1" t="s">
        <v>77</v>
      </c>
      <c r="CF140" s="1" t="s">
        <v>77</v>
      </c>
      <c r="CG140" s="1" t="s">
        <v>77</v>
      </c>
      <c r="CH140" s="1" t="s">
        <v>77</v>
      </c>
      <c r="CI140" s="1" t="s">
        <v>77</v>
      </c>
      <c r="CJ140" s="1" t="s">
        <v>77</v>
      </c>
      <c r="CK140" s="1" t="s">
        <v>77</v>
      </c>
      <c r="CL140" s="1" t="s">
        <v>77</v>
      </c>
      <c r="CM140" s="1" t="s">
        <v>77</v>
      </c>
      <c r="CN140" s="1" t="s">
        <v>77</v>
      </c>
      <c r="CO140" s="1" t="s">
        <v>77</v>
      </c>
      <c r="CP140" s="1" t="s">
        <v>77</v>
      </c>
      <c r="CQ140" s="1" t="s">
        <v>77</v>
      </c>
      <c r="CR140" s="1" t="s">
        <v>77</v>
      </c>
      <c r="CS140" s="1" t="s">
        <v>77</v>
      </c>
      <c r="CT140" s="1" t="s">
        <v>77</v>
      </c>
      <c r="CU140" s="1" t="s">
        <v>77</v>
      </c>
      <c r="CV140" s="1" t="s">
        <v>77</v>
      </c>
      <c r="CW140" s="13">
        <v>30.7009257509919</v>
      </c>
      <c r="CX140" s="7">
        <f t="shared" si="77"/>
        <v>0.61401851501983795</v>
      </c>
      <c r="CY140" s="13">
        <v>152.612465100657</v>
      </c>
      <c r="CZ140" s="7">
        <f t="shared" si="78"/>
        <v>3.05224930201314</v>
      </c>
      <c r="DA140" s="13">
        <v>40.588198249260003</v>
      </c>
      <c r="DB140" s="7">
        <f t="shared" si="79"/>
        <v>1.6235279299704002</v>
      </c>
      <c r="DC140" s="13">
        <v>297.772739677142</v>
      </c>
      <c r="DD140" s="7">
        <f t="shared" si="80"/>
        <v>17.866364380628518</v>
      </c>
      <c r="DE140" s="13">
        <v>24.550244557801701</v>
      </c>
      <c r="DF140" s="7">
        <f t="shared" si="81"/>
        <v>0.736507336734051</v>
      </c>
      <c r="DG140" s="13">
        <v>54.379998740474797</v>
      </c>
      <c r="DH140" s="7">
        <f t="shared" si="82"/>
        <v>1.6313999622142439</v>
      </c>
      <c r="DI140" s="13">
        <v>6.6093582719314803</v>
      </c>
      <c r="DJ140" s="7">
        <f t="shared" si="83"/>
        <v>0.19828074815794441</v>
      </c>
      <c r="DK140" s="13">
        <v>30.102651300459701</v>
      </c>
      <c r="DL140" s="7">
        <f t="shared" si="84"/>
        <v>0.60205302600919408</v>
      </c>
      <c r="DM140" s="13">
        <v>6.6901778029682797</v>
      </c>
      <c r="DN140" s="7">
        <f t="shared" si="85"/>
        <v>0.53521422423746234</v>
      </c>
      <c r="DO140" s="13">
        <v>1.4589499758591</v>
      </c>
      <c r="DP140" s="7">
        <f t="shared" si="86"/>
        <v>0.21884249637886499</v>
      </c>
      <c r="DQ140" s="13">
        <v>5.8599408023175297</v>
      </c>
      <c r="DR140" s="7">
        <f t="shared" si="87"/>
        <v>0.52739467220857761</v>
      </c>
      <c r="DS140" s="7" t="s">
        <v>77</v>
      </c>
      <c r="DT140" s="7" t="s">
        <v>77</v>
      </c>
      <c r="DU140" s="13">
        <v>5.2700631861788096</v>
      </c>
      <c r="DV140" s="7">
        <f t="shared" si="88"/>
        <v>0.21080252744715239</v>
      </c>
      <c r="DW140" s="7" t="s">
        <v>77</v>
      </c>
      <c r="DX140" s="7" t="s">
        <v>77</v>
      </c>
      <c r="DY140" s="13">
        <v>3.4227596196233998</v>
      </c>
      <c r="DZ140" s="7">
        <f t="shared" si="89"/>
        <v>0.136910384784936</v>
      </c>
      <c r="EA140" s="7" t="s">
        <v>77</v>
      </c>
      <c r="EB140" s="7" t="s">
        <v>77</v>
      </c>
      <c r="EC140" s="13">
        <v>2.2818397464156002</v>
      </c>
      <c r="ED140" s="13">
        <f t="shared" si="90"/>
        <v>0.136910384784936</v>
      </c>
      <c r="EE140" s="13">
        <v>0.38646430295778506</v>
      </c>
      <c r="EF140" s="7">
        <f t="shared" si="91"/>
        <v>5.4105002414089914E-2</v>
      </c>
      <c r="EG140" s="13">
        <v>4.1595818376472096</v>
      </c>
      <c r="EH140" s="13">
        <f t="shared" si="92"/>
        <v>0.66553309402355354</v>
      </c>
      <c r="EI140" s="7" t="s">
        <v>77</v>
      </c>
      <c r="EJ140" s="7" t="s">
        <v>77</v>
      </c>
      <c r="EK140" s="7" t="s">
        <v>77</v>
      </c>
      <c r="EL140" s="7" t="s">
        <v>77</v>
      </c>
      <c r="EM140" s="7" t="s">
        <v>77</v>
      </c>
      <c r="EN140" s="7" t="s">
        <v>77</v>
      </c>
      <c r="EO140" s="7" t="s">
        <v>77</v>
      </c>
      <c r="EP140" s="7" t="s">
        <v>77</v>
      </c>
      <c r="EQ140" s="7" t="s">
        <v>77</v>
      </c>
      <c r="ER140" s="7" t="s">
        <v>77</v>
      </c>
      <c r="ES140" s="13">
        <v>460.58558470000003</v>
      </c>
      <c r="ET140" s="13">
        <v>25.857248630000001</v>
      </c>
      <c r="EU140" s="13">
        <v>128.52600039999999</v>
      </c>
      <c r="EV140" s="13">
        <v>34.23811164</v>
      </c>
      <c r="EW140" s="13">
        <v>250.75580310000001</v>
      </c>
      <c r="EX140" s="13">
        <v>20.673796469999999</v>
      </c>
      <c r="EY140" s="13">
        <v>45.79355434</v>
      </c>
      <c r="EZ140" s="13">
        <v>5.5665058600000004</v>
      </c>
      <c r="FA140" s="13">
        <v>25.349878310000001</v>
      </c>
      <c r="FB140" s="13">
        <v>5.6341860229999998</v>
      </c>
      <c r="FC140" s="13">
        <v>1.2287295810000001</v>
      </c>
      <c r="FD140" s="13">
        <v>4.9355042750000004</v>
      </c>
      <c r="FE140" s="7" t="s">
        <v>77</v>
      </c>
      <c r="FF140" s="13">
        <v>4.4409720000000004</v>
      </c>
      <c r="FG140" s="7" t="s">
        <v>77</v>
      </c>
      <c r="FH140" s="13">
        <v>2.887263565</v>
      </c>
      <c r="FI140" s="7" t="s">
        <v>77</v>
      </c>
      <c r="FJ140" s="13">
        <v>1.9284845820000001</v>
      </c>
      <c r="FK140" s="13">
        <v>0.32718002299999999</v>
      </c>
    </row>
    <row r="141" spans="1:167" x14ac:dyDescent="0.25">
      <c r="A141" t="s">
        <v>133</v>
      </c>
      <c r="B141" s="1" t="s">
        <v>225</v>
      </c>
      <c r="C141" s="15">
        <v>64.873819999999995</v>
      </c>
      <c r="D141" s="15">
        <v>-22.350280000000001</v>
      </c>
      <c r="E141">
        <v>6</v>
      </c>
      <c r="F141">
        <v>1</v>
      </c>
      <c r="G141" t="s">
        <v>72</v>
      </c>
      <c r="I141" s="17">
        <v>46.81</v>
      </c>
      <c r="J141" s="16">
        <f t="shared" si="64"/>
        <v>0.93620000000000003</v>
      </c>
      <c r="K141" s="17">
        <v>2.238</v>
      </c>
      <c r="L141" s="16">
        <f t="shared" si="65"/>
        <v>5.8187999999999997E-2</v>
      </c>
      <c r="M141" s="17">
        <v>15.003</v>
      </c>
      <c r="N141" s="16">
        <f t="shared" si="66"/>
        <v>0.31206239999999996</v>
      </c>
      <c r="O141" s="17">
        <v>9.6709999999999994</v>
      </c>
      <c r="P141" s="16">
        <f t="shared" si="67"/>
        <v>0.17794639999999998</v>
      </c>
      <c r="Q141" s="17">
        <v>0.189</v>
      </c>
      <c r="R141" s="16">
        <f t="shared" si="68"/>
        <v>2.8312199999999999E-2</v>
      </c>
      <c r="S141" s="17">
        <v>6.8730000000000002</v>
      </c>
      <c r="T141" s="16">
        <f t="shared" si="69"/>
        <v>0.1223394</v>
      </c>
      <c r="U141" s="17">
        <v>12.632</v>
      </c>
      <c r="V141" s="16">
        <f t="shared" si="70"/>
        <v>0.25263999999999998</v>
      </c>
      <c r="W141" s="17">
        <v>2.681</v>
      </c>
      <c r="X141" s="16">
        <f t="shared" si="71"/>
        <v>4.5308899999999999E-2</v>
      </c>
      <c r="Y141" s="17">
        <v>0.88500000000000001</v>
      </c>
      <c r="Z141" s="16">
        <f t="shared" si="72"/>
        <v>2.5576499999999999E-2</v>
      </c>
      <c r="AA141" s="17">
        <v>0.34899999999999998</v>
      </c>
      <c r="AB141" s="16">
        <f t="shared" si="73"/>
        <v>1.94393E-2</v>
      </c>
      <c r="AC141" s="16" t="s">
        <v>77</v>
      </c>
      <c r="AD141" s="16" t="s">
        <v>77</v>
      </c>
      <c r="AE141" s="16">
        <f t="shared" si="74"/>
        <v>97.331000000000017</v>
      </c>
      <c r="AF141" s="17"/>
      <c r="AG141" s="17">
        <v>47.154000000000003</v>
      </c>
      <c r="AH141" s="17">
        <v>2.0569999999999999</v>
      </c>
      <c r="AI141" s="17">
        <v>13.791</v>
      </c>
      <c r="AJ141" s="17">
        <v>0.8</v>
      </c>
      <c r="AK141" s="17">
        <v>9.9710000000000001</v>
      </c>
      <c r="AL141" s="17">
        <v>0.17399999999999999</v>
      </c>
      <c r="AM141" s="17">
        <v>10.842000000000001</v>
      </c>
      <c r="AN141" s="17">
        <v>11.612</v>
      </c>
      <c r="AO141" s="17">
        <v>2.464</v>
      </c>
      <c r="AP141" s="17">
        <v>0.81399999999999995</v>
      </c>
      <c r="AQ141" s="17">
        <v>0.32100000000000001</v>
      </c>
      <c r="AS141">
        <v>11.42</v>
      </c>
      <c r="AU141" s="13">
        <v>39.871000000000002</v>
      </c>
      <c r="AV141" s="7" t="s">
        <v>77</v>
      </c>
      <c r="AW141" s="7" t="s">
        <v>77</v>
      </c>
      <c r="AX141" s="7" t="s">
        <v>77</v>
      </c>
      <c r="AY141" s="13">
        <v>4.8850000000000005E-2</v>
      </c>
      <c r="AZ141" s="7" t="s">
        <v>77</v>
      </c>
      <c r="BA141" s="13">
        <v>12.3492</v>
      </c>
      <c r="BB141" s="7" t="s">
        <v>77</v>
      </c>
      <c r="BC141" s="13">
        <v>0.17380000000000001</v>
      </c>
      <c r="BD141" s="7" t="s">
        <v>77</v>
      </c>
      <c r="BE141" s="13">
        <v>46.51</v>
      </c>
      <c r="BF141" s="7" t="s">
        <v>77</v>
      </c>
      <c r="BG141" s="13">
        <v>0.28770000000000001</v>
      </c>
      <c r="BH141" s="7" t="s">
        <v>77</v>
      </c>
      <c r="BI141" s="7" t="s">
        <v>77</v>
      </c>
      <c r="BJ141" s="7" t="s">
        <v>77</v>
      </c>
      <c r="BK141" s="13">
        <v>0.24315000000000003</v>
      </c>
      <c r="BL141" s="7" t="s">
        <v>77</v>
      </c>
      <c r="BM141" s="7" t="s">
        <v>77</v>
      </c>
      <c r="BN141" s="7" t="s">
        <v>77</v>
      </c>
      <c r="BO141" s="7" t="s">
        <v>77</v>
      </c>
      <c r="BP141" s="7" t="s">
        <v>77</v>
      </c>
      <c r="BQ141" s="7" t="s">
        <v>77</v>
      </c>
      <c r="BR141" s="7" t="s">
        <v>77</v>
      </c>
      <c r="BS141" s="7" t="s">
        <v>77</v>
      </c>
      <c r="BT141" s="7" t="s">
        <v>77</v>
      </c>
      <c r="BU141" s="7">
        <f t="shared" si="75"/>
        <v>99.483700000000013</v>
      </c>
      <c r="BV141" s="7">
        <v>87.035002001458636</v>
      </c>
      <c r="BW141" s="7" t="s">
        <v>77</v>
      </c>
      <c r="BY141" s="24" t="s">
        <v>77</v>
      </c>
      <c r="BZ141" s="1" t="s">
        <v>77</v>
      </c>
      <c r="CA141" s="13">
        <v>4.8611303970724302</v>
      </c>
      <c r="CB141" s="7">
        <f t="shared" si="76"/>
        <v>0.24305651985362153</v>
      </c>
      <c r="CC141" s="1" t="s">
        <v>77</v>
      </c>
      <c r="CD141" s="1" t="s">
        <v>77</v>
      </c>
      <c r="CE141" s="1" t="s">
        <v>77</v>
      </c>
      <c r="CF141" s="1" t="s">
        <v>77</v>
      </c>
      <c r="CG141" s="1" t="s">
        <v>77</v>
      </c>
      <c r="CH141" s="1" t="s">
        <v>77</v>
      </c>
      <c r="CI141" s="1" t="s">
        <v>77</v>
      </c>
      <c r="CJ141" s="1" t="s">
        <v>77</v>
      </c>
      <c r="CK141" s="1" t="s">
        <v>77</v>
      </c>
      <c r="CL141" s="1" t="s">
        <v>77</v>
      </c>
      <c r="CM141" s="1" t="s">
        <v>77</v>
      </c>
      <c r="CN141" s="1" t="s">
        <v>77</v>
      </c>
      <c r="CO141" s="1" t="s">
        <v>77</v>
      </c>
      <c r="CP141" s="1" t="s">
        <v>77</v>
      </c>
      <c r="CQ141" s="1" t="s">
        <v>77</v>
      </c>
      <c r="CR141" s="1" t="s">
        <v>77</v>
      </c>
      <c r="CS141" s="1" t="s">
        <v>77</v>
      </c>
      <c r="CT141" s="1" t="s">
        <v>77</v>
      </c>
      <c r="CU141" s="1" t="s">
        <v>77</v>
      </c>
      <c r="CV141" s="1" t="s">
        <v>77</v>
      </c>
      <c r="CW141" s="13">
        <v>32.631846545937698</v>
      </c>
      <c r="CX141" s="7">
        <f t="shared" si="77"/>
        <v>0.65263693091875397</v>
      </c>
      <c r="CY141" s="13">
        <v>156.26969393357399</v>
      </c>
      <c r="CZ141" s="7">
        <f t="shared" si="78"/>
        <v>3.1253938786714799</v>
      </c>
      <c r="DA141" s="13">
        <v>43.826011907686599</v>
      </c>
      <c r="DB141" s="7">
        <f t="shared" si="79"/>
        <v>1.7530404763074641</v>
      </c>
      <c r="DC141" s="13">
        <v>339.13621205679999</v>
      </c>
      <c r="DD141" s="7">
        <f t="shared" si="80"/>
        <v>20.348172723407998</v>
      </c>
      <c r="DE141" s="13">
        <v>27.056126776058999</v>
      </c>
      <c r="DF141" s="7">
        <f t="shared" si="81"/>
        <v>0.81168380328176992</v>
      </c>
      <c r="DG141" s="13">
        <v>60.019098442430199</v>
      </c>
      <c r="DH141" s="7">
        <f t="shared" si="82"/>
        <v>1.8005729532729058</v>
      </c>
      <c r="DI141" s="13">
        <v>7.2345498086951299</v>
      </c>
      <c r="DJ141" s="7">
        <f t="shared" si="83"/>
        <v>0.21703649426085389</v>
      </c>
      <c r="DK141" s="13">
        <v>33.785443739705698</v>
      </c>
      <c r="DL141" s="7">
        <f t="shared" si="84"/>
        <v>0.67570887479411401</v>
      </c>
      <c r="DM141" s="13">
        <v>6.70261332490211</v>
      </c>
      <c r="DN141" s="7">
        <f t="shared" si="85"/>
        <v>0.53620906599216878</v>
      </c>
      <c r="DO141" s="13">
        <v>1.7848712136910601</v>
      </c>
      <c r="DP141" s="7">
        <f t="shared" si="86"/>
        <v>0.26773068205365902</v>
      </c>
      <c r="DQ141" s="13">
        <v>6.26360550394039</v>
      </c>
      <c r="DR141" s="7">
        <f t="shared" si="87"/>
        <v>0.56372449535463509</v>
      </c>
      <c r="DS141" s="7" t="s">
        <v>77</v>
      </c>
      <c r="DT141" s="7" t="s">
        <v>77</v>
      </c>
      <c r="DU141" s="13">
        <v>5.3887942986663102</v>
      </c>
      <c r="DV141" s="7">
        <f t="shared" si="88"/>
        <v>0.21555177194665243</v>
      </c>
      <c r="DW141" s="7" t="s">
        <v>77</v>
      </c>
      <c r="DX141" s="7" t="s">
        <v>77</v>
      </c>
      <c r="DY141" s="13">
        <v>2.9363321163595</v>
      </c>
      <c r="DZ141" s="7">
        <f t="shared" si="89"/>
        <v>0.11745328465438</v>
      </c>
      <c r="EA141" s="7" t="s">
        <v>77</v>
      </c>
      <c r="EB141" s="7" t="s">
        <v>77</v>
      </c>
      <c r="EC141" s="13">
        <v>2.51227833309478</v>
      </c>
      <c r="ED141" s="13">
        <f t="shared" si="90"/>
        <v>0.15073669998568678</v>
      </c>
      <c r="EE141" s="13">
        <v>0.37780308095902404</v>
      </c>
      <c r="EF141" s="7">
        <f t="shared" si="91"/>
        <v>5.2892431334263371E-2</v>
      </c>
      <c r="EG141" s="13">
        <v>4.4595076703531902</v>
      </c>
      <c r="EH141" s="13">
        <f t="shared" si="92"/>
        <v>0.71352122725651046</v>
      </c>
      <c r="EI141" s="7" t="s">
        <v>77</v>
      </c>
      <c r="EJ141" s="7" t="s">
        <v>77</v>
      </c>
      <c r="EK141" s="7" t="s">
        <v>77</v>
      </c>
      <c r="EL141" s="7" t="s">
        <v>77</v>
      </c>
      <c r="EM141" s="7" t="s">
        <v>77</v>
      </c>
      <c r="EN141" s="7" t="s">
        <v>77</v>
      </c>
      <c r="EO141" s="7" t="s">
        <v>77</v>
      </c>
      <c r="EP141" s="7" t="s">
        <v>77</v>
      </c>
      <c r="EQ141" s="7" t="s">
        <v>77</v>
      </c>
      <c r="ER141" s="7" t="s">
        <v>77</v>
      </c>
      <c r="ES141" s="13">
        <v>485.38178729999998</v>
      </c>
      <c r="ET141" s="13">
        <v>28.908444500000002</v>
      </c>
      <c r="EU141" s="13">
        <v>138.43208809999999</v>
      </c>
      <c r="EV141" s="13">
        <v>38.868185930000003</v>
      </c>
      <c r="EW141" s="13">
        <v>300.40802239999999</v>
      </c>
      <c r="EX141" s="13">
        <v>23.966346160000001</v>
      </c>
      <c r="EY141" s="13">
        <v>53.165046340000004</v>
      </c>
      <c r="EZ141" s="13">
        <v>6.4089859340000004</v>
      </c>
      <c r="FA141" s="13">
        <v>29.927508979999999</v>
      </c>
      <c r="FB141" s="13">
        <v>5.9374628769999998</v>
      </c>
      <c r="FC141" s="13">
        <v>1.5811731330000001</v>
      </c>
      <c r="FD141" s="13">
        <v>5.5489746059999998</v>
      </c>
      <c r="FE141" s="7" t="s">
        <v>77</v>
      </c>
      <c r="FF141" s="13">
        <v>4.7757099160000003</v>
      </c>
      <c r="FG141" s="7" t="s">
        <v>77</v>
      </c>
      <c r="FH141" s="13">
        <v>2.6041589840000001</v>
      </c>
      <c r="FI141" s="7" t="s">
        <v>77</v>
      </c>
      <c r="FJ141" s="13">
        <v>2.2310503920000002</v>
      </c>
      <c r="FK141" s="13">
        <v>0.33591837800000002</v>
      </c>
    </row>
    <row r="142" spans="1:167" x14ac:dyDescent="0.25">
      <c r="A142" t="s">
        <v>133</v>
      </c>
      <c r="B142" s="1" t="s">
        <v>225</v>
      </c>
      <c r="C142" s="15">
        <v>64.873819999999995</v>
      </c>
      <c r="D142" s="15">
        <v>-22.350280000000001</v>
      </c>
      <c r="E142">
        <v>14</v>
      </c>
      <c r="F142">
        <v>2</v>
      </c>
      <c r="G142" t="s">
        <v>72</v>
      </c>
      <c r="I142" s="17">
        <v>45.991999999999997</v>
      </c>
      <c r="J142" s="16">
        <f t="shared" si="64"/>
        <v>0.91983999999999999</v>
      </c>
      <c r="K142" s="17">
        <v>2.3069999999999999</v>
      </c>
      <c r="L142" s="16">
        <f t="shared" si="65"/>
        <v>5.9981999999999994E-2</v>
      </c>
      <c r="M142" s="17">
        <v>14.866</v>
      </c>
      <c r="N142" s="16">
        <f t="shared" si="66"/>
        <v>0.30921279999999995</v>
      </c>
      <c r="O142" s="17">
        <v>10.103</v>
      </c>
      <c r="P142" s="16">
        <f t="shared" si="67"/>
        <v>0.18589519999999998</v>
      </c>
      <c r="Q142" s="17">
        <v>0.19</v>
      </c>
      <c r="R142" s="16">
        <f t="shared" si="68"/>
        <v>2.8461999999999998E-2</v>
      </c>
      <c r="S142" s="17">
        <v>6.4009999999999998</v>
      </c>
      <c r="T142" s="16">
        <f t="shared" si="69"/>
        <v>0.11393779999999999</v>
      </c>
      <c r="U142" s="17">
        <v>12.887</v>
      </c>
      <c r="V142" s="16">
        <f t="shared" si="70"/>
        <v>0.25774000000000002</v>
      </c>
      <c r="W142" s="17">
        <v>2.8530000000000002</v>
      </c>
      <c r="X142" s="16">
        <f t="shared" si="71"/>
        <v>4.82157E-2</v>
      </c>
      <c r="Y142" s="17">
        <v>0.96099999999999997</v>
      </c>
      <c r="Z142" s="16">
        <f t="shared" si="72"/>
        <v>2.7772899999999996E-2</v>
      </c>
      <c r="AA142" s="17">
        <v>0.371</v>
      </c>
      <c r="AB142" s="16">
        <f t="shared" si="73"/>
        <v>2.0664700000000001E-2</v>
      </c>
      <c r="AC142" s="16" t="s">
        <v>77</v>
      </c>
      <c r="AD142" s="16" t="s">
        <v>77</v>
      </c>
      <c r="AE142" s="16">
        <f t="shared" si="74"/>
        <v>96.930999999999983</v>
      </c>
      <c r="AF142" s="17"/>
      <c r="AG142" s="17">
        <v>46.484000000000002</v>
      </c>
      <c r="AH142" s="17">
        <v>2.0720000000000001</v>
      </c>
      <c r="AI142" s="17">
        <v>13.353</v>
      </c>
      <c r="AJ142" s="17">
        <v>0.82099999999999995</v>
      </c>
      <c r="AK142" s="17">
        <v>10.021000000000001</v>
      </c>
      <c r="AL142" s="17">
        <v>0.17100000000000001</v>
      </c>
      <c r="AM142" s="17">
        <v>11.744999999999999</v>
      </c>
      <c r="AN142" s="17">
        <v>11.574999999999999</v>
      </c>
      <c r="AO142" s="17">
        <v>2.5630000000000002</v>
      </c>
      <c r="AP142" s="17">
        <v>0.86299999999999999</v>
      </c>
      <c r="AQ142" s="17">
        <v>0.33300000000000002</v>
      </c>
      <c r="AS142">
        <v>14.67</v>
      </c>
      <c r="AU142" s="13">
        <v>39.918599999999998</v>
      </c>
      <c r="AV142" s="7" t="s">
        <v>77</v>
      </c>
      <c r="AW142" s="7" t="s">
        <v>77</v>
      </c>
      <c r="AX142" s="7" t="s">
        <v>77</v>
      </c>
      <c r="AY142" s="13">
        <v>3.6550000000000006E-2</v>
      </c>
      <c r="AZ142" s="7" t="s">
        <v>77</v>
      </c>
      <c r="BA142" s="13">
        <v>11.357200000000001</v>
      </c>
      <c r="BB142" s="7" t="s">
        <v>77</v>
      </c>
      <c r="BC142" s="13">
        <v>0.15135000000000001</v>
      </c>
      <c r="BD142" s="7" t="s">
        <v>77</v>
      </c>
      <c r="BE142" s="13">
        <v>47.1601</v>
      </c>
      <c r="BF142" s="7" t="s">
        <v>77</v>
      </c>
      <c r="BG142" s="13">
        <v>0.31505000000000005</v>
      </c>
      <c r="BH142" s="7" t="s">
        <v>77</v>
      </c>
      <c r="BI142" s="7" t="s">
        <v>77</v>
      </c>
      <c r="BJ142" s="7" t="s">
        <v>77</v>
      </c>
      <c r="BK142" s="13">
        <v>0.26150000000000001</v>
      </c>
      <c r="BL142" s="7" t="s">
        <v>77</v>
      </c>
      <c r="BM142" s="7" t="s">
        <v>77</v>
      </c>
      <c r="BN142" s="7" t="s">
        <v>77</v>
      </c>
      <c r="BO142" s="7" t="s">
        <v>77</v>
      </c>
      <c r="BP142" s="7" t="s">
        <v>77</v>
      </c>
      <c r="BQ142" s="7" t="s">
        <v>77</v>
      </c>
      <c r="BR142" s="7" t="s">
        <v>77</v>
      </c>
      <c r="BS142" s="7" t="s">
        <v>77</v>
      </c>
      <c r="BT142" s="7" t="s">
        <v>77</v>
      </c>
      <c r="BU142" s="7">
        <f t="shared" si="75"/>
        <v>99.200349999999986</v>
      </c>
      <c r="BV142" s="7">
        <v>88.097307414855379</v>
      </c>
      <c r="BW142" s="7" t="s">
        <v>77</v>
      </c>
      <c r="BY142" s="24" t="s">
        <v>77</v>
      </c>
      <c r="BZ142" s="1" t="s">
        <v>77</v>
      </c>
      <c r="CA142" s="13">
        <v>5.8684756965961098</v>
      </c>
      <c r="CB142" s="7">
        <f t="shared" si="76"/>
        <v>0.29342378482980552</v>
      </c>
      <c r="CC142" s="1" t="s">
        <v>77</v>
      </c>
      <c r="CD142" s="1" t="s">
        <v>77</v>
      </c>
      <c r="CE142" s="1" t="s">
        <v>77</v>
      </c>
      <c r="CF142" s="1" t="s">
        <v>77</v>
      </c>
      <c r="CG142" s="1" t="s">
        <v>77</v>
      </c>
      <c r="CH142" s="1" t="s">
        <v>77</v>
      </c>
      <c r="CI142" s="1" t="s">
        <v>77</v>
      </c>
      <c r="CJ142" s="1" t="s">
        <v>77</v>
      </c>
      <c r="CK142" s="1" t="s">
        <v>77</v>
      </c>
      <c r="CL142" s="1" t="s">
        <v>77</v>
      </c>
      <c r="CM142" s="1" t="s">
        <v>77</v>
      </c>
      <c r="CN142" s="1" t="s">
        <v>77</v>
      </c>
      <c r="CO142" s="1" t="s">
        <v>77</v>
      </c>
      <c r="CP142" s="1" t="s">
        <v>77</v>
      </c>
      <c r="CQ142" s="1" t="s">
        <v>77</v>
      </c>
      <c r="CR142" s="1" t="s">
        <v>77</v>
      </c>
      <c r="CS142" s="1" t="s">
        <v>77</v>
      </c>
      <c r="CT142" s="1" t="s">
        <v>77</v>
      </c>
      <c r="CU142" s="1" t="s">
        <v>77</v>
      </c>
      <c r="CV142" s="1" t="s">
        <v>77</v>
      </c>
      <c r="CW142" s="13">
        <v>35.626148310013797</v>
      </c>
      <c r="CX142" s="7">
        <f t="shared" si="77"/>
        <v>0.712522966200276</v>
      </c>
      <c r="CY142" s="13">
        <v>169.48784014437501</v>
      </c>
      <c r="CZ142" s="7">
        <f t="shared" si="78"/>
        <v>3.3897568028875003</v>
      </c>
      <c r="DA142" s="13">
        <v>47.617494537033998</v>
      </c>
      <c r="DB142" s="7">
        <f t="shared" si="79"/>
        <v>1.90469978148136</v>
      </c>
      <c r="DC142" s="13">
        <v>376.80875814009102</v>
      </c>
      <c r="DD142" s="7">
        <f t="shared" si="80"/>
        <v>22.608525488405459</v>
      </c>
      <c r="DE142" s="13">
        <v>30.092517095550299</v>
      </c>
      <c r="DF142" s="7">
        <f t="shared" si="81"/>
        <v>0.90277551286650892</v>
      </c>
      <c r="DG142" s="13">
        <v>66.316601980800797</v>
      </c>
      <c r="DH142" s="7">
        <f t="shared" si="82"/>
        <v>1.9894980594240239</v>
      </c>
      <c r="DI142" s="13">
        <v>8.22543296043834</v>
      </c>
      <c r="DJ142" s="7">
        <f t="shared" si="83"/>
        <v>0.2467629888131502</v>
      </c>
      <c r="DK142" s="13">
        <v>37.4634443321048</v>
      </c>
      <c r="DL142" s="7">
        <f t="shared" si="84"/>
        <v>0.74926888664209601</v>
      </c>
      <c r="DM142" s="13">
        <v>7.5992302925540596</v>
      </c>
      <c r="DN142" s="7">
        <f t="shared" si="85"/>
        <v>0.6079384234043248</v>
      </c>
      <c r="DO142" s="13">
        <v>1.8720850591957201</v>
      </c>
      <c r="DP142" s="7">
        <f t="shared" si="86"/>
        <v>0.28081275887935803</v>
      </c>
      <c r="DQ142" s="13">
        <v>7.4111520607068702</v>
      </c>
      <c r="DR142" s="7">
        <f t="shared" si="87"/>
        <v>0.66700368546361832</v>
      </c>
      <c r="DS142" s="7" t="s">
        <v>77</v>
      </c>
      <c r="DT142" s="7" t="s">
        <v>77</v>
      </c>
      <c r="DU142" s="13">
        <v>6.1283063174717096</v>
      </c>
      <c r="DV142" s="7">
        <f t="shared" si="88"/>
        <v>0.2451322526988684</v>
      </c>
      <c r="DW142" s="7" t="s">
        <v>77</v>
      </c>
      <c r="DX142" s="7" t="s">
        <v>77</v>
      </c>
      <c r="DY142" s="13">
        <v>3.3190915712685998</v>
      </c>
      <c r="DZ142" s="7">
        <f t="shared" si="89"/>
        <v>0.13276366285074398</v>
      </c>
      <c r="EA142" s="7" t="s">
        <v>77</v>
      </c>
      <c r="EB142" s="7" t="s">
        <v>77</v>
      </c>
      <c r="EC142" s="13">
        <v>2.4765445788895799</v>
      </c>
      <c r="ED142" s="13">
        <f t="shared" si="90"/>
        <v>0.14859267473337479</v>
      </c>
      <c r="EE142" s="13">
        <v>0.42899231379711505</v>
      </c>
      <c r="EF142" s="7">
        <f t="shared" si="91"/>
        <v>6.0058923931596113E-2</v>
      </c>
      <c r="EG142" s="13">
        <v>4.7900155463509604</v>
      </c>
      <c r="EH142" s="13">
        <f t="shared" si="92"/>
        <v>0.76640248741615369</v>
      </c>
      <c r="EI142" s="7" t="s">
        <v>77</v>
      </c>
      <c r="EJ142" s="7" t="s">
        <v>77</v>
      </c>
      <c r="EK142" s="7" t="s">
        <v>77</v>
      </c>
      <c r="EL142" s="7" t="s">
        <v>77</v>
      </c>
      <c r="EM142" s="7" t="s">
        <v>77</v>
      </c>
      <c r="EN142" s="7" t="s">
        <v>77</v>
      </c>
      <c r="EO142" s="7" t="s">
        <v>77</v>
      </c>
      <c r="EP142" s="7" t="s">
        <v>77</v>
      </c>
      <c r="EQ142" s="7" t="s">
        <v>77</v>
      </c>
      <c r="ER142" s="7" t="s">
        <v>77</v>
      </c>
      <c r="ES142" s="13">
        <v>492.22245409999999</v>
      </c>
      <c r="ET142" s="13">
        <v>30.404133139999999</v>
      </c>
      <c r="EU142" s="13">
        <v>144.63544630000001</v>
      </c>
      <c r="EV142" s="13">
        <v>40.696519530000003</v>
      </c>
      <c r="EW142" s="13">
        <v>321.53254559999999</v>
      </c>
      <c r="EX142" s="13">
        <v>25.677985570000001</v>
      </c>
      <c r="EY142" s="13">
        <v>56.58813602</v>
      </c>
      <c r="EZ142" s="13">
        <v>7.0196527900000003</v>
      </c>
      <c r="FA142" s="13">
        <v>31.968064200000001</v>
      </c>
      <c r="FB142" s="13">
        <v>6.4848347080000002</v>
      </c>
      <c r="FC142" s="13">
        <v>1.597627589</v>
      </c>
      <c r="FD142" s="13">
        <v>6.3249393879999998</v>
      </c>
      <c r="FE142" s="7" t="s">
        <v>77</v>
      </c>
      <c r="FF142" s="13">
        <v>5.2326032140000001</v>
      </c>
      <c r="FG142" s="7" t="s">
        <v>77</v>
      </c>
      <c r="FH142" s="13">
        <v>2.8366774910000001</v>
      </c>
      <c r="FI142" s="7" t="s">
        <v>77</v>
      </c>
      <c r="FJ142" s="13">
        <v>2.1202875290000001</v>
      </c>
      <c r="FK142" s="13">
        <v>0.367863842</v>
      </c>
    </row>
    <row r="143" spans="1:167" x14ac:dyDescent="0.25">
      <c r="A143" t="s">
        <v>133</v>
      </c>
      <c r="B143" s="1" t="s">
        <v>225</v>
      </c>
      <c r="C143" s="15">
        <v>64.873819999999995</v>
      </c>
      <c r="D143" s="15">
        <v>-22.350280000000001</v>
      </c>
      <c r="E143">
        <v>19</v>
      </c>
      <c r="F143">
        <v>1</v>
      </c>
      <c r="G143" t="s">
        <v>72</v>
      </c>
      <c r="I143" s="17">
        <v>49.744999999999997</v>
      </c>
      <c r="J143" s="16">
        <f t="shared" si="64"/>
        <v>0.99490000000000001</v>
      </c>
      <c r="K143" s="17">
        <v>3.1259999999999999</v>
      </c>
      <c r="L143" s="16">
        <f t="shared" si="65"/>
        <v>8.1275999999999987E-2</v>
      </c>
      <c r="M143" s="17">
        <v>13.811</v>
      </c>
      <c r="N143" s="16">
        <f t="shared" si="66"/>
        <v>0.28726879999999999</v>
      </c>
      <c r="O143" s="17">
        <v>6.9960000000000004</v>
      </c>
      <c r="P143" s="16">
        <f t="shared" si="67"/>
        <v>0.12872640000000002</v>
      </c>
      <c r="Q143" s="17">
        <v>0.14499999999999999</v>
      </c>
      <c r="R143" s="16">
        <f t="shared" si="68"/>
        <v>2.1720999999999997E-2</v>
      </c>
      <c r="S143" s="17">
        <v>7.1289999999999996</v>
      </c>
      <c r="T143" s="16">
        <f t="shared" si="69"/>
        <v>0.12689619999999999</v>
      </c>
      <c r="U143" s="17">
        <v>13.143000000000001</v>
      </c>
      <c r="V143" s="16">
        <f t="shared" si="70"/>
        <v>0.26286000000000004</v>
      </c>
      <c r="W143" s="17">
        <v>2.3530000000000002</v>
      </c>
      <c r="X143" s="16">
        <f t="shared" si="71"/>
        <v>3.9765700000000001E-2</v>
      </c>
      <c r="Y143" s="17">
        <v>0.80200000000000005</v>
      </c>
      <c r="Z143" s="16">
        <f t="shared" si="72"/>
        <v>2.3177800000000002E-2</v>
      </c>
      <c r="AA143" s="17">
        <v>0.35199999999999998</v>
      </c>
      <c r="AB143" s="16">
        <f t="shared" si="73"/>
        <v>1.96064E-2</v>
      </c>
      <c r="AC143" s="16" t="s">
        <v>77</v>
      </c>
      <c r="AD143" s="16" t="s">
        <v>77</v>
      </c>
      <c r="AE143" s="16">
        <f t="shared" si="74"/>
        <v>97.60199999999999</v>
      </c>
      <c r="AF143" s="17"/>
      <c r="AG143" s="17">
        <v>47.962000000000003</v>
      </c>
      <c r="AH143" s="17">
        <v>2.488</v>
      </c>
      <c r="AI143" s="17">
        <v>10.993</v>
      </c>
      <c r="AJ143" s="17">
        <v>0.874</v>
      </c>
      <c r="AK143" s="17">
        <v>10.781000000000001</v>
      </c>
      <c r="AL143" s="17">
        <v>0.115</v>
      </c>
      <c r="AM143" s="17">
        <v>13.532999999999999</v>
      </c>
      <c r="AN143" s="17">
        <v>10.462</v>
      </c>
      <c r="AO143" s="17">
        <v>1.873</v>
      </c>
      <c r="AP143" s="17">
        <v>0.63800000000000001</v>
      </c>
      <c r="AQ143" s="17">
        <v>0.28000000000000003</v>
      </c>
      <c r="AS143">
        <v>26.3</v>
      </c>
      <c r="AU143" s="13">
        <v>40.089599999999997</v>
      </c>
      <c r="AV143" s="7" t="s">
        <v>77</v>
      </c>
      <c r="AW143" s="7" t="s">
        <v>77</v>
      </c>
      <c r="AX143" s="7" t="s">
        <v>77</v>
      </c>
      <c r="AY143" s="13">
        <v>3.5400000000000001E-2</v>
      </c>
      <c r="AZ143" s="7" t="s">
        <v>77</v>
      </c>
      <c r="BA143" s="13">
        <v>11.2195</v>
      </c>
      <c r="BB143" s="7" t="s">
        <v>77</v>
      </c>
      <c r="BC143" s="13">
        <v>0.16425000000000001</v>
      </c>
      <c r="BD143" s="7" t="s">
        <v>77</v>
      </c>
      <c r="BE143" s="13">
        <v>47.410800000000002</v>
      </c>
      <c r="BF143" s="7" t="s">
        <v>77</v>
      </c>
      <c r="BG143" s="13">
        <v>0.27850000000000003</v>
      </c>
      <c r="BH143" s="7" t="s">
        <v>77</v>
      </c>
      <c r="BI143" s="7" t="s">
        <v>77</v>
      </c>
      <c r="BJ143" s="7" t="s">
        <v>77</v>
      </c>
      <c r="BK143" s="13">
        <v>0.27900000000000003</v>
      </c>
      <c r="BL143" s="7" t="s">
        <v>77</v>
      </c>
      <c r="BM143" s="7" t="s">
        <v>77</v>
      </c>
      <c r="BN143" s="7" t="s">
        <v>77</v>
      </c>
      <c r="BO143" s="7" t="s">
        <v>77</v>
      </c>
      <c r="BP143" s="7" t="s">
        <v>77</v>
      </c>
      <c r="BQ143" s="7" t="s">
        <v>77</v>
      </c>
      <c r="BR143" s="7" t="s">
        <v>77</v>
      </c>
      <c r="BS143" s="7" t="s">
        <v>77</v>
      </c>
      <c r="BT143" s="7" t="s">
        <v>77</v>
      </c>
      <c r="BU143" s="7">
        <f t="shared" si="75"/>
        <v>99.477049999999991</v>
      </c>
      <c r="BV143" s="7">
        <v>88.279595999353702</v>
      </c>
      <c r="BW143" s="7" t="s">
        <v>77</v>
      </c>
      <c r="BY143" s="24" t="s">
        <v>77</v>
      </c>
      <c r="BZ143" s="1" t="s">
        <v>77</v>
      </c>
      <c r="CA143" s="13">
        <v>3.9440793077557799</v>
      </c>
      <c r="CB143" s="7">
        <f t="shared" si="76"/>
        <v>0.197203965387789</v>
      </c>
      <c r="CC143" s="1" t="s">
        <v>77</v>
      </c>
      <c r="CD143" s="1" t="s">
        <v>77</v>
      </c>
      <c r="CE143" s="1" t="s">
        <v>77</v>
      </c>
      <c r="CF143" s="1" t="s">
        <v>77</v>
      </c>
      <c r="CG143" s="1" t="s">
        <v>77</v>
      </c>
      <c r="CH143" s="1" t="s">
        <v>77</v>
      </c>
      <c r="CI143" s="1" t="s">
        <v>77</v>
      </c>
      <c r="CJ143" s="1" t="s">
        <v>77</v>
      </c>
      <c r="CK143" s="1" t="s">
        <v>77</v>
      </c>
      <c r="CL143" s="1" t="s">
        <v>77</v>
      </c>
      <c r="CM143" s="1" t="s">
        <v>77</v>
      </c>
      <c r="CN143" s="1" t="s">
        <v>77</v>
      </c>
      <c r="CO143" s="1" t="s">
        <v>77</v>
      </c>
      <c r="CP143" s="1" t="s">
        <v>77</v>
      </c>
      <c r="CQ143" s="1" t="s">
        <v>77</v>
      </c>
      <c r="CR143" s="1" t="s">
        <v>77</v>
      </c>
      <c r="CS143" s="1" t="s">
        <v>77</v>
      </c>
      <c r="CT143" s="1" t="s">
        <v>77</v>
      </c>
      <c r="CU143" s="1" t="s">
        <v>77</v>
      </c>
      <c r="CV143" s="1" t="s">
        <v>77</v>
      </c>
      <c r="CW143" s="13">
        <v>31.771749979143799</v>
      </c>
      <c r="CX143" s="7">
        <f t="shared" si="77"/>
        <v>0.63543499958287597</v>
      </c>
      <c r="CY143" s="13">
        <v>141.62099247267801</v>
      </c>
      <c r="CZ143" s="7">
        <f t="shared" si="78"/>
        <v>2.8324198494535602</v>
      </c>
      <c r="DA143" s="13">
        <v>34.736845279317002</v>
      </c>
      <c r="DB143" s="7">
        <f t="shared" si="79"/>
        <v>1.3894738111726801</v>
      </c>
      <c r="DC143" s="13">
        <v>250.37465738072501</v>
      </c>
      <c r="DD143" s="7">
        <f t="shared" si="80"/>
        <v>15.022479442843499</v>
      </c>
      <c r="DE143" s="13">
        <v>20.805922953757602</v>
      </c>
      <c r="DF143" s="7">
        <f t="shared" si="81"/>
        <v>0.62417768861272804</v>
      </c>
      <c r="DG143" s="13">
        <v>44.999090369068902</v>
      </c>
      <c r="DH143" s="7">
        <f t="shared" si="82"/>
        <v>1.349972711072067</v>
      </c>
      <c r="DI143" s="13">
        <v>5.6728806353143897</v>
      </c>
      <c r="DJ143" s="7">
        <f t="shared" si="83"/>
        <v>0.17018641905943169</v>
      </c>
      <c r="DK143" s="13">
        <v>24.203218585820402</v>
      </c>
      <c r="DL143" s="7">
        <f t="shared" si="84"/>
        <v>0.48406437171640804</v>
      </c>
      <c r="DM143" s="13">
        <v>5.3532534131262297</v>
      </c>
      <c r="DN143" s="7">
        <f t="shared" si="85"/>
        <v>0.42826027305009839</v>
      </c>
      <c r="DO143" s="13">
        <v>1.52074209802103</v>
      </c>
      <c r="DP143" s="7">
        <f t="shared" si="86"/>
        <v>0.22811131470315449</v>
      </c>
      <c r="DQ143" s="13">
        <v>5.6809215717216404</v>
      </c>
      <c r="DR143" s="7">
        <f t="shared" si="87"/>
        <v>0.51128294145494757</v>
      </c>
      <c r="DS143" s="7" t="s">
        <v>77</v>
      </c>
      <c r="DT143" s="7" t="s">
        <v>77</v>
      </c>
      <c r="DU143" s="13">
        <v>4.3752745225945304</v>
      </c>
      <c r="DV143" s="7">
        <f t="shared" si="88"/>
        <v>0.17501098090378123</v>
      </c>
      <c r="DW143" s="7" t="s">
        <v>77</v>
      </c>
      <c r="DX143" s="7" t="s">
        <v>77</v>
      </c>
      <c r="DY143" s="13">
        <v>2.6082787471014899</v>
      </c>
      <c r="DZ143" s="7">
        <f t="shared" si="89"/>
        <v>0.1043311498840596</v>
      </c>
      <c r="EA143" s="7" t="s">
        <v>77</v>
      </c>
      <c r="EB143" s="7" t="s">
        <v>77</v>
      </c>
      <c r="EC143" s="13">
        <v>3.0806837610273901</v>
      </c>
      <c r="ED143" s="13">
        <f t="shared" si="90"/>
        <v>0.1848410256616434</v>
      </c>
      <c r="EE143" s="13">
        <v>0.42013892727877605</v>
      </c>
      <c r="EF143" s="7">
        <f t="shared" si="91"/>
        <v>5.8819449819028653E-2</v>
      </c>
      <c r="EG143" s="13">
        <v>4.1471129520388299</v>
      </c>
      <c r="EH143" s="13">
        <f t="shared" si="92"/>
        <v>0.66353807232621276</v>
      </c>
      <c r="EI143" s="7" t="s">
        <v>77</v>
      </c>
      <c r="EJ143" s="7" t="s">
        <v>77</v>
      </c>
      <c r="EK143" s="7" t="s">
        <v>77</v>
      </c>
      <c r="EL143" s="7" t="s">
        <v>77</v>
      </c>
      <c r="EM143" s="7" t="s">
        <v>77</v>
      </c>
      <c r="EN143" s="7" t="s">
        <v>77</v>
      </c>
      <c r="EO143" s="7" t="s">
        <v>77</v>
      </c>
      <c r="EP143" s="7" t="s">
        <v>77</v>
      </c>
      <c r="EQ143" s="7" t="s">
        <v>77</v>
      </c>
      <c r="ER143" s="7" t="s">
        <v>77</v>
      </c>
      <c r="ES143" s="13">
        <v>326.7542057</v>
      </c>
      <c r="ET143" s="13">
        <v>23.422211780000001</v>
      </c>
      <c r="EU143" s="13">
        <v>104.3905985</v>
      </c>
      <c r="EV143" s="13">
        <v>25.67930037</v>
      </c>
      <c r="EW143" s="13">
        <v>184.52792450000001</v>
      </c>
      <c r="EX143" s="13">
        <v>15.33401201</v>
      </c>
      <c r="EY143" s="13">
        <v>33.164532020000003</v>
      </c>
      <c r="EZ143" s="13">
        <v>4.1819338549999996</v>
      </c>
      <c r="FA143" s="13">
        <v>17.838316460000001</v>
      </c>
      <c r="FB143" s="13">
        <v>3.9458293910000002</v>
      </c>
      <c r="FC143" s="13">
        <v>1.1210263709999999</v>
      </c>
      <c r="FD143" s="13">
        <v>4.1881170799999996</v>
      </c>
      <c r="FE143" s="7" t="s">
        <v>77</v>
      </c>
      <c r="FF143" s="13">
        <v>3.2285158699999998</v>
      </c>
      <c r="FG143" s="7" t="s">
        <v>77</v>
      </c>
      <c r="FH143" s="13">
        <v>1.9281766339999999</v>
      </c>
      <c r="FI143" s="7" t="s">
        <v>77</v>
      </c>
      <c r="FJ143" s="13">
        <v>2.2850609569999998</v>
      </c>
      <c r="FK143" s="13">
        <v>0.31258556399999998</v>
      </c>
    </row>
    <row r="144" spans="1:167" x14ac:dyDescent="0.25">
      <c r="A144" t="s">
        <v>133</v>
      </c>
      <c r="B144" s="1" t="s">
        <v>225</v>
      </c>
      <c r="C144" s="15">
        <v>64.873819999999995</v>
      </c>
      <c r="D144" s="15">
        <v>-22.350280000000001</v>
      </c>
      <c r="E144">
        <v>18</v>
      </c>
      <c r="F144">
        <v>1</v>
      </c>
      <c r="G144" t="s">
        <v>72</v>
      </c>
      <c r="I144" s="17">
        <v>47.677999999999997</v>
      </c>
      <c r="J144" s="16">
        <f t="shared" si="64"/>
        <v>0.95355999999999996</v>
      </c>
      <c r="K144" s="17">
        <v>2.1379999999999999</v>
      </c>
      <c r="L144" s="16">
        <f t="shared" si="65"/>
        <v>5.5587999999999992E-2</v>
      </c>
      <c r="M144" s="17">
        <v>14.691000000000001</v>
      </c>
      <c r="N144" s="16">
        <f t="shared" si="66"/>
        <v>0.30557279999999998</v>
      </c>
      <c r="O144" s="17">
        <v>8.0350000000000001</v>
      </c>
      <c r="P144" s="16">
        <f t="shared" si="67"/>
        <v>0.147844</v>
      </c>
      <c r="Q144" s="17">
        <v>9.6000000000000002E-2</v>
      </c>
      <c r="R144" s="16">
        <f t="shared" si="68"/>
        <v>1.4380799999999999E-2</v>
      </c>
      <c r="S144" s="17">
        <v>7.266</v>
      </c>
      <c r="T144" s="16">
        <f t="shared" si="69"/>
        <v>0.1293348</v>
      </c>
      <c r="U144" s="17">
        <v>14.093999999999999</v>
      </c>
      <c r="V144" s="16">
        <f t="shared" si="70"/>
        <v>0.28188000000000002</v>
      </c>
      <c r="W144" s="17">
        <v>2.2080000000000002</v>
      </c>
      <c r="X144" s="16">
        <f t="shared" si="71"/>
        <v>3.73152E-2</v>
      </c>
      <c r="Y144" s="17">
        <v>0.67300000000000004</v>
      </c>
      <c r="Z144" s="16">
        <f t="shared" si="72"/>
        <v>1.94497E-2</v>
      </c>
      <c r="AA144" s="17">
        <v>0.24399999999999999</v>
      </c>
      <c r="AB144" s="16">
        <f t="shared" si="73"/>
        <v>1.35908E-2</v>
      </c>
      <c r="AC144" s="16" t="s">
        <v>77</v>
      </c>
      <c r="AD144" s="16" t="s">
        <v>77</v>
      </c>
      <c r="AE144" s="16">
        <f t="shared" si="74"/>
        <v>97.12299999999999</v>
      </c>
      <c r="AF144" s="17"/>
      <c r="AG144" s="17">
        <v>47.649000000000001</v>
      </c>
      <c r="AH144" s="17">
        <v>1.931</v>
      </c>
      <c r="AI144" s="17">
        <v>13.27</v>
      </c>
      <c r="AJ144" s="17">
        <v>0.79600000000000004</v>
      </c>
      <c r="AK144" s="17">
        <v>9.8710000000000004</v>
      </c>
      <c r="AL144" s="17">
        <v>8.6999999999999994E-2</v>
      </c>
      <c r="AM144" s="17">
        <v>10.842000000000001</v>
      </c>
      <c r="AN144" s="17">
        <v>12.731</v>
      </c>
      <c r="AO144" s="17">
        <v>1.994</v>
      </c>
      <c r="AP144" s="17">
        <v>0.60799999999999998</v>
      </c>
      <c r="AQ144" s="17">
        <v>0.22</v>
      </c>
      <c r="AS144">
        <v>12.89</v>
      </c>
      <c r="AU144" s="13">
        <v>39.650199999999998</v>
      </c>
      <c r="AV144" s="7" t="s">
        <v>77</v>
      </c>
      <c r="AW144" s="7" t="s">
        <v>77</v>
      </c>
      <c r="AX144" s="7" t="s">
        <v>77</v>
      </c>
      <c r="AY144" s="13">
        <v>4.4050000000000006E-2</v>
      </c>
      <c r="AZ144" s="7" t="s">
        <v>77</v>
      </c>
      <c r="BA144" s="13">
        <v>12.351100000000001</v>
      </c>
      <c r="BB144" s="7" t="s">
        <v>77</v>
      </c>
      <c r="BC144" s="13">
        <v>0.22155000000000002</v>
      </c>
      <c r="BD144" s="7" t="s">
        <v>77</v>
      </c>
      <c r="BE144" s="13">
        <v>46.346150000000002</v>
      </c>
      <c r="BF144" s="7" t="s">
        <v>77</v>
      </c>
      <c r="BG144" s="13">
        <v>0.314</v>
      </c>
      <c r="BH144" s="7" t="s">
        <v>77</v>
      </c>
      <c r="BI144" s="7" t="s">
        <v>77</v>
      </c>
      <c r="BJ144" s="7" t="s">
        <v>77</v>
      </c>
      <c r="BK144" s="13">
        <v>0.24760000000000001</v>
      </c>
      <c r="BL144" s="7" t="s">
        <v>77</v>
      </c>
      <c r="BM144" s="7" t="s">
        <v>77</v>
      </c>
      <c r="BN144" s="7" t="s">
        <v>77</v>
      </c>
      <c r="BO144" s="7" t="s">
        <v>77</v>
      </c>
      <c r="BP144" s="7" t="s">
        <v>77</v>
      </c>
      <c r="BQ144" s="7" t="s">
        <v>77</v>
      </c>
      <c r="BR144" s="7" t="s">
        <v>77</v>
      </c>
      <c r="BS144" s="7" t="s">
        <v>77</v>
      </c>
      <c r="BT144" s="7" t="s">
        <v>77</v>
      </c>
      <c r="BU144" s="7">
        <f t="shared" si="75"/>
        <v>99.17465</v>
      </c>
      <c r="BV144" s="7">
        <v>86.993386417690559</v>
      </c>
      <c r="BW144" s="7" t="s">
        <v>77</v>
      </c>
      <c r="BY144" s="24" t="s">
        <v>77</v>
      </c>
      <c r="BZ144" s="1" t="s">
        <v>77</v>
      </c>
      <c r="CA144" s="13">
        <v>4.0416624718950303</v>
      </c>
      <c r="CB144" s="7">
        <f t="shared" si="76"/>
        <v>0.20208312359475153</v>
      </c>
      <c r="CC144" s="1" t="s">
        <v>77</v>
      </c>
      <c r="CD144" s="1" t="s">
        <v>77</v>
      </c>
      <c r="CE144" s="1" t="s">
        <v>77</v>
      </c>
      <c r="CF144" s="1" t="s">
        <v>77</v>
      </c>
      <c r="CG144" s="1" t="s">
        <v>77</v>
      </c>
      <c r="CH144" s="1" t="s">
        <v>77</v>
      </c>
      <c r="CI144" s="1" t="s">
        <v>77</v>
      </c>
      <c r="CJ144" s="1" t="s">
        <v>77</v>
      </c>
      <c r="CK144" s="1" t="s">
        <v>77</v>
      </c>
      <c r="CL144" s="1" t="s">
        <v>77</v>
      </c>
      <c r="CM144" s="1" t="s">
        <v>77</v>
      </c>
      <c r="CN144" s="1" t="s">
        <v>77</v>
      </c>
      <c r="CO144" s="1" t="s">
        <v>77</v>
      </c>
      <c r="CP144" s="1" t="s">
        <v>77</v>
      </c>
      <c r="CQ144" s="1" t="s">
        <v>77</v>
      </c>
      <c r="CR144" s="1" t="s">
        <v>77</v>
      </c>
      <c r="CS144" s="1" t="s">
        <v>77</v>
      </c>
      <c r="CT144" s="1" t="s">
        <v>77</v>
      </c>
      <c r="CU144" s="1" t="s">
        <v>77</v>
      </c>
      <c r="CV144" s="1" t="s">
        <v>77</v>
      </c>
      <c r="CW144" s="13">
        <v>27.549162723581301</v>
      </c>
      <c r="CX144" s="7">
        <f t="shared" si="77"/>
        <v>0.55098325447162599</v>
      </c>
      <c r="CY144" s="13">
        <v>128.04540420819501</v>
      </c>
      <c r="CZ144" s="7">
        <f t="shared" si="78"/>
        <v>2.5609080841639003</v>
      </c>
      <c r="DA144" s="13">
        <v>33.243565220309399</v>
      </c>
      <c r="DB144" s="7">
        <f t="shared" si="79"/>
        <v>1.329742608812376</v>
      </c>
      <c r="DC144" s="13">
        <v>253.57394543441001</v>
      </c>
      <c r="DD144" s="7">
        <f t="shared" si="80"/>
        <v>15.2144367260646</v>
      </c>
      <c r="DE144" s="13">
        <v>20.6277895231384</v>
      </c>
      <c r="DF144" s="7">
        <f t="shared" si="81"/>
        <v>0.61883368569415198</v>
      </c>
      <c r="DG144" s="13">
        <v>45.177690526527698</v>
      </c>
      <c r="DH144" s="7">
        <f t="shared" si="82"/>
        <v>1.355330715795831</v>
      </c>
      <c r="DI144" s="13">
        <v>5.7122302761837602</v>
      </c>
      <c r="DJ144" s="7">
        <f t="shared" si="83"/>
        <v>0.17136690828551279</v>
      </c>
      <c r="DK144" s="13">
        <v>24.770126514312601</v>
      </c>
      <c r="DL144" s="7">
        <f t="shared" si="84"/>
        <v>0.49540253028625203</v>
      </c>
      <c r="DM144" s="13">
        <v>5.3399442934326604</v>
      </c>
      <c r="DN144" s="7">
        <f t="shared" si="85"/>
        <v>0.42719554347461286</v>
      </c>
      <c r="DO144" s="13">
        <v>1.42202758481828</v>
      </c>
      <c r="DP144" s="7">
        <f t="shared" si="86"/>
        <v>0.21330413772274198</v>
      </c>
      <c r="DQ144" s="13">
        <v>5.1784455854223301</v>
      </c>
      <c r="DR144" s="7">
        <f t="shared" si="87"/>
        <v>0.46606010268800968</v>
      </c>
      <c r="DS144" s="7" t="s">
        <v>77</v>
      </c>
      <c r="DT144" s="7" t="s">
        <v>77</v>
      </c>
      <c r="DU144" s="13">
        <v>4.3699033524614901</v>
      </c>
      <c r="DV144" s="7">
        <f t="shared" si="88"/>
        <v>0.17479613409845959</v>
      </c>
      <c r="DW144" s="7" t="s">
        <v>77</v>
      </c>
      <c r="DX144" s="7" t="s">
        <v>77</v>
      </c>
      <c r="DY144" s="13">
        <v>2.4088476123359799</v>
      </c>
      <c r="DZ144" s="7">
        <f t="shared" si="89"/>
        <v>9.6353904493439196E-2</v>
      </c>
      <c r="EA144" s="7" t="s">
        <v>77</v>
      </c>
      <c r="EB144" s="7" t="s">
        <v>77</v>
      </c>
      <c r="EC144" s="13">
        <v>2.6951407765361202</v>
      </c>
      <c r="ED144" s="13">
        <f t="shared" si="90"/>
        <v>0.16170844659216721</v>
      </c>
      <c r="EE144" s="13">
        <v>0.35707993556830803</v>
      </c>
      <c r="EF144" s="7">
        <f t="shared" si="91"/>
        <v>4.999119097956313E-2</v>
      </c>
      <c r="EG144" s="13">
        <v>3.7165676700560399</v>
      </c>
      <c r="EH144" s="13">
        <f t="shared" si="92"/>
        <v>0.59465082720896645</v>
      </c>
      <c r="EI144" s="7" t="s">
        <v>77</v>
      </c>
      <c r="EJ144" s="7" t="s">
        <v>77</v>
      </c>
      <c r="EK144" s="7" t="s">
        <v>77</v>
      </c>
      <c r="EL144" s="7" t="s">
        <v>77</v>
      </c>
      <c r="EM144" s="7" t="s">
        <v>77</v>
      </c>
      <c r="EN144" s="7" t="s">
        <v>77</v>
      </c>
      <c r="EO144" s="7" t="s">
        <v>77</v>
      </c>
      <c r="EP144" s="7" t="s">
        <v>77</v>
      </c>
      <c r="EQ144" s="7" t="s">
        <v>77</v>
      </c>
      <c r="ER144" s="7" t="s">
        <v>77</v>
      </c>
      <c r="ES144" s="13">
        <v>405.32722360000002</v>
      </c>
      <c r="ET144" s="13">
        <v>24.00105636</v>
      </c>
      <c r="EU144" s="13">
        <v>111.5480481</v>
      </c>
      <c r="EV144" s="13">
        <v>28.998459499999999</v>
      </c>
      <c r="EW144" s="13">
        <v>220.88923930000001</v>
      </c>
      <c r="EX144" s="13">
        <v>17.96889225</v>
      </c>
      <c r="EY144" s="13">
        <v>39.354394829999997</v>
      </c>
      <c r="EZ144" s="13">
        <v>4.9764731600000003</v>
      </c>
      <c r="FA144" s="13">
        <v>21.577554970000001</v>
      </c>
      <c r="FB144" s="13">
        <v>4.6518822479999997</v>
      </c>
      <c r="FC144" s="13">
        <v>1.2388478949999999</v>
      </c>
      <c r="FD144" s="13">
        <v>4.5115664960000004</v>
      </c>
      <c r="FE144" s="7" t="s">
        <v>77</v>
      </c>
      <c r="FF144" s="13">
        <v>3.8087246229999998</v>
      </c>
      <c r="FG144" s="7" t="s">
        <v>77</v>
      </c>
      <c r="FH144" s="13">
        <v>2.1012448419999998</v>
      </c>
      <c r="FI144" s="7" t="s">
        <v>77</v>
      </c>
      <c r="FJ144" s="13">
        <v>2.3545506669999998</v>
      </c>
      <c r="FK144" s="13">
        <v>0.31238585000000002</v>
      </c>
    </row>
    <row r="145" spans="1:167" x14ac:dyDescent="0.25">
      <c r="A145" t="s">
        <v>133</v>
      </c>
      <c r="B145" s="1" t="s">
        <v>225</v>
      </c>
      <c r="C145" s="15">
        <v>64.873819999999995</v>
      </c>
      <c r="D145" s="15">
        <v>-22.350280000000001</v>
      </c>
      <c r="E145">
        <v>18</v>
      </c>
      <c r="F145">
        <v>2</v>
      </c>
      <c r="G145" t="s">
        <v>72</v>
      </c>
      <c r="I145" s="17">
        <v>47.231999999999999</v>
      </c>
      <c r="J145" s="16">
        <f t="shared" si="64"/>
        <v>0.94464000000000004</v>
      </c>
      <c r="K145" s="17">
        <v>2.1349999999999998</v>
      </c>
      <c r="L145" s="16">
        <f t="shared" si="65"/>
        <v>5.550999999999999E-2</v>
      </c>
      <c r="M145" s="17">
        <v>14.781000000000001</v>
      </c>
      <c r="N145" s="16">
        <f t="shared" si="66"/>
        <v>0.30744480000000002</v>
      </c>
      <c r="O145" s="17">
        <v>7.8140000000000001</v>
      </c>
      <c r="P145" s="16">
        <f t="shared" si="67"/>
        <v>0.14377760000000001</v>
      </c>
      <c r="Q145" s="17">
        <v>0.13400000000000001</v>
      </c>
      <c r="R145" s="16">
        <f t="shared" si="68"/>
        <v>2.0073199999999999E-2</v>
      </c>
      <c r="S145" s="17">
        <v>7.5019999999999998</v>
      </c>
      <c r="T145" s="16">
        <f t="shared" si="69"/>
        <v>0.1335356</v>
      </c>
      <c r="U145" s="17">
        <v>13.959</v>
      </c>
      <c r="V145" s="16">
        <f t="shared" si="70"/>
        <v>0.27917999999999998</v>
      </c>
      <c r="W145" s="17">
        <v>2.302</v>
      </c>
      <c r="X145" s="16">
        <f t="shared" si="71"/>
        <v>3.8903799999999995E-2</v>
      </c>
      <c r="Y145" s="17">
        <v>0.72199999999999998</v>
      </c>
      <c r="Z145" s="16">
        <f t="shared" si="72"/>
        <v>2.0865799999999997E-2</v>
      </c>
      <c r="AA145" s="17">
        <v>0.24399999999999999</v>
      </c>
      <c r="AB145" s="16">
        <f t="shared" si="73"/>
        <v>1.35908E-2</v>
      </c>
      <c r="AC145" s="16" t="s">
        <v>77</v>
      </c>
      <c r="AD145" s="16" t="s">
        <v>77</v>
      </c>
      <c r="AE145" s="16">
        <f t="shared" si="74"/>
        <v>96.824999999999989</v>
      </c>
      <c r="AF145" s="17"/>
      <c r="AG145" s="17">
        <v>47.377000000000002</v>
      </c>
      <c r="AH145" s="17">
        <v>1.944</v>
      </c>
      <c r="AI145" s="17">
        <v>13.457000000000001</v>
      </c>
      <c r="AJ145" s="17">
        <v>0.79800000000000004</v>
      </c>
      <c r="AK145" s="17">
        <v>9.8629999999999995</v>
      </c>
      <c r="AL145" s="17">
        <v>0.122</v>
      </c>
      <c r="AM145" s="17">
        <v>10.754</v>
      </c>
      <c r="AN145" s="17">
        <v>12.709</v>
      </c>
      <c r="AO145" s="17">
        <v>2.0960000000000001</v>
      </c>
      <c r="AP145" s="17">
        <v>0.65700000000000003</v>
      </c>
      <c r="AQ145" s="17">
        <v>0.222</v>
      </c>
      <c r="AS145">
        <v>12.24</v>
      </c>
      <c r="AU145" s="13">
        <v>39.650199999999998</v>
      </c>
      <c r="AV145" s="7" t="s">
        <v>77</v>
      </c>
      <c r="AW145" s="7" t="s">
        <v>77</v>
      </c>
      <c r="AX145" s="7" t="s">
        <v>77</v>
      </c>
      <c r="AY145" s="13">
        <v>4.4050000000000006E-2</v>
      </c>
      <c r="AZ145" s="7" t="s">
        <v>77</v>
      </c>
      <c r="BA145" s="13">
        <v>12.351100000000001</v>
      </c>
      <c r="BB145" s="7" t="s">
        <v>77</v>
      </c>
      <c r="BC145" s="13">
        <v>0.22155000000000002</v>
      </c>
      <c r="BD145" s="7" t="s">
        <v>77</v>
      </c>
      <c r="BE145" s="13">
        <v>46.346150000000002</v>
      </c>
      <c r="BF145" s="7" t="s">
        <v>77</v>
      </c>
      <c r="BG145" s="13">
        <v>0.314</v>
      </c>
      <c r="BH145" s="7" t="s">
        <v>77</v>
      </c>
      <c r="BI145" s="7" t="s">
        <v>77</v>
      </c>
      <c r="BJ145" s="7" t="s">
        <v>77</v>
      </c>
      <c r="BK145" s="13">
        <v>0.24760000000000001</v>
      </c>
      <c r="BL145" s="7" t="s">
        <v>77</v>
      </c>
      <c r="BM145" s="7" t="s">
        <v>77</v>
      </c>
      <c r="BN145" s="7" t="s">
        <v>77</v>
      </c>
      <c r="BO145" s="7" t="s">
        <v>77</v>
      </c>
      <c r="BP145" s="7" t="s">
        <v>77</v>
      </c>
      <c r="BQ145" s="7" t="s">
        <v>77</v>
      </c>
      <c r="BR145" s="7" t="s">
        <v>77</v>
      </c>
      <c r="BS145" s="7" t="s">
        <v>77</v>
      </c>
      <c r="BT145" s="7" t="s">
        <v>77</v>
      </c>
      <c r="BU145" s="7">
        <f t="shared" si="75"/>
        <v>99.17465</v>
      </c>
      <c r="BV145" s="7">
        <v>86.993386417690559</v>
      </c>
      <c r="BW145" s="7" t="s">
        <v>77</v>
      </c>
      <c r="BY145" s="24" t="s">
        <v>77</v>
      </c>
      <c r="BZ145" s="1" t="s">
        <v>77</v>
      </c>
      <c r="CA145" s="13">
        <v>4.2471116041844397</v>
      </c>
      <c r="CB145" s="7">
        <f t="shared" si="76"/>
        <v>0.21235558020922199</v>
      </c>
      <c r="CC145" s="1" t="s">
        <v>77</v>
      </c>
      <c r="CD145" s="1" t="s">
        <v>77</v>
      </c>
      <c r="CE145" s="1" t="s">
        <v>77</v>
      </c>
      <c r="CF145" s="1" t="s">
        <v>77</v>
      </c>
      <c r="CG145" s="1" t="s">
        <v>77</v>
      </c>
      <c r="CH145" s="1" t="s">
        <v>77</v>
      </c>
      <c r="CI145" s="1" t="s">
        <v>77</v>
      </c>
      <c r="CJ145" s="1" t="s">
        <v>77</v>
      </c>
      <c r="CK145" s="1" t="s">
        <v>77</v>
      </c>
      <c r="CL145" s="1" t="s">
        <v>77</v>
      </c>
      <c r="CM145" s="1" t="s">
        <v>77</v>
      </c>
      <c r="CN145" s="1" t="s">
        <v>77</v>
      </c>
      <c r="CO145" s="1" t="s">
        <v>77</v>
      </c>
      <c r="CP145" s="1" t="s">
        <v>77</v>
      </c>
      <c r="CQ145" s="1" t="s">
        <v>77</v>
      </c>
      <c r="CR145" s="1" t="s">
        <v>77</v>
      </c>
      <c r="CS145" s="1" t="s">
        <v>77</v>
      </c>
      <c r="CT145" s="1" t="s">
        <v>77</v>
      </c>
      <c r="CU145" s="1" t="s">
        <v>77</v>
      </c>
      <c r="CV145" s="1" t="s">
        <v>77</v>
      </c>
      <c r="CW145" s="13">
        <v>28.201159804454999</v>
      </c>
      <c r="CX145" s="7">
        <f t="shared" si="77"/>
        <v>0.56402319608910001</v>
      </c>
      <c r="CY145" s="13">
        <v>135.07762729160899</v>
      </c>
      <c r="CZ145" s="7">
        <f t="shared" si="78"/>
        <v>2.7015525458321799</v>
      </c>
      <c r="DA145" s="13">
        <v>35.262035776516399</v>
      </c>
      <c r="DB145" s="7">
        <f t="shared" si="79"/>
        <v>1.4104814310606559</v>
      </c>
      <c r="DC145" s="13">
        <v>286.351866633074</v>
      </c>
      <c r="DD145" s="7">
        <f t="shared" si="80"/>
        <v>17.181111997984438</v>
      </c>
      <c r="DE145" s="13">
        <v>22.071853675784102</v>
      </c>
      <c r="DF145" s="7">
        <f t="shared" si="81"/>
        <v>0.66215561027352299</v>
      </c>
      <c r="DG145" s="13">
        <v>48.176981332610701</v>
      </c>
      <c r="DH145" s="7">
        <f t="shared" si="82"/>
        <v>1.4453094399783211</v>
      </c>
      <c r="DI145" s="13">
        <v>6.0329733380476398</v>
      </c>
      <c r="DJ145" s="7">
        <f t="shared" si="83"/>
        <v>0.18098920014142919</v>
      </c>
      <c r="DK145" s="13">
        <v>26.1898158244075</v>
      </c>
      <c r="DL145" s="7">
        <f t="shared" si="84"/>
        <v>0.52379631648815006</v>
      </c>
      <c r="DM145" s="13">
        <v>5.7640884059781401</v>
      </c>
      <c r="DN145" s="7">
        <f t="shared" si="85"/>
        <v>0.46112707247825124</v>
      </c>
      <c r="DO145" s="13">
        <v>1.5370902415941701</v>
      </c>
      <c r="DP145" s="7">
        <f t="shared" si="86"/>
        <v>0.23056353623912551</v>
      </c>
      <c r="DQ145" s="13">
        <v>5.57354002892101</v>
      </c>
      <c r="DR145" s="7">
        <f t="shared" si="87"/>
        <v>0.50161860260289093</v>
      </c>
      <c r="DS145" s="7" t="s">
        <v>77</v>
      </c>
      <c r="DT145" s="7" t="s">
        <v>77</v>
      </c>
      <c r="DU145" s="13">
        <v>4.5551648137601299</v>
      </c>
      <c r="DV145" s="7">
        <f t="shared" si="88"/>
        <v>0.18220659255040519</v>
      </c>
      <c r="DW145" s="7" t="s">
        <v>77</v>
      </c>
      <c r="DX145" s="7" t="s">
        <v>77</v>
      </c>
      <c r="DY145" s="13">
        <v>2.5173557813436203</v>
      </c>
      <c r="DZ145" s="7">
        <f t="shared" si="89"/>
        <v>0.10069423125374481</v>
      </c>
      <c r="EA145" s="7" t="s">
        <v>77</v>
      </c>
      <c r="EB145" s="7" t="s">
        <v>77</v>
      </c>
      <c r="EC145" s="13">
        <v>2.4707772891740998</v>
      </c>
      <c r="ED145" s="13">
        <f t="shared" si="90"/>
        <v>0.14824663735044599</v>
      </c>
      <c r="EE145" s="13">
        <v>0.42735766565534905</v>
      </c>
      <c r="EF145" s="7">
        <f t="shared" si="91"/>
        <v>5.9830073191748871E-2</v>
      </c>
      <c r="EG145" s="13">
        <v>4.1730094575511201</v>
      </c>
      <c r="EH145" s="13">
        <f t="shared" si="92"/>
        <v>0.66768151320817926</v>
      </c>
      <c r="EI145" s="7" t="s">
        <v>77</v>
      </c>
      <c r="EJ145" s="7" t="s">
        <v>77</v>
      </c>
      <c r="EK145" s="7" t="s">
        <v>77</v>
      </c>
      <c r="EL145" s="7" t="s">
        <v>77</v>
      </c>
      <c r="EM145" s="7" t="s">
        <v>77</v>
      </c>
      <c r="EN145" s="7" t="s">
        <v>77</v>
      </c>
      <c r="EO145" s="7" t="s">
        <v>77</v>
      </c>
      <c r="EP145" s="7" t="s">
        <v>77</v>
      </c>
      <c r="EQ145" s="7" t="s">
        <v>77</v>
      </c>
      <c r="ER145" s="7" t="s">
        <v>77</v>
      </c>
      <c r="ES145" s="13">
        <v>438.50178160000002</v>
      </c>
      <c r="ET145" s="13">
        <v>24.75224626</v>
      </c>
      <c r="EU145" s="13">
        <v>118.5518648</v>
      </c>
      <c r="EV145" s="13">
        <v>30.98639339</v>
      </c>
      <c r="EW145" s="13">
        <v>251.3034481</v>
      </c>
      <c r="EX145" s="13">
        <v>19.370284080000001</v>
      </c>
      <c r="EY145" s="13">
        <v>42.280229220000002</v>
      </c>
      <c r="EZ145" s="13">
        <v>5.2950904530000003</v>
      </c>
      <c r="FA145" s="13">
        <v>22.984482459999999</v>
      </c>
      <c r="FB145" s="13">
        <v>5.0588281789999998</v>
      </c>
      <c r="FC145" s="13">
        <v>1.3490736889999999</v>
      </c>
      <c r="FD145" s="13">
        <v>4.8919774059999996</v>
      </c>
      <c r="FE145" s="7" t="s">
        <v>77</v>
      </c>
      <c r="FF145" s="13">
        <v>3.9997009690000001</v>
      </c>
      <c r="FG145" s="7" t="s">
        <v>77</v>
      </c>
      <c r="FH145" s="13">
        <v>2.2121177869999999</v>
      </c>
      <c r="FI145" s="7" t="s">
        <v>77</v>
      </c>
      <c r="FJ145" s="13">
        <v>2.1743076129999999</v>
      </c>
      <c r="FK145" s="13">
        <v>0.37657017300000001</v>
      </c>
    </row>
    <row r="146" spans="1:167" x14ac:dyDescent="0.25">
      <c r="A146" t="s">
        <v>133</v>
      </c>
      <c r="B146" s="1" t="s">
        <v>225</v>
      </c>
      <c r="C146" s="15">
        <v>64.873819999999995</v>
      </c>
      <c r="D146" s="15">
        <v>-22.350280000000001</v>
      </c>
      <c r="E146">
        <v>18</v>
      </c>
      <c r="F146">
        <v>4</v>
      </c>
      <c r="G146" t="s">
        <v>72</v>
      </c>
      <c r="I146" s="17">
        <v>47.237000000000002</v>
      </c>
      <c r="J146" s="16">
        <f t="shared" si="64"/>
        <v>0.94474000000000002</v>
      </c>
      <c r="K146" s="17">
        <v>2.0670000000000002</v>
      </c>
      <c r="L146" s="16">
        <f t="shared" si="65"/>
        <v>5.3742000000000005E-2</v>
      </c>
      <c r="M146" s="17">
        <v>14.654</v>
      </c>
      <c r="N146" s="16">
        <f t="shared" si="66"/>
        <v>0.3048032</v>
      </c>
      <c r="O146" s="17">
        <v>7.7460000000000004</v>
      </c>
      <c r="P146" s="16">
        <f t="shared" si="67"/>
        <v>0.1425264</v>
      </c>
      <c r="Q146" s="17">
        <v>0.14099999999999999</v>
      </c>
      <c r="R146" s="16">
        <f t="shared" si="68"/>
        <v>2.1121799999999996E-2</v>
      </c>
      <c r="S146" s="17">
        <v>7.2990000000000004</v>
      </c>
      <c r="T146" s="16">
        <f t="shared" si="69"/>
        <v>0.12992220000000002</v>
      </c>
      <c r="U146" s="17">
        <v>14.141</v>
      </c>
      <c r="V146" s="16">
        <f t="shared" si="70"/>
        <v>0.28282000000000002</v>
      </c>
      <c r="W146" s="17">
        <v>2.2789999999999999</v>
      </c>
      <c r="X146" s="16">
        <f t="shared" si="71"/>
        <v>3.8515099999999997E-2</v>
      </c>
      <c r="Y146" s="17">
        <v>0.64900000000000002</v>
      </c>
      <c r="Z146" s="16">
        <f t="shared" si="72"/>
        <v>1.8756100000000001E-2</v>
      </c>
      <c r="AA146" s="17">
        <v>0.245</v>
      </c>
      <c r="AB146" s="16">
        <f t="shared" si="73"/>
        <v>1.3646499999999999E-2</v>
      </c>
      <c r="AC146" s="16" t="s">
        <v>77</v>
      </c>
      <c r="AD146" s="16" t="s">
        <v>77</v>
      </c>
      <c r="AE146" s="16">
        <f t="shared" si="74"/>
        <v>96.458000000000013</v>
      </c>
      <c r="AF146" s="17"/>
      <c r="AG146" s="17">
        <v>47.533999999999999</v>
      </c>
      <c r="AH146" s="17">
        <v>1.8839999999999999</v>
      </c>
      <c r="AI146" s="17">
        <v>13.36</v>
      </c>
      <c r="AJ146" s="17">
        <v>0.79600000000000004</v>
      </c>
      <c r="AK146" s="17">
        <v>9.798</v>
      </c>
      <c r="AL146" s="17">
        <v>0.129</v>
      </c>
      <c r="AM146" s="17">
        <v>10.714</v>
      </c>
      <c r="AN146" s="17">
        <v>12.891999999999999</v>
      </c>
      <c r="AO146" s="17">
        <v>2.0779999999999998</v>
      </c>
      <c r="AP146" s="17">
        <v>0.59199999999999997</v>
      </c>
      <c r="AQ146" s="17">
        <v>0.223</v>
      </c>
      <c r="AS146">
        <v>12.54</v>
      </c>
      <c r="AU146" s="13">
        <v>39.650199999999998</v>
      </c>
      <c r="AV146" s="7" t="s">
        <v>77</v>
      </c>
      <c r="AW146" s="7" t="s">
        <v>77</v>
      </c>
      <c r="AX146" s="7" t="s">
        <v>77</v>
      </c>
      <c r="AY146" s="13">
        <v>4.4050000000000006E-2</v>
      </c>
      <c r="AZ146" s="7" t="s">
        <v>77</v>
      </c>
      <c r="BA146" s="13">
        <v>12.351100000000001</v>
      </c>
      <c r="BB146" s="7" t="s">
        <v>77</v>
      </c>
      <c r="BC146" s="13">
        <v>0.22155000000000002</v>
      </c>
      <c r="BD146" s="7" t="s">
        <v>77</v>
      </c>
      <c r="BE146" s="13">
        <v>46.346150000000002</v>
      </c>
      <c r="BF146" s="7" t="s">
        <v>77</v>
      </c>
      <c r="BG146" s="13">
        <v>0.314</v>
      </c>
      <c r="BH146" s="7" t="s">
        <v>77</v>
      </c>
      <c r="BI146" s="7" t="s">
        <v>77</v>
      </c>
      <c r="BJ146" s="7" t="s">
        <v>77</v>
      </c>
      <c r="BK146" s="13">
        <v>0.24760000000000001</v>
      </c>
      <c r="BL146" s="7" t="s">
        <v>77</v>
      </c>
      <c r="BM146" s="7" t="s">
        <v>77</v>
      </c>
      <c r="BN146" s="7" t="s">
        <v>77</v>
      </c>
      <c r="BO146" s="7" t="s">
        <v>77</v>
      </c>
      <c r="BP146" s="7" t="s">
        <v>77</v>
      </c>
      <c r="BQ146" s="7" t="s">
        <v>77</v>
      </c>
      <c r="BR146" s="7" t="s">
        <v>77</v>
      </c>
      <c r="BS146" s="7" t="s">
        <v>77</v>
      </c>
      <c r="BT146" s="7" t="s">
        <v>77</v>
      </c>
      <c r="BU146" s="7">
        <f t="shared" si="75"/>
        <v>99.17465</v>
      </c>
      <c r="BV146" s="7">
        <v>86.993386417690559</v>
      </c>
      <c r="BW146" s="7" t="s">
        <v>77</v>
      </c>
      <c r="BY146" s="24" t="s">
        <v>77</v>
      </c>
      <c r="BZ146" s="1" t="s">
        <v>77</v>
      </c>
      <c r="CA146" s="13">
        <v>4.11543542322935</v>
      </c>
      <c r="CB146" s="7">
        <f t="shared" si="76"/>
        <v>0.2057717711614675</v>
      </c>
      <c r="CC146" s="1" t="s">
        <v>77</v>
      </c>
      <c r="CD146" s="1" t="s">
        <v>77</v>
      </c>
      <c r="CE146" s="1" t="s">
        <v>77</v>
      </c>
      <c r="CF146" s="1" t="s">
        <v>77</v>
      </c>
      <c r="CG146" s="1" t="s">
        <v>77</v>
      </c>
      <c r="CH146" s="1" t="s">
        <v>77</v>
      </c>
      <c r="CI146" s="1" t="s">
        <v>77</v>
      </c>
      <c r="CJ146" s="1" t="s">
        <v>77</v>
      </c>
      <c r="CK146" s="1" t="s">
        <v>77</v>
      </c>
      <c r="CL146" s="1" t="s">
        <v>77</v>
      </c>
      <c r="CM146" s="1" t="s">
        <v>77</v>
      </c>
      <c r="CN146" s="1" t="s">
        <v>77</v>
      </c>
      <c r="CO146" s="1" t="s">
        <v>77</v>
      </c>
      <c r="CP146" s="1" t="s">
        <v>77</v>
      </c>
      <c r="CQ146" s="1" t="s">
        <v>77</v>
      </c>
      <c r="CR146" s="1" t="s">
        <v>77</v>
      </c>
      <c r="CS146" s="1" t="s">
        <v>77</v>
      </c>
      <c r="CT146" s="1" t="s">
        <v>77</v>
      </c>
      <c r="CU146" s="1" t="s">
        <v>77</v>
      </c>
      <c r="CV146" s="1" t="s">
        <v>77</v>
      </c>
      <c r="CW146" s="13">
        <v>27.8172949903465</v>
      </c>
      <c r="CX146" s="7">
        <f t="shared" si="77"/>
        <v>0.55634589980693006</v>
      </c>
      <c r="CY146" s="13">
        <v>128.18395826982399</v>
      </c>
      <c r="CZ146" s="7">
        <f t="shared" si="78"/>
        <v>2.5636791653964797</v>
      </c>
      <c r="DA146" s="13">
        <v>33.416742878433801</v>
      </c>
      <c r="DB146" s="7">
        <f t="shared" si="79"/>
        <v>1.3366697151373521</v>
      </c>
      <c r="DC146" s="13">
        <v>260.601903600583</v>
      </c>
      <c r="DD146" s="7">
        <f t="shared" si="80"/>
        <v>15.636114216034979</v>
      </c>
      <c r="DE146" s="13">
        <v>21.254615045896401</v>
      </c>
      <c r="DF146" s="7">
        <f t="shared" si="81"/>
        <v>0.63763845137689201</v>
      </c>
      <c r="DG146" s="13">
        <v>46.7220472174237</v>
      </c>
      <c r="DH146" s="7">
        <f t="shared" si="82"/>
        <v>1.401661416522711</v>
      </c>
      <c r="DI146" s="13">
        <v>5.7942112928902905</v>
      </c>
      <c r="DJ146" s="7">
        <f t="shared" si="83"/>
        <v>0.1738263387867087</v>
      </c>
      <c r="DK146" s="13">
        <v>25.605036751007699</v>
      </c>
      <c r="DL146" s="7">
        <f t="shared" si="84"/>
        <v>0.51210073502015396</v>
      </c>
      <c r="DM146" s="13">
        <v>5.8947684855875098</v>
      </c>
      <c r="DN146" s="7">
        <f t="shared" si="85"/>
        <v>0.4715814788470008</v>
      </c>
      <c r="DO146" s="13">
        <v>1.5528147545981099</v>
      </c>
      <c r="DP146" s="7">
        <f t="shared" si="86"/>
        <v>0.23292221318971648</v>
      </c>
      <c r="DQ146" s="13">
        <v>5.4692527859634898</v>
      </c>
      <c r="DR146" s="7">
        <f t="shared" si="87"/>
        <v>0.49223275073671408</v>
      </c>
      <c r="DS146" s="7" t="s">
        <v>77</v>
      </c>
      <c r="DT146" s="7" t="s">
        <v>77</v>
      </c>
      <c r="DU146" s="13">
        <v>4.6446838058462898</v>
      </c>
      <c r="DV146" s="7">
        <f t="shared" si="88"/>
        <v>0.18578735223385159</v>
      </c>
      <c r="DW146" s="7" t="s">
        <v>77</v>
      </c>
      <c r="DX146" s="7" t="s">
        <v>77</v>
      </c>
      <c r="DY146" s="13">
        <v>2.7065762287030402</v>
      </c>
      <c r="DZ146" s="7">
        <f t="shared" si="89"/>
        <v>0.10826304914812161</v>
      </c>
      <c r="EA146" s="7" t="s">
        <v>77</v>
      </c>
      <c r="EB146" s="7" t="s">
        <v>77</v>
      </c>
      <c r="EC146" s="13">
        <v>2.5721471395183402</v>
      </c>
      <c r="ED146" s="13">
        <f t="shared" si="90"/>
        <v>0.1543288283711004</v>
      </c>
      <c r="EE146" s="13">
        <v>0.38857416251735905</v>
      </c>
      <c r="EF146" s="7">
        <f t="shared" si="91"/>
        <v>5.4400382752430275E-2</v>
      </c>
      <c r="EG146" s="13">
        <v>4.1239033973512198</v>
      </c>
      <c r="EH146" s="13">
        <f t="shared" si="92"/>
        <v>0.65982454357619513</v>
      </c>
      <c r="EI146" s="7" t="s">
        <v>77</v>
      </c>
      <c r="EJ146" s="7" t="s">
        <v>77</v>
      </c>
      <c r="EK146" s="7" t="s">
        <v>77</v>
      </c>
      <c r="EL146" s="7" t="s">
        <v>77</v>
      </c>
      <c r="EM146" s="7" t="s">
        <v>77</v>
      </c>
      <c r="EN146" s="7" t="s">
        <v>77</v>
      </c>
      <c r="EO146" s="7" t="s">
        <v>77</v>
      </c>
      <c r="EP146" s="7" t="s">
        <v>77</v>
      </c>
      <c r="EQ146" s="7" t="s">
        <v>77</v>
      </c>
      <c r="ER146" s="7" t="s">
        <v>77</v>
      </c>
      <c r="ES146" s="13">
        <v>410.38997139999998</v>
      </c>
      <c r="ET146" s="13">
        <v>24.331940199999998</v>
      </c>
      <c r="EU146" s="13">
        <v>112.1172009</v>
      </c>
      <c r="EV146" s="13">
        <v>29.265469469999999</v>
      </c>
      <c r="EW146" s="13">
        <v>227.9234021</v>
      </c>
      <c r="EX146" s="13">
        <v>18.58931123</v>
      </c>
      <c r="EY146" s="13">
        <v>40.863211999999997</v>
      </c>
      <c r="EZ146" s="13">
        <v>5.0681604279999997</v>
      </c>
      <c r="FA146" s="13">
        <v>22.394465199999999</v>
      </c>
      <c r="FB146" s="13">
        <v>5.1558408399999998</v>
      </c>
      <c r="FC146" s="13">
        <v>1.3582191690000001</v>
      </c>
      <c r="FD146" s="13">
        <v>4.7840494519999996</v>
      </c>
      <c r="FE146" s="7" t="s">
        <v>77</v>
      </c>
      <c r="FF146" s="13">
        <v>4.064418216</v>
      </c>
      <c r="FG146" s="7" t="s">
        <v>77</v>
      </c>
      <c r="FH146" s="13">
        <v>2.370345436</v>
      </c>
      <c r="FI146" s="7" t="s">
        <v>77</v>
      </c>
      <c r="FJ146" s="13">
        <v>2.255938639</v>
      </c>
      <c r="FK146" s="13">
        <v>0.34126150300000002</v>
      </c>
    </row>
    <row r="147" spans="1:167" x14ac:dyDescent="0.25">
      <c r="A147" t="s">
        <v>133</v>
      </c>
      <c r="B147" s="1" t="s">
        <v>225</v>
      </c>
      <c r="C147" s="15">
        <v>64.873819999999995</v>
      </c>
      <c r="D147" s="15">
        <v>-22.350280000000001</v>
      </c>
      <c r="E147">
        <v>11</v>
      </c>
      <c r="F147">
        <v>1</v>
      </c>
      <c r="G147" t="s">
        <v>72</v>
      </c>
      <c r="I147" s="17">
        <v>46.802999999999997</v>
      </c>
      <c r="J147" s="16">
        <f t="shared" si="64"/>
        <v>0.93606</v>
      </c>
      <c r="K147" s="17">
        <v>2.3180000000000001</v>
      </c>
      <c r="L147" s="16">
        <f t="shared" si="65"/>
        <v>6.0268000000000002E-2</v>
      </c>
      <c r="M147" s="17">
        <v>15.382999999999999</v>
      </c>
      <c r="N147" s="16">
        <f t="shared" si="66"/>
        <v>0.31996639999999998</v>
      </c>
      <c r="O147" s="17">
        <v>9.5730000000000004</v>
      </c>
      <c r="P147" s="16">
        <f t="shared" si="67"/>
        <v>0.1761432</v>
      </c>
      <c r="Q147" s="17">
        <v>0.20599999999999999</v>
      </c>
      <c r="R147" s="16">
        <f t="shared" si="68"/>
        <v>3.0858799999999995E-2</v>
      </c>
      <c r="S147" s="17">
        <v>6.149</v>
      </c>
      <c r="T147" s="16">
        <f t="shared" si="69"/>
        <v>0.1094522</v>
      </c>
      <c r="U147" s="17">
        <v>12.718999999999999</v>
      </c>
      <c r="V147" s="16">
        <f t="shared" si="70"/>
        <v>0.25438</v>
      </c>
      <c r="W147" s="17">
        <v>2.5840000000000001</v>
      </c>
      <c r="X147" s="16">
        <f t="shared" si="71"/>
        <v>4.3669599999999996E-2</v>
      </c>
      <c r="Y147" s="17">
        <v>1.139</v>
      </c>
      <c r="Z147" s="16">
        <f t="shared" si="72"/>
        <v>3.2917099999999998E-2</v>
      </c>
      <c r="AA147" s="17">
        <v>0.39100000000000001</v>
      </c>
      <c r="AB147" s="16">
        <f t="shared" si="73"/>
        <v>2.1778700000000002E-2</v>
      </c>
      <c r="AC147" s="16" t="s">
        <v>77</v>
      </c>
      <c r="AD147" s="16" t="s">
        <v>77</v>
      </c>
      <c r="AE147" s="16">
        <f t="shared" si="74"/>
        <v>97.265000000000001</v>
      </c>
      <c r="AF147" s="17"/>
      <c r="AG147" s="17">
        <v>47.003999999999998</v>
      </c>
      <c r="AH147" s="17">
        <v>2.085</v>
      </c>
      <c r="AI147" s="17">
        <v>13.837999999999999</v>
      </c>
      <c r="AJ147" s="17">
        <v>0.80300000000000005</v>
      </c>
      <c r="AK147" s="17">
        <v>10.045</v>
      </c>
      <c r="AL147" s="17">
        <v>0.185</v>
      </c>
      <c r="AM147" s="17">
        <v>10.897</v>
      </c>
      <c r="AN147" s="17">
        <v>11.442</v>
      </c>
      <c r="AO147" s="17">
        <v>2.3250000000000002</v>
      </c>
      <c r="AP147" s="17">
        <v>1.0249999999999999</v>
      </c>
      <c r="AQ147" s="17">
        <v>0.35199999999999998</v>
      </c>
      <c r="AS147">
        <v>13.88</v>
      </c>
      <c r="AU147" s="13">
        <v>39.579799999999999</v>
      </c>
      <c r="AV147" s="7" t="s">
        <v>77</v>
      </c>
      <c r="AW147" s="7" t="s">
        <v>77</v>
      </c>
      <c r="AX147" s="7" t="s">
        <v>77</v>
      </c>
      <c r="AY147" s="13">
        <v>4.0850000000000004E-2</v>
      </c>
      <c r="AZ147" s="7" t="s">
        <v>77</v>
      </c>
      <c r="BA147" s="13">
        <v>12.32145</v>
      </c>
      <c r="BB147" s="7" t="s">
        <v>77</v>
      </c>
      <c r="BC147" s="13">
        <v>0.22385000000000002</v>
      </c>
      <c r="BD147" s="7" t="s">
        <v>77</v>
      </c>
      <c r="BE147" s="13">
        <v>46.26735</v>
      </c>
      <c r="BF147" s="7" t="s">
        <v>77</v>
      </c>
      <c r="BG147" s="13">
        <v>0.34670000000000001</v>
      </c>
      <c r="BH147" s="7" t="s">
        <v>77</v>
      </c>
      <c r="BI147" s="7" t="s">
        <v>77</v>
      </c>
      <c r="BJ147" s="7" t="s">
        <v>77</v>
      </c>
      <c r="BK147" s="13">
        <v>0.27379999999999999</v>
      </c>
      <c r="BL147" s="7" t="s">
        <v>77</v>
      </c>
      <c r="BM147" s="7" t="s">
        <v>77</v>
      </c>
      <c r="BN147" s="7" t="s">
        <v>77</v>
      </c>
      <c r="BO147" s="7" t="s">
        <v>77</v>
      </c>
      <c r="BP147" s="7" t="s">
        <v>77</v>
      </c>
      <c r="BQ147" s="7" t="s">
        <v>77</v>
      </c>
      <c r="BR147" s="7" t="s">
        <v>77</v>
      </c>
      <c r="BS147" s="7" t="s">
        <v>77</v>
      </c>
      <c r="BT147" s="7" t="s">
        <v>77</v>
      </c>
      <c r="BU147" s="7">
        <f t="shared" si="75"/>
        <v>99.053799999999995</v>
      </c>
      <c r="BV147" s="7">
        <v>87.001324987846132</v>
      </c>
      <c r="BW147" s="7" t="s">
        <v>77</v>
      </c>
      <c r="BY147" s="24" t="s">
        <v>77</v>
      </c>
      <c r="BZ147" s="1" t="s">
        <v>77</v>
      </c>
      <c r="CA147" s="13">
        <v>3.2722401223858402</v>
      </c>
      <c r="CB147" s="7">
        <f t="shared" si="76"/>
        <v>0.16361200611929202</v>
      </c>
      <c r="CC147" s="1" t="s">
        <v>77</v>
      </c>
      <c r="CD147" s="1" t="s">
        <v>77</v>
      </c>
      <c r="CE147" s="1" t="s">
        <v>77</v>
      </c>
      <c r="CF147" s="1" t="s">
        <v>77</v>
      </c>
      <c r="CG147" s="1" t="s">
        <v>77</v>
      </c>
      <c r="CH147" s="1" t="s">
        <v>77</v>
      </c>
      <c r="CI147" s="1" t="s">
        <v>77</v>
      </c>
      <c r="CJ147" s="1" t="s">
        <v>77</v>
      </c>
      <c r="CK147" s="1" t="s">
        <v>77</v>
      </c>
      <c r="CL147" s="1" t="s">
        <v>77</v>
      </c>
      <c r="CM147" s="1" t="s">
        <v>77</v>
      </c>
      <c r="CN147" s="1" t="s">
        <v>77</v>
      </c>
      <c r="CO147" s="1" t="s">
        <v>77</v>
      </c>
      <c r="CP147" s="1" t="s">
        <v>77</v>
      </c>
      <c r="CQ147" s="1" t="s">
        <v>77</v>
      </c>
      <c r="CR147" s="1" t="s">
        <v>77</v>
      </c>
      <c r="CS147" s="1" t="s">
        <v>77</v>
      </c>
      <c r="CT147" s="1" t="s">
        <v>77</v>
      </c>
      <c r="CU147" s="1" t="s">
        <v>77</v>
      </c>
      <c r="CV147" s="1" t="s">
        <v>77</v>
      </c>
      <c r="CW147" s="13">
        <v>33.235191056945297</v>
      </c>
      <c r="CX147" s="7">
        <f t="shared" si="77"/>
        <v>0.66470382113890591</v>
      </c>
      <c r="CY147" s="13">
        <v>162.597109574641</v>
      </c>
      <c r="CZ147" s="7">
        <f t="shared" si="78"/>
        <v>3.2519421914928199</v>
      </c>
      <c r="DA147" s="13">
        <v>46.535677352637002</v>
      </c>
      <c r="DB147" s="7">
        <f t="shared" si="79"/>
        <v>1.86142709410548</v>
      </c>
      <c r="DC147" s="13">
        <v>366.00374336578199</v>
      </c>
      <c r="DD147" s="7">
        <f t="shared" si="80"/>
        <v>21.960224601946919</v>
      </c>
      <c r="DE147" s="13">
        <v>28.320955156529099</v>
      </c>
      <c r="DF147" s="7">
        <f t="shared" si="81"/>
        <v>0.8496286546958729</v>
      </c>
      <c r="DG147" s="13">
        <v>62.5069440289897</v>
      </c>
      <c r="DH147" s="7">
        <f t="shared" si="82"/>
        <v>1.875208320869691</v>
      </c>
      <c r="DI147" s="13">
        <v>7.8029519601391399</v>
      </c>
      <c r="DJ147" s="7">
        <f t="shared" si="83"/>
        <v>0.2340885588041742</v>
      </c>
      <c r="DK147" s="13">
        <v>34.025742049621002</v>
      </c>
      <c r="DL147" s="7">
        <f t="shared" si="84"/>
        <v>0.6805148409924201</v>
      </c>
      <c r="DM147" s="13">
        <v>7.21751690069825</v>
      </c>
      <c r="DN147" s="7">
        <f t="shared" si="85"/>
        <v>0.57740135205585996</v>
      </c>
      <c r="DO147" s="13">
        <v>2.0511593323476398</v>
      </c>
      <c r="DP147" s="7">
        <f t="shared" si="86"/>
        <v>0.30767389985214594</v>
      </c>
      <c r="DQ147" s="13">
        <v>7.4707068807849097</v>
      </c>
      <c r="DR147" s="7">
        <f t="shared" si="87"/>
        <v>0.67236361927064181</v>
      </c>
      <c r="DS147" s="7" t="s">
        <v>77</v>
      </c>
      <c r="DT147" s="7" t="s">
        <v>77</v>
      </c>
      <c r="DU147" s="13">
        <v>5.3266043911902701</v>
      </c>
      <c r="DV147" s="7">
        <f t="shared" si="88"/>
        <v>0.21306417564761082</v>
      </c>
      <c r="DW147" s="7" t="s">
        <v>77</v>
      </c>
      <c r="DX147" s="7" t="s">
        <v>77</v>
      </c>
      <c r="DY147" s="13">
        <v>2.83957370071876</v>
      </c>
      <c r="DZ147" s="7">
        <f t="shared" si="89"/>
        <v>0.11358294802875041</v>
      </c>
      <c r="EA147" s="7" t="s">
        <v>77</v>
      </c>
      <c r="EB147" s="7" t="s">
        <v>77</v>
      </c>
      <c r="EC147" s="13">
        <v>2.54471954669379</v>
      </c>
      <c r="ED147" s="13">
        <f t="shared" si="90"/>
        <v>0.15268317280162738</v>
      </c>
      <c r="EE147" s="13">
        <v>0.41920568854854801</v>
      </c>
      <c r="EF147" s="7">
        <f t="shared" si="91"/>
        <v>5.8688796396796729E-2</v>
      </c>
      <c r="EG147" s="13">
        <v>5.3490389463878198</v>
      </c>
      <c r="EH147" s="13">
        <f t="shared" si="92"/>
        <v>0.85584623142205118</v>
      </c>
      <c r="EI147" s="7" t="s">
        <v>77</v>
      </c>
      <c r="EJ147" s="7" t="s">
        <v>77</v>
      </c>
      <c r="EK147" s="7" t="s">
        <v>77</v>
      </c>
      <c r="EL147" s="7" t="s">
        <v>77</v>
      </c>
      <c r="EM147" s="7" t="s">
        <v>77</v>
      </c>
      <c r="EN147" s="7" t="s">
        <v>77</v>
      </c>
      <c r="EO147" s="7" t="s">
        <v>77</v>
      </c>
      <c r="EP147" s="7" t="s">
        <v>77</v>
      </c>
      <c r="EQ147" s="7" t="s">
        <v>77</v>
      </c>
      <c r="ER147" s="7" t="s">
        <v>77</v>
      </c>
      <c r="ES147" s="13">
        <v>483.7519977</v>
      </c>
      <c r="ET147" s="13">
        <v>28.625996069999999</v>
      </c>
      <c r="EU147" s="13">
        <v>140.03909329999999</v>
      </c>
      <c r="EV147" s="13">
        <v>40.136455859999998</v>
      </c>
      <c r="EW147" s="13">
        <v>315.20393100000001</v>
      </c>
      <c r="EX147" s="13">
        <v>24.390043030000001</v>
      </c>
      <c r="EY147" s="13">
        <v>53.831141080000002</v>
      </c>
      <c r="EZ147" s="13">
        <v>6.7207055919999998</v>
      </c>
      <c r="FA147" s="13">
        <v>29.303406930000001</v>
      </c>
      <c r="FB147" s="13">
        <v>6.2160970889999998</v>
      </c>
      <c r="FC147" s="13">
        <v>1.7666431979999999</v>
      </c>
      <c r="FD147" s="13">
        <v>6.4347342269999999</v>
      </c>
      <c r="FE147" s="7" t="s">
        <v>77</v>
      </c>
      <c r="FF147" s="13">
        <v>4.5900143980000001</v>
      </c>
      <c r="FG147" s="7" t="s">
        <v>77</v>
      </c>
      <c r="FH147" s="13">
        <v>2.4490977890000001</v>
      </c>
      <c r="FI147" s="7" t="s">
        <v>77</v>
      </c>
      <c r="FJ147" s="13">
        <v>2.1984002380000001</v>
      </c>
      <c r="FK147" s="13">
        <v>0.36269616500000001</v>
      </c>
    </row>
    <row r="148" spans="1:167" x14ac:dyDescent="0.25">
      <c r="A148" t="s">
        <v>133</v>
      </c>
      <c r="B148" s="1" t="s">
        <v>225</v>
      </c>
      <c r="C148" s="15">
        <v>64.873819999999995</v>
      </c>
      <c r="D148" s="15">
        <v>-22.350280000000001</v>
      </c>
      <c r="E148">
        <v>13</v>
      </c>
      <c r="F148">
        <v>3</v>
      </c>
      <c r="G148" t="s">
        <v>72</v>
      </c>
      <c r="I148" s="17">
        <v>46.161999999999999</v>
      </c>
      <c r="J148" s="16">
        <f t="shared" si="64"/>
        <v>0.92323999999999995</v>
      </c>
      <c r="K148" s="17">
        <v>2.2189999999999999</v>
      </c>
      <c r="L148" s="16">
        <f t="shared" si="65"/>
        <v>5.7693999999999995E-2</v>
      </c>
      <c r="M148" s="17">
        <v>14.778</v>
      </c>
      <c r="N148" s="16">
        <f t="shared" si="66"/>
        <v>0.3073824</v>
      </c>
      <c r="O148" s="17">
        <v>9.7129999999999992</v>
      </c>
      <c r="P148" s="16">
        <f t="shared" si="67"/>
        <v>0.17871919999999999</v>
      </c>
      <c r="Q148" s="17">
        <v>0.157</v>
      </c>
      <c r="R148" s="16">
        <f t="shared" si="68"/>
        <v>2.3518599999999997E-2</v>
      </c>
      <c r="S148" s="17">
        <v>6.8979999999999997</v>
      </c>
      <c r="T148" s="16">
        <f t="shared" si="69"/>
        <v>0.12278439999999999</v>
      </c>
      <c r="U148" s="17">
        <v>12.766</v>
      </c>
      <c r="V148" s="16">
        <f t="shared" si="70"/>
        <v>0.25531999999999999</v>
      </c>
      <c r="W148" s="17">
        <v>2.6560000000000001</v>
      </c>
      <c r="X148" s="16">
        <f t="shared" si="71"/>
        <v>4.48864E-2</v>
      </c>
      <c r="Y148" s="17">
        <v>0.83</v>
      </c>
      <c r="Z148" s="16">
        <f t="shared" si="72"/>
        <v>2.3986999999999998E-2</v>
      </c>
      <c r="AA148" s="17">
        <v>0.39900000000000002</v>
      </c>
      <c r="AB148" s="16">
        <f t="shared" si="73"/>
        <v>2.2224300000000002E-2</v>
      </c>
      <c r="AC148" s="16" t="s">
        <v>77</v>
      </c>
      <c r="AD148" s="16" t="s">
        <v>77</v>
      </c>
      <c r="AE148" s="16">
        <f t="shared" si="74"/>
        <v>96.578000000000003</v>
      </c>
      <c r="AF148" s="17"/>
      <c r="AG148" s="17">
        <v>47.036999999999999</v>
      </c>
      <c r="AH148" s="17">
        <v>2.097</v>
      </c>
      <c r="AI148" s="17">
        <v>13.962999999999999</v>
      </c>
      <c r="AJ148" s="17">
        <v>0.81</v>
      </c>
      <c r="AK148" s="17">
        <v>9.9429999999999996</v>
      </c>
      <c r="AL148" s="17">
        <v>0.14799999999999999</v>
      </c>
      <c r="AM148" s="17">
        <v>10.269</v>
      </c>
      <c r="AN148" s="17">
        <v>12.061999999999999</v>
      </c>
      <c r="AO148" s="17">
        <v>2.5089999999999999</v>
      </c>
      <c r="AP148" s="17">
        <v>0.78400000000000003</v>
      </c>
      <c r="AQ148" s="17">
        <v>0.377</v>
      </c>
      <c r="AS148">
        <v>9.31</v>
      </c>
      <c r="AU148" s="13">
        <v>39.717799999999997</v>
      </c>
      <c r="AV148" s="7" t="s">
        <v>77</v>
      </c>
      <c r="AW148" s="7" t="s">
        <v>77</v>
      </c>
      <c r="AX148" s="7" t="s">
        <v>77</v>
      </c>
      <c r="AY148" s="13">
        <v>4.1600000000000005E-2</v>
      </c>
      <c r="AZ148" s="7" t="s">
        <v>77</v>
      </c>
      <c r="BA148" s="13">
        <v>12.8834</v>
      </c>
      <c r="BB148" s="7" t="s">
        <v>77</v>
      </c>
      <c r="BC148" s="13">
        <v>0.1966</v>
      </c>
      <c r="BD148" s="7" t="s">
        <v>77</v>
      </c>
      <c r="BE148" s="13">
        <v>46.132550000000002</v>
      </c>
      <c r="BF148" s="7" t="s">
        <v>77</v>
      </c>
      <c r="BG148" s="13">
        <v>0.33545000000000003</v>
      </c>
      <c r="BH148" s="7" t="s">
        <v>77</v>
      </c>
      <c r="BI148" s="7" t="s">
        <v>77</v>
      </c>
      <c r="BJ148" s="7" t="s">
        <v>77</v>
      </c>
      <c r="BK148" s="13">
        <v>0.24435000000000001</v>
      </c>
      <c r="BL148" s="7" t="s">
        <v>77</v>
      </c>
      <c r="BM148" s="7" t="s">
        <v>77</v>
      </c>
      <c r="BN148" s="7" t="s">
        <v>77</v>
      </c>
      <c r="BO148" s="7" t="s">
        <v>77</v>
      </c>
      <c r="BP148" s="7" t="s">
        <v>77</v>
      </c>
      <c r="BQ148" s="7" t="s">
        <v>77</v>
      </c>
      <c r="BR148" s="7" t="s">
        <v>77</v>
      </c>
      <c r="BS148" s="7" t="s">
        <v>77</v>
      </c>
      <c r="BT148" s="7" t="s">
        <v>77</v>
      </c>
      <c r="BU148" s="7">
        <f t="shared" si="75"/>
        <v>99.551749999999984</v>
      </c>
      <c r="BV148" s="7">
        <v>86.454456364300285</v>
      </c>
      <c r="BW148" s="7" t="s">
        <v>77</v>
      </c>
      <c r="BY148" s="24" t="s">
        <v>77</v>
      </c>
      <c r="BZ148" s="1" t="s">
        <v>77</v>
      </c>
      <c r="CA148" s="13">
        <v>5.6854368763782999</v>
      </c>
      <c r="CB148" s="7">
        <f t="shared" si="76"/>
        <v>0.28427184381891502</v>
      </c>
      <c r="CC148" s="1" t="s">
        <v>77</v>
      </c>
      <c r="CD148" s="1" t="s">
        <v>77</v>
      </c>
      <c r="CE148" s="1" t="s">
        <v>77</v>
      </c>
      <c r="CF148" s="1" t="s">
        <v>77</v>
      </c>
      <c r="CG148" s="1" t="s">
        <v>77</v>
      </c>
      <c r="CH148" s="1" t="s">
        <v>77</v>
      </c>
      <c r="CI148" s="1" t="s">
        <v>77</v>
      </c>
      <c r="CJ148" s="1" t="s">
        <v>77</v>
      </c>
      <c r="CK148" s="1" t="s">
        <v>77</v>
      </c>
      <c r="CL148" s="1" t="s">
        <v>77</v>
      </c>
      <c r="CM148" s="1" t="s">
        <v>77</v>
      </c>
      <c r="CN148" s="1" t="s">
        <v>77</v>
      </c>
      <c r="CO148" s="1" t="s">
        <v>77</v>
      </c>
      <c r="CP148" s="1" t="s">
        <v>77</v>
      </c>
      <c r="CQ148" s="1" t="s">
        <v>77</v>
      </c>
      <c r="CR148" s="1" t="s">
        <v>77</v>
      </c>
      <c r="CS148" s="1" t="s">
        <v>77</v>
      </c>
      <c r="CT148" s="1" t="s">
        <v>77</v>
      </c>
      <c r="CU148" s="1" t="s">
        <v>77</v>
      </c>
      <c r="CV148" s="1" t="s">
        <v>77</v>
      </c>
      <c r="CW148" s="13">
        <v>33.046804933949701</v>
      </c>
      <c r="CX148" s="7">
        <f t="shared" si="77"/>
        <v>0.66093609867899406</v>
      </c>
      <c r="CY148" s="13">
        <v>158.680987309854</v>
      </c>
      <c r="CZ148" s="7">
        <f t="shared" si="78"/>
        <v>3.1736197461970801</v>
      </c>
      <c r="DA148" s="13">
        <v>45.4704972509738</v>
      </c>
      <c r="DB148" s="7">
        <f t="shared" si="79"/>
        <v>1.8188198900389521</v>
      </c>
      <c r="DC148" s="13">
        <v>360.25458279356502</v>
      </c>
      <c r="DD148" s="7">
        <f t="shared" si="80"/>
        <v>21.6152749676139</v>
      </c>
      <c r="DE148" s="13">
        <v>28.075161713798</v>
      </c>
      <c r="DF148" s="7">
        <f t="shared" si="81"/>
        <v>0.84225485141393996</v>
      </c>
      <c r="DG148" s="13">
        <v>61.241112781563999</v>
      </c>
      <c r="DH148" s="7">
        <f t="shared" si="82"/>
        <v>1.8372333834469199</v>
      </c>
      <c r="DI148" s="13">
        <v>7.6242694175703702</v>
      </c>
      <c r="DJ148" s="7">
        <f t="shared" si="83"/>
        <v>0.2287280825271111</v>
      </c>
      <c r="DK148" s="13">
        <v>32.981816133686301</v>
      </c>
      <c r="DL148" s="7">
        <f t="shared" si="84"/>
        <v>0.65963632267372607</v>
      </c>
      <c r="DM148" s="13">
        <v>7.4520490968723099</v>
      </c>
      <c r="DN148" s="7">
        <f t="shared" si="85"/>
        <v>0.59616392774978477</v>
      </c>
      <c r="DO148" s="13">
        <v>1.98757414138963</v>
      </c>
      <c r="DP148" s="7">
        <f t="shared" si="86"/>
        <v>0.29813612120844446</v>
      </c>
      <c r="DQ148" s="13">
        <v>7.8484807784791801</v>
      </c>
      <c r="DR148" s="7">
        <f t="shared" si="87"/>
        <v>0.70636327006312616</v>
      </c>
      <c r="DS148" s="7" t="s">
        <v>77</v>
      </c>
      <c r="DT148" s="7" t="s">
        <v>77</v>
      </c>
      <c r="DU148" s="13">
        <v>4.9662274867964395</v>
      </c>
      <c r="DV148" s="7">
        <f t="shared" si="88"/>
        <v>0.19864909947185758</v>
      </c>
      <c r="DW148" s="7" t="s">
        <v>77</v>
      </c>
      <c r="DX148" s="7" t="s">
        <v>77</v>
      </c>
      <c r="DY148" s="13">
        <v>2.8573409182484202</v>
      </c>
      <c r="DZ148" s="7">
        <f t="shared" si="89"/>
        <v>0.11429363672993681</v>
      </c>
      <c r="EA148" s="7" t="s">
        <v>77</v>
      </c>
      <c r="EB148" s="7" t="s">
        <v>77</v>
      </c>
      <c r="EC148" s="13">
        <v>2.4858216100758601</v>
      </c>
      <c r="ED148" s="13">
        <f t="shared" si="90"/>
        <v>0.14914929660455159</v>
      </c>
      <c r="EE148" s="13">
        <v>0.39816471628056105</v>
      </c>
      <c r="EF148" s="7">
        <f t="shared" si="91"/>
        <v>5.5743060279278549E-2</v>
      </c>
      <c r="EG148" s="13">
        <v>4.7485150059139798</v>
      </c>
      <c r="EH148" s="13">
        <f t="shared" si="92"/>
        <v>0.75976240094623682</v>
      </c>
      <c r="EI148" s="7" t="s">
        <v>77</v>
      </c>
      <c r="EJ148" s="7" t="s">
        <v>77</v>
      </c>
      <c r="EK148" s="7" t="s">
        <v>77</v>
      </c>
      <c r="EL148" s="7" t="s">
        <v>77</v>
      </c>
      <c r="EM148" s="7" t="s">
        <v>77</v>
      </c>
      <c r="EN148" s="7" t="s">
        <v>77</v>
      </c>
      <c r="EO148" s="7" t="s">
        <v>77</v>
      </c>
      <c r="EP148" s="7" t="s">
        <v>77</v>
      </c>
      <c r="EQ148" s="7" t="s">
        <v>77</v>
      </c>
      <c r="ER148" s="7" t="s">
        <v>77</v>
      </c>
      <c r="ES148" s="13">
        <v>514.92465630000004</v>
      </c>
      <c r="ET148" s="13">
        <v>29.972783410000002</v>
      </c>
      <c r="EU148" s="13">
        <v>143.91481909999999</v>
      </c>
      <c r="EV148" s="13">
        <v>41.277511910000001</v>
      </c>
      <c r="EW148" s="13">
        <v>326.71590279999998</v>
      </c>
      <c r="EX148" s="13">
        <v>25.46138904</v>
      </c>
      <c r="EY148" s="13">
        <v>55.539673729999997</v>
      </c>
      <c r="EZ148" s="13">
        <v>6.9149905169999997</v>
      </c>
      <c r="FA148" s="13">
        <v>29.911501350000002</v>
      </c>
      <c r="FB148" s="13">
        <v>6.7585275060000001</v>
      </c>
      <c r="FC148" s="13">
        <v>1.8026542969999999</v>
      </c>
      <c r="FD148" s="13">
        <v>7.118482824</v>
      </c>
      <c r="FE148" s="7" t="s">
        <v>77</v>
      </c>
      <c r="FF148" s="13">
        <v>4.5056325810000004</v>
      </c>
      <c r="FG148" s="7" t="s">
        <v>77</v>
      </c>
      <c r="FH148" s="13">
        <v>2.5938560370000001</v>
      </c>
      <c r="FI148" s="7" t="s">
        <v>77</v>
      </c>
      <c r="FJ148" s="13">
        <v>2.2590227970000001</v>
      </c>
      <c r="FK148" s="13">
        <v>0.36219114800000002</v>
      </c>
    </row>
    <row r="149" spans="1:167" x14ac:dyDescent="0.25">
      <c r="A149" t="s">
        <v>133</v>
      </c>
      <c r="B149" s="1" t="s">
        <v>225</v>
      </c>
      <c r="C149" s="15">
        <v>64.873819999999995</v>
      </c>
      <c r="D149" s="15">
        <v>-22.350280000000001</v>
      </c>
      <c r="E149">
        <v>1</v>
      </c>
      <c r="F149">
        <v>1</v>
      </c>
      <c r="G149" t="s">
        <v>72</v>
      </c>
      <c r="I149" s="17">
        <v>47.569000000000003</v>
      </c>
      <c r="J149" s="16">
        <f t="shared" si="64"/>
        <v>0.95138000000000011</v>
      </c>
      <c r="K149" s="17">
        <v>2.52</v>
      </c>
      <c r="L149" s="16">
        <f t="shared" si="65"/>
        <v>6.5519999999999995E-2</v>
      </c>
      <c r="M149" s="17">
        <v>14.904</v>
      </c>
      <c r="N149" s="16">
        <f t="shared" si="66"/>
        <v>0.31000319999999998</v>
      </c>
      <c r="O149" s="17">
        <v>7.5170000000000003</v>
      </c>
      <c r="P149" s="16">
        <f t="shared" si="67"/>
        <v>0.13831280000000001</v>
      </c>
      <c r="Q149" s="17">
        <v>0.14599999999999999</v>
      </c>
      <c r="R149" s="16">
        <f t="shared" si="68"/>
        <v>2.1870799999999996E-2</v>
      </c>
      <c r="S149" s="17">
        <v>6.8079999999999998</v>
      </c>
      <c r="T149" s="16">
        <f t="shared" si="69"/>
        <v>0.1211824</v>
      </c>
      <c r="U149" s="17">
        <v>13.803000000000001</v>
      </c>
      <c r="V149" s="16">
        <f t="shared" si="70"/>
        <v>0.27606000000000003</v>
      </c>
      <c r="W149" s="17">
        <v>2.403</v>
      </c>
      <c r="X149" s="16">
        <f t="shared" si="71"/>
        <v>4.06107E-2</v>
      </c>
      <c r="Y149" s="17">
        <v>0.77100000000000002</v>
      </c>
      <c r="Z149" s="16">
        <f t="shared" si="72"/>
        <v>2.22819E-2</v>
      </c>
      <c r="AA149" s="17">
        <v>0.28799999999999998</v>
      </c>
      <c r="AB149" s="16">
        <f t="shared" si="73"/>
        <v>1.60416E-2</v>
      </c>
      <c r="AC149" s="16" t="s">
        <v>77</v>
      </c>
      <c r="AD149" s="16" t="s">
        <v>77</v>
      </c>
      <c r="AE149" s="16">
        <f t="shared" si="74"/>
        <v>96.728999999999999</v>
      </c>
      <c r="AF149" s="17"/>
      <c r="AG149" s="17">
        <v>47.369</v>
      </c>
      <c r="AH149" s="17">
        <v>2.2200000000000002</v>
      </c>
      <c r="AI149" s="17">
        <v>13.128</v>
      </c>
      <c r="AJ149" s="17">
        <v>0.82599999999999996</v>
      </c>
      <c r="AK149" s="17">
        <v>10.227</v>
      </c>
      <c r="AL149" s="17">
        <v>0.129</v>
      </c>
      <c r="AM149" s="17">
        <v>10.894</v>
      </c>
      <c r="AN149" s="17">
        <v>12.157999999999999</v>
      </c>
      <c r="AO149" s="17">
        <v>2.117</v>
      </c>
      <c r="AP149" s="17">
        <v>0.67900000000000005</v>
      </c>
      <c r="AQ149" s="17">
        <v>0.254</v>
      </c>
      <c r="AS149">
        <v>15.83</v>
      </c>
      <c r="AU149" s="13">
        <v>40.048050000000003</v>
      </c>
      <c r="AV149" s="7" t="s">
        <v>77</v>
      </c>
      <c r="AW149" s="7" t="s">
        <v>77</v>
      </c>
      <c r="AX149" s="7" t="s">
        <v>77</v>
      </c>
      <c r="AY149" s="13">
        <v>2.6800000000000001E-2</v>
      </c>
      <c r="AZ149" s="7" t="s">
        <v>77</v>
      </c>
      <c r="BA149" s="13">
        <v>12.636800000000001</v>
      </c>
      <c r="BB149" s="7" t="s">
        <v>77</v>
      </c>
      <c r="BC149" s="13">
        <v>0.19405000000000003</v>
      </c>
      <c r="BD149" s="7" t="s">
        <v>77</v>
      </c>
      <c r="BE149" s="13">
        <v>46.119250000000001</v>
      </c>
      <c r="BF149" s="7" t="s">
        <v>77</v>
      </c>
      <c r="BG149" s="13">
        <v>0.31935000000000002</v>
      </c>
      <c r="BH149" s="7" t="s">
        <v>77</v>
      </c>
      <c r="BI149" s="7" t="s">
        <v>77</v>
      </c>
      <c r="BJ149" s="7" t="s">
        <v>77</v>
      </c>
      <c r="BK149" s="13">
        <v>0.23375000000000001</v>
      </c>
      <c r="BL149" s="7" t="s">
        <v>77</v>
      </c>
      <c r="BM149" s="7" t="s">
        <v>77</v>
      </c>
      <c r="BN149" s="7" t="s">
        <v>77</v>
      </c>
      <c r="BO149" s="7" t="s">
        <v>77</v>
      </c>
      <c r="BP149" s="7" t="s">
        <v>77</v>
      </c>
      <c r="BQ149" s="7" t="s">
        <v>77</v>
      </c>
      <c r="BR149" s="7" t="s">
        <v>77</v>
      </c>
      <c r="BS149" s="7" t="s">
        <v>77</v>
      </c>
      <c r="BT149" s="7" t="s">
        <v>77</v>
      </c>
      <c r="BU149" s="7">
        <f t="shared" si="75"/>
        <v>99.578050000000005</v>
      </c>
      <c r="BV149" s="7">
        <v>86.675863356265182</v>
      </c>
      <c r="BW149" s="7" t="s">
        <v>77</v>
      </c>
      <c r="BY149" s="24" t="s">
        <v>77</v>
      </c>
      <c r="BZ149" s="1" t="s">
        <v>77</v>
      </c>
      <c r="CA149" s="13">
        <v>4.2717299560318702</v>
      </c>
      <c r="CB149" s="7">
        <f t="shared" si="76"/>
        <v>0.21358649780159353</v>
      </c>
      <c r="CC149" s="1" t="s">
        <v>77</v>
      </c>
      <c r="CD149" s="1" t="s">
        <v>77</v>
      </c>
      <c r="CE149" s="1" t="s">
        <v>77</v>
      </c>
      <c r="CF149" s="1" t="s">
        <v>77</v>
      </c>
      <c r="CG149" s="1" t="s">
        <v>77</v>
      </c>
      <c r="CH149" s="1" t="s">
        <v>77</v>
      </c>
      <c r="CI149" s="1" t="s">
        <v>77</v>
      </c>
      <c r="CJ149" s="1" t="s">
        <v>77</v>
      </c>
      <c r="CK149" s="1" t="s">
        <v>77</v>
      </c>
      <c r="CL149" s="1" t="s">
        <v>77</v>
      </c>
      <c r="CM149" s="1" t="s">
        <v>77</v>
      </c>
      <c r="CN149" s="1" t="s">
        <v>77</v>
      </c>
      <c r="CO149" s="1" t="s">
        <v>77</v>
      </c>
      <c r="CP149" s="1" t="s">
        <v>77</v>
      </c>
      <c r="CQ149" s="1" t="s">
        <v>77</v>
      </c>
      <c r="CR149" s="1" t="s">
        <v>77</v>
      </c>
      <c r="CS149" s="1" t="s">
        <v>77</v>
      </c>
      <c r="CT149" s="1" t="s">
        <v>77</v>
      </c>
      <c r="CU149" s="1" t="s">
        <v>77</v>
      </c>
      <c r="CV149" s="1" t="s">
        <v>77</v>
      </c>
      <c r="CW149" s="13">
        <v>29.525810645899401</v>
      </c>
      <c r="CX149" s="7">
        <f t="shared" si="77"/>
        <v>0.59051621291798806</v>
      </c>
      <c r="CY149" s="13">
        <v>147.471386031317</v>
      </c>
      <c r="CZ149" s="7">
        <f t="shared" si="78"/>
        <v>2.94942772062634</v>
      </c>
      <c r="DA149" s="13">
        <v>40.057979484344202</v>
      </c>
      <c r="DB149" s="7">
        <f t="shared" si="79"/>
        <v>1.6023191793737681</v>
      </c>
      <c r="DC149" s="13">
        <v>298.41145042260098</v>
      </c>
      <c r="DD149" s="7">
        <f t="shared" si="80"/>
        <v>17.904687025356058</v>
      </c>
      <c r="DE149" s="13">
        <v>25.1531736830322</v>
      </c>
      <c r="DF149" s="7">
        <f t="shared" si="81"/>
        <v>0.75459521049096601</v>
      </c>
      <c r="DG149" s="13">
        <v>53.701447700213699</v>
      </c>
      <c r="DH149" s="7">
        <f t="shared" si="82"/>
        <v>1.6110434310064108</v>
      </c>
      <c r="DI149" s="13">
        <v>6.7155715278266799</v>
      </c>
      <c r="DJ149" s="7">
        <f t="shared" si="83"/>
        <v>0.20146714583480038</v>
      </c>
      <c r="DK149" s="13">
        <v>29.031786758267799</v>
      </c>
      <c r="DL149" s="7">
        <f t="shared" si="84"/>
        <v>0.58063573516535605</v>
      </c>
      <c r="DM149" s="13">
        <v>6.4033904754296698</v>
      </c>
      <c r="DN149" s="7">
        <f t="shared" si="85"/>
        <v>0.51227123803437358</v>
      </c>
      <c r="DO149" s="13">
        <v>1.6302788291844101</v>
      </c>
      <c r="DP149" s="7">
        <f t="shared" si="86"/>
        <v>0.2445418243776615</v>
      </c>
      <c r="DQ149" s="13">
        <v>6.4685595840108601</v>
      </c>
      <c r="DR149" s="7">
        <f t="shared" si="87"/>
        <v>0.58217036256097743</v>
      </c>
      <c r="DS149" s="7" t="s">
        <v>77</v>
      </c>
      <c r="DT149" s="7" t="s">
        <v>77</v>
      </c>
      <c r="DU149" s="13">
        <v>4.9139610099529998</v>
      </c>
      <c r="DV149" s="7">
        <f t="shared" si="88"/>
        <v>0.19655844039811998</v>
      </c>
      <c r="DW149" s="7" t="s">
        <v>77</v>
      </c>
      <c r="DX149" s="7" t="s">
        <v>77</v>
      </c>
      <c r="DY149" s="13">
        <v>2.5436974639756702</v>
      </c>
      <c r="DZ149" s="7">
        <f t="shared" si="89"/>
        <v>0.10174789855902681</v>
      </c>
      <c r="EA149" s="7" t="s">
        <v>77</v>
      </c>
      <c r="EB149" s="7" t="s">
        <v>77</v>
      </c>
      <c r="EC149" s="13">
        <v>2.2977366348143899</v>
      </c>
      <c r="ED149" s="13">
        <f t="shared" si="90"/>
        <v>0.13786419808886338</v>
      </c>
      <c r="EE149" s="13">
        <v>0.41235227897423804</v>
      </c>
      <c r="EF149" s="7">
        <f t="shared" si="91"/>
        <v>5.7729319056393329E-2</v>
      </c>
      <c r="EG149" s="13">
        <v>4.2349409431231297</v>
      </c>
      <c r="EH149" s="13">
        <f t="shared" si="92"/>
        <v>0.67759055089970077</v>
      </c>
      <c r="EI149" s="7" t="s">
        <v>77</v>
      </c>
      <c r="EJ149" s="7" t="s">
        <v>77</v>
      </c>
      <c r="EK149" s="7" t="s">
        <v>77</v>
      </c>
      <c r="EL149" s="7" t="s">
        <v>77</v>
      </c>
      <c r="EM149" s="7" t="s">
        <v>77</v>
      </c>
      <c r="EN149" s="7" t="s">
        <v>77</v>
      </c>
      <c r="EO149" s="7" t="s">
        <v>77</v>
      </c>
      <c r="EP149" s="7" t="s">
        <v>77</v>
      </c>
      <c r="EQ149" s="7" t="s">
        <v>77</v>
      </c>
      <c r="ER149" s="7" t="s">
        <v>77</v>
      </c>
      <c r="ES149" s="13">
        <v>452.80133619999998</v>
      </c>
      <c r="ET149" s="13">
        <v>24.855729610000001</v>
      </c>
      <c r="EU149" s="13">
        <v>124.13736160000001</v>
      </c>
      <c r="EV149" s="13">
        <v>33.77495614</v>
      </c>
      <c r="EW149" s="13">
        <v>251.17430289999999</v>
      </c>
      <c r="EX149" s="13">
        <v>21.171462770000002</v>
      </c>
      <c r="EY149" s="13">
        <v>45.200664320000001</v>
      </c>
      <c r="EZ149" s="13">
        <v>5.6532758919999999</v>
      </c>
      <c r="FA149" s="13">
        <v>24.436476030000001</v>
      </c>
      <c r="FB149" s="13">
        <v>5.3901053049999996</v>
      </c>
      <c r="FC149" s="13">
        <v>1.372371233</v>
      </c>
      <c r="FD149" s="13">
        <v>5.4455249569999999</v>
      </c>
      <c r="FE149" s="7" t="s">
        <v>77</v>
      </c>
      <c r="FF149" s="13">
        <v>4.1389330749999997</v>
      </c>
      <c r="FG149" s="7" t="s">
        <v>77</v>
      </c>
      <c r="FH149" s="13">
        <v>2.1447230089999998</v>
      </c>
      <c r="FI149" s="7" t="s">
        <v>77</v>
      </c>
      <c r="FJ149" s="13">
        <v>1.9410167</v>
      </c>
      <c r="FK149" s="13">
        <v>0.34893605700000002</v>
      </c>
    </row>
    <row r="150" spans="1:167" x14ac:dyDescent="0.25">
      <c r="A150" t="s">
        <v>133</v>
      </c>
      <c r="B150" s="1" t="s">
        <v>225</v>
      </c>
      <c r="C150" s="15">
        <v>64.873819999999995</v>
      </c>
      <c r="D150" s="15">
        <v>-22.350280000000001</v>
      </c>
      <c r="E150">
        <v>25</v>
      </c>
      <c r="F150">
        <v>1</v>
      </c>
      <c r="G150" t="s">
        <v>72</v>
      </c>
      <c r="I150" s="17">
        <v>47.531999999999996</v>
      </c>
      <c r="J150" s="16">
        <f t="shared" si="64"/>
        <v>0.95063999999999993</v>
      </c>
      <c r="K150" s="17">
        <v>2.0070000000000001</v>
      </c>
      <c r="L150" s="16">
        <f t="shared" si="65"/>
        <v>5.2181999999999999E-2</v>
      </c>
      <c r="M150" s="17">
        <v>14.752000000000001</v>
      </c>
      <c r="N150" s="16">
        <f t="shared" si="66"/>
        <v>0.30684159999999999</v>
      </c>
      <c r="O150" s="17">
        <v>7.923</v>
      </c>
      <c r="P150" s="16">
        <f t="shared" si="67"/>
        <v>0.1457832</v>
      </c>
      <c r="Q150" s="17">
        <v>0.17</v>
      </c>
      <c r="R150" s="16">
        <f t="shared" si="68"/>
        <v>2.5465999999999999E-2</v>
      </c>
      <c r="S150" s="17">
        <v>6.8949999999999996</v>
      </c>
      <c r="T150" s="16">
        <f t="shared" si="69"/>
        <v>0.12273099999999999</v>
      </c>
      <c r="U150" s="17">
        <v>14.45</v>
      </c>
      <c r="V150" s="16">
        <f t="shared" si="70"/>
        <v>0.28899999999999998</v>
      </c>
      <c r="W150" s="17">
        <v>2.3490000000000002</v>
      </c>
      <c r="X150" s="16">
        <f t="shared" si="71"/>
        <v>3.96981E-2</v>
      </c>
      <c r="Y150" s="17">
        <v>0.7</v>
      </c>
      <c r="Z150" s="16">
        <f t="shared" si="72"/>
        <v>2.0229999999999998E-2</v>
      </c>
      <c r="AA150" s="17">
        <v>0.21099999999999999</v>
      </c>
      <c r="AB150" s="16">
        <f t="shared" si="73"/>
        <v>1.17527E-2</v>
      </c>
      <c r="AC150" s="16" t="s">
        <v>77</v>
      </c>
      <c r="AD150" s="16" t="s">
        <v>77</v>
      </c>
      <c r="AE150" s="16">
        <f t="shared" si="74"/>
        <v>96.989000000000004</v>
      </c>
      <c r="AF150" s="17"/>
      <c r="AG150" s="17">
        <v>47.578000000000003</v>
      </c>
      <c r="AH150" s="17">
        <v>1.8140000000000001</v>
      </c>
      <c r="AI150" s="17">
        <v>13.336</v>
      </c>
      <c r="AJ150" s="17">
        <v>0.80300000000000005</v>
      </c>
      <c r="AK150" s="17">
        <v>9.7390000000000008</v>
      </c>
      <c r="AL150" s="17">
        <v>0.154</v>
      </c>
      <c r="AM150" s="17">
        <v>10.565</v>
      </c>
      <c r="AN150" s="17">
        <v>13.063000000000001</v>
      </c>
      <c r="AO150" s="17">
        <v>2.1240000000000001</v>
      </c>
      <c r="AP150" s="17">
        <v>0.63300000000000001</v>
      </c>
      <c r="AQ150" s="17">
        <v>0.191</v>
      </c>
      <c r="AS150">
        <v>12.98</v>
      </c>
      <c r="AU150" s="13">
        <v>39.869450000000001</v>
      </c>
      <c r="AV150" s="7" t="s">
        <v>77</v>
      </c>
      <c r="AW150" s="7" t="s">
        <v>77</v>
      </c>
      <c r="AX150" s="7" t="s">
        <v>77</v>
      </c>
      <c r="AY150" s="13">
        <v>4.9000000000000002E-2</v>
      </c>
      <c r="AZ150" s="7" t="s">
        <v>77</v>
      </c>
      <c r="BA150" s="13">
        <v>12.287699999999999</v>
      </c>
      <c r="BB150" s="7" t="s">
        <v>77</v>
      </c>
      <c r="BC150" s="13">
        <v>0.21655000000000002</v>
      </c>
      <c r="BD150" s="7" t="s">
        <v>77</v>
      </c>
      <c r="BE150" s="13">
        <v>45.850149999999999</v>
      </c>
      <c r="BF150" s="7" t="s">
        <v>77</v>
      </c>
      <c r="BG150" s="13">
        <v>0.31790000000000002</v>
      </c>
      <c r="BH150" s="7" t="s">
        <v>77</v>
      </c>
      <c r="BI150" s="7" t="s">
        <v>77</v>
      </c>
      <c r="BJ150" s="7" t="s">
        <v>77</v>
      </c>
      <c r="BK150" s="13">
        <v>0.2495</v>
      </c>
      <c r="BL150" s="7" t="s">
        <v>77</v>
      </c>
      <c r="BM150" s="7" t="s">
        <v>77</v>
      </c>
      <c r="BN150" s="7" t="s">
        <v>77</v>
      </c>
      <c r="BO150" s="7" t="s">
        <v>77</v>
      </c>
      <c r="BP150" s="7" t="s">
        <v>77</v>
      </c>
      <c r="BQ150" s="7" t="s">
        <v>77</v>
      </c>
      <c r="BR150" s="7" t="s">
        <v>77</v>
      </c>
      <c r="BS150" s="7" t="s">
        <v>77</v>
      </c>
      <c r="BT150" s="7" t="s">
        <v>77</v>
      </c>
      <c r="BU150" s="7">
        <f t="shared" si="75"/>
        <v>98.840249999999997</v>
      </c>
      <c r="BV150" s="7">
        <v>86.929739519780455</v>
      </c>
      <c r="BW150" s="7" t="s">
        <v>77</v>
      </c>
      <c r="BY150" s="24" t="s">
        <v>77</v>
      </c>
      <c r="BZ150" s="1" t="s">
        <v>77</v>
      </c>
      <c r="CA150" s="13">
        <v>4.0341243793654797</v>
      </c>
      <c r="CB150" s="7">
        <f t="shared" si="76"/>
        <v>0.20170621896827401</v>
      </c>
      <c r="CC150" s="1" t="s">
        <v>77</v>
      </c>
      <c r="CD150" s="1" t="s">
        <v>77</v>
      </c>
      <c r="CE150" s="1" t="s">
        <v>77</v>
      </c>
      <c r="CF150" s="1" t="s">
        <v>77</v>
      </c>
      <c r="CG150" s="1" t="s">
        <v>77</v>
      </c>
      <c r="CH150" s="1" t="s">
        <v>77</v>
      </c>
      <c r="CI150" s="1" t="s">
        <v>77</v>
      </c>
      <c r="CJ150" s="1" t="s">
        <v>77</v>
      </c>
      <c r="CK150" s="1" t="s">
        <v>77</v>
      </c>
      <c r="CL150" s="1" t="s">
        <v>77</v>
      </c>
      <c r="CM150" s="1" t="s">
        <v>77</v>
      </c>
      <c r="CN150" s="1" t="s">
        <v>77</v>
      </c>
      <c r="CO150" s="1" t="s">
        <v>77</v>
      </c>
      <c r="CP150" s="1" t="s">
        <v>77</v>
      </c>
      <c r="CQ150" s="1" t="s">
        <v>77</v>
      </c>
      <c r="CR150" s="1" t="s">
        <v>77</v>
      </c>
      <c r="CS150" s="1" t="s">
        <v>77</v>
      </c>
      <c r="CT150" s="1" t="s">
        <v>77</v>
      </c>
      <c r="CU150" s="1" t="s">
        <v>77</v>
      </c>
      <c r="CV150" s="1" t="s">
        <v>77</v>
      </c>
      <c r="CW150" s="13">
        <v>28.549187915509499</v>
      </c>
      <c r="CX150" s="7">
        <f t="shared" si="77"/>
        <v>0.57098375831018999</v>
      </c>
      <c r="CY150" s="13">
        <v>133.17344105024</v>
      </c>
      <c r="CZ150" s="7">
        <f t="shared" si="78"/>
        <v>2.6634688210048001</v>
      </c>
      <c r="DA150" s="13">
        <v>35.449802238491998</v>
      </c>
      <c r="DB150" s="7">
        <f t="shared" si="79"/>
        <v>1.41799208953968</v>
      </c>
      <c r="DC150" s="13">
        <v>288.12168644281701</v>
      </c>
      <c r="DD150" s="7">
        <f t="shared" si="80"/>
        <v>17.287301186569021</v>
      </c>
      <c r="DE150" s="13">
        <v>22.395438862240201</v>
      </c>
      <c r="DF150" s="7">
        <f t="shared" si="81"/>
        <v>0.67186316586720607</v>
      </c>
      <c r="DG150" s="13">
        <v>48.924934780779303</v>
      </c>
      <c r="DH150" s="7">
        <f t="shared" si="82"/>
        <v>1.4677480434233789</v>
      </c>
      <c r="DI150" s="13">
        <v>6.1558528990995498</v>
      </c>
      <c r="DJ150" s="7">
        <f t="shared" si="83"/>
        <v>0.1846755869729865</v>
      </c>
      <c r="DK150" s="13">
        <v>26.876630480518401</v>
      </c>
      <c r="DL150" s="7">
        <f t="shared" si="84"/>
        <v>0.53753260961036797</v>
      </c>
      <c r="DM150" s="13">
        <v>6.24737019271228</v>
      </c>
      <c r="DN150" s="7">
        <f t="shared" si="85"/>
        <v>0.49978961541698241</v>
      </c>
      <c r="DO150" s="13">
        <v>1.5610536059917499</v>
      </c>
      <c r="DP150" s="7">
        <f t="shared" si="86"/>
        <v>0.23415804089876247</v>
      </c>
      <c r="DQ150" s="13">
        <v>5.5962299082723197</v>
      </c>
      <c r="DR150" s="7">
        <f t="shared" si="87"/>
        <v>0.50366069174450878</v>
      </c>
      <c r="DS150" s="7" t="s">
        <v>77</v>
      </c>
      <c r="DT150" s="7" t="s">
        <v>77</v>
      </c>
      <c r="DU150" s="13">
        <v>4.4485820079104599</v>
      </c>
      <c r="DV150" s="7">
        <f t="shared" si="88"/>
        <v>0.1779432803164184</v>
      </c>
      <c r="DW150" s="7" t="s">
        <v>77</v>
      </c>
      <c r="DX150" s="7" t="s">
        <v>77</v>
      </c>
      <c r="DY150" s="13">
        <v>2.5267188420432598</v>
      </c>
      <c r="DZ150" s="7">
        <f t="shared" si="89"/>
        <v>0.10106875368173039</v>
      </c>
      <c r="EA150" s="7" t="s">
        <v>77</v>
      </c>
      <c r="EB150" s="7" t="s">
        <v>77</v>
      </c>
      <c r="EC150" s="13">
        <v>2.5635361440713602</v>
      </c>
      <c r="ED150" s="13">
        <f t="shared" si="90"/>
        <v>0.1538121686442816</v>
      </c>
      <c r="EE150" s="13">
        <v>0.33167129512749305</v>
      </c>
      <c r="EF150" s="7">
        <f t="shared" si="91"/>
        <v>4.6433981317849031E-2</v>
      </c>
      <c r="EG150" s="13">
        <v>3.73853404022553</v>
      </c>
      <c r="EH150" s="13">
        <f t="shared" si="92"/>
        <v>0.59816544643608482</v>
      </c>
      <c r="EI150" s="7" t="s">
        <v>77</v>
      </c>
      <c r="EJ150" s="7" t="s">
        <v>77</v>
      </c>
      <c r="EK150" s="7" t="s">
        <v>77</v>
      </c>
      <c r="EL150" s="7" t="s">
        <v>77</v>
      </c>
      <c r="EM150" s="7" t="s">
        <v>77</v>
      </c>
      <c r="EN150" s="7" t="s">
        <v>77</v>
      </c>
      <c r="EO150" s="7" t="s">
        <v>77</v>
      </c>
      <c r="EP150" s="7" t="s">
        <v>77</v>
      </c>
      <c r="EQ150" s="7" t="s">
        <v>77</v>
      </c>
      <c r="ER150" s="7" t="s">
        <v>77</v>
      </c>
      <c r="ES150" s="13">
        <v>420.06940589999999</v>
      </c>
      <c r="ET150" s="13">
        <v>24.846612159999999</v>
      </c>
      <c r="EU150" s="13">
        <v>115.8955847</v>
      </c>
      <c r="EV150" s="13">
        <v>30.891336970000001</v>
      </c>
      <c r="EW150" s="13">
        <v>250.72460699999999</v>
      </c>
      <c r="EX150" s="13">
        <v>19.488537990000001</v>
      </c>
      <c r="EY150" s="13">
        <v>42.574596630000002</v>
      </c>
      <c r="EZ150" s="13">
        <v>5.3574190430000002</v>
      </c>
      <c r="FA150" s="13">
        <v>23.388369019999999</v>
      </c>
      <c r="FB150" s="13">
        <v>5.4367638869999997</v>
      </c>
      <c r="FC150" s="13">
        <v>1.35856106</v>
      </c>
      <c r="FD150" s="13">
        <v>4.8705163779999996</v>
      </c>
      <c r="FE150" s="7" t="s">
        <v>77</v>
      </c>
      <c r="FF150" s="13">
        <v>3.8733095240000002</v>
      </c>
      <c r="FG150" s="7" t="s">
        <v>77</v>
      </c>
      <c r="FH150" s="13">
        <v>2.2018098340000001</v>
      </c>
      <c r="FI150" s="7" t="s">
        <v>77</v>
      </c>
      <c r="FJ150" s="13">
        <v>2.2373118519999999</v>
      </c>
      <c r="FK150" s="13">
        <v>0.28986699900000001</v>
      </c>
    </row>
    <row r="151" spans="1:167" x14ac:dyDescent="0.25">
      <c r="A151" t="s">
        <v>133</v>
      </c>
      <c r="B151" s="1" t="s">
        <v>225</v>
      </c>
      <c r="C151" s="15">
        <v>64.873819999999995</v>
      </c>
      <c r="D151" s="15">
        <v>-22.350280000000001</v>
      </c>
      <c r="E151">
        <v>30</v>
      </c>
      <c r="F151">
        <v>1</v>
      </c>
      <c r="G151" t="s">
        <v>72</v>
      </c>
      <c r="I151" s="17">
        <v>47.146000000000001</v>
      </c>
      <c r="J151" s="16">
        <f t="shared" si="64"/>
        <v>0.94291999999999998</v>
      </c>
      <c r="K151" s="17">
        <v>2.1840000000000002</v>
      </c>
      <c r="L151" s="16">
        <f t="shared" si="65"/>
        <v>5.6784000000000001E-2</v>
      </c>
      <c r="M151" s="17">
        <v>14.726000000000001</v>
      </c>
      <c r="N151" s="16">
        <f t="shared" si="66"/>
        <v>0.30630079999999998</v>
      </c>
      <c r="O151" s="17">
        <v>8.2029999999999994</v>
      </c>
      <c r="P151" s="16">
        <f t="shared" si="67"/>
        <v>0.15093519999999999</v>
      </c>
      <c r="Q151" s="17">
        <v>0.109</v>
      </c>
      <c r="R151" s="16">
        <f t="shared" si="68"/>
        <v>1.6328199999999998E-2</v>
      </c>
      <c r="S151" s="17">
        <v>7.1470000000000002</v>
      </c>
      <c r="T151" s="16">
        <f t="shared" si="69"/>
        <v>0.12721660000000001</v>
      </c>
      <c r="U151" s="17">
        <v>13.568</v>
      </c>
      <c r="V151" s="16">
        <f t="shared" si="70"/>
        <v>0.27135999999999999</v>
      </c>
      <c r="W151" s="17">
        <v>2.387</v>
      </c>
      <c r="X151" s="16">
        <f t="shared" si="71"/>
        <v>4.0340299999999996E-2</v>
      </c>
      <c r="Y151" s="17">
        <v>0.76800000000000002</v>
      </c>
      <c r="Z151" s="16">
        <f t="shared" si="72"/>
        <v>2.2195199999999998E-2</v>
      </c>
      <c r="AA151" s="17">
        <v>0.22800000000000001</v>
      </c>
      <c r="AB151" s="16">
        <f t="shared" si="73"/>
        <v>1.26996E-2</v>
      </c>
      <c r="AC151" s="16" t="s">
        <v>77</v>
      </c>
      <c r="AD151" s="16" t="s">
        <v>77</v>
      </c>
      <c r="AE151" s="16">
        <f t="shared" si="74"/>
        <v>96.465999999999994</v>
      </c>
      <c r="AF151" s="17"/>
      <c r="AG151" s="17">
        <v>47.621000000000002</v>
      </c>
      <c r="AH151" s="17">
        <v>2.0270000000000001</v>
      </c>
      <c r="AI151" s="17">
        <v>13.664999999999999</v>
      </c>
      <c r="AJ151" s="17">
        <v>0.81100000000000005</v>
      </c>
      <c r="AK151" s="17">
        <v>9.93</v>
      </c>
      <c r="AL151" s="17">
        <v>0.10100000000000001</v>
      </c>
      <c r="AM151" s="17">
        <v>10.115</v>
      </c>
      <c r="AN151" s="17">
        <v>12.590999999999999</v>
      </c>
      <c r="AO151" s="17">
        <v>2.2149999999999999</v>
      </c>
      <c r="AP151" s="17">
        <v>0.71299999999999997</v>
      </c>
      <c r="AQ151" s="17">
        <v>0.21199999999999999</v>
      </c>
      <c r="AS151">
        <v>10.71</v>
      </c>
      <c r="AU151" s="13">
        <v>39.281149999999997</v>
      </c>
      <c r="AV151" s="7" t="s">
        <v>77</v>
      </c>
      <c r="AW151" s="7" t="s">
        <v>77</v>
      </c>
      <c r="AX151" s="7" t="s">
        <v>77</v>
      </c>
      <c r="AY151" s="13">
        <v>3.2800000000000003E-2</v>
      </c>
      <c r="AZ151" s="7" t="s">
        <v>77</v>
      </c>
      <c r="BA151" s="13">
        <v>12.962</v>
      </c>
      <c r="BB151" s="7" t="s">
        <v>77</v>
      </c>
      <c r="BC151" s="13">
        <v>0.20370000000000002</v>
      </c>
      <c r="BD151" s="7" t="s">
        <v>77</v>
      </c>
      <c r="BE151" s="13">
        <v>45.180399999999999</v>
      </c>
      <c r="BF151" s="7" t="s">
        <v>77</v>
      </c>
      <c r="BG151" s="13">
        <v>0.31280000000000002</v>
      </c>
      <c r="BH151" s="7" t="s">
        <v>77</v>
      </c>
      <c r="BI151" s="7" t="s">
        <v>77</v>
      </c>
      <c r="BJ151" s="7" t="s">
        <v>77</v>
      </c>
      <c r="BK151" s="13">
        <v>0.20710000000000001</v>
      </c>
      <c r="BL151" s="7" t="s">
        <v>77</v>
      </c>
      <c r="BM151" s="7" t="s">
        <v>77</v>
      </c>
      <c r="BN151" s="7" t="s">
        <v>77</v>
      </c>
      <c r="BO151" s="7" t="s">
        <v>77</v>
      </c>
      <c r="BP151" s="7" t="s">
        <v>77</v>
      </c>
      <c r="BQ151" s="7" t="s">
        <v>77</v>
      </c>
      <c r="BR151" s="7" t="s">
        <v>77</v>
      </c>
      <c r="BS151" s="7" t="s">
        <v>77</v>
      </c>
      <c r="BT151" s="7" t="s">
        <v>77</v>
      </c>
      <c r="BU151" s="7">
        <f t="shared" si="75"/>
        <v>98.179949999999977</v>
      </c>
      <c r="BV151" s="7">
        <v>86.135886668232757</v>
      </c>
      <c r="BW151" s="7" t="s">
        <v>77</v>
      </c>
      <c r="BY151" s="24" t="s">
        <v>77</v>
      </c>
      <c r="BZ151" s="1" t="s">
        <v>77</v>
      </c>
      <c r="CA151" s="13">
        <v>4.2304396518079903</v>
      </c>
      <c r="CB151" s="7">
        <f t="shared" si="76"/>
        <v>0.21152198259039953</v>
      </c>
      <c r="CC151" s="1" t="s">
        <v>77</v>
      </c>
      <c r="CD151" s="1" t="s">
        <v>77</v>
      </c>
      <c r="CE151" s="1" t="s">
        <v>77</v>
      </c>
      <c r="CF151" s="1" t="s">
        <v>77</v>
      </c>
      <c r="CG151" s="1" t="s">
        <v>77</v>
      </c>
      <c r="CH151" s="1" t="s">
        <v>77</v>
      </c>
      <c r="CI151" s="1" t="s">
        <v>77</v>
      </c>
      <c r="CJ151" s="1" t="s">
        <v>77</v>
      </c>
      <c r="CK151" s="1" t="s">
        <v>77</v>
      </c>
      <c r="CL151" s="1" t="s">
        <v>77</v>
      </c>
      <c r="CM151" s="1" t="s">
        <v>77</v>
      </c>
      <c r="CN151" s="1" t="s">
        <v>77</v>
      </c>
      <c r="CO151" s="1" t="s">
        <v>77</v>
      </c>
      <c r="CP151" s="1" t="s">
        <v>77</v>
      </c>
      <c r="CQ151" s="1" t="s">
        <v>77</v>
      </c>
      <c r="CR151" s="1" t="s">
        <v>77</v>
      </c>
      <c r="CS151" s="1" t="s">
        <v>77</v>
      </c>
      <c r="CT151" s="1" t="s">
        <v>77</v>
      </c>
      <c r="CU151" s="1" t="s">
        <v>77</v>
      </c>
      <c r="CV151" s="1" t="s">
        <v>77</v>
      </c>
      <c r="CW151" s="13">
        <v>29.323553866254901</v>
      </c>
      <c r="CX151" s="7">
        <f t="shared" si="77"/>
        <v>0.58647107732509807</v>
      </c>
      <c r="CY151" s="13">
        <v>136.80790049717501</v>
      </c>
      <c r="CZ151" s="7">
        <f t="shared" si="78"/>
        <v>2.7361580099435003</v>
      </c>
      <c r="DA151" s="13">
        <v>36.789659443775101</v>
      </c>
      <c r="DB151" s="7">
        <f t="shared" si="79"/>
        <v>1.4715863777510041</v>
      </c>
      <c r="DC151" s="13">
        <v>287.084485771978</v>
      </c>
      <c r="DD151" s="7">
        <f t="shared" si="80"/>
        <v>17.225069146318678</v>
      </c>
      <c r="DE151" s="13">
        <v>22.652843059067099</v>
      </c>
      <c r="DF151" s="7">
        <f t="shared" si="81"/>
        <v>0.67958529177201288</v>
      </c>
      <c r="DG151" s="13">
        <v>48.678159944343598</v>
      </c>
      <c r="DH151" s="7">
        <f t="shared" si="82"/>
        <v>1.4603447983303079</v>
      </c>
      <c r="DI151" s="13">
        <v>6.1404476269662203</v>
      </c>
      <c r="DJ151" s="7">
        <f t="shared" si="83"/>
        <v>0.18421342880898661</v>
      </c>
      <c r="DK151" s="13">
        <v>26.8207116556089</v>
      </c>
      <c r="DL151" s="7">
        <f t="shared" si="84"/>
        <v>0.53641423311217806</v>
      </c>
      <c r="DM151" s="13">
        <v>5.93470551304023</v>
      </c>
      <c r="DN151" s="7">
        <f t="shared" si="85"/>
        <v>0.47477644104321842</v>
      </c>
      <c r="DO151" s="13">
        <v>1.67245007041895</v>
      </c>
      <c r="DP151" s="7">
        <f t="shared" si="86"/>
        <v>0.25086751056284251</v>
      </c>
      <c r="DQ151" s="13">
        <v>6.0184870955152503</v>
      </c>
      <c r="DR151" s="7">
        <f t="shared" si="87"/>
        <v>0.54166383859637246</v>
      </c>
      <c r="DS151" s="7" t="s">
        <v>77</v>
      </c>
      <c r="DT151" s="7" t="s">
        <v>77</v>
      </c>
      <c r="DU151" s="13">
        <v>4.8094870446099804</v>
      </c>
      <c r="DV151" s="7">
        <f t="shared" si="88"/>
        <v>0.19237948178439923</v>
      </c>
      <c r="DW151" s="7" t="s">
        <v>77</v>
      </c>
      <c r="DX151" s="7" t="s">
        <v>77</v>
      </c>
      <c r="DY151" s="13">
        <v>2.64813432202671</v>
      </c>
      <c r="DZ151" s="7">
        <f t="shared" si="89"/>
        <v>0.1059253728810684</v>
      </c>
      <c r="EA151" s="7" t="s">
        <v>77</v>
      </c>
      <c r="EB151" s="7" t="s">
        <v>77</v>
      </c>
      <c r="EC151" s="13">
        <v>2.51344747425042</v>
      </c>
      <c r="ED151" s="13">
        <f t="shared" si="90"/>
        <v>0.15080684845502521</v>
      </c>
      <c r="EE151" s="13">
        <v>0.37447185787249904</v>
      </c>
      <c r="EF151" s="7">
        <f t="shared" si="91"/>
        <v>5.2426060102149868E-2</v>
      </c>
      <c r="EG151" s="13">
        <v>3.9472791135696501</v>
      </c>
      <c r="EH151" s="13">
        <f t="shared" si="92"/>
        <v>0.63156465817114404</v>
      </c>
      <c r="EI151" s="7" t="s">
        <v>77</v>
      </c>
      <c r="EJ151" s="7" t="s">
        <v>77</v>
      </c>
      <c r="EK151" s="7" t="s">
        <v>77</v>
      </c>
      <c r="EL151" s="7" t="s">
        <v>77</v>
      </c>
      <c r="EM151" s="7" t="s">
        <v>77</v>
      </c>
      <c r="EN151" s="7" t="s">
        <v>77</v>
      </c>
      <c r="EO151" s="7" t="s">
        <v>77</v>
      </c>
      <c r="EP151" s="7" t="s">
        <v>77</v>
      </c>
      <c r="EQ151" s="7" t="s">
        <v>77</v>
      </c>
      <c r="ER151" s="7" t="s">
        <v>77</v>
      </c>
      <c r="ES151" s="13">
        <v>449.98778270000003</v>
      </c>
      <c r="ET151" s="13">
        <v>26.185670810000001</v>
      </c>
      <c r="EU151" s="13">
        <v>122.1626935</v>
      </c>
      <c r="EV151" s="13">
        <v>32.88672013</v>
      </c>
      <c r="EW151" s="13">
        <v>256.33866660000001</v>
      </c>
      <c r="EX151" s="13">
        <v>20.226746479999999</v>
      </c>
      <c r="EY151" s="13">
        <v>43.464827489999998</v>
      </c>
      <c r="EZ151" s="13">
        <v>5.4833025849999997</v>
      </c>
      <c r="FA151" s="13">
        <v>23.948484730000001</v>
      </c>
      <c r="FB151" s="13">
        <v>5.2993386720000002</v>
      </c>
      <c r="FC151" s="13">
        <v>1.493449088</v>
      </c>
      <c r="FD151" s="13">
        <v>5.3745159219999996</v>
      </c>
      <c r="FE151" s="7" t="s">
        <v>77</v>
      </c>
      <c r="FF151" s="13">
        <v>4.2963373090000001</v>
      </c>
      <c r="FG151" s="7" t="s">
        <v>77</v>
      </c>
      <c r="FH151" s="13">
        <v>2.3671991970000001</v>
      </c>
      <c r="FI151" s="7" t="s">
        <v>77</v>
      </c>
      <c r="FJ151" s="13">
        <v>2.2496024559999999</v>
      </c>
      <c r="FK151" s="13">
        <v>0.335542179</v>
      </c>
    </row>
    <row r="152" spans="1:167" x14ac:dyDescent="0.25">
      <c r="A152" t="s">
        <v>133</v>
      </c>
      <c r="B152" s="1" t="s">
        <v>225</v>
      </c>
      <c r="C152" s="15">
        <v>64.873819999999995</v>
      </c>
      <c r="D152" s="15">
        <v>-22.350280000000001</v>
      </c>
      <c r="E152">
        <v>30</v>
      </c>
      <c r="F152">
        <v>2</v>
      </c>
      <c r="G152" t="s">
        <v>72</v>
      </c>
      <c r="I152" s="17">
        <v>47.320999999999998</v>
      </c>
      <c r="J152" s="16">
        <f t="shared" si="64"/>
        <v>0.94641999999999993</v>
      </c>
      <c r="K152" s="17">
        <v>2.202</v>
      </c>
      <c r="L152" s="16">
        <f t="shared" si="65"/>
        <v>5.7251999999999997E-2</v>
      </c>
      <c r="M152" s="17">
        <v>14.673999999999999</v>
      </c>
      <c r="N152" s="16">
        <f t="shared" si="66"/>
        <v>0.30521919999999997</v>
      </c>
      <c r="O152" s="17">
        <v>8.2799999999999994</v>
      </c>
      <c r="P152" s="16">
        <f t="shared" si="67"/>
        <v>0.15235199999999999</v>
      </c>
      <c r="Q152" s="17">
        <v>0.17499999999999999</v>
      </c>
      <c r="R152" s="16">
        <f t="shared" si="68"/>
        <v>2.6214999999999995E-2</v>
      </c>
      <c r="S152" s="17">
        <v>7.306</v>
      </c>
      <c r="T152" s="16">
        <f t="shared" si="69"/>
        <v>0.13004679999999999</v>
      </c>
      <c r="U152" s="17">
        <v>13.461</v>
      </c>
      <c r="V152" s="16">
        <f t="shared" si="70"/>
        <v>0.26922000000000001</v>
      </c>
      <c r="W152" s="17">
        <v>2.339</v>
      </c>
      <c r="X152" s="16">
        <f t="shared" si="71"/>
        <v>3.9529099999999998E-2</v>
      </c>
      <c r="Y152" s="17">
        <v>0.74099999999999999</v>
      </c>
      <c r="Z152" s="16">
        <f t="shared" si="72"/>
        <v>2.1414899999999997E-2</v>
      </c>
      <c r="AA152" s="17">
        <v>0.26400000000000001</v>
      </c>
      <c r="AB152" s="16">
        <f t="shared" si="73"/>
        <v>1.4704800000000001E-2</v>
      </c>
      <c r="AC152" s="16" t="s">
        <v>77</v>
      </c>
      <c r="AD152" s="16" t="s">
        <v>77</v>
      </c>
      <c r="AE152" s="16">
        <f t="shared" si="74"/>
        <v>96.762999999999991</v>
      </c>
      <c r="AF152" s="17"/>
      <c r="AG152" s="17">
        <v>47.677999999999997</v>
      </c>
      <c r="AH152" s="17">
        <v>2.0430000000000001</v>
      </c>
      <c r="AI152" s="17">
        <v>13.612</v>
      </c>
      <c r="AJ152" s="17">
        <v>0.80600000000000005</v>
      </c>
      <c r="AK152" s="17">
        <v>9.9280000000000008</v>
      </c>
      <c r="AL152" s="17">
        <v>0.16200000000000001</v>
      </c>
      <c r="AM152" s="17">
        <v>10.182</v>
      </c>
      <c r="AN152" s="17">
        <v>12.487</v>
      </c>
      <c r="AO152" s="17">
        <v>2.17</v>
      </c>
      <c r="AP152" s="17">
        <v>0.68700000000000006</v>
      </c>
      <c r="AQ152" s="17">
        <v>0.245</v>
      </c>
      <c r="AS152">
        <v>10.43</v>
      </c>
      <c r="AU152" s="13">
        <v>39.195250000000001</v>
      </c>
      <c r="AV152" s="7" t="s">
        <v>77</v>
      </c>
      <c r="AW152" s="7" t="s">
        <v>77</v>
      </c>
      <c r="AX152" s="7" t="s">
        <v>77</v>
      </c>
      <c r="AY152" s="13">
        <v>4.8800000000000003E-2</v>
      </c>
      <c r="AZ152" s="7" t="s">
        <v>77</v>
      </c>
      <c r="BA152" s="13">
        <v>13.02</v>
      </c>
      <c r="BB152" s="7" t="s">
        <v>77</v>
      </c>
      <c r="BC152" s="13">
        <v>0.1757</v>
      </c>
      <c r="BD152" s="7" t="s">
        <v>77</v>
      </c>
      <c r="BE152" s="13">
        <v>45.472549999999998</v>
      </c>
      <c r="BF152" s="7" t="s">
        <v>77</v>
      </c>
      <c r="BG152" s="13">
        <v>0.30555000000000004</v>
      </c>
      <c r="BH152" s="7" t="s">
        <v>77</v>
      </c>
      <c r="BI152" s="7" t="s">
        <v>77</v>
      </c>
      <c r="BJ152" s="7" t="s">
        <v>77</v>
      </c>
      <c r="BK152" s="13">
        <v>0.23965000000000003</v>
      </c>
      <c r="BL152" s="7" t="s">
        <v>77</v>
      </c>
      <c r="BM152" s="7" t="s">
        <v>77</v>
      </c>
      <c r="BN152" s="7" t="s">
        <v>77</v>
      </c>
      <c r="BO152" s="7" t="s">
        <v>77</v>
      </c>
      <c r="BP152" s="7" t="s">
        <v>77</v>
      </c>
      <c r="BQ152" s="7" t="s">
        <v>77</v>
      </c>
      <c r="BR152" s="7" t="s">
        <v>77</v>
      </c>
      <c r="BS152" s="7" t="s">
        <v>77</v>
      </c>
      <c r="BT152" s="7" t="s">
        <v>77</v>
      </c>
      <c r="BU152" s="7">
        <f t="shared" si="75"/>
        <v>98.457499999999982</v>
      </c>
      <c r="BV152" s="7">
        <v>86.159524956932344</v>
      </c>
      <c r="BW152" s="7" t="s">
        <v>77</v>
      </c>
      <c r="BY152" s="24" t="s">
        <v>77</v>
      </c>
      <c r="BZ152" s="1" t="s">
        <v>77</v>
      </c>
      <c r="CA152" s="13">
        <v>4.18946305136609</v>
      </c>
      <c r="CB152" s="7">
        <f t="shared" si="76"/>
        <v>0.20947315256830451</v>
      </c>
      <c r="CC152" s="1" t="s">
        <v>77</v>
      </c>
      <c r="CD152" s="1" t="s">
        <v>77</v>
      </c>
      <c r="CE152" s="1" t="s">
        <v>77</v>
      </c>
      <c r="CF152" s="1" t="s">
        <v>77</v>
      </c>
      <c r="CG152" s="1" t="s">
        <v>77</v>
      </c>
      <c r="CH152" s="1" t="s">
        <v>77</v>
      </c>
      <c r="CI152" s="1" t="s">
        <v>77</v>
      </c>
      <c r="CJ152" s="1" t="s">
        <v>77</v>
      </c>
      <c r="CK152" s="1" t="s">
        <v>77</v>
      </c>
      <c r="CL152" s="1" t="s">
        <v>77</v>
      </c>
      <c r="CM152" s="1" t="s">
        <v>77</v>
      </c>
      <c r="CN152" s="1" t="s">
        <v>77</v>
      </c>
      <c r="CO152" s="1" t="s">
        <v>77</v>
      </c>
      <c r="CP152" s="1" t="s">
        <v>77</v>
      </c>
      <c r="CQ152" s="1" t="s">
        <v>77</v>
      </c>
      <c r="CR152" s="1" t="s">
        <v>77</v>
      </c>
      <c r="CS152" s="1" t="s">
        <v>77</v>
      </c>
      <c r="CT152" s="1" t="s">
        <v>77</v>
      </c>
      <c r="CU152" s="1" t="s">
        <v>77</v>
      </c>
      <c r="CV152" s="1" t="s">
        <v>77</v>
      </c>
      <c r="CW152" s="13">
        <v>29.722470525833099</v>
      </c>
      <c r="CX152" s="7">
        <f t="shared" si="77"/>
        <v>0.594449410516662</v>
      </c>
      <c r="CY152" s="13">
        <v>138.62737763915001</v>
      </c>
      <c r="CZ152" s="7">
        <f t="shared" si="78"/>
        <v>2.7725475527830001</v>
      </c>
      <c r="DA152" s="13">
        <v>38.2915866283751</v>
      </c>
      <c r="DB152" s="7">
        <f t="shared" si="79"/>
        <v>1.5316634651350041</v>
      </c>
      <c r="DC152" s="13">
        <v>289.72276637694398</v>
      </c>
      <c r="DD152" s="7">
        <f t="shared" si="80"/>
        <v>17.383365982616638</v>
      </c>
      <c r="DE152" s="13">
        <v>23.8477127539301</v>
      </c>
      <c r="DF152" s="7">
        <f t="shared" si="81"/>
        <v>0.71543138261790296</v>
      </c>
      <c r="DG152" s="13">
        <v>51.5097916151569</v>
      </c>
      <c r="DH152" s="7">
        <f t="shared" si="82"/>
        <v>1.5452937484547069</v>
      </c>
      <c r="DI152" s="13">
        <v>6.4041199380403198</v>
      </c>
      <c r="DJ152" s="7">
        <f t="shared" si="83"/>
        <v>0.19212359814120958</v>
      </c>
      <c r="DK152" s="13">
        <v>28.264347193957899</v>
      </c>
      <c r="DL152" s="7">
        <f t="shared" si="84"/>
        <v>0.56528694387915801</v>
      </c>
      <c r="DM152" s="13">
        <v>6.5414793823474096</v>
      </c>
      <c r="DN152" s="7">
        <f t="shared" si="85"/>
        <v>0.52331835058779275</v>
      </c>
      <c r="DO152" s="13">
        <v>1.76137072046085</v>
      </c>
      <c r="DP152" s="7">
        <f t="shared" si="86"/>
        <v>0.26420560806912746</v>
      </c>
      <c r="DQ152" s="13">
        <v>6.1367973271965397</v>
      </c>
      <c r="DR152" s="7">
        <f t="shared" si="87"/>
        <v>0.55231175944768851</v>
      </c>
      <c r="DS152" s="7" t="s">
        <v>77</v>
      </c>
      <c r="DT152" s="7" t="s">
        <v>77</v>
      </c>
      <c r="DU152" s="13">
        <v>5.1530923837357996</v>
      </c>
      <c r="DV152" s="7">
        <f t="shared" si="88"/>
        <v>0.20612369534943198</v>
      </c>
      <c r="DW152" s="7" t="s">
        <v>77</v>
      </c>
      <c r="DX152" s="7" t="s">
        <v>77</v>
      </c>
      <c r="DY152" s="13">
        <v>3.0620589969379401</v>
      </c>
      <c r="DZ152" s="7">
        <f t="shared" si="89"/>
        <v>0.12248235987751761</v>
      </c>
      <c r="EA152" s="7" t="s">
        <v>77</v>
      </c>
      <c r="EB152" s="7" t="s">
        <v>77</v>
      </c>
      <c r="EC152" s="13">
        <v>2.65209388623679</v>
      </c>
      <c r="ED152" s="13">
        <f t="shared" si="90"/>
        <v>0.15912563317420739</v>
      </c>
      <c r="EE152" s="13">
        <v>0.41831233847057703</v>
      </c>
      <c r="EF152" s="7">
        <f t="shared" si="91"/>
        <v>5.8563727385880789E-2</v>
      </c>
      <c r="EG152" s="13">
        <v>4.1905196624761496</v>
      </c>
      <c r="EH152" s="13">
        <f t="shared" si="92"/>
        <v>0.67048314599618397</v>
      </c>
      <c r="EI152" s="7" t="s">
        <v>77</v>
      </c>
      <c r="EJ152" s="7" t="s">
        <v>77</v>
      </c>
      <c r="EK152" s="7" t="s">
        <v>77</v>
      </c>
      <c r="EL152" s="7" t="s">
        <v>77</v>
      </c>
      <c r="EM152" s="7" t="s">
        <v>77</v>
      </c>
      <c r="EN152" s="7" t="s">
        <v>77</v>
      </c>
      <c r="EO152" s="7" t="s">
        <v>77</v>
      </c>
      <c r="EP152" s="7" t="s">
        <v>77</v>
      </c>
      <c r="EQ152" s="7" t="s">
        <v>77</v>
      </c>
      <c r="ER152" s="7" t="s">
        <v>77</v>
      </c>
      <c r="ES152" s="13">
        <v>449.63776200000001</v>
      </c>
      <c r="ET152" s="13">
        <v>26.625056189999999</v>
      </c>
      <c r="EU152" s="13">
        <v>124.17538089999999</v>
      </c>
      <c r="EV152" s="13">
        <v>34.335573869999997</v>
      </c>
      <c r="EW152" s="13">
        <v>259.50559650000002</v>
      </c>
      <c r="EX152" s="13">
        <v>21.360419839999999</v>
      </c>
      <c r="EY152" s="13">
        <v>46.13742199</v>
      </c>
      <c r="EZ152" s="13">
        <v>5.7366757210000001</v>
      </c>
      <c r="FA152" s="13">
        <v>25.316654639999999</v>
      </c>
      <c r="FB152" s="13">
        <v>5.8594612440000002</v>
      </c>
      <c r="FC152" s="13">
        <v>1.577781404</v>
      </c>
      <c r="FD152" s="13">
        <v>5.4973348629999998</v>
      </c>
      <c r="FE152" s="7" t="s">
        <v>77</v>
      </c>
      <c r="FF152" s="13">
        <v>4.6176589359999998</v>
      </c>
      <c r="FG152" s="7" t="s">
        <v>77</v>
      </c>
      <c r="FH152" s="13">
        <v>2.7457089699999999</v>
      </c>
      <c r="FI152" s="7" t="s">
        <v>77</v>
      </c>
      <c r="FJ152" s="13">
        <v>2.380981684</v>
      </c>
      <c r="FK152" s="13">
        <v>0.37596395500000002</v>
      </c>
    </row>
    <row r="153" spans="1:167" x14ac:dyDescent="0.25">
      <c r="A153" t="s">
        <v>133</v>
      </c>
      <c r="B153" s="1" t="s">
        <v>225</v>
      </c>
      <c r="C153" s="15">
        <v>64.873819999999995</v>
      </c>
      <c r="D153" s="15">
        <v>-22.350280000000001</v>
      </c>
      <c r="E153">
        <v>30</v>
      </c>
      <c r="F153">
        <v>3</v>
      </c>
      <c r="G153" t="s">
        <v>72</v>
      </c>
      <c r="I153" s="17">
        <v>46.356999999999999</v>
      </c>
      <c r="J153" s="16">
        <f t="shared" si="64"/>
        <v>0.92713999999999996</v>
      </c>
      <c r="K153" s="17">
        <v>3.0960000000000001</v>
      </c>
      <c r="L153" s="16">
        <f t="shared" si="65"/>
        <v>8.0495999999999998E-2</v>
      </c>
      <c r="M153" s="17">
        <v>15.061</v>
      </c>
      <c r="N153" s="16">
        <f t="shared" si="66"/>
        <v>0.31326879999999996</v>
      </c>
      <c r="O153" s="17">
        <v>8.2349999999999994</v>
      </c>
      <c r="P153" s="16">
        <f t="shared" si="67"/>
        <v>0.15152399999999999</v>
      </c>
      <c r="Q153" s="17">
        <v>7.0999999999999994E-2</v>
      </c>
      <c r="R153" s="16">
        <f t="shared" si="68"/>
        <v>1.0635799999999999E-2</v>
      </c>
      <c r="S153" s="17">
        <v>6.476</v>
      </c>
      <c r="T153" s="16">
        <f t="shared" si="69"/>
        <v>0.11527279999999999</v>
      </c>
      <c r="U153" s="17">
        <v>12.403</v>
      </c>
      <c r="V153" s="16">
        <f t="shared" si="70"/>
        <v>0.24806</v>
      </c>
      <c r="W153" s="17">
        <v>2.915</v>
      </c>
      <c r="X153" s="16">
        <f t="shared" si="71"/>
        <v>4.9263499999999995E-2</v>
      </c>
      <c r="Y153" s="17">
        <v>1.1759999999999999</v>
      </c>
      <c r="Z153" s="16">
        <f t="shared" si="72"/>
        <v>3.3986399999999993E-2</v>
      </c>
      <c r="AA153" s="17">
        <v>0.57799999999999996</v>
      </c>
      <c r="AB153" s="16">
        <f t="shared" si="73"/>
        <v>3.2194599999999997E-2</v>
      </c>
      <c r="AC153" s="16" t="s">
        <v>77</v>
      </c>
      <c r="AD153" s="16" t="s">
        <v>77</v>
      </c>
      <c r="AE153" s="16">
        <f t="shared" si="74"/>
        <v>96.368000000000023</v>
      </c>
      <c r="AF153" s="17"/>
      <c r="AG153" s="17">
        <v>46.463000000000001</v>
      </c>
      <c r="AH153" s="17">
        <v>2.734</v>
      </c>
      <c r="AI153" s="17">
        <v>13.302</v>
      </c>
      <c r="AJ153" s="17">
        <v>0.875</v>
      </c>
      <c r="AK153" s="17">
        <v>10.752000000000001</v>
      </c>
      <c r="AL153" s="17">
        <v>6.3E-2</v>
      </c>
      <c r="AM153" s="17">
        <v>10.731999999999999</v>
      </c>
      <c r="AN153" s="17">
        <v>10.955</v>
      </c>
      <c r="AO153" s="17">
        <v>2.5750000000000002</v>
      </c>
      <c r="AP153" s="17">
        <v>1.0389999999999999</v>
      </c>
      <c r="AQ153" s="17">
        <v>0.51100000000000001</v>
      </c>
      <c r="AS153">
        <v>16.04</v>
      </c>
      <c r="AU153" s="13">
        <v>39.281149999999997</v>
      </c>
      <c r="AV153" s="7" t="s">
        <v>77</v>
      </c>
      <c r="AW153" s="7" t="s">
        <v>77</v>
      </c>
      <c r="AX153" s="7" t="s">
        <v>77</v>
      </c>
      <c r="AY153" s="13">
        <v>3.2800000000000003E-2</v>
      </c>
      <c r="AZ153" s="7" t="s">
        <v>77</v>
      </c>
      <c r="BA153" s="13">
        <v>12.962</v>
      </c>
      <c r="BB153" s="7" t="s">
        <v>77</v>
      </c>
      <c r="BC153" s="13">
        <v>0.20370000000000002</v>
      </c>
      <c r="BD153" s="7" t="s">
        <v>77</v>
      </c>
      <c r="BE153" s="13">
        <v>45.180399999999999</v>
      </c>
      <c r="BF153" s="7" t="s">
        <v>77</v>
      </c>
      <c r="BG153" s="13">
        <v>0.31280000000000002</v>
      </c>
      <c r="BH153" s="7" t="s">
        <v>77</v>
      </c>
      <c r="BI153" s="7" t="s">
        <v>77</v>
      </c>
      <c r="BJ153" s="7" t="s">
        <v>77</v>
      </c>
      <c r="BK153" s="13">
        <v>0.20710000000000001</v>
      </c>
      <c r="BL153" s="7" t="s">
        <v>77</v>
      </c>
      <c r="BM153" s="7" t="s">
        <v>77</v>
      </c>
      <c r="BN153" s="7" t="s">
        <v>77</v>
      </c>
      <c r="BO153" s="7" t="s">
        <v>77</v>
      </c>
      <c r="BP153" s="7" t="s">
        <v>77</v>
      </c>
      <c r="BQ153" s="7" t="s">
        <v>77</v>
      </c>
      <c r="BR153" s="7" t="s">
        <v>77</v>
      </c>
      <c r="BS153" s="7" t="s">
        <v>77</v>
      </c>
      <c r="BT153" s="7" t="s">
        <v>77</v>
      </c>
      <c r="BU153" s="7">
        <f t="shared" si="75"/>
        <v>98.179949999999977</v>
      </c>
      <c r="BV153" s="7">
        <v>86.135886668232757</v>
      </c>
      <c r="BW153" s="7" t="s">
        <v>77</v>
      </c>
      <c r="BY153" s="24" t="s">
        <v>77</v>
      </c>
      <c r="BZ153" s="1" t="s">
        <v>77</v>
      </c>
      <c r="CA153" s="13">
        <v>4.4006204011898902</v>
      </c>
      <c r="CB153" s="7">
        <f t="shared" si="76"/>
        <v>0.22003102005949451</v>
      </c>
      <c r="CC153" s="1" t="s">
        <v>77</v>
      </c>
      <c r="CD153" s="1" t="s">
        <v>77</v>
      </c>
      <c r="CE153" s="1" t="s">
        <v>77</v>
      </c>
      <c r="CF153" s="1" t="s">
        <v>77</v>
      </c>
      <c r="CG153" s="1" t="s">
        <v>77</v>
      </c>
      <c r="CH153" s="1" t="s">
        <v>77</v>
      </c>
      <c r="CI153" s="1" t="s">
        <v>77</v>
      </c>
      <c r="CJ153" s="1" t="s">
        <v>77</v>
      </c>
      <c r="CK153" s="1" t="s">
        <v>77</v>
      </c>
      <c r="CL153" s="1" t="s">
        <v>77</v>
      </c>
      <c r="CM153" s="1" t="s">
        <v>77</v>
      </c>
      <c r="CN153" s="1" t="s">
        <v>77</v>
      </c>
      <c r="CO153" s="1" t="s">
        <v>77</v>
      </c>
      <c r="CP153" s="1" t="s">
        <v>77</v>
      </c>
      <c r="CQ153" s="1" t="s">
        <v>77</v>
      </c>
      <c r="CR153" s="1" t="s">
        <v>77</v>
      </c>
      <c r="CS153" s="1" t="s">
        <v>77</v>
      </c>
      <c r="CT153" s="1" t="s">
        <v>77</v>
      </c>
      <c r="CU153" s="1" t="s">
        <v>77</v>
      </c>
      <c r="CV153" s="1" t="s">
        <v>77</v>
      </c>
      <c r="CW153" s="13">
        <v>35.7334690910346</v>
      </c>
      <c r="CX153" s="7">
        <f t="shared" si="77"/>
        <v>0.71466938182069206</v>
      </c>
      <c r="CY153" s="13">
        <v>228.98326254230699</v>
      </c>
      <c r="CZ153" s="7">
        <f t="shared" si="78"/>
        <v>4.5796652508461397</v>
      </c>
      <c r="DA153" s="13">
        <v>67.939970360527298</v>
      </c>
      <c r="DB153" s="7">
        <f t="shared" si="79"/>
        <v>2.7175988144210921</v>
      </c>
      <c r="DC153" s="13">
        <v>473.390268157413</v>
      </c>
      <c r="DD153" s="7">
        <f t="shared" si="80"/>
        <v>28.403416089444779</v>
      </c>
      <c r="DE153" s="13">
        <v>41.946109657420301</v>
      </c>
      <c r="DF153" s="7">
        <f t="shared" si="81"/>
        <v>1.258383289722609</v>
      </c>
      <c r="DG153" s="13">
        <v>90.859868283391293</v>
      </c>
      <c r="DH153" s="7">
        <f t="shared" si="82"/>
        <v>2.7257960485017385</v>
      </c>
      <c r="DI153" s="13">
        <v>11.0554801745579</v>
      </c>
      <c r="DJ153" s="7">
        <f t="shared" si="83"/>
        <v>0.33166440523673696</v>
      </c>
      <c r="DK153" s="13">
        <v>48.374466910138899</v>
      </c>
      <c r="DL153" s="7">
        <f t="shared" si="84"/>
        <v>0.96748933820277805</v>
      </c>
      <c r="DM153" s="13">
        <v>9.9359105724905099</v>
      </c>
      <c r="DN153" s="7">
        <f t="shared" si="85"/>
        <v>0.79487284579924078</v>
      </c>
      <c r="DO153" s="13">
        <v>2.3178757946463402</v>
      </c>
      <c r="DP153" s="7">
        <f t="shared" si="86"/>
        <v>0.34768136919695103</v>
      </c>
      <c r="DQ153" s="13">
        <v>9.0665723265691796</v>
      </c>
      <c r="DR153" s="7">
        <f t="shared" si="87"/>
        <v>0.81599150939122611</v>
      </c>
      <c r="DS153" s="7" t="s">
        <v>77</v>
      </c>
      <c r="DT153" s="7" t="s">
        <v>77</v>
      </c>
      <c r="DU153" s="13">
        <v>5.97427362798794</v>
      </c>
      <c r="DV153" s="7">
        <f t="shared" si="88"/>
        <v>0.23897094511951761</v>
      </c>
      <c r="DW153" s="7" t="s">
        <v>77</v>
      </c>
      <c r="DX153" s="7" t="s">
        <v>77</v>
      </c>
      <c r="DY153" s="13">
        <v>3.2001570417476501</v>
      </c>
      <c r="DZ153" s="7">
        <f t="shared" si="89"/>
        <v>0.12800628166990602</v>
      </c>
      <c r="EA153" s="7" t="s">
        <v>77</v>
      </c>
      <c r="EB153" s="7" t="s">
        <v>77</v>
      </c>
      <c r="EC153" s="13">
        <v>2.6727297436638597</v>
      </c>
      <c r="ED153" s="13">
        <f t="shared" si="90"/>
        <v>0.16036378461983158</v>
      </c>
      <c r="EE153" s="13">
        <v>0.39993873646108102</v>
      </c>
      <c r="EF153" s="7">
        <f t="shared" si="91"/>
        <v>5.5991423104551345E-2</v>
      </c>
      <c r="EG153" s="13">
        <v>5.9678021273979596</v>
      </c>
      <c r="EH153" s="13">
        <f t="shared" si="92"/>
        <v>0.9548483403836735</v>
      </c>
      <c r="EI153" s="7" t="s">
        <v>77</v>
      </c>
      <c r="EJ153" s="7" t="s">
        <v>77</v>
      </c>
      <c r="EK153" s="7" t="s">
        <v>77</v>
      </c>
      <c r="EL153" s="7" t="s">
        <v>77</v>
      </c>
      <c r="EM153" s="7" t="s">
        <v>77</v>
      </c>
      <c r="EN153" s="7" t="s">
        <v>77</v>
      </c>
      <c r="EO153" s="7" t="s">
        <v>77</v>
      </c>
      <c r="EP153" s="7" t="s">
        <v>77</v>
      </c>
      <c r="EQ153" s="7" t="s">
        <v>77</v>
      </c>
      <c r="ER153" s="7" t="s">
        <v>77</v>
      </c>
      <c r="ES153" s="13">
        <v>473.7987493</v>
      </c>
      <c r="ET153" s="13">
        <v>30.00654171</v>
      </c>
      <c r="EU153" s="13">
        <v>192.27115380000001</v>
      </c>
      <c r="EV153" s="13">
        <v>57.142213390000002</v>
      </c>
      <c r="EW153" s="13">
        <v>397.4606928</v>
      </c>
      <c r="EX153" s="13">
        <v>35.21801524</v>
      </c>
      <c r="EY153" s="13">
        <v>76.286212149999997</v>
      </c>
      <c r="EZ153" s="13">
        <v>9.2834794859999992</v>
      </c>
      <c r="FA153" s="13">
        <v>40.6159125</v>
      </c>
      <c r="FB153" s="13">
        <v>8.3427739219999992</v>
      </c>
      <c r="FC153" s="13">
        <v>1.9463266960000001</v>
      </c>
      <c r="FD153" s="13">
        <v>7.6136250969999999</v>
      </c>
      <c r="FE153" s="7" t="s">
        <v>77</v>
      </c>
      <c r="FF153" s="13">
        <v>5.019509148</v>
      </c>
      <c r="FG153" s="7" t="s">
        <v>77</v>
      </c>
      <c r="FH153" s="13">
        <v>2.6915533759999999</v>
      </c>
      <c r="FI153" s="7" t="s">
        <v>77</v>
      </c>
      <c r="FJ153" s="13">
        <v>2.2522777970000001</v>
      </c>
      <c r="FK153" s="13">
        <v>0.33761338400000002</v>
      </c>
    </row>
    <row r="154" spans="1:167" x14ac:dyDescent="0.25">
      <c r="A154" t="s">
        <v>133</v>
      </c>
      <c r="B154" s="1" t="s">
        <v>225</v>
      </c>
      <c r="C154" s="15">
        <v>64.873819999999995</v>
      </c>
      <c r="D154" s="15">
        <v>-22.350280000000001</v>
      </c>
      <c r="E154">
        <v>30</v>
      </c>
      <c r="F154">
        <v>4</v>
      </c>
      <c r="G154" t="s">
        <v>72</v>
      </c>
      <c r="I154" s="17">
        <v>47.780999999999999</v>
      </c>
      <c r="J154" s="16">
        <f t="shared" si="64"/>
        <v>0.95562000000000002</v>
      </c>
      <c r="K154" s="17">
        <v>3.08</v>
      </c>
      <c r="L154" s="16">
        <f t="shared" si="65"/>
        <v>8.0079999999999998E-2</v>
      </c>
      <c r="M154" s="17">
        <v>14.746</v>
      </c>
      <c r="N154" s="16">
        <f t="shared" si="66"/>
        <v>0.30671680000000001</v>
      </c>
      <c r="O154" s="17">
        <v>8.2279999999999998</v>
      </c>
      <c r="P154" s="16">
        <f t="shared" si="67"/>
        <v>0.15139519999999998</v>
      </c>
      <c r="Q154" s="17">
        <v>0.184</v>
      </c>
      <c r="R154" s="16">
        <f t="shared" si="68"/>
        <v>2.7563199999999996E-2</v>
      </c>
      <c r="S154" s="17">
        <v>6.9539999999999997</v>
      </c>
      <c r="T154" s="16">
        <f t="shared" si="69"/>
        <v>0.12378119999999999</v>
      </c>
      <c r="U154" s="17">
        <v>12.052</v>
      </c>
      <c r="V154" s="16">
        <f t="shared" si="70"/>
        <v>0.24104</v>
      </c>
      <c r="W154" s="17">
        <v>2.871</v>
      </c>
      <c r="X154" s="16">
        <f t="shared" si="71"/>
        <v>4.8519899999999998E-2</v>
      </c>
      <c r="Y154" s="17">
        <v>1.115</v>
      </c>
      <c r="Z154" s="16">
        <f t="shared" si="72"/>
        <v>3.2223499999999995E-2</v>
      </c>
      <c r="AA154" s="17">
        <v>0.61</v>
      </c>
      <c r="AB154" s="16">
        <f t="shared" si="73"/>
        <v>3.3977E-2</v>
      </c>
      <c r="AC154" s="16" t="s">
        <v>77</v>
      </c>
      <c r="AD154" s="16" t="s">
        <v>77</v>
      </c>
      <c r="AE154" s="16">
        <f t="shared" si="74"/>
        <v>97.620999999999967</v>
      </c>
      <c r="AF154" s="17"/>
      <c r="AG154" s="17">
        <v>47.18</v>
      </c>
      <c r="AH154" s="17">
        <v>2.6920000000000002</v>
      </c>
      <c r="AI154" s="17">
        <v>12.885999999999999</v>
      </c>
      <c r="AJ154" s="17">
        <v>0.87</v>
      </c>
      <c r="AK154" s="17">
        <v>10.737</v>
      </c>
      <c r="AL154" s="17">
        <v>0.161</v>
      </c>
      <c r="AM154" s="17">
        <v>10.926</v>
      </c>
      <c r="AN154" s="17">
        <v>10.532</v>
      </c>
      <c r="AO154" s="17">
        <v>2.5089999999999999</v>
      </c>
      <c r="AP154" s="17">
        <v>0.97399999999999998</v>
      </c>
      <c r="AQ154" s="17">
        <v>0.53300000000000003</v>
      </c>
      <c r="AS154">
        <v>15.72</v>
      </c>
      <c r="AU154" s="13">
        <v>39.281149999999997</v>
      </c>
      <c r="AV154" s="7" t="s">
        <v>77</v>
      </c>
      <c r="AW154" s="7" t="s">
        <v>77</v>
      </c>
      <c r="AX154" s="7" t="s">
        <v>77</v>
      </c>
      <c r="AY154" s="13">
        <v>3.2800000000000003E-2</v>
      </c>
      <c r="AZ154" s="7" t="s">
        <v>77</v>
      </c>
      <c r="BA154" s="13">
        <v>12.962</v>
      </c>
      <c r="BB154" s="7" t="s">
        <v>77</v>
      </c>
      <c r="BC154" s="13">
        <v>0.20370000000000002</v>
      </c>
      <c r="BD154" s="7" t="s">
        <v>77</v>
      </c>
      <c r="BE154" s="13">
        <v>45.180399999999999</v>
      </c>
      <c r="BF154" s="7" t="s">
        <v>77</v>
      </c>
      <c r="BG154" s="13">
        <v>0.31280000000000002</v>
      </c>
      <c r="BH154" s="7" t="s">
        <v>77</v>
      </c>
      <c r="BI154" s="7" t="s">
        <v>77</v>
      </c>
      <c r="BJ154" s="7" t="s">
        <v>77</v>
      </c>
      <c r="BK154" s="13">
        <v>0.20710000000000001</v>
      </c>
      <c r="BL154" s="7" t="s">
        <v>77</v>
      </c>
      <c r="BM154" s="7" t="s">
        <v>77</v>
      </c>
      <c r="BN154" s="7" t="s">
        <v>77</v>
      </c>
      <c r="BO154" s="7" t="s">
        <v>77</v>
      </c>
      <c r="BP154" s="7" t="s">
        <v>77</v>
      </c>
      <c r="BQ154" s="7" t="s">
        <v>77</v>
      </c>
      <c r="BR154" s="7" t="s">
        <v>77</v>
      </c>
      <c r="BS154" s="7" t="s">
        <v>77</v>
      </c>
      <c r="BT154" s="7" t="s">
        <v>77</v>
      </c>
      <c r="BU154" s="7">
        <f t="shared" si="75"/>
        <v>98.179949999999977</v>
      </c>
      <c r="BV154" s="7">
        <v>86.135886668232757</v>
      </c>
      <c r="BW154" s="7" t="s">
        <v>77</v>
      </c>
      <c r="BY154" s="24" t="s">
        <v>77</v>
      </c>
      <c r="BZ154" s="1" t="s">
        <v>77</v>
      </c>
      <c r="CA154" s="13">
        <v>4.3960804667944702</v>
      </c>
      <c r="CB154" s="7">
        <f t="shared" si="76"/>
        <v>0.21980402333972351</v>
      </c>
      <c r="CC154" s="1" t="s">
        <v>77</v>
      </c>
      <c r="CD154" s="1" t="s">
        <v>77</v>
      </c>
      <c r="CE154" s="1" t="s">
        <v>77</v>
      </c>
      <c r="CF154" s="1" t="s">
        <v>77</v>
      </c>
      <c r="CG154" s="1" t="s">
        <v>77</v>
      </c>
      <c r="CH154" s="1" t="s">
        <v>77</v>
      </c>
      <c r="CI154" s="1" t="s">
        <v>77</v>
      </c>
      <c r="CJ154" s="1" t="s">
        <v>77</v>
      </c>
      <c r="CK154" s="1" t="s">
        <v>77</v>
      </c>
      <c r="CL154" s="1" t="s">
        <v>77</v>
      </c>
      <c r="CM154" s="1" t="s">
        <v>77</v>
      </c>
      <c r="CN154" s="1" t="s">
        <v>77</v>
      </c>
      <c r="CO154" s="1" t="s">
        <v>77</v>
      </c>
      <c r="CP154" s="1" t="s">
        <v>77</v>
      </c>
      <c r="CQ154" s="1" t="s">
        <v>77</v>
      </c>
      <c r="CR154" s="1" t="s">
        <v>77</v>
      </c>
      <c r="CS154" s="1" t="s">
        <v>77</v>
      </c>
      <c r="CT154" s="1" t="s">
        <v>77</v>
      </c>
      <c r="CU154" s="1" t="s">
        <v>77</v>
      </c>
      <c r="CV154" s="1" t="s">
        <v>77</v>
      </c>
      <c r="CW154" s="13">
        <v>35.0870216737964</v>
      </c>
      <c r="CX154" s="7">
        <f t="shared" si="77"/>
        <v>0.70174043347592796</v>
      </c>
      <c r="CY154" s="13">
        <v>224.04209186876801</v>
      </c>
      <c r="CZ154" s="7">
        <f t="shared" si="78"/>
        <v>4.48084183737536</v>
      </c>
      <c r="DA154" s="13">
        <v>68.886926238771707</v>
      </c>
      <c r="DB154" s="7">
        <f t="shared" si="79"/>
        <v>2.7554770495508683</v>
      </c>
      <c r="DC154" s="13">
        <v>428.30653060199398</v>
      </c>
      <c r="DD154" s="7">
        <f t="shared" si="80"/>
        <v>25.698391836119637</v>
      </c>
      <c r="DE154" s="13">
        <v>38.634441998108002</v>
      </c>
      <c r="DF154" s="7">
        <f t="shared" si="81"/>
        <v>1.15903325994324</v>
      </c>
      <c r="DG154" s="13">
        <v>84.039329275949598</v>
      </c>
      <c r="DH154" s="7">
        <f t="shared" si="82"/>
        <v>2.5211798782784878</v>
      </c>
      <c r="DI154" s="13">
        <v>10.3932090445615</v>
      </c>
      <c r="DJ154" s="7">
        <f t="shared" si="83"/>
        <v>0.31179627133684501</v>
      </c>
      <c r="DK154" s="13">
        <v>43.950340301206303</v>
      </c>
      <c r="DL154" s="7">
        <f t="shared" si="84"/>
        <v>0.87900680602412606</v>
      </c>
      <c r="DM154" s="13">
        <v>9.4022335144366398</v>
      </c>
      <c r="DN154" s="7">
        <f t="shared" si="85"/>
        <v>0.75217868115493125</v>
      </c>
      <c r="DO154" s="13">
        <v>2.1703096615405202</v>
      </c>
      <c r="DP154" s="7">
        <f t="shared" si="86"/>
        <v>0.32554644923107801</v>
      </c>
      <c r="DQ154" s="13">
        <v>8.5881057821904907</v>
      </c>
      <c r="DR154" s="7">
        <f t="shared" si="87"/>
        <v>0.77292952039714413</v>
      </c>
      <c r="DS154" s="7" t="s">
        <v>77</v>
      </c>
      <c r="DT154" s="7" t="s">
        <v>77</v>
      </c>
      <c r="DU154" s="13">
        <v>5.8223736532360002</v>
      </c>
      <c r="DV154" s="7">
        <f t="shared" si="88"/>
        <v>0.23289494612944001</v>
      </c>
      <c r="DW154" s="7" t="s">
        <v>77</v>
      </c>
      <c r="DX154" s="7" t="s">
        <v>77</v>
      </c>
      <c r="DY154" s="13">
        <v>3.1414028948624102</v>
      </c>
      <c r="DZ154" s="7">
        <f t="shared" si="89"/>
        <v>0.1256561157944964</v>
      </c>
      <c r="EA154" s="7" t="s">
        <v>77</v>
      </c>
      <c r="EB154" s="7" t="s">
        <v>77</v>
      </c>
      <c r="EC154" s="13">
        <v>2.36494688287444</v>
      </c>
      <c r="ED154" s="13">
        <f t="shared" si="90"/>
        <v>0.1418968129724664</v>
      </c>
      <c r="EE154" s="13">
        <v>0.33716189631068305</v>
      </c>
      <c r="EF154" s="7">
        <f t="shared" si="91"/>
        <v>4.720266548349563E-2</v>
      </c>
      <c r="EG154" s="13">
        <v>5.6842440122893496</v>
      </c>
      <c r="EH154" s="13">
        <f t="shared" si="92"/>
        <v>0.90947904196629592</v>
      </c>
      <c r="EI154" s="7" t="s">
        <v>77</v>
      </c>
      <c r="EJ154" s="7" t="s">
        <v>77</v>
      </c>
      <c r="EK154" s="7" t="s">
        <v>77</v>
      </c>
      <c r="EL154" s="7" t="s">
        <v>77</v>
      </c>
      <c r="EM154" s="7" t="s">
        <v>77</v>
      </c>
      <c r="EN154" s="7" t="s">
        <v>77</v>
      </c>
      <c r="EO154" s="7" t="s">
        <v>77</v>
      </c>
      <c r="EP154" s="7" t="s">
        <v>77</v>
      </c>
      <c r="EQ154" s="7" t="s">
        <v>77</v>
      </c>
      <c r="ER154" s="7" t="s">
        <v>77</v>
      </c>
      <c r="ES154" s="13">
        <v>476.77504959999999</v>
      </c>
      <c r="ET154" s="13">
        <v>29.575893929999999</v>
      </c>
      <c r="EU154" s="13">
        <v>188.83882249999999</v>
      </c>
      <c r="EV154" s="13">
        <v>58.15728026</v>
      </c>
      <c r="EW154" s="13">
        <v>360.97871959999998</v>
      </c>
      <c r="EX154" s="13">
        <v>32.561163399999998</v>
      </c>
      <c r="EY154" s="13">
        <v>70.828588980000006</v>
      </c>
      <c r="EZ154" s="13">
        <v>8.7605951300000005</v>
      </c>
      <c r="FA154" s="13">
        <v>37.04198031</v>
      </c>
      <c r="FB154" s="13">
        <v>7.924744521</v>
      </c>
      <c r="FC154" s="13">
        <v>1.829355976</v>
      </c>
      <c r="FD154" s="13">
        <v>7.2392935520000004</v>
      </c>
      <c r="FE154" s="7" t="s">
        <v>77</v>
      </c>
      <c r="FF154" s="13">
        <v>4.9104546200000003</v>
      </c>
      <c r="FG154" s="7" t="s">
        <v>77</v>
      </c>
      <c r="FH154" s="13">
        <v>2.6521062639999999</v>
      </c>
      <c r="FI154" s="7" t="s">
        <v>77</v>
      </c>
      <c r="FJ154" s="13">
        <v>2.000348674</v>
      </c>
      <c r="FK154" s="13">
        <v>0.28567060500000002</v>
      </c>
    </row>
    <row r="155" spans="1:167" x14ac:dyDescent="0.25">
      <c r="A155" t="s">
        <v>133</v>
      </c>
      <c r="B155" s="1" t="s">
        <v>225</v>
      </c>
      <c r="C155" s="15">
        <v>64.873819999999995</v>
      </c>
      <c r="D155" s="15">
        <v>-22.350280000000001</v>
      </c>
      <c r="E155">
        <v>29</v>
      </c>
      <c r="F155">
        <v>1</v>
      </c>
      <c r="G155" t="s">
        <v>72</v>
      </c>
      <c r="I155" s="17">
        <v>46.354999999999997</v>
      </c>
      <c r="J155" s="16">
        <f t="shared" si="64"/>
        <v>0.92709999999999992</v>
      </c>
      <c r="K155" s="17">
        <v>2.2989999999999999</v>
      </c>
      <c r="L155" s="16">
        <f t="shared" si="65"/>
        <v>5.9773999999999994E-2</v>
      </c>
      <c r="M155" s="17">
        <v>14.914999999999999</v>
      </c>
      <c r="N155" s="16">
        <f t="shared" si="66"/>
        <v>0.31023199999999995</v>
      </c>
      <c r="O155" s="17">
        <v>10.205</v>
      </c>
      <c r="P155" s="16">
        <f t="shared" si="67"/>
        <v>0.18777199999999999</v>
      </c>
      <c r="Q155" s="17">
        <v>0.17599999999999999</v>
      </c>
      <c r="R155" s="16">
        <f t="shared" si="68"/>
        <v>2.6364799999999997E-2</v>
      </c>
      <c r="S155" s="17">
        <v>5.91</v>
      </c>
      <c r="T155" s="16">
        <f t="shared" si="69"/>
        <v>0.105198</v>
      </c>
      <c r="U155" s="17">
        <v>12.941000000000001</v>
      </c>
      <c r="V155" s="16">
        <f t="shared" si="70"/>
        <v>0.25881999999999999</v>
      </c>
      <c r="W155" s="17">
        <v>2.948</v>
      </c>
      <c r="X155" s="16">
        <f t="shared" si="71"/>
        <v>4.9821199999999996E-2</v>
      </c>
      <c r="Y155" s="17">
        <v>1.04</v>
      </c>
      <c r="Z155" s="16">
        <f t="shared" si="72"/>
        <v>3.0055999999999999E-2</v>
      </c>
      <c r="AA155" s="17">
        <v>0.34</v>
      </c>
      <c r="AB155" s="16">
        <f t="shared" si="73"/>
        <v>1.8938E-2</v>
      </c>
      <c r="AC155" s="16" t="s">
        <v>77</v>
      </c>
      <c r="AD155" s="16" t="s">
        <v>77</v>
      </c>
      <c r="AE155" s="16">
        <f t="shared" si="74"/>
        <v>97.129000000000005</v>
      </c>
      <c r="AF155" s="17"/>
      <c r="AG155" s="17">
        <v>47.277000000000001</v>
      </c>
      <c r="AH155" s="17">
        <v>2.2429999999999999</v>
      </c>
      <c r="AI155" s="17">
        <v>14.554</v>
      </c>
      <c r="AJ155" s="17">
        <v>0.90500000000000003</v>
      </c>
      <c r="AK155" s="17">
        <v>9.9290000000000003</v>
      </c>
      <c r="AL155" s="17">
        <v>0.17199999999999999</v>
      </c>
      <c r="AM155" s="17">
        <v>8.0690000000000008</v>
      </c>
      <c r="AN155" s="17">
        <v>12.628</v>
      </c>
      <c r="AO155" s="17">
        <v>2.8769999999999998</v>
      </c>
      <c r="AP155" s="17">
        <v>1.0149999999999999</v>
      </c>
      <c r="AQ155" s="17">
        <v>0.33200000000000002</v>
      </c>
      <c r="AS155">
        <v>5.42</v>
      </c>
      <c r="AU155" s="13">
        <v>38.906633333333303</v>
      </c>
      <c r="AV155" s="7" t="s">
        <v>77</v>
      </c>
      <c r="AW155" s="7" t="s">
        <v>77</v>
      </c>
      <c r="AX155" s="7" t="s">
        <v>77</v>
      </c>
      <c r="AY155" s="13">
        <v>3.4366666666666698E-2</v>
      </c>
      <c r="AZ155" s="7" t="s">
        <v>77</v>
      </c>
      <c r="BA155" s="13">
        <v>15.545299999999999</v>
      </c>
      <c r="BB155" s="7" t="s">
        <v>77</v>
      </c>
      <c r="BC155" s="13">
        <v>0.23440000000000003</v>
      </c>
      <c r="BD155" s="7" t="s">
        <v>77</v>
      </c>
      <c r="BE155" s="13">
        <v>43.564500000000002</v>
      </c>
      <c r="BF155" s="7" t="s">
        <v>77</v>
      </c>
      <c r="BG155" s="13">
        <v>0.266133333333333</v>
      </c>
      <c r="BH155" s="7" t="s">
        <v>77</v>
      </c>
      <c r="BI155" s="7" t="s">
        <v>77</v>
      </c>
      <c r="BJ155" s="7" t="s">
        <v>77</v>
      </c>
      <c r="BK155" s="13">
        <v>0.19846666666666701</v>
      </c>
      <c r="BL155" s="7" t="s">
        <v>77</v>
      </c>
      <c r="BM155" s="7" t="s">
        <v>77</v>
      </c>
      <c r="BN155" s="7" t="s">
        <v>77</v>
      </c>
      <c r="BO155" s="7" t="s">
        <v>77</v>
      </c>
      <c r="BP155" s="7" t="s">
        <v>77</v>
      </c>
      <c r="BQ155" s="7" t="s">
        <v>77</v>
      </c>
      <c r="BR155" s="7" t="s">
        <v>77</v>
      </c>
      <c r="BS155" s="7" t="s">
        <v>77</v>
      </c>
      <c r="BT155" s="7" t="s">
        <v>77</v>
      </c>
      <c r="BU155" s="7">
        <f t="shared" si="75"/>
        <v>98.749799999999965</v>
      </c>
      <c r="BV155" s="7">
        <v>83.319820333136207</v>
      </c>
      <c r="BW155" s="7" t="s">
        <v>77</v>
      </c>
      <c r="BY155" s="24" t="s">
        <v>77</v>
      </c>
      <c r="BZ155" s="1" t="s">
        <v>77</v>
      </c>
      <c r="CA155" s="13">
        <v>7.7111589066096595</v>
      </c>
      <c r="CB155" s="7">
        <f t="shared" si="76"/>
        <v>0.38555794533048299</v>
      </c>
      <c r="CC155" s="1" t="s">
        <v>77</v>
      </c>
      <c r="CD155" s="1" t="s">
        <v>77</v>
      </c>
      <c r="CE155" s="1" t="s">
        <v>77</v>
      </c>
      <c r="CF155" s="1" t="s">
        <v>77</v>
      </c>
      <c r="CG155" s="1" t="s">
        <v>77</v>
      </c>
      <c r="CH155" s="1" t="s">
        <v>77</v>
      </c>
      <c r="CI155" s="1" t="s">
        <v>77</v>
      </c>
      <c r="CJ155" s="1" t="s">
        <v>77</v>
      </c>
      <c r="CK155" s="1" t="s">
        <v>77</v>
      </c>
      <c r="CL155" s="1" t="s">
        <v>77</v>
      </c>
      <c r="CM155" s="1" t="s">
        <v>77</v>
      </c>
      <c r="CN155" s="1" t="s">
        <v>77</v>
      </c>
      <c r="CO155" s="1" t="s">
        <v>77</v>
      </c>
      <c r="CP155" s="1" t="s">
        <v>77</v>
      </c>
      <c r="CQ155" s="1" t="s">
        <v>77</v>
      </c>
      <c r="CR155" s="1" t="s">
        <v>77</v>
      </c>
      <c r="CS155" s="1" t="s">
        <v>77</v>
      </c>
      <c r="CT155" s="1" t="s">
        <v>77</v>
      </c>
      <c r="CU155" s="1" t="s">
        <v>77</v>
      </c>
      <c r="CV155" s="1" t="s">
        <v>77</v>
      </c>
      <c r="CW155" s="13">
        <v>33.933845181415599</v>
      </c>
      <c r="CX155" s="7">
        <f t="shared" si="77"/>
        <v>0.67867690362831201</v>
      </c>
      <c r="CY155" s="13">
        <v>164.168189339207</v>
      </c>
      <c r="CZ155" s="7">
        <f t="shared" si="78"/>
        <v>3.2833637867841401</v>
      </c>
      <c r="DA155" s="13">
        <v>47.966881602592203</v>
      </c>
      <c r="DB155" s="7">
        <f t="shared" si="79"/>
        <v>1.9186752641036882</v>
      </c>
      <c r="DC155" s="13">
        <v>381.83665588751097</v>
      </c>
      <c r="DD155" s="7">
        <f t="shared" si="80"/>
        <v>22.910199353250658</v>
      </c>
      <c r="DE155" s="13">
        <v>29.3712207339461</v>
      </c>
      <c r="DF155" s="7">
        <f t="shared" si="81"/>
        <v>0.88113662201838294</v>
      </c>
      <c r="DG155" s="13">
        <v>63.8228105335143</v>
      </c>
      <c r="DH155" s="7">
        <f t="shared" si="82"/>
        <v>1.914684316005429</v>
      </c>
      <c r="DI155" s="13">
        <v>7.9732671195493898</v>
      </c>
      <c r="DJ155" s="7">
        <f t="shared" si="83"/>
        <v>0.23919801358648168</v>
      </c>
      <c r="DK155" s="13">
        <v>34.419230760933601</v>
      </c>
      <c r="DL155" s="7">
        <f t="shared" si="84"/>
        <v>0.688384615218672</v>
      </c>
      <c r="DM155" s="13">
        <v>7.3584453854932299</v>
      </c>
      <c r="DN155" s="7">
        <f t="shared" si="85"/>
        <v>0.5886756308394584</v>
      </c>
      <c r="DO155" s="13">
        <v>2.0936297996544102</v>
      </c>
      <c r="DP155" s="7">
        <f t="shared" si="86"/>
        <v>0.31404446994816154</v>
      </c>
      <c r="DQ155" s="13">
        <v>7.5914304636618803</v>
      </c>
      <c r="DR155" s="7">
        <f t="shared" si="87"/>
        <v>0.68322874172956916</v>
      </c>
      <c r="DS155" s="7" t="s">
        <v>77</v>
      </c>
      <c r="DT155" s="7" t="s">
        <v>77</v>
      </c>
      <c r="DU155" s="13">
        <v>5.5689905490034501</v>
      </c>
      <c r="DV155" s="7">
        <f t="shared" si="88"/>
        <v>0.22275962196013802</v>
      </c>
      <c r="DW155" s="7" t="s">
        <v>77</v>
      </c>
      <c r="DX155" s="7" t="s">
        <v>77</v>
      </c>
      <c r="DY155" s="13">
        <v>3.4084854028376701</v>
      </c>
      <c r="DZ155" s="7">
        <f t="shared" si="89"/>
        <v>0.13633941611350681</v>
      </c>
      <c r="EA155" s="7" t="s">
        <v>77</v>
      </c>
      <c r="EB155" s="7" t="s">
        <v>77</v>
      </c>
      <c r="EC155" s="13">
        <v>2.5509708790225001</v>
      </c>
      <c r="ED155" s="13">
        <f t="shared" si="90"/>
        <v>0.15305825274134999</v>
      </c>
      <c r="EE155" s="13">
        <v>0.44579968892177502</v>
      </c>
      <c r="EF155" s="7">
        <f t="shared" si="91"/>
        <v>6.2411956449048511E-2</v>
      </c>
      <c r="EG155" s="13">
        <v>4.3091453114988898</v>
      </c>
      <c r="EH155" s="13">
        <f t="shared" si="92"/>
        <v>0.68946324983982243</v>
      </c>
      <c r="EI155" s="7" t="s">
        <v>77</v>
      </c>
      <c r="EJ155" s="7" t="s">
        <v>77</v>
      </c>
      <c r="EK155" s="7" t="s">
        <v>77</v>
      </c>
      <c r="EL155" s="7" t="s">
        <v>77</v>
      </c>
      <c r="EM155" s="7" t="s">
        <v>77</v>
      </c>
      <c r="EN155" s="7" t="s">
        <v>77</v>
      </c>
      <c r="EO155" s="7" t="s">
        <v>77</v>
      </c>
      <c r="EP155" s="7" t="s">
        <v>77</v>
      </c>
      <c r="EQ155" s="7" t="s">
        <v>77</v>
      </c>
      <c r="ER155" s="7" t="s">
        <v>77</v>
      </c>
      <c r="ES155" s="13">
        <v>547.83269949999999</v>
      </c>
      <c r="ET155" s="13">
        <v>32.09624041</v>
      </c>
      <c r="EU155" s="13">
        <v>155.27459970000001</v>
      </c>
      <c r="EV155" s="13">
        <v>45.39236408</v>
      </c>
      <c r="EW155" s="13">
        <v>361.14175310000002</v>
      </c>
      <c r="EX155" s="13">
        <v>27.779316049999998</v>
      </c>
      <c r="EY155" s="13">
        <v>60.363681479999997</v>
      </c>
      <c r="EZ155" s="13">
        <v>7.5414522269999997</v>
      </c>
      <c r="FA155" s="13">
        <v>32.553889859999998</v>
      </c>
      <c r="FB155" s="13">
        <v>6.9597727750000002</v>
      </c>
      <c r="FC155" s="13">
        <v>1.980232306</v>
      </c>
      <c r="FD155" s="13">
        <v>7.1803750419999997</v>
      </c>
      <c r="FE155" s="7" t="s">
        <v>77</v>
      </c>
      <c r="FF155" s="13">
        <v>5.2683254220000002</v>
      </c>
      <c r="FG155" s="7" t="s">
        <v>77</v>
      </c>
      <c r="FH155" s="13">
        <v>3.2255423990000001</v>
      </c>
      <c r="FI155" s="7" t="s">
        <v>77</v>
      </c>
      <c r="FJ155" s="13">
        <v>2.4155332779999998</v>
      </c>
      <c r="FK155" s="13">
        <v>0.42236633200000001</v>
      </c>
    </row>
    <row r="156" spans="1:167" x14ac:dyDescent="0.25">
      <c r="A156" t="s">
        <v>133</v>
      </c>
      <c r="B156" s="1" t="s">
        <v>225</v>
      </c>
      <c r="C156" s="15">
        <v>64.873819999999995</v>
      </c>
      <c r="D156" s="15">
        <v>-22.350280000000001</v>
      </c>
      <c r="E156">
        <v>29</v>
      </c>
      <c r="F156">
        <v>2</v>
      </c>
      <c r="G156" t="s">
        <v>72</v>
      </c>
      <c r="I156" s="17">
        <v>46.206000000000003</v>
      </c>
      <c r="J156" s="16">
        <f t="shared" si="64"/>
        <v>0.92412000000000005</v>
      </c>
      <c r="K156" s="17">
        <v>2.3559999999999999</v>
      </c>
      <c r="L156" s="16">
        <f t="shared" si="65"/>
        <v>6.1255999999999991E-2</v>
      </c>
      <c r="M156" s="17">
        <v>14.814</v>
      </c>
      <c r="N156" s="16">
        <f t="shared" si="66"/>
        <v>0.30813119999999999</v>
      </c>
      <c r="O156" s="17">
        <v>10.132999999999999</v>
      </c>
      <c r="P156" s="16">
        <f t="shared" si="67"/>
        <v>0.18644719999999998</v>
      </c>
      <c r="Q156" s="17">
        <v>0.19900000000000001</v>
      </c>
      <c r="R156" s="16">
        <f t="shared" si="68"/>
        <v>2.9810199999999999E-2</v>
      </c>
      <c r="S156" s="17">
        <v>5.9329999999999998</v>
      </c>
      <c r="T156" s="16">
        <f t="shared" si="69"/>
        <v>0.10560739999999999</v>
      </c>
      <c r="U156" s="17">
        <v>12.916</v>
      </c>
      <c r="V156" s="16">
        <f t="shared" si="70"/>
        <v>0.25831999999999999</v>
      </c>
      <c r="W156" s="17">
        <v>3.028</v>
      </c>
      <c r="X156" s="16">
        <f t="shared" si="71"/>
        <v>5.1173199999999995E-2</v>
      </c>
      <c r="Y156" s="17">
        <v>0.99199999999999999</v>
      </c>
      <c r="Z156" s="16">
        <f t="shared" si="72"/>
        <v>2.8668799999999998E-2</v>
      </c>
      <c r="AA156" s="17">
        <v>0.33900000000000002</v>
      </c>
      <c r="AB156" s="16">
        <f t="shared" si="73"/>
        <v>1.8882300000000001E-2</v>
      </c>
      <c r="AC156" s="16" t="s">
        <v>77</v>
      </c>
      <c r="AD156" s="16" t="s">
        <v>77</v>
      </c>
      <c r="AE156" s="16">
        <f t="shared" si="74"/>
        <v>96.915999999999997</v>
      </c>
      <c r="AF156" s="17"/>
      <c r="AG156" s="17">
        <v>47.197000000000003</v>
      </c>
      <c r="AH156" s="17">
        <v>2.2999999999999998</v>
      </c>
      <c r="AI156" s="17">
        <v>14.46</v>
      </c>
      <c r="AJ156" s="17">
        <v>0.91700000000000004</v>
      </c>
      <c r="AK156" s="17">
        <v>9.9809999999999999</v>
      </c>
      <c r="AL156" s="17">
        <v>0.19400000000000001</v>
      </c>
      <c r="AM156" s="17">
        <v>8.0879999999999992</v>
      </c>
      <c r="AN156" s="17">
        <v>12.608000000000001</v>
      </c>
      <c r="AO156" s="17">
        <v>2.956</v>
      </c>
      <c r="AP156" s="17">
        <v>0.96799999999999997</v>
      </c>
      <c r="AQ156" s="17">
        <v>0.33100000000000002</v>
      </c>
      <c r="AS156">
        <v>5.57</v>
      </c>
      <c r="AU156" s="13">
        <v>38.906633333333303</v>
      </c>
      <c r="AV156" s="7" t="s">
        <v>77</v>
      </c>
      <c r="AW156" s="7" t="s">
        <v>77</v>
      </c>
      <c r="AX156" s="7" t="s">
        <v>77</v>
      </c>
      <c r="AY156" s="13">
        <v>3.4366666666666698E-2</v>
      </c>
      <c r="AZ156" s="7" t="s">
        <v>77</v>
      </c>
      <c r="BA156" s="13">
        <v>15.545299999999999</v>
      </c>
      <c r="BB156" s="7" t="s">
        <v>77</v>
      </c>
      <c r="BC156" s="13">
        <v>0.23440000000000003</v>
      </c>
      <c r="BD156" s="7" t="s">
        <v>77</v>
      </c>
      <c r="BE156" s="13">
        <v>43.564500000000002</v>
      </c>
      <c r="BF156" s="7" t="s">
        <v>77</v>
      </c>
      <c r="BG156" s="13">
        <v>0.266133333333333</v>
      </c>
      <c r="BH156" s="7" t="s">
        <v>77</v>
      </c>
      <c r="BI156" s="7" t="s">
        <v>77</v>
      </c>
      <c r="BJ156" s="7" t="s">
        <v>77</v>
      </c>
      <c r="BK156" s="13">
        <v>0.19846666666666701</v>
      </c>
      <c r="BL156" s="7" t="s">
        <v>77</v>
      </c>
      <c r="BM156" s="7" t="s">
        <v>77</v>
      </c>
      <c r="BN156" s="7" t="s">
        <v>77</v>
      </c>
      <c r="BO156" s="7" t="s">
        <v>77</v>
      </c>
      <c r="BP156" s="7" t="s">
        <v>77</v>
      </c>
      <c r="BQ156" s="7" t="s">
        <v>77</v>
      </c>
      <c r="BR156" s="7" t="s">
        <v>77</v>
      </c>
      <c r="BS156" s="7" t="s">
        <v>77</v>
      </c>
      <c r="BT156" s="7" t="s">
        <v>77</v>
      </c>
      <c r="BU156" s="7">
        <f t="shared" si="75"/>
        <v>98.749799999999965</v>
      </c>
      <c r="BV156" s="7">
        <v>83.319820333136207</v>
      </c>
      <c r="BW156" s="7" t="s">
        <v>77</v>
      </c>
      <c r="BY156" s="24" t="s">
        <v>77</v>
      </c>
      <c r="BZ156" s="1" t="s">
        <v>77</v>
      </c>
      <c r="CA156" s="13">
        <v>8.4188322134675406</v>
      </c>
      <c r="CB156" s="7">
        <f t="shared" si="76"/>
        <v>0.42094161067337704</v>
      </c>
      <c r="CC156" s="1" t="s">
        <v>77</v>
      </c>
      <c r="CD156" s="1" t="s">
        <v>77</v>
      </c>
      <c r="CE156" s="1" t="s">
        <v>77</v>
      </c>
      <c r="CF156" s="1" t="s">
        <v>77</v>
      </c>
      <c r="CG156" s="1" t="s">
        <v>77</v>
      </c>
      <c r="CH156" s="1" t="s">
        <v>77</v>
      </c>
      <c r="CI156" s="1" t="s">
        <v>77</v>
      </c>
      <c r="CJ156" s="1" t="s">
        <v>77</v>
      </c>
      <c r="CK156" s="1" t="s">
        <v>77</v>
      </c>
      <c r="CL156" s="1" t="s">
        <v>77</v>
      </c>
      <c r="CM156" s="1" t="s">
        <v>77</v>
      </c>
      <c r="CN156" s="1" t="s">
        <v>77</v>
      </c>
      <c r="CO156" s="1" t="s">
        <v>77</v>
      </c>
      <c r="CP156" s="1" t="s">
        <v>77</v>
      </c>
      <c r="CQ156" s="1" t="s">
        <v>77</v>
      </c>
      <c r="CR156" s="1" t="s">
        <v>77</v>
      </c>
      <c r="CS156" s="1" t="s">
        <v>77</v>
      </c>
      <c r="CT156" s="1" t="s">
        <v>77</v>
      </c>
      <c r="CU156" s="1" t="s">
        <v>77</v>
      </c>
      <c r="CV156" s="1" t="s">
        <v>77</v>
      </c>
      <c r="CW156" s="13">
        <v>34.6275875104063</v>
      </c>
      <c r="CX156" s="7">
        <f t="shared" si="77"/>
        <v>0.69255175020812598</v>
      </c>
      <c r="CY156" s="13">
        <v>168.16022184741101</v>
      </c>
      <c r="CZ156" s="7">
        <f t="shared" si="78"/>
        <v>3.3632044369482204</v>
      </c>
      <c r="DA156" s="13">
        <v>49.052141932710001</v>
      </c>
      <c r="DB156" s="7">
        <f t="shared" si="79"/>
        <v>1.9620856773084001</v>
      </c>
      <c r="DC156" s="13">
        <v>394.97092004057203</v>
      </c>
      <c r="DD156" s="7">
        <f t="shared" si="80"/>
        <v>23.698255202434321</v>
      </c>
      <c r="DE156" s="13">
        <v>30.1584644973445</v>
      </c>
      <c r="DF156" s="7">
        <f t="shared" si="81"/>
        <v>0.90475393492033496</v>
      </c>
      <c r="DG156" s="13">
        <v>65.738310664286999</v>
      </c>
      <c r="DH156" s="7">
        <f t="shared" si="82"/>
        <v>1.97214931992861</v>
      </c>
      <c r="DI156" s="13">
        <v>8.2218878095021104</v>
      </c>
      <c r="DJ156" s="7">
        <f t="shared" si="83"/>
        <v>0.24665663428506329</v>
      </c>
      <c r="DK156" s="13">
        <v>36.055975495210603</v>
      </c>
      <c r="DL156" s="7">
        <f t="shared" si="84"/>
        <v>0.72111950990421203</v>
      </c>
      <c r="DM156" s="13">
        <v>7.6083302433020901</v>
      </c>
      <c r="DN156" s="7">
        <f t="shared" si="85"/>
        <v>0.60866641946416722</v>
      </c>
      <c r="DO156" s="13">
        <v>2.0527666721012801</v>
      </c>
      <c r="DP156" s="7">
        <f t="shared" si="86"/>
        <v>0.30791500081519202</v>
      </c>
      <c r="DQ156" s="13">
        <v>7.5120222655387803</v>
      </c>
      <c r="DR156" s="7">
        <f t="shared" si="87"/>
        <v>0.67608200389849016</v>
      </c>
      <c r="DS156" s="7" t="s">
        <v>77</v>
      </c>
      <c r="DT156" s="7" t="s">
        <v>77</v>
      </c>
      <c r="DU156" s="13">
        <v>5.5360855532262097</v>
      </c>
      <c r="DV156" s="7">
        <f t="shared" si="88"/>
        <v>0.22144342212904838</v>
      </c>
      <c r="DW156" s="7" t="s">
        <v>77</v>
      </c>
      <c r="DX156" s="7" t="s">
        <v>77</v>
      </c>
      <c r="DY156" s="13">
        <v>3.1586852482148799</v>
      </c>
      <c r="DZ156" s="7">
        <f t="shared" si="89"/>
        <v>0.12634740992859519</v>
      </c>
      <c r="EA156" s="7" t="s">
        <v>77</v>
      </c>
      <c r="EB156" s="7" t="s">
        <v>77</v>
      </c>
      <c r="EC156" s="13">
        <v>2.8805824360219301</v>
      </c>
      <c r="ED156" s="13">
        <f t="shared" si="90"/>
        <v>0.17283494616131581</v>
      </c>
      <c r="EE156" s="13">
        <v>0.38739613527267103</v>
      </c>
      <c r="EF156" s="7">
        <f t="shared" si="91"/>
        <v>5.4235458938173949E-2</v>
      </c>
      <c r="EG156" s="13">
        <v>4.6584926322593496</v>
      </c>
      <c r="EH156" s="13">
        <f t="shared" si="92"/>
        <v>0.74535882116149599</v>
      </c>
      <c r="EI156" s="7" t="s">
        <v>77</v>
      </c>
      <c r="EJ156" s="7" t="s">
        <v>77</v>
      </c>
      <c r="EK156" s="7" t="s">
        <v>77</v>
      </c>
      <c r="EL156" s="7" t="s">
        <v>77</v>
      </c>
      <c r="EM156" s="7" t="s">
        <v>77</v>
      </c>
      <c r="EN156" s="7" t="s">
        <v>77</v>
      </c>
      <c r="EO156" s="7" t="s">
        <v>77</v>
      </c>
      <c r="EP156" s="7" t="s">
        <v>77</v>
      </c>
      <c r="EQ156" s="7" t="s">
        <v>77</v>
      </c>
      <c r="ER156" s="7" t="s">
        <v>77</v>
      </c>
      <c r="ES156" s="13">
        <v>551.38403579999999</v>
      </c>
      <c r="ET156" s="13">
        <v>32.70051754</v>
      </c>
      <c r="EU156" s="13">
        <v>158.79824790000001</v>
      </c>
      <c r="EV156" s="13">
        <v>46.346491819999997</v>
      </c>
      <c r="EW156" s="13">
        <v>372.97172380000001</v>
      </c>
      <c r="EX156" s="13">
        <v>28.478654349999999</v>
      </c>
      <c r="EY156" s="13">
        <v>62.076757909999998</v>
      </c>
      <c r="EZ156" s="13">
        <v>7.7642846360000002</v>
      </c>
      <c r="FA156" s="13">
        <v>34.04785279</v>
      </c>
      <c r="FB156" s="13">
        <v>7.1847109529999997</v>
      </c>
      <c r="FC156" s="13">
        <v>1.938505336</v>
      </c>
      <c r="FD156" s="13">
        <v>7.0940091809999997</v>
      </c>
      <c r="FE156" s="7" t="s">
        <v>77</v>
      </c>
      <c r="FF156" s="13">
        <v>5.2289241579999999</v>
      </c>
      <c r="FG156" s="7" t="s">
        <v>77</v>
      </c>
      <c r="FH156" s="13">
        <v>2.9844564230000001</v>
      </c>
      <c r="FI156" s="7" t="s">
        <v>77</v>
      </c>
      <c r="FJ156" s="13">
        <v>2.7234097519999998</v>
      </c>
      <c r="FK156" s="13">
        <v>0.36646867999999999</v>
      </c>
    </row>
    <row r="157" spans="1:167" x14ac:dyDescent="0.25">
      <c r="A157" t="s">
        <v>133</v>
      </c>
      <c r="B157" s="1" t="s">
        <v>225</v>
      </c>
      <c r="C157" s="15">
        <v>64.873819999999995</v>
      </c>
      <c r="D157" s="15">
        <v>-22.350280000000001</v>
      </c>
      <c r="E157">
        <v>29</v>
      </c>
      <c r="F157">
        <v>3</v>
      </c>
      <c r="G157" t="s">
        <v>72</v>
      </c>
      <c r="I157" s="17">
        <v>46.752000000000002</v>
      </c>
      <c r="J157" s="16">
        <f t="shared" si="64"/>
        <v>0.93504000000000009</v>
      </c>
      <c r="K157" s="17">
        <v>2.3090000000000002</v>
      </c>
      <c r="L157" s="16">
        <f t="shared" si="65"/>
        <v>6.0034000000000004E-2</v>
      </c>
      <c r="M157" s="17">
        <v>15.204000000000001</v>
      </c>
      <c r="N157" s="16">
        <f t="shared" si="66"/>
        <v>0.3162432</v>
      </c>
      <c r="O157" s="17">
        <v>9.6189999999999998</v>
      </c>
      <c r="P157" s="16">
        <f t="shared" si="67"/>
        <v>0.1769896</v>
      </c>
      <c r="Q157" s="17">
        <v>0.20200000000000001</v>
      </c>
      <c r="R157" s="16">
        <f t="shared" si="68"/>
        <v>3.0259600000000001E-2</v>
      </c>
      <c r="S157" s="17">
        <v>6.09</v>
      </c>
      <c r="T157" s="16">
        <f t="shared" si="69"/>
        <v>0.108402</v>
      </c>
      <c r="U157" s="17">
        <v>12.824999999999999</v>
      </c>
      <c r="V157" s="16">
        <f t="shared" si="70"/>
        <v>0.25650000000000001</v>
      </c>
      <c r="W157" s="17">
        <v>2.8359999999999999</v>
      </c>
      <c r="X157" s="16">
        <f t="shared" si="71"/>
        <v>4.7928399999999996E-2</v>
      </c>
      <c r="Y157" s="17">
        <v>0.876</v>
      </c>
      <c r="Z157" s="16">
        <f t="shared" si="72"/>
        <v>2.5316399999999999E-2</v>
      </c>
      <c r="AA157" s="17">
        <v>0.30099999999999999</v>
      </c>
      <c r="AB157" s="16">
        <f t="shared" si="73"/>
        <v>1.6765699999999998E-2</v>
      </c>
      <c r="AC157" s="16" t="s">
        <v>77</v>
      </c>
      <c r="AD157" s="16" t="s">
        <v>77</v>
      </c>
      <c r="AE157" s="16">
        <f t="shared" si="74"/>
        <v>97.01400000000001</v>
      </c>
      <c r="AF157" s="17"/>
      <c r="AG157" s="17">
        <v>47.54</v>
      </c>
      <c r="AH157" s="17">
        <v>2.2330000000000001</v>
      </c>
      <c r="AI157" s="17">
        <v>14.701000000000001</v>
      </c>
      <c r="AJ157" s="17">
        <v>0.872</v>
      </c>
      <c r="AK157" s="17">
        <v>9.9749999999999996</v>
      </c>
      <c r="AL157" s="17">
        <v>0.19500000000000001</v>
      </c>
      <c r="AM157" s="17">
        <v>8.2040000000000006</v>
      </c>
      <c r="AN157" s="17">
        <v>12.4</v>
      </c>
      <c r="AO157" s="17">
        <v>2.742</v>
      </c>
      <c r="AP157" s="17">
        <v>0.84699999999999998</v>
      </c>
      <c r="AQ157" s="17">
        <v>0.29099999999999998</v>
      </c>
      <c r="AS157">
        <v>6.26</v>
      </c>
      <c r="AU157" s="13">
        <v>38.906633333333303</v>
      </c>
      <c r="AV157" s="7" t="s">
        <v>77</v>
      </c>
      <c r="AW157" s="7" t="s">
        <v>77</v>
      </c>
      <c r="AX157" s="7" t="s">
        <v>77</v>
      </c>
      <c r="AY157" s="13">
        <v>3.4366666666666698E-2</v>
      </c>
      <c r="AZ157" s="7" t="s">
        <v>77</v>
      </c>
      <c r="BA157" s="13">
        <v>15.545299999999999</v>
      </c>
      <c r="BB157" s="7" t="s">
        <v>77</v>
      </c>
      <c r="BC157" s="13">
        <v>0.23440000000000003</v>
      </c>
      <c r="BD157" s="7" t="s">
        <v>77</v>
      </c>
      <c r="BE157" s="13">
        <v>43.564500000000002</v>
      </c>
      <c r="BF157" s="7" t="s">
        <v>77</v>
      </c>
      <c r="BG157" s="13">
        <v>0.266133333333333</v>
      </c>
      <c r="BH157" s="7" t="s">
        <v>77</v>
      </c>
      <c r="BI157" s="7" t="s">
        <v>77</v>
      </c>
      <c r="BJ157" s="7" t="s">
        <v>77</v>
      </c>
      <c r="BK157" s="13">
        <v>0.19846666666666701</v>
      </c>
      <c r="BL157" s="7" t="s">
        <v>77</v>
      </c>
      <c r="BM157" s="7" t="s">
        <v>77</v>
      </c>
      <c r="BN157" s="7" t="s">
        <v>77</v>
      </c>
      <c r="BO157" s="7" t="s">
        <v>77</v>
      </c>
      <c r="BP157" s="7" t="s">
        <v>77</v>
      </c>
      <c r="BQ157" s="7" t="s">
        <v>77</v>
      </c>
      <c r="BR157" s="7" t="s">
        <v>77</v>
      </c>
      <c r="BS157" s="7" t="s">
        <v>77</v>
      </c>
      <c r="BT157" s="7" t="s">
        <v>77</v>
      </c>
      <c r="BU157" s="7">
        <f t="shared" si="75"/>
        <v>98.749799999999965</v>
      </c>
      <c r="BV157" s="7">
        <v>83.319820333136207</v>
      </c>
      <c r="BW157" s="7" t="s">
        <v>77</v>
      </c>
      <c r="BY157" s="24" t="s">
        <v>77</v>
      </c>
      <c r="BZ157" s="1" t="s">
        <v>77</v>
      </c>
      <c r="CA157" s="13">
        <v>6.94829896615044</v>
      </c>
      <c r="CB157" s="7">
        <f t="shared" si="76"/>
        <v>0.34741494830752201</v>
      </c>
      <c r="CC157" s="1" t="s">
        <v>77</v>
      </c>
      <c r="CD157" s="1" t="s">
        <v>77</v>
      </c>
      <c r="CE157" s="1" t="s">
        <v>77</v>
      </c>
      <c r="CF157" s="1" t="s">
        <v>77</v>
      </c>
      <c r="CG157" s="1" t="s">
        <v>77</v>
      </c>
      <c r="CH157" s="1" t="s">
        <v>77</v>
      </c>
      <c r="CI157" s="1" t="s">
        <v>77</v>
      </c>
      <c r="CJ157" s="1" t="s">
        <v>77</v>
      </c>
      <c r="CK157" s="1" t="s">
        <v>77</v>
      </c>
      <c r="CL157" s="1" t="s">
        <v>77</v>
      </c>
      <c r="CM157" s="1" t="s">
        <v>77</v>
      </c>
      <c r="CN157" s="1" t="s">
        <v>77</v>
      </c>
      <c r="CO157" s="1" t="s">
        <v>77</v>
      </c>
      <c r="CP157" s="1" t="s">
        <v>77</v>
      </c>
      <c r="CQ157" s="1" t="s">
        <v>77</v>
      </c>
      <c r="CR157" s="1" t="s">
        <v>77</v>
      </c>
      <c r="CS157" s="1" t="s">
        <v>77</v>
      </c>
      <c r="CT157" s="1" t="s">
        <v>77</v>
      </c>
      <c r="CU157" s="1" t="s">
        <v>77</v>
      </c>
      <c r="CV157" s="1" t="s">
        <v>77</v>
      </c>
      <c r="CW157" s="13">
        <v>32.650695311154799</v>
      </c>
      <c r="CX157" s="7">
        <f t="shared" si="77"/>
        <v>0.65301390622309596</v>
      </c>
      <c r="CY157" s="13">
        <v>158.06658260690099</v>
      </c>
      <c r="CZ157" s="7">
        <f t="shared" si="78"/>
        <v>3.1613316521380201</v>
      </c>
      <c r="DA157" s="13">
        <v>46.0403679379369</v>
      </c>
      <c r="DB157" s="7">
        <f t="shared" si="79"/>
        <v>1.841614717517476</v>
      </c>
      <c r="DC157" s="13">
        <v>359.874188411516</v>
      </c>
      <c r="DD157" s="7">
        <f t="shared" si="80"/>
        <v>21.592451304690961</v>
      </c>
      <c r="DE157" s="13">
        <v>28.030616577313101</v>
      </c>
      <c r="DF157" s="7">
        <f t="shared" si="81"/>
        <v>0.84091849731939294</v>
      </c>
      <c r="DG157" s="13">
        <v>60.766868902057503</v>
      </c>
      <c r="DH157" s="7">
        <f t="shared" si="82"/>
        <v>1.823006067061725</v>
      </c>
      <c r="DI157" s="13">
        <v>7.4445296449704799</v>
      </c>
      <c r="DJ157" s="7">
        <f t="shared" si="83"/>
        <v>0.22333588934911439</v>
      </c>
      <c r="DK157" s="13">
        <v>32.533054417469003</v>
      </c>
      <c r="DL157" s="7">
        <f t="shared" si="84"/>
        <v>0.65066108834938008</v>
      </c>
      <c r="DM157" s="13">
        <v>6.9835912342561697</v>
      </c>
      <c r="DN157" s="7">
        <f t="shared" si="85"/>
        <v>0.55868729874049361</v>
      </c>
      <c r="DO157" s="13">
        <v>1.9827837899404201</v>
      </c>
      <c r="DP157" s="7">
        <f t="shared" si="86"/>
        <v>0.29741756849106299</v>
      </c>
      <c r="DQ157" s="13">
        <v>7.1301076200284701</v>
      </c>
      <c r="DR157" s="7">
        <f t="shared" si="87"/>
        <v>0.64170968580256227</v>
      </c>
      <c r="DS157" s="7" t="s">
        <v>77</v>
      </c>
      <c r="DT157" s="7" t="s">
        <v>77</v>
      </c>
      <c r="DU157" s="13">
        <v>5.1772687848444301</v>
      </c>
      <c r="DV157" s="7">
        <f t="shared" si="88"/>
        <v>0.20709075139377719</v>
      </c>
      <c r="DW157" s="7" t="s">
        <v>77</v>
      </c>
      <c r="DX157" s="7" t="s">
        <v>77</v>
      </c>
      <c r="DY157" s="13">
        <v>2.9132163127280002</v>
      </c>
      <c r="DZ157" s="7">
        <f t="shared" si="89"/>
        <v>0.11652865250912001</v>
      </c>
      <c r="EA157" s="7" t="s">
        <v>77</v>
      </c>
      <c r="EB157" s="7" t="s">
        <v>77</v>
      </c>
      <c r="EC157" s="13">
        <v>2.2522883827478601</v>
      </c>
      <c r="ED157" s="13">
        <f t="shared" si="90"/>
        <v>0.13513730296487161</v>
      </c>
      <c r="EE157" s="13">
        <v>0.38928441183296303</v>
      </c>
      <c r="EF157" s="7">
        <f t="shared" si="91"/>
        <v>5.4499817656614831E-2</v>
      </c>
      <c r="EG157" s="13">
        <v>4.4511036320021704</v>
      </c>
      <c r="EH157" s="13">
        <f t="shared" si="92"/>
        <v>0.71217658112034732</v>
      </c>
      <c r="EI157" s="7" t="s">
        <v>77</v>
      </c>
      <c r="EJ157" s="7" t="s">
        <v>77</v>
      </c>
      <c r="EK157" s="7" t="s">
        <v>77</v>
      </c>
      <c r="EL157" s="7" t="s">
        <v>77</v>
      </c>
      <c r="EM157" s="7" t="s">
        <v>77</v>
      </c>
      <c r="EN157" s="7" t="s">
        <v>77</v>
      </c>
      <c r="EO157" s="7" t="s">
        <v>77</v>
      </c>
      <c r="EP157" s="7" t="s">
        <v>77</v>
      </c>
      <c r="EQ157" s="7" t="s">
        <v>77</v>
      </c>
      <c r="ER157" s="7" t="s">
        <v>77</v>
      </c>
      <c r="ES157" s="13">
        <v>542.76124570000002</v>
      </c>
      <c r="ET157" s="13">
        <v>30.60854256</v>
      </c>
      <c r="EU157" s="13">
        <v>148.1764039</v>
      </c>
      <c r="EV157" s="13">
        <v>43.186149649999997</v>
      </c>
      <c r="EW157" s="13">
        <v>337.34676209999998</v>
      </c>
      <c r="EX157" s="13">
        <v>26.275916970000001</v>
      </c>
      <c r="EY157" s="13">
        <v>56.962936560000003</v>
      </c>
      <c r="EZ157" s="13">
        <v>6.9788629999999996</v>
      </c>
      <c r="FA157" s="13">
        <v>30.496682360000001</v>
      </c>
      <c r="FB157" s="13">
        <v>6.5465877030000001</v>
      </c>
      <c r="FC157" s="13">
        <v>1.8587456339999999</v>
      </c>
      <c r="FD157" s="13">
        <v>6.6841949700000001</v>
      </c>
      <c r="FE157" s="7" t="s">
        <v>77</v>
      </c>
      <c r="FF157" s="13">
        <v>4.8544268580000001</v>
      </c>
      <c r="FG157" s="7" t="s">
        <v>77</v>
      </c>
      <c r="FH157" s="13">
        <v>2.7326149050000001</v>
      </c>
      <c r="FI157" s="7" t="s">
        <v>77</v>
      </c>
      <c r="FJ157" s="13">
        <v>2.114163263</v>
      </c>
      <c r="FK157" s="13">
        <v>0.36564723100000002</v>
      </c>
    </row>
    <row r="158" spans="1:167" x14ac:dyDescent="0.25">
      <c r="A158" t="s">
        <v>133</v>
      </c>
      <c r="B158" s="1" t="s">
        <v>225</v>
      </c>
      <c r="C158" s="15">
        <v>64.873819999999995</v>
      </c>
      <c r="D158" s="15">
        <v>-22.350280000000001</v>
      </c>
      <c r="E158">
        <v>27</v>
      </c>
      <c r="F158">
        <v>1</v>
      </c>
      <c r="G158" t="s">
        <v>72</v>
      </c>
      <c r="I158" s="17">
        <v>47.71</v>
      </c>
      <c r="J158" s="16">
        <f t="shared" si="64"/>
        <v>0.95420000000000005</v>
      </c>
      <c r="K158" s="17">
        <v>1.9279999999999999</v>
      </c>
      <c r="L158" s="16">
        <f t="shared" si="65"/>
        <v>5.0127999999999999E-2</v>
      </c>
      <c r="M158" s="17">
        <v>14.957000000000001</v>
      </c>
      <c r="N158" s="16">
        <f t="shared" si="66"/>
        <v>0.31110559999999998</v>
      </c>
      <c r="O158" s="17">
        <v>7.4</v>
      </c>
      <c r="P158" s="16">
        <f t="shared" si="67"/>
        <v>0.13616</v>
      </c>
      <c r="Q158" s="17">
        <v>0.16400000000000001</v>
      </c>
      <c r="R158" s="16">
        <f t="shared" si="68"/>
        <v>2.4567200000000001E-2</v>
      </c>
      <c r="S158" s="17">
        <v>7.4240000000000004</v>
      </c>
      <c r="T158" s="16">
        <f t="shared" si="69"/>
        <v>0.13214719999999999</v>
      </c>
      <c r="U158" s="17">
        <v>14.477</v>
      </c>
      <c r="V158" s="16">
        <f t="shared" si="70"/>
        <v>0.28954000000000002</v>
      </c>
      <c r="W158" s="17">
        <v>2.278</v>
      </c>
      <c r="X158" s="16">
        <f t="shared" si="71"/>
        <v>3.8498199999999996E-2</v>
      </c>
      <c r="Y158" s="17">
        <v>0.72</v>
      </c>
      <c r="Z158" s="16">
        <f t="shared" si="72"/>
        <v>2.0807999999999997E-2</v>
      </c>
      <c r="AA158" s="17">
        <v>0.23599999999999999</v>
      </c>
      <c r="AB158" s="16">
        <f t="shared" si="73"/>
        <v>1.3145199999999999E-2</v>
      </c>
      <c r="AC158" s="16" t="s">
        <v>77</v>
      </c>
      <c r="AD158" s="16" t="s">
        <v>77</v>
      </c>
      <c r="AE158" s="16">
        <f t="shared" si="74"/>
        <v>97.294000000000025</v>
      </c>
      <c r="AF158" s="17"/>
      <c r="AG158" s="17">
        <v>47.438000000000002</v>
      </c>
      <c r="AH158" s="17">
        <v>1.7150000000000001</v>
      </c>
      <c r="AI158" s="17">
        <v>13.302</v>
      </c>
      <c r="AJ158" s="17">
        <v>0.78700000000000003</v>
      </c>
      <c r="AK158" s="17">
        <v>9.6720000000000006</v>
      </c>
      <c r="AL158" s="17">
        <v>0.14599999999999999</v>
      </c>
      <c r="AM158" s="17">
        <v>11.189</v>
      </c>
      <c r="AN158" s="17">
        <v>12.875</v>
      </c>
      <c r="AO158" s="17">
        <v>2.0259999999999998</v>
      </c>
      <c r="AP158" s="17">
        <v>0.64</v>
      </c>
      <c r="AQ158" s="17">
        <v>0.21</v>
      </c>
      <c r="AS158">
        <v>14.22</v>
      </c>
      <c r="AU158" s="13">
        <v>40.360900000000001</v>
      </c>
      <c r="AV158" s="7" t="s">
        <v>77</v>
      </c>
      <c r="AW158" s="7" t="s">
        <v>77</v>
      </c>
      <c r="AX158" s="7" t="s">
        <v>77</v>
      </c>
      <c r="AY158" s="13">
        <v>5.5100000000000003E-2</v>
      </c>
      <c r="AZ158" s="7" t="s">
        <v>77</v>
      </c>
      <c r="BA158" s="13">
        <v>11.635899999999999</v>
      </c>
      <c r="BB158" s="7" t="s">
        <v>77</v>
      </c>
      <c r="BC158" s="13">
        <v>0.15890000000000001</v>
      </c>
      <c r="BD158" s="7" t="s">
        <v>77</v>
      </c>
      <c r="BE158" s="13">
        <v>46.423850000000002</v>
      </c>
      <c r="BF158" s="7" t="s">
        <v>77</v>
      </c>
      <c r="BG158" s="13">
        <v>0.32235000000000003</v>
      </c>
      <c r="BH158" s="7" t="s">
        <v>77</v>
      </c>
      <c r="BI158" s="7" t="s">
        <v>77</v>
      </c>
      <c r="BJ158" s="7" t="s">
        <v>77</v>
      </c>
      <c r="BK158" s="13">
        <v>0.26130000000000003</v>
      </c>
      <c r="BL158" s="7" t="s">
        <v>77</v>
      </c>
      <c r="BM158" s="7" t="s">
        <v>77</v>
      </c>
      <c r="BN158" s="7" t="s">
        <v>77</v>
      </c>
      <c r="BO158" s="7" t="s">
        <v>77</v>
      </c>
      <c r="BP158" s="7" t="s">
        <v>77</v>
      </c>
      <c r="BQ158" s="7" t="s">
        <v>77</v>
      </c>
      <c r="BR158" s="7" t="s">
        <v>77</v>
      </c>
      <c r="BS158" s="7" t="s">
        <v>77</v>
      </c>
      <c r="BT158" s="7" t="s">
        <v>77</v>
      </c>
      <c r="BU158" s="7">
        <f t="shared" si="75"/>
        <v>99.218300000000013</v>
      </c>
      <c r="BV158" s="7">
        <v>87.671672988337718</v>
      </c>
      <c r="BW158" s="7" t="s">
        <v>77</v>
      </c>
      <c r="BY158" s="24" t="s">
        <v>77</v>
      </c>
      <c r="BZ158" s="1" t="s">
        <v>77</v>
      </c>
      <c r="CA158" s="13">
        <v>3.87547343026558</v>
      </c>
      <c r="CB158" s="7">
        <f t="shared" si="76"/>
        <v>0.19377367151327901</v>
      </c>
      <c r="CC158" s="1" t="s">
        <v>77</v>
      </c>
      <c r="CD158" s="1" t="s">
        <v>77</v>
      </c>
      <c r="CE158" s="1" t="s">
        <v>77</v>
      </c>
      <c r="CF158" s="1" t="s">
        <v>77</v>
      </c>
      <c r="CG158" s="1" t="s">
        <v>77</v>
      </c>
      <c r="CH158" s="1" t="s">
        <v>77</v>
      </c>
      <c r="CI158" s="1" t="s">
        <v>77</v>
      </c>
      <c r="CJ158" s="1" t="s">
        <v>77</v>
      </c>
      <c r="CK158" s="1" t="s">
        <v>77</v>
      </c>
      <c r="CL158" s="1" t="s">
        <v>77</v>
      </c>
      <c r="CM158" s="1" t="s">
        <v>77</v>
      </c>
      <c r="CN158" s="1" t="s">
        <v>77</v>
      </c>
      <c r="CO158" s="1" t="s">
        <v>77</v>
      </c>
      <c r="CP158" s="1" t="s">
        <v>77</v>
      </c>
      <c r="CQ158" s="1" t="s">
        <v>77</v>
      </c>
      <c r="CR158" s="1" t="s">
        <v>77</v>
      </c>
      <c r="CS158" s="1" t="s">
        <v>77</v>
      </c>
      <c r="CT158" s="1" t="s">
        <v>77</v>
      </c>
      <c r="CU158" s="1" t="s">
        <v>77</v>
      </c>
      <c r="CV158" s="1" t="s">
        <v>77</v>
      </c>
      <c r="CW158" s="13">
        <v>27.122026061458399</v>
      </c>
      <c r="CX158" s="7">
        <f t="shared" si="77"/>
        <v>0.54244052122916797</v>
      </c>
      <c r="CY158" s="13">
        <v>125.654208839601</v>
      </c>
      <c r="CZ158" s="7">
        <f t="shared" si="78"/>
        <v>2.5130841767920198</v>
      </c>
      <c r="DA158" s="13">
        <v>32.8964605127195</v>
      </c>
      <c r="DB158" s="7">
        <f t="shared" si="79"/>
        <v>1.31585842050878</v>
      </c>
      <c r="DC158" s="13">
        <v>263.98911765384003</v>
      </c>
      <c r="DD158" s="7">
        <f t="shared" si="80"/>
        <v>15.8393470592304</v>
      </c>
      <c r="DE158" s="13">
        <v>20.6454371487918</v>
      </c>
      <c r="DF158" s="7">
        <f t="shared" si="81"/>
        <v>0.61936311446375392</v>
      </c>
      <c r="DG158" s="13">
        <v>44.686367513933099</v>
      </c>
      <c r="DH158" s="7">
        <f t="shared" si="82"/>
        <v>1.3405910254179929</v>
      </c>
      <c r="DI158" s="13">
        <v>5.58055598057443</v>
      </c>
      <c r="DJ158" s="7">
        <f t="shared" si="83"/>
        <v>0.1674166794172329</v>
      </c>
      <c r="DK158" s="13">
        <v>24.575406149196301</v>
      </c>
      <c r="DL158" s="7">
        <f t="shared" si="84"/>
        <v>0.49150812298392604</v>
      </c>
      <c r="DM158" s="13">
        <v>5.3866775098878001</v>
      </c>
      <c r="DN158" s="7">
        <f t="shared" si="85"/>
        <v>0.43093420079102401</v>
      </c>
      <c r="DO158" s="13">
        <v>1.26178204706321</v>
      </c>
      <c r="DP158" s="7">
        <f t="shared" si="86"/>
        <v>0.1892673070594815</v>
      </c>
      <c r="DQ158" s="13">
        <v>5.0513201551866196</v>
      </c>
      <c r="DR158" s="7">
        <f t="shared" si="87"/>
        <v>0.45461881396679577</v>
      </c>
      <c r="DS158" s="7" t="s">
        <v>77</v>
      </c>
      <c r="DT158" s="7" t="s">
        <v>77</v>
      </c>
      <c r="DU158" s="13">
        <v>4.32925385084563</v>
      </c>
      <c r="DV158" s="7">
        <f t="shared" si="88"/>
        <v>0.17317015403382521</v>
      </c>
      <c r="DW158" s="7" t="s">
        <v>77</v>
      </c>
      <c r="DX158" s="7" t="s">
        <v>77</v>
      </c>
      <c r="DY158" s="13">
        <v>2.4145729538485399</v>
      </c>
      <c r="DZ158" s="7">
        <f t="shared" si="89"/>
        <v>9.6582918153941599E-2</v>
      </c>
      <c r="EA158" s="7" t="s">
        <v>77</v>
      </c>
      <c r="EB158" s="7" t="s">
        <v>77</v>
      </c>
      <c r="EC158" s="13">
        <v>2.19135071462556</v>
      </c>
      <c r="ED158" s="13">
        <f t="shared" si="90"/>
        <v>0.13148104287753359</v>
      </c>
      <c r="EE158" s="13">
        <v>0.35390680838309502</v>
      </c>
      <c r="EF158" s="7">
        <f t="shared" si="91"/>
        <v>4.9546953173633307E-2</v>
      </c>
      <c r="EG158" s="13">
        <v>3.20475872086321</v>
      </c>
      <c r="EH158" s="13">
        <f t="shared" si="92"/>
        <v>0.5127613953381136</v>
      </c>
      <c r="EI158" s="7" t="s">
        <v>77</v>
      </c>
      <c r="EJ158" s="7" t="s">
        <v>77</v>
      </c>
      <c r="EK158" s="7" t="s">
        <v>77</v>
      </c>
      <c r="EL158" s="7" t="s">
        <v>77</v>
      </c>
      <c r="EM158" s="7" t="s">
        <v>77</v>
      </c>
      <c r="EN158" s="7" t="s">
        <v>77</v>
      </c>
      <c r="EO158" s="7" t="s">
        <v>77</v>
      </c>
      <c r="EP158" s="7" t="s">
        <v>77</v>
      </c>
      <c r="EQ158" s="7" t="s">
        <v>77</v>
      </c>
      <c r="ER158" s="7" t="s">
        <v>77</v>
      </c>
      <c r="ES158" s="13">
        <v>387.0953232</v>
      </c>
      <c r="ET158" s="13">
        <v>23.268485850000001</v>
      </c>
      <c r="EU158" s="13">
        <v>107.79444700000001</v>
      </c>
      <c r="EV158" s="13">
        <v>28.261899920000001</v>
      </c>
      <c r="EW158" s="13">
        <v>226.45097659999999</v>
      </c>
      <c r="EX158" s="13">
        <v>17.70968315</v>
      </c>
      <c r="EY158" s="13">
        <v>38.33208364</v>
      </c>
      <c r="EZ158" s="13">
        <v>4.7875883569999997</v>
      </c>
      <c r="FA158" s="13">
        <v>21.081106739999999</v>
      </c>
      <c r="FB158" s="13">
        <v>4.6209754729999997</v>
      </c>
      <c r="FC158" s="13">
        <v>1.082472858</v>
      </c>
      <c r="FD158" s="13">
        <v>4.3336870980000004</v>
      </c>
      <c r="FE158" s="7" t="s">
        <v>77</v>
      </c>
      <c r="FF158" s="13">
        <v>3.7159131049999998</v>
      </c>
      <c r="FG158" s="7" t="s">
        <v>77</v>
      </c>
      <c r="FH158" s="13">
        <v>2.074400045</v>
      </c>
      <c r="FI158" s="7" t="s">
        <v>77</v>
      </c>
      <c r="FJ158" s="13">
        <v>1.8858051819999999</v>
      </c>
      <c r="FK158" s="13">
        <v>0.30502820000000003</v>
      </c>
    </row>
    <row r="159" spans="1:167" x14ac:dyDescent="0.25">
      <c r="A159" t="s">
        <v>133</v>
      </c>
      <c r="B159" s="1" t="s">
        <v>225</v>
      </c>
      <c r="C159" s="15">
        <v>64.873819999999995</v>
      </c>
      <c r="D159" s="15">
        <v>-22.350280000000001</v>
      </c>
      <c r="E159">
        <v>27</v>
      </c>
      <c r="F159">
        <v>2</v>
      </c>
      <c r="G159" t="s">
        <v>72</v>
      </c>
      <c r="I159" s="17">
        <v>48.024999999999999</v>
      </c>
      <c r="J159" s="16">
        <f t="shared" si="64"/>
        <v>0.96050000000000002</v>
      </c>
      <c r="K159" s="17">
        <v>2.2559999999999998</v>
      </c>
      <c r="L159" s="16">
        <f t="shared" si="65"/>
        <v>5.8655999999999993E-2</v>
      </c>
      <c r="M159" s="17">
        <v>14.7</v>
      </c>
      <c r="N159" s="16">
        <f t="shared" si="66"/>
        <v>0.30575999999999998</v>
      </c>
      <c r="O159" s="17">
        <v>7.3789999999999996</v>
      </c>
      <c r="P159" s="16">
        <f t="shared" si="67"/>
        <v>0.13577359999999999</v>
      </c>
      <c r="Q159" s="17">
        <v>0.127</v>
      </c>
      <c r="R159" s="16">
        <f t="shared" si="68"/>
        <v>1.9024599999999999E-2</v>
      </c>
      <c r="S159" s="17">
        <v>7.4169999999999998</v>
      </c>
      <c r="T159" s="16">
        <f t="shared" si="69"/>
        <v>0.13202259999999999</v>
      </c>
      <c r="U159" s="17">
        <v>13.851000000000001</v>
      </c>
      <c r="V159" s="16">
        <f t="shared" si="70"/>
        <v>0.27702000000000004</v>
      </c>
      <c r="W159" s="17">
        <v>2.3460000000000001</v>
      </c>
      <c r="X159" s="16">
        <f t="shared" si="71"/>
        <v>3.9647399999999999E-2</v>
      </c>
      <c r="Y159" s="17">
        <v>0.75700000000000001</v>
      </c>
      <c r="Z159" s="16">
        <f t="shared" si="72"/>
        <v>2.1877299999999999E-2</v>
      </c>
      <c r="AA159" s="17">
        <v>0.26300000000000001</v>
      </c>
      <c r="AB159" s="16">
        <f t="shared" si="73"/>
        <v>1.46491E-2</v>
      </c>
      <c r="AC159" s="16" t="s">
        <v>77</v>
      </c>
      <c r="AD159" s="16" t="s">
        <v>77</v>
      </c>
      <c r="AE159" s="16">
        <f t="shared" si="74"/>
        <v>97.121000000000009</v>
      </c>
      <c r="AF159" s="17"/>
      <c r="AG159" s="17">
        <v>47.646999999999998</v>
      </c>
      <c r="AH159" s="17">
        <v>1.986</v>
      </c>
      <c r="AI159" s="17">
        <v>12.94</v>
      </c>
      <c r="AJ159" s="17">
        <v>0.80800000000000005</v>
      </c>
      <c r="AK159" s="17">
        <v>9.9749999999999996</v>
      </c>
      <c r="AL159" s="17">
        <v>0.112</v>
      </c>
      <c r="AM159" s="17">
        <v>11.377000000000001</v>
      </c>
      <c r="AN159" s="17">
        <v>12.193</v>
      </c>
      <c r="AO159" s="17">
        <v>2.0649999999999999</v>
      </c>
      <c r="AP159" s="17">
        <v>0.66600000000000004</v>
      </c>
      <c r="AQ159" s="17">
        <v>0.23200000000000001</v>
      </c>
      <c r="AS159">
        <v>15.44</v>
      </c>
      <c r="AU159" s="13">
        <v>40.384950000000003</v>
      </c>
      <c r="AV159" s="7" t="s">
        <v>77</v>
      </c>
      <c r="AW159" s="7" t="s">
        <v>77</v>
      </c>
      <c r="AX159" s="7" t="s">
        <v>77</v>
      </c>
      <c r="AY159" s="13">
        <v>4.2850000000000006E-2</v>
      </c>
      <c r="AZ159" s="7" t="s">
        <v>77</v>
      </c>
      <c r="BA159" s="13">
        <v>11.95865</v>
      </c>
      <c r="BB159" s="7" t="s">
        <v>77</v>
      </c>
      <c r="BC159" s="13">
        <v>0.19585000000000002</v>
      </c>
      <c r="BD159" s="7" t="s">
        <v>77</v>
      </c>
      <c r="BE159" s="13">
        <v>46.699800000000003</v>
      </c>
      <c r="BF159" s="7" t="s">
        <v>77</v>
      </c>
      <c r="BG159" s="13">
        <v>0.31245000000000001</v>
      </c>
      <c r="BH159" s="7" t="s">
        <v>77</v>
      </c>
      <c r="BI159" s="7" t="s">
        <v>77</v>
      </c>
      <c r="BJ159" s="7" t="s">
        <v>77</v>
      </c>
      <c r="BK159" s="13">
        <v>0.26430000000000003</v>
      </c>
      <c r="BL159" s="7" t="s">
        <v>77</v>
      </c>
      <c r="BM159" s="7" t="s">
        <v>77</v>
      </c>
      <c r="BN159" s="7" t="s">
        <v>77</v>
      </c>
      <c r="BO159" s="7" t="s">
        <v>77</v>
      </c>
      <c r="BP159" s="7" t="s">
        <v>77</v>
      </c>
      <c r="BQ159" s="7" t="s">
        <v>77</v>
      </c>
      <c r="BR159" s="7" t="s">
        <v>77</v>
      </c>
      <c r="BS159" s="7" t="s">
        <v>77</v>
      </c>
      <c r="BT159" s="7" t="s">
        <v>77</v>
      </c>
      <c r="BU159" s="7">
        <f t="shared" si="75"/>
        <v>99.858850000000018</v>
      </c>
      <c r="BV159" s="7">
        <v>87.438136911824103</v>
      </c>
      <c r="BW159" s="7" t="s">
        <v>77</v>
      </c>
      <c r="BY159" s="24" t="s">
        <v>77</v>
      </c>
      <c r="BZ159" s="1" t="s">
        <v>77</v>
      </c>
      <c r="CA159" s="13">
        <v>3.9000195729759701</v>
      </c>
      <c r="CB159" s="7">
        <f t="shared" si="76"/>
        <v>0.19500097864879851</v>
      </c>
      <c r="CC159" s="1" t="s">
        <v>77</v>
      </c>
      <c r="CD159" s="1" t="s">
        <v>77</v>
      </c>
      <c r="CE159" s="1" t="s">
        <v>77</v>
      </c>
      <c r="CF159" s="1" t="s">
        <v>77</v>
      </c>
      <c r="CG159" s="1" t="s">
        <v>77</v>
      </c>
      <c r="CH159" s="1" t="s">
        <v>77</v>
      </c>
      <c r="CI159" s="1" t="s">
        <v>77</v>
      </c>
      <c r="CJ159" s="1" t="s">
        <v>77</v>
      </c>
      <c r="CK159" s="1" t="s">
        <v>77</v>
      </c>
      <c r="CL159" s="1" t="s">
        <v>77</v>
      </c>
      <c r="CM159" s="1" t="s">
        <v>77</v>
      </c>
      <c r="CN159" s="1" t="s">
        <v>77</v>
      </c>
      <c r="CO159" s="1" t="s">
        <v>77</v>
      </c>
      <c r="CP159" s="1" t="s">
        <v>77</v>
      </c>
      <c r="CQ159" s="1" t="s">
        <v>77</v>
      </c>
      <c r="CR159" s="1" t="s">
        <v>77</v>
      </c>
      <c r="CS159" s="1" t="s">
        <v>77</v>
      </c>
      <c r="CT159" s="1" t="s">
        <v>77</v>
      </c>
      <c r="CU159" s="1" t="s">
        <v>77</v>
      </c>
      <c r="CV159" s="1" t="s">
        <v>77</v>
      </c>
      <c r="CW159" s="13">
        <v>27.995602327101899</v>
      </c>
      <c r="CX159" s="7">
        <f t="shared" si="77"/>
        <v>0.55991204654203797</v>
      </c>
      <c r="CY159" s="13">
        <v>141.59174103703501</v>
      </c>
      <c r="CZ159" s="7">
        <f t="shared" si="78"/>
        <v>2.8318348207407</v>
      </c>
      <c r="DA159" s="13">
        <v>37.084542762787997</v>
      </c>
      <c r="DB159" s="7">
        <f t="shared" si="79"/>
        <v>1.4833817105115199</v>
      </c>
      <c r="DC159" s="13">
        <v>267.774969078862</v>
      </c>
      <c r="DD159" s="7">
        <f t="shared" si="80"/>
        <v>16.066498144731721</v>
      </c>
      <c r="DE159" s="13">
        <v>23.258525696818801</v>
      </c>
      <c r="DF159" s="7">
        <f t="shared" si="81"/>
        <v>0.69775577090456398</v>
      </c>
      <c r="DG159" s="13">
        <v>50.036022604705003</v>
      </c>
      <c r="DH159" s="7">
        <f t="shared" si="82"/>
        <v>1.5010806781411501</v>
      </c>
      <c r="DI159" s="13">
        <v>6.2352421843441199</v>
      </c>
      <c r="DJ159" s="7">
        <f t="shared" si="83"/>
        <v>0.18705726553032359</v>
      </c>
      <c r="DK159" s="13">
        <v>26.9961312138993</v>
      </c>
      <c r="DL159" s="7">
        <f t="shared" si="84"/>
        <v>0.53992262427798599</v>
      </c>
      <c r="DM159" s="13">
        <v>5.9156196512678703</v>
      </c>
      <c r="DN159" s="7">
        <f t="shared" si="85"/>
        <v>0.47324957210142965</v>
      </c>
      <c r="DO159" s="13">
        <v>1.5377279522919101</v>
      </c>
      <c r="DP159" s="7">
        <f t="shared" si="86"/>
        <v>0.2306591928437865</v>
      </c>
      <c r="DQ159" s="13">
        <v>6.2102554065140501</v>
      </c>
      <c r="DR159" s="7">
        <f t="shared" si="87"/>
        <v>0.55892298658626449</v>
      </c>
      <c r="DS159" s="7" t="s">
        <v>77</v>
      </c>
      <c r="DT159" s="7" t="s">
        <v>77</v>
      </c>
      <c r="DU159" s="13">
        <v>4.5777859216164796</v>
      </c>
      <c r="DV159" s="7">
        <f t="shared" si="88"/>
        <v>0.18311143686465919</v>
      </c>
      <c r="DW159" s="7" t="s">
        <v>77</v>
      </c>
      <c r="DX159" s="7" t="s">
        <v>77</v>
      </c>
      <c r="DY159" s="13">
        <v>2.6496395657298</v>
      </c>
      <c r="DZ159" s="7">
        <f t="shared" si="89"/>
        <v>0.105985582629192</v>
      </c>
      <c r="EA159" s="7" t="s">
        <v>77</v>
      </c>
      <c r="EB159" s="7" t="s">
        <v>77</v>
      </c>
      <c r="EC159" s="13">
        <v>2.3477160002831798</v>
      </c>
      <c r="ED159" s="13">
        <f t="shared" si="90"/>
        <v>0.14086296001699078</v>
      </c>
      <c r="EE159" s="13">
        <v>0.35522869148408998</v>
      </c>
      <c r="EF159" s="7">
        <f t="shared" si="91"/>
        <v>4.9732016807772603E-2</v>
      </c>
      <c r="EG159" s="13">
        <v>4.0790914807581</v>
      </c>
      <c r="EH159" s="13">
        <f t="shared" si="92"/>
        <v>0.65265463692129599</v>
      </c>
      <c r="EI159" s="7" t="s">
        <v>77</v>
      </c>
      <c r="EJ159" s="7" t="s">
        <v>77</v>
      </c>
      <c r="EK159" s="7" t="s">
        <v>77</v>
      </c>
      <c r="EL159" s="7" t="s">
        <v>77</v>
      </c>
      <c r="EM159" s="7" t="s">
        <v>77</v>
      </c>
      <c r="EN159" s="7" t="s">
        <v>77</v>
      </c>
      <c r="EO159" s="7" t="s">
        <v>77</v>
      </c>
      <c r="EP159" s="7" t="s">
        <v>77</v>
      </c>
      <c r="EQ159" s="7" t="s">
        <v>77</v>
      </c>
      <c r="ER159" s="7" t="s">
        <v>77</v>
      </c>
      <c r="ES159" s="13">
        <v>413.15645469999998</v>
      </c>
      <c r="ET159" s="13">
        <v>23.676654760000002</v>
      </c>
      <c r="EU159" s="13">
        <v>119.7400165</v>
      </c>
      <c r="EV159" s="13">
        <v>31.411324780000001</v>
      </c>
      <c r="EW159" s="13">
        <v>226.43172899999999</v>
      </c>
      <c r="EX159" s="13">
        <v>19.667442309999998</v>
      </c>
      <c r="EY159" s="13">
        <v>42.310602629999998</v>
      </c>
      <c r="EZ159" s="13">
        <v>5.2732282369999997</v>
      </c>
      <c r="FA159" s="13">
        <v>22.8283114</v>
      </c>
      <c r="FB159" s="13">
        <v>5.0025835570000003</v>
      </c>
      <c r="FC159" s="13">
        <v>1.3004554159999999</v>
      </c>
      <c r="FD159" s="13">
        <v>5.2522727500000004</v>
      </c>
      <c r="FE159" s="7" t="s">
        <v>77</v>
      </c>
      <c r="FF159" s="13">
        <v>3.8735734339999999</v>
      </c>
      <c r="FG159" s="7" t="s">
        <v>77</v>
      </c>
      <c r="FH159" s="13">
        <v>2.2442959450000002</v>
      </c>
      <c r="FI159" s="7" t="s">
        <v>77</v>
      </c>
      <c r="FJ159" s="13">
        <v>1.992232725</v>
      </c>
      <c r="FK159" s="13">
        <v>0.30194712299999998</v>
      </c>
    </row>
    <row r="160" spans="1:167" x14ac:dyDescent="0.25">
      <c r="A160" t="s">
        <v>133</v>
      </c>
      <c r="B160" s="1" t="s">
        <v>225</v>
      </c>
      <c r="C160" s="15">
        <v>64.873819999999995</v>
      </c>
      <c r="D160" s="15">
        <v>-22.350280000000001</v>
      </c>
      <c r="E160">
        <v>27</v>
      </c>
      <c r="F160">
        <v>3</v>
      </c>
      <c r="G160" t="s">
        <v>72</v>
      </c>
      <c r="I160" s="17">
        <v>47.834000000000003</v>
      </c>
      <c r="J160" s="16">
        <f t="shared" si="64"/>
        <v>0.95668000000000009</v>
      </c>
      <c r="K160" s="17">
        <v>1.911</v>
      </c>
      <c r="L160" s="16">
        <f t="shared" si="65"/>
        <v>4.9686000000000001E-2</v>
      </c>
      <c r="M160" s="17">
        <v>14.414</v>
      </c>
      <c r="N160" s="16">
        <f t="shared" si="66"/>
        <v>0.2998112</v>
      </c>
      <c r="O160" s="17">
        <v>7.548</v>
      </c>
      <c r="P160" s="16">
        <f t="shared" si="67"/>
        <v>0.13888320000000001</v>
      </c>
      <c r="Q160" s="17">
        <v>0.156</v>
      </c>
      <c r="R160" s="16">
        <f t="shared" si="68"/>
        <v>2.3368799999999999E-2</v>
      </c>
      <c r="S160" s="17">
        <v>7.5419999999999998</v>
      </c>
      <c r="T160" s="16">
        <f t="shared" si="69"/>
        <v>0.13424759999999999</v>
      </c>
      <c r="U160" s="17">
        <v>14.532</v>
      </c>
      <c r="V160" s="16">
        <f t="shared" si="70"/>
        <v>0.29064000000000001</v>
      </c>
      <c r="W160" s="17">
        <v>2.1349999999999998</v>
      </c>
      <c r="X160" s="16">
        <f t="shared" si="71"/>
        <v>3.6081499999999996E-2</v>
      </c>
      <c r="Y160" s="17">
        <v>0.73299999999999998</v>
      </c>
      <c r="Z160" s="16">
        <f t="shared" si="72"/>
        <v>2.11837E-2</v>
      </c>
      <c r="AA160" s="17">
        <v>0.23300000000000001</v>
      </c>
      <c r="AB160" s="16">
        <f t="shared" si="73"/>
        <v>1.2978100000000001E-2</v>
      </c>
      <c r="AC160" s="16" t="s">
        <v>77</v>
      </c>
      <c r="AD160" s="16" t="s">
        <v>77</v>
      </c>
      <c r="AE160" s="16">
        <f t="shared" si="74"/>
        <v>97.038000000000025</v>
      </c>
      <c r="AF160" s="17"/>
      <c r="AG160" s="17">
        <v>47.755000000000003</v>
      </c>
      <c r="AH160" s="17">
        <v>1.7190000000000001</v>
      </c>
      <c r="AI160" s="17">
        <v>12.968999999999999</v>
      </c>
      <c r="AJ160" s="17">
        <v>0.79500000000000004</v>
      </c>
      <c r="AK160" s="17">
        <v>9.6460000000000008</v>
      </c>
      <c r="AL160" s="17">
        <v>0.14000000000000001</v>
      </c>
      <c r="AM160" s="17">
        <v>11.11</v>
      </c>
      <c r="AN160" s="17">
        <v>13.074999999999999</v>
      </c>
      <c r="AO160" s="17">
        <v>1.921</v>
      </c>
      <c r="AP160" s="17">
        <v>0.66</v>
      </c>
      <c r="AQ160" s="17">
        <v>0.21</v>
      </c>
      <c r="AS160">
        <v>13.29</v>
      </c>
      <c r="AU160" s="13">
        <v>40.122950000000003</v>
      </c>
      <c r="AV160" s="7" t="s">
        <v>77</v>
      </c>
      <c r="AW160" s="7" t="s">
        <v>77</v>
      </c>
      <c r="AX160" s="7" t="s">
        <v>77</v>
      </c>
      <c r="AY160" s="13">
        <v>4.6200000000000005E-2</v>
      </c>
      <c r="AZ160" s="7" t="s">
        <v>77</v>
      </c>
      <c r="BA160" s="13">
        <v>11.75835</v>
      </c>
      <c r="BB160" s="7" t="s">
        <v>77</v>
      </c>
      <c r="BC160" s="13">
        <v>0.21340000000000001</v>
      </c>
      <c r="BD160" s="7" t="s">
        <v>77</v>
      </c>
      <c r="BE160" s="13">
        <v>46.414149999999999</v>
      </c>
      <c r="BF160" s="7" t="s">
        <v>77</v>
      </c>
      <c r="BG160" s="13">
        <v>0.316</v>
      </c>
      <c r="BH160" s="7" t="s">
        <v>77</v>
      </c>
      <c r="BI160" s="7" t="s">
        <v>77</v>
      </c>
      <c r="BJ160" s="7" t="s">
        <v>77</v>
      </c>
      <c r="BK160" s="13">
        <v>0.2581</v>
      </c>
      <c r="BL160" s="7" t="s">
        <v>77</v>
      </c>
      <c r="BM160" s="7" t="s">
        <v>77</v>
      </c>
      <c r="BN160" s="7" t="s">
        <v>77</v>
      </c>
      <c r="BO160" s="7" t="s">
        <v>77</v>
      </c>
      <c r="BP160" s="7" t="s">
        <v>77</v>
      </c>
      <c r="BQ160" s="7" t="s">
        <v>77</v>
      </c>
      <c r="BR160" s="7" t="s">
        <v>77</v>
      </c>
      <c r="BS160" s="7" t="s">
        <v>77</v>
      </c>
      <c r="BT160" s="7" t="s">
        <v>77</v>
      </c>
      <c r="BU160" s="7">
        <f t="shared" si="75"/>
        <v>99.129149999999996</v>
      </c>
      <c r="BV160" s="7">
        <v>87.555801362426081</v>
      </c>
      <c r="BW160" s="7" t="s">
        <v>77</v>
      </c>
      <c r="BY160" s="24" t="s">
        <v>77</v>
      </c>
      <c r="BZ160" s="1" t="s">
        <v>77</v>
      </c>
      <c r="CA160" s="13">
        <v>3.8351729294700299</v>
      </c>
      <c r="CB160" s="7">
        <f t="shared" si="76"/>
        <v>0.19175864647350149</v>
      </c>
      <c r="CC160" s="1" t="s">
        <v>77</v>
      </c>
      <c r="CD160" s="1" t="s">
        <v>77</v>
      </c>
      <c r="CE160" s="1" t="s">
        <v>77</v>
      </c>
      <c r="CF160" s="1" t="s">
        <v>77</v>
      </c>
      <c r="CG160" s="1" t="s">
        <v>77</v>
      </c>
      <c r="CH160" s="1" t="s">
        <v>77</v>
      </c>
      <c r="CI160" s="1" t="s">
        <v>77</v>
      </c>
      <c r="CJ160" s="1" t="s">
        <v>77</v>
      </c>
      <c r="CK160" s="1" t="s">
        <v>77</v>
      </c>
      <c r="CL160" s="1" t="s">
        <v>77</v>
      </c>
      <c r="CM160" s="1" t="s">
        <v>77</v>
      </c>
      <c r="CN160" s="1" t="s">
        <v>77</v>
      </c>
      <c r="CO160" s="1" t="s">
        <v>77</v>
      </c>
      <c r="CP160" s="1" t="s">
        <v>77</v>
      </c>
      <c r="CQ160" s="1" t="s">
        <v>77</v>
      </c>
      <c r="CR160" s="1" t="s">
        <v>77</v>
      </c>
      <c r="CS160" s="1" t="s">
        <v>77</v>
      </c>
      <c r="CT160" s="1" t="s">
        <v>77</v>
      </c>
      <c r="CU160" s="1" t="s">
        <v>77</v>
      </c>
      <c r="CV160" s="1" t="s">
        <v>77</v>
      </c>
      <c r="CW160" s="13">
        <v>27.114850310834701</v>
      </c>
      <c r="CX160" s="7">
        <f t="shared" si="77"/>
        <v>0.54229700621669408</v>
      </c>
      <c r="CY160" s="13">
        <v>126.68927747390801</v>
      </c>
      <c r="CZ160" s="7">
        <f t="shared" si="78"/>
        <v>2.5337855494781603</v>
      </c>
      <c r="DA160" s="13">
        <v>33.574749112722102</v>
      </c>
      <c r="DB160" s="7">
        <f t="shared" si="79"/>
        <v>1.3429899645088841</v>
      </c>
      <c r="DC160" s="13">
        <v>283.169350393412</v>
      </c>
      <c r="DD160" s="7">
        <f t="shared" si="80"/>
        <v>16.99016102360472</v>
      </c>
      <c r="DE160" s="13">
        <v>21.418013988781901</v>
      </c>
      <c r="DF160" s="7">
        <f t="shared" si="81"/>
        <v>0.64254041966345699</v>
      </c>
      <c r="DG160" s="13">
        <v>45.982354093046197</v>
      </c>
      <c r="DH160" s="7">
        <f t="shared" si="82"/>
        <v>1.3794706227913858</v>
      </c>
      <c r="DI160" s="13">
        <v>5.7992748467429003</v>
      </c>
      <c r="DJ160" s="7">
        <f t="shared" si="83"/>
        <v>0.17397824540228701</v>
      </c>
      <c r="DK160" s="13">
        <v>25.557366619117499</v>
      </c>
      <c r="DL160" s="7">
        <f t="shared" si="84"/>
        <v>0.51114733238234999</v>
      </c>
      <c r="DM160" s="13">
        <v>5.8431770716100999</v>
      </c>
      <c r="DN160" s="7">
        <f t="shared" si="85"/>
        <v>0.46745416572880799</v>
      </c>
      <c r="DO160" s="13">
        <v>1.53448728821532</v>
      </c>
      <c r="DP160" s="7">
        <f t="shared" si="86"/>
        <v>0.23017309323229798</v>
      </c>
      <c r="DQ160" s="13">
        <v>5.5808090134751902</v>
      </c>
      <c r="DR160" s="7">
        <f t="shared" si="87"/>
        <v>0.50227281121276712</v>
      </c>
      <c r="DS160" s="7" t="s">
        <v>77</v>
      </c>
      <c r="DT160" s="7" t="s">
        <v>77</v>
      </c>
      <c r="DU160" s="13">
        <v>4.5794201700758199</v>
      </c>
      <c r="DV160" s="7">
        <f t="shared" si="88"/>
        <v>0.1831768068030328</v>
      </c>
      <c r="DW160" s="7" t="s">
        <v>77</v>
      </c>
      <c r="DX160" s="7" t="s">
        <v>77</v>
      </c>
      <c r="DY160" s="13">
        <v>2.62995232775868</v>
      </c>
      <c r="DZ160" s="7">
        <f t="shared" si="89"/>
        <v>0.10519809311034721</v>
      </c>
      <c r="EA160" s="7" t="s">
        <v>77</v>
      </c>
      <c r="EB160" s="7" t="s">
        <v>77</v>
      </c>
      <c r="EC160" s="13">
        <v>2.1867489148136499</v>
      </c>
      <c r="ED160" s="13">
        <f t="shared" si="90"/>
        <v>0.13120493488881899</v>
      </c>
      <c r="EE160" s="13">
        <v>0.40045100825292101</v>
      </c>
      <c r="EF160" s="7">
        <f t="shared" si="91"/>
        <v>5.6063141155408946E-2</v>
      </c>
      <c r="EG160" s="13">
        <v>4.0400499788502797</v>
      </c>
      <c r="EH160" s="13">
        <f t="shared" si="92"/>
        <v>0.64640799661604476</v>
      </c>
      <c r="EI160" s="7" t="s">
        <v>77</v>
      </c>
      <c r="EJ160" s="7" t="s">
        <v>77</v>
      </c>
      <c r="EK160" s="7" t="s">
        <v>77</v>
      </c>
      <c r="EL160" s="7" t="s">
        <v>77</v>
      </c>
      <c r="EM160" s="7" t="s">
        <v>77</v>
      </c>
      <c r="EN160" s="7" t="s">
        <v>77</v>
      </c>
      <c r="EO160" s="7" t="s">
        <v>77</v>
      </c>
      <c r="EP160" s="7" t="s">
        <v>77</v>
      </c>
      <c r="EQ160" s="7" t="s">
        <v>77</v>
      </c>
      <c r="ER160" s="7" t="s">
        <v>77</v>
      </c>
      <c r="ES160" s="13">
        <v>401.16019640000002</v>
      </c>
      <c r="ET160" s="13">
        <v>23.514304360000001</v>
      </c>
      <c r="EU160" s="13">
        <v>109.8601053</v>
      </c>
      <c r="EV160" s="13">
        <v>29.154209510000001</v>
      </c>
      <c r="EW160" s="13">
        <v>245.53726420000001</v>
      </c>
      <c r="EX160" s="13">
        <v>18.571586409999998</v>
      </c>
      <c r="EY160" s="13">
        <v>39.87141295</v>
      </c>
      <c r="EZ160" s="13">
        <v>5.0291249130000004</v>
      </c>
      <c r="FA160" s="13">
        <v>22.161108609999999</v>
      </c>
      <c r="FB160" s="13">
        <v>5.0669078489999997</v>
      </c>
      <c r="FC160" s="13">
        <v>1.330686751</v>
      </c>
      <c r="FD160" s="13">
        <v>4.8398096080000004</v>
      </c>
      <c r="FE160" s="7" t="s">
        <v>77</v>
      </c>
      <c r="FF160" s="13">
        <v>3.9730808440000001</v>
      </c>
      <c r="FG160" s="7" t="s">
        <v>77</v>
      </c>
      <c r="FH160" s="13">
        <v>2.2836859010000001</v>
      </c>
      <c r="FI160" s="7" t="s">
        <v>77</v>
      </c>
      <c r="FJ160" s="13">
        <v>1.9018166839999999</v>
      </c>
      <c r="FK160" s="13">
        <v>0.34876944700000001</v>
      </c>
    </row>
    <row r="161" spans="1:167" x14ac:dyDescent="0.25">
      <c r="A161" t="s">
        <v>133</v>
      </c>
      <c r="B161" s="1" t="s">
        <v>225</v>
      </c>
      <c r="C161" s="15">
        <v>64.873819999999995</v>
      </c>
      <c r="D161" s="15">
        <v>-22.350280000000001</v>
      </c>
      <c r="E161">
        <v>21</v>
      </c>
      <c r="F161">
        <v>1</v>
      </c>
      <c r="G161" t="s">
        <v>72</v>
      </c>
      <c r="I161" s="17">
        <v>48.387</v>
      </c>
      <c r="J161" s="16">
        <f t="shared" si="64"/>
        <v>0.96774000000000004</v>
      </c>
      <c r="K161" s="17">
        <v>2.9039999999999999</v>
      </c>
      <c r="L161" s="16">
        <f t="shared" si="65"/>
        <v>7.5503999999999988E-2</v>
      </c>
      <c r="M161" s="17">
        <v>14.824</v>
      </c>
      <c r="N161" s="16">
        <f t="shared" si="66"/>
        <v>0.30833919999999998</v>
      </c>
      <c r="O161" s="17">
        <v>7.6529999999999996</v>
      </c>
      <c r="P161" s="16">
        <f t="shared" si="67"/>
        <v>0.1408152</v>
      </c>
      <c r="Q161" s="17">
        <v>0.14499999999999999</v>
      </c>
      <c r="R161" s="16">
        <f t="shared" si="68"/>
        <v>2.1720999999999997E-2</v>
      </c>
      <c r="S161" s="17">
        <v>6.4080000000000004</v>
      </c>
      <c r="T161" s="16">
        <f t="shared" si="69"/>
        <v>0.11406240000000001</v>
      </c>
      <c r="U161" s="17">
        <v>13.055999999999999</v>
      </c>
      <c r="V161" s="16">
        <f t="shared" si="70"/>
        <v>0.26111999999999996</v>
      </c>
      <c r="W161" s="17">
        <v>2.5569999999999999</v>
      </c>
      <c r="X161" s="16">
        <f t="shared" si="71"/>
        <v>4.3213299999999996E-2</v>
      </c>
      <c r="Y161" s="17">
        <v>0.79</v>
      </c>
      <c r="Z161" s="16">
        <f t="shared" si="72"/>
        <v>2.2831000000000001E-2</v>
      </c>
      <c r="AA161" s="17">
        <v>0.316</v>
      </c>
      <c r="AB161" s="16">
        <f t="shared" si="73"/>
        <v>1.7601200000000001E-2</v>
      </c>
      <c r="AC161" s="16" t="s">
        <v>77</v>
      </c>
      <c r="AD161" s="16" t="s">
        <v>77</v>
      </c>
      <c r="AE161" s="16">
        <f t="shared" si="74"/>
        <v>97.04</v>
      </c>
      <c r="AF161" s="17"/>
      <c r="AG161" s="17">
        <v>47.744</v>
      </c>
      <c r="AH161" s="17">
        <v>2.496</v>
      </c>
      <c r="AI161" s="17">
        <v>12.74</v>
      </c>
      <c r="AJ161" s="17">
        <v>0.84599999999999997</v>
      </c>
      <c r="AK161" s="17">
        <v>10.587999999999999</v>
      </c>
      <c r="AL161" s="17">
        <v>0.125</v>
      </c>
      <c r="AM161" s="17">
        <v>11.093</v>
      </c>
      <c r="AN161" s="17">
        <v>11.22</v>
      </c>
      <c r="AO161" s="17">
        <v>2.198</v>
      </c>
      <c r="AP161" s="17">
        <v>0.67900000000000005</v>
      </c>
      <c r="AQ161" s="17">
        <v>0.27200000000000002</v>
      </c>
      <c r="AS161">
        <v>18.239999999999998</v>
      </c>
      <c r="AU161" s="13">
        <v>39.76605</v>
      </c>
      <c r="AV161" s="7" t="s">
        <v>77</v>
      </c>
      <c r="AW161" s="7" t="s">
        <v>77</v>
      </c>
      <c r="AX161" s="7" t="s">
        <v>77</v>
      </c>
      <c r="AY161" s="13">
        <v>4.2599999999999999E-2</v>
      </c>
      <c r="AZ161" s="7" t="s">
        <v>77</v>
      </c>
      <c r="BA161" s="13">
        <v>12.863099999999999</v>
      </c>
      <c r="BB161" s="7" t="s">
        <v>77</v>
      </c>
      <c r="BC161" s="13">
        <v>0.22775000000000001</v>
      </c>
      <c r="BD161" s="7" t="s">
        <v>77</v>
      </c>
      <c r="BE161" s="13">
        <v>45.637050000000002</v>
      </c>
      <c r="BF161" s="7" t="s">
        <v>77</v>
      </c>
      <c r="BG161" s="13">
        <v>0.30170000000000002</v>
      </c>
      <c r="BH161" s="7" t="s">
        <v>77</v>
      </c>
      <c r="BI161" s="7" t="s">
        <v>77</v>
      </c>
      <c r="BJ161" s="7" t="s">
        <v>77</v>
      </c>
      <c r="BK161" s="13">
        <v>0.21410000000000001</v>
      </c>
      <c r="BL161" s="7" t="s">
        <v>77</v>
      </c>
      <c r="BM161" s="7" t="s">
        <v>77</v>
      </c>
      <c r="BN161" s="7" t="s">
        <v>77</v>
      </c>
      <c r="BO161" s="7" t="s">
        <v>77</v>
      </c>
      <c r="BP161" s="7" t="s">
        <v>77</v>
      </c>
      <c r="BQ161" s="7" t="s">
        <v>77</v>
      </c>
      <c r="BR161" s="7" t="s">
        <v>77</v>
      </c>
      <c r="BS161" s="7" t="s">
        <v>77</v>
      </c>
      <c r="BT161" s="7" t="s">
        <v>77</v>
      </c>
      <c r="BU161" s="7">
        <f t="shared" si="75"/>
        <v>99.052350000000004</v>
      </c>
      <c r="BV161" s="7">
        <v>86.346096831845983</v>
      </c>
      <c r="BW161" s="7" t="s">
        <v>77</v>
      </c>
      <c r="BY161" s="24" t="s">
        <v>77</v>
      </c>
      <c r="BZ161" s="1" t="s">
        <v>77</v>
      </c>
      <c r="CA161" s="13">
        <v>4.1509511950647404</v>
      </c>
      <c r="CB161" s="7">
        <f t="shared" si="76"/>
        <v>0.20754755975323702</v>
      </c>
      <c r="CC161" s="1" t="s">
        <v>77</v>
      </c>
      <c r="CD161" s="1" t="s">
        <v>77</v>
      </c>
      <c r="CE161" s="1" t="s">
        <v>77</v>
      </c>
      <c r="CF161" s="1" t="s">
        <v>77</v>
      </c>
      <c r="CG161" s="1" t="s">
        <v>77</v>
      </c>
      <c r="CH161" s="1" t="s">
        <v>77</v>
      </c>
      <c r="CI161" s="1" t="s">
        <v>77</v>
      </c>
      <c r="CJ161" s="1" t="s">
        <v>77</v>
      </c>
      <c r="CK161" s="1" t="s">
        <v>77</v>
      </c>
      <c r="CL161" s="1" t="s">
        <v>77</v>
      </c>
      <c r="CM161" s="1" t="s">
        <v>77</v>
      </c>
      <c r="CN161" s="1" t="s">
        <v>77</v>
      </c>
      <c r="CO161" s="1" t="s">
        <v>77</v>
      </c>
      <c r="CP161" s="1" t="s">
        <v>77</v>
      </c>
      <c r="CQ161" s="1" t="s">
        <v>77</v>
      </c>
      <c r="CR161" s="1" t="s">
        <v>77</v>
      </c>
      <c r="CS161" s="1" t="s">
        <v>77</v>
      </c>
      <c r="CT161" s="1" t="s">
        <v>77</v>
      </c>
      <c r="CU161" s="1" t="s">
        <v>77</v>
      </c>
      <c r="CV161" s="1" t="s">
        <v>77</v>
      </c>
      <c r="CW161" s="13">
        <v>32.2817314746882</v>
      </c>
      <c r="CX161" s="7">
        <f t="shared" si="77"/>
        <v>0.64563462949376405</v>
      </c>
      <c r="CY161" s="13">
        <v>152.41854649540701</v>
      </c>
      <c r="CZ161" s="7">
        <f t="shared" si="78"/>
        <v>3.0483709299081405</v>
      </c>
      <c r="DA161" s="13">
        <v>39.484153637894899</v>
      </c>
      <c r="DB161" s="7">
        <f t="shared" si="79"/>
        <v>1.5793661455157959</v>
      </c>
      <c r="DC161" s="13">
        <v>274.87005673070001</v>
      </c>
      <c r="DD161" s="7">
        <f t="shared" si="80"/>
        <v>16.492203403842002</v>
      </c>
      <c r="DE161" s="13">
        <v>25.203310840833701</v>
      </c>
      <c r="DF161" s="7">
        <f t="shared" si="81"/>
        <v>0.756099325225011</v>
      </c>
      <c r="DG161" s="13">
        <v>54.891343659905097</v>
      </c>
      <c r="DH161" s="7">
        <f t="shared" si="82"/>
        <v>1.6467403097971529</v>
      </c>
      <c r="DI161" s="13">
        <v>6.8696847261116201</v>
      </c>
      <c r="DJ161" s="7">
        <f t="shared" si="83"/>
        <v>0.2060905417833486</v>
      </c>
      <c r="DK161" s="13">
        <v>29.574364750498599</v>
      </c>
      <c r="DL161" s="7">
        <f t="shared" si="84"/>
        <v>0.59148729500997199</v>
      </c>
      <c r="DM161" s="13">
        <v>6.41914583613198</v>
      </c>
      <c r="DN161" s="7">
        <f t="shared" si="85"/>
        <v>0.5135316668905584</v>
      </c>
      <c r="DO161" s="13">
        <v>1.79802217560683</v>
      </c>
      <c r="DP161" s="7">
        <f t="shared" si="86"/>
        <v>0.26970332634102451</v>
      </c>
      <c r="DQ161" s="13">
        <v>6.75705000361671</v>
      </c>
      <c r="DR161" s="7">
        <f t="shared" si="87"/>
        <v>0.60813450032550387</v>
      </c>
      <c r="DS161" s="7" t="s">
        <v>77</v>
      </c>
      <c r="DT161" s="7" t="s">
        <v>77</v>
      </c>
      <c r="DU161" s="13">
        <v>5.4540005993407297</v>
      </c>
      <c r="DV161" s="7">
        <f t="shared" si="88"/>
        <v>0.21816002397362919</v>
      </c>
      <c r="DW161" s="7" t="s">
        <v>77</v>
      </c>
      <c r="DX161" s="7" t="s">
        <v>77</v>
      </c>
      <c r="DY161" s="13">
        <v>3.0049703946348698</v>
      </c>
      <c r="DZ161" s="7">
        <f t="shared" si="89"/>
        <v>0.12019881578539479</v>
      </c>
      <c r="EA161" s="7" t="s">
        <v>77</v>
      </c>
      <c r="EB161" s="7" t="s">
        <v>77</v>
      </c>
      <c r="EC161" s="13">
        <v>2.5719983879801198</v>
      </c>
      <c r="ED161" s="13">
        <f t="shared" si="90"/>
        <v>0.15431990327880718</v>
      </c>
      <c r="EE161" s="13">
        <v>0.47306583447862505</v>
      </c>
      <c r="EF161" s="7">
        <f t="shared" si="91"/>
        <v>6.6229216827007512E-2</v>
      </c>
      <c r="EG161" s="13">
        <v>4.15301788722061</v>
      </c>
      <c r="EH161" s="13">
        <f t="shared" si="92"/>
        <v>0.6644828619552976</v>
      </c>
      <c r="EI161" s="7" t="s">
        <v>77</v>
      </c>
      <c r="EJ161" s="7" t="s">
        <v>77</v>
      </c>
      <c r="EK161" s="7" t="s">
        <v>77</v>
      </c>
      <c r="EL161" s="7" t="s">
        <v>77</v>
      </c>
      <c r="EM161" s="7" t="s">
        <v>77</v>
      </c>
      <c r="EN161" s="7" t="s">
        <v>77</v>
      </c>
      <c r="EO161" s="7" t="s">
        <v>77</v>
      </c>
      <c r="EP161" s="7" t="s">
        <v>77</v>
      </c>
      <c r="EQ161" s="7" t="s">
        <v>77</v>
      </c>
      <c r="ER161" s="7" t="s">
        <v>77</v>
      </c>
      <c r="ES161" s="13">
        <v>429.19078669999999</v>
      </c>
      <c r="ET161" s="13">
        <v>26.39832775</v>
      </c>
      <c r="EU161" s="13">
        <v>124.6299521</v>
      </c>
      <c r="EV161" s="13">
        <v>32.347320170000003</v>
      </c>
      <c r="EW161" s="13">
        <v>224.7352066</v>
      </c>
      <c r="EX161" s="13">
        <v>20.606268440000001</v>
      </c>
      <c r="EY161" s="13">
        <v>44.879343329999998</v>
      </c>
      <c r="EZ161" s="13">
        <v>5.6175591799999998</v>
      </c>
      <c r="FA161" s="13">
        <v>24.18048757</v>
      </c>
      <c r="FB161" s="13">
        <v>5.2487164179999999</v>
      </c>
      <c r="FC161" s="13">
        <v>1.4702701760000001</v>
      </c>
      <c r="FD161" s="13">
        <v>5.525676743</v>
      </c>
      <c r="FE161" s="7" t="s">
        <v>77</v>
      </c>
      <c r="FF161" s="13">
        <v>4.4627843409999999</v>
      </c>
      <c r="FG161" s="7" t="s">
        <v>77</v>
      </c>
      <c r="FH161" s="13">
        <v>2.4618164629999999</v>
      </c>
      <c r="FI161" s="7" t="s">
        <v>77</v>
      </c>
      <c r="FJ161" s="13">
        <v>2.1117777819999999</v>
      </c>
      <c r="FK161" s="13">
        <v>0.38920077800000002</v>
      </c>
    </row>
    <row r="162" spans="1:167" x14ac:dyDescent="0.25">
      <c r="A162" t="s">
        <v>133</v>
      </c>
      <c r="B162" s="1" t="s">
        <v>225</v>
      </c>
      <c r="C162" s="15">
        <v>64.873819999999995</v>
      </c>
      <c r="D162" s="15">
        <v>-22.350280000000001</v>
      </c>
      <c r="E162">
        <v>21</v>
      </c>
      <c r="F162">
        <v>2</v>
      </c>
      <c r="G162" t="s">
        <v>72</v>
      </c>
      <c r="I162" s="17">
        <v>48.085999999999999</v>
      </c>
      <c r="J162" s="16">
        <f t="shared" si="64"/>
        <v>0.96172000000000002</v>
      </c>
      <c r="K162" s="17">
        <v>2.8660000000000001</v>
      </c>
      <c r="L162" s="16">
        <f t="shared" si="65"/>
        <v>7.4515999999999999E-2</v>
      </c>
      <c r="M162" s="17">
        <v>14.858000000000001</v>
      </c>
      <c r="N162" s="16">
        <f t="shared" si="66"/>
        <v>0.3090464</v>
      </c>
      <c r="O162" s="17">
        <v>7.5179999999999998</v>
      </c>
      <c r="P162" s="16">
        <f t="shared" si="67"/>
        <v>0.13833119999999999</v>
      </c>
      <c r="Q162" s="17">
        <v>0.16900000000000001</v>
      </c>
      <c r="R162" s="16">
        <f t="shared" si="68"/>
        <v>2.5316200000000001E-2</v>
      </c>
      <c r="S162" s="17">
        <v>6.3540000000000001</v>
      </c>
      <c r="T162" s="16">
        <f t="shared" si="69"/>
        <v>0.1131012</v>
      </c>
      <c r="U162" s="17">
        <v>13.307</v>
      </c>
      <c r="V162" s="16">
        <f t="shared" si="70"/>
        <v>0.26613999999999999</v>
      </c>
      <c r="W162" s="17">
        <v>2.609</v>
      </c>
      <c r="X162" s="16">
        <f t="shared" si="71"/>
        <v>4.4092099999999995E-2</v>
      </c>
      <c r="Y162" s="17">
        <v>0.78700000000000003</v>
      </c>
      <c r="Z162" s="16">
        <f t="shared" si="72"/>
        <v>2.2744299999999999E-2</v>
      </c>
      <c r="AA162" s="17">
        <v>0.308</v>
      </c>
      <c r="AB162" s="16">
        <f t="shared" si="73"/>
        <v>1.71556E-2</v>
      </c>
      <c r="AC162" s="16" t="s">
        <v>77</v>
      </c>
      <c r="AD162" s="16" t="s">
        <v>77</v>
      </c>
      <c r="AE162" s="16">
        <f t="shared" si="74"/>
        <v>96.862000000000009</v>
      </c>
      <c r="AF162" s="17"/>
      <c r="AG162" s="17">
        <v>47.552999999999997</v>
      </c>
      <c r="AH162" s="17">
        <v>2.4689999999999999</v>
      </c>
      <c r="AI162" s="17">
        <v>12.8</v>
      </c>
      <c r="AJ162" s="17">
        <v>0.85099999999999998</v>
      </c>
      <c r="AK162" s="17">
        <v>10.545</v>
      </c>
      <c r="AL162" s="17">
        <v>0.14599999999999999</v>
      </c>
      <c r="AM162" s="17">
        <v>10.981</v>
      </c>
      <c r="AN162" s="17">
        <v>11.464</v>
      </c>
      <c r="AO162" s="17">
        <v>2.2480000000000002</v>
      </c>
      <c r="AP162" s="17">
        <v>0.67800000000000005</v>
      </c>
      <c r="AQ162" s="17">
        <v>0.26500000000000001</v>
      </c>
      <c r="AS162">
        <v>18.12</v>
      </c>
      <c r="AU162" s="13">
        <v>39.76605</v>
      </c>
      <c r="AV162" s="7" t="s">
        <v>77</v>
      </c>
      <c r="AW162" s="7" t="s">
        <v>77</v>
      </c>
      <c r="AX162" s="7" t="s">
        <v>77</v>
      </c>
      <c r="AY162" s="13">
        <v>4.2599999999999999E-2</v>
      </c>
      <c r="AZ162" s="7" t="s">
        <v>77</v>
      </c>
      <c r="BA162" s="13">
        <v>12.863099999999999</v>
      </c>
      <c r="BB162" s="7" t="s">
        <v>77</v>
      </c>
      <c r="BC162" s="13">
        <v>0.22775000000000001</v>
      </c>
      <c r="BD162" s="7" t="s">
        <v>77</v>
      </c>
      <c r="BE162" s="13">
        <v>45.637050000000002</v>
      </c>
      <c r="BF162" s="7" t="s">
        <v>77</v>
      </c>
      <c r="BG162" s="13">
        <v>0.30170000000000002</v>
      </c>
      <c r="BH162" s="7" t="s">
        <v>77</v>
      </c>
      <c r="BI162" s="7" t="s">
        <v>77</v>
      </c>
      <c r="BJ162" s="7" t="s">
        <v>77</v>
      </c>
      <c r="BK162" s="13">
        <v>0.21410000000000001</v>
      </c>
      <c r="BL162" s="7" t="s">
        <v>77</v>
      </c>
      <c r="BM162" s="7" t="s">
        <v>77</v>
      </c>
      <c r="BN162" s="7" t="s">
        <v>77</v>
      </c>
      <c r="BO162" s="7" t="s">
        <v>77</v>
      </c>
      <c r="BP162" s="7" t="s">
        <v>77</v>
      </c>
      <c r="BQ162" s="7" t="s">
        <v>77</v>
      </c>
      <c r="BR162" s="7" t="s">
        <v>77</v>
      </c>
      <c r="BS162" s="7" t="s">
        <v>77</v>
      </c>
      <c r="BT162" s="7" t="s">
        <v>77</v>
      </c>
      <c r="BU162" s="7">
        <f t="shared" si="75"/>
        <v>99.052350000000004</v>
      </c>
      <c r="BV162" s="7">
        <v>86.346096831845983</v>
      </c>
      <c r="BW162" s="7" t="s">
        <v>77</v>
      </c>
      <c r="BY162" s="24" t="s">
        <v>77</v>
      </c>
      <c r="BZ162" s="1" t="s">
        <v>77</v>
      </c>
      <c r="CA162" s="13">
        <v>4.27772567238486</v>
      </c>
      <c r="CB162" s="7">
        <f t="shared" si="76"/>
        <v>0.213886283619243</v>
      </c>
      <c r="CC162" s="1" t="s">
        <v>77</v>
      </c>
      <c r="CD162" s="1" t="s">
        <v>77</v>
      </c>
      <c r="CE162" s="1" t="s">
        <v>77</v>
      </c>
      <c r="CF162" s="1" t="s">
        <v>77</v>
      </c>
      <c r="CG162" s="1" t="s">
        <v>77</v>
      </c>
      <c r="CH162" s="1" t="s">
        <v>77</v>
      </c>
      <c r="CI162" s="1" t="s">
        <v>77</v>
      </c>
      <c r="CJ162" s="1" t="s">
        <v>77</v>
      </c>
      <c r="CK162" s="1" t="s">
        <v>77</v>
      </c>
      <c r="CL162" s="1" t="s">
        <v>77</v>
      </c>
      <c r="CM162" s="1" t="s">
        <v>77</v>
      </c>
      <c r="CN162" s="1" t="s">
        <v>77</v>
      </c>
      <c r="CO162" s="1" t="s">
        <v>77</v>
      </c>
      <c r="CP162" s="1" t="s">
        <v>77</v>
      </c>
      <c r="CQ162" s="1" t="s">
        <v>77</v>
      </c>
      <c r="CR162" s="1" t="s">
        <v>77</v>
      </c>
      <c r="CS162" s="1" t="s">
        <v>77</v>
      </c>
      <c r="CT162" s="1" t="s">
        <v>77</v>
      </c>
      <c r="CU162" s="1" t="s">
        <v>77</v>
      </c>
      <c r="CV162" s="1" t="s">
        <v>77</v>
      </c>
      <c r="CW162" s="13">
        <v>31.620232789796699</v>
      </c>
      <c r="CX162" s="7">
        <f t="shared" si="77"/>
        <v>0.63240465579593397</v>
      </c>
      <c r="CY162" s="13">
        <v>152.95416781910899</v>
      </c>
      <c r="CZ162" s="7">
        <f t="shared" si="78"/>
        <v>3.05908335638218</v>
      </c>
      <c r="DA162" s="13">
        <v>39.418711774455502</v>
      </c>
      <c r="DB162" s="7">
        <f t="shared" si="79"/>
        <v>1.5767484709782202</v>
      </c>
      <c r="DC162" s="13">
        <v>277.10595325487702</v>
      </c>
      <c r="DD162" s="7">
        <f t="shared" si="80"/>
        <v>16.62635719529262</v>
      </c>
      <c r="DE162" s="13">
        <v>25.766174565312799</v>
      </c>
      <c r="DF162" s="7">
        <f t="shared" si="81"/>
        <v>0.77298523695938393</v>
      </c>
      <c r="DG162" s="13">
        <v>55.8475075021368</v>
      </c>
      <c r="DH162" s="7">
        <f t="shared" si="82"/>
        <v>1.675425225064104</v>
      </c>
      <c r="DI162" s="13">
        <v>6.9032135972199997</v>
      </c>
      <c r="DJ162" s="7">
        <f t="shared" si="83"/>
        <v>0.20709640791659997</v>
      </c>
      <c r="DK162" s="13">
        <v>30.3204862923535</v>
      </c>
      <c r="DL162" s="7">
        <f t="shared" si="84"/>
        <v>0.60640972584706998</v>
      </c>
      <c r="DM162" s="13">
        <v>6.2876536560309297</v>
      </c>
      <c r="DN162" s="7">
        <f t="shared" si="85"/>
        <v>0.50301229248247437</v>
      </c>
      <c r="DO162" s="13">
        <v>1.86435637593244</v>
      </c>
      <c r="DP162" s="7">
        <f t="shared" si="86"/>
        <v>0.279653456389866</v>
      </c>
      <c r="DQ162" s="13">
        <v>6.3573200682938804</v>
      </c>
      <c r="DR162" s="7">
        <f t="shared" si="87"/>
        <v>0.57215880614644921</v>
      </c>
      <c r="DS162" s="7" t="s">
        <v>77</v>
      </c>
      <c r="DT162" s="7" t="s">
        <v>77</v>
      </c>
      <c r="DU162" s="13">
        <v>5.0731705288200599</v>
      </c>
      <c r="DV162" s="7">
        <f t="shared" si="88"/>
        <v>0.20292682115280239</v>
      </c>
      <c r="DW162" s="7" t="s">
        <v>77</v>
      </c>
      <c r="DX162" s="7" t="s">
        <v>77</v>
      </c>
      <c r="DY162" s="13">
        <v>2.9904567413171699</v>
      </c>
      <c r="DZ162" s="7">
        <f t="shared" si="89"/>
        <v>0.11961826965268679</v>
      </c>
      <c r="EA162" s="7" t="s">
        <v>77</v>
      </c>
      <c r="EB162" s="7" t="s">
        <v>77</v>
      </c>
      <c r="EC162" s="13">
        <v>2.8168106092587699</v>
      </c>
      <c r="ED162" s="13">
        <f t="shared" si="90"/>
        <v>0.1690086365555262</v>
      </c>
      <c r="EE162" s="13">
        <v>0.36632055283937404</v>
      </c>
      <c r="EF162" s="7">
        <f t="shared" si="91"/>
        <v>5.128487739751237E-2</v>
      </c>
      <c r="EG162" s="13">
        <v>4.59486381776098</v>
      </c>
      <c r="EH162" s="13">
        <f t="shared" si="92"/>
        <v>0.73517821084175683</v>
      </c>
      <c r="EI162" s="7" t="s">
        <v>77</v>
      </c>
      <c r="EJ162" s="7" t="s">
        <v>77</v>
      </c>
      <c r="EK162" s="7" t="s">
        <v>77</v>
      </c>
      <c r="EL162" s="7" t="s">
        <v>77</v>
      </c>
      <c r="EM162" s="7" t="s">
        <v>77</v>
      </c>
      <c r="EN162" s="7" t="s">
        <v>77</v>
      </c>
      <c r="EO162" s="7" t="s">
        <v>77</v>
      </c>
      <c r="EP162" s="7" t="s">
        <v>77</v>
      </c>
      <c r="EQ162" s="7" t="s">
        <v>77</v>
      </c>
      <c r="ER162" s="7" t="s">
        <v>77</v>
      </c>
      <c r="ES162" s="13">
        <v>435.739327</v>
      </c>
      <c r="ET162" s="13">
        <v>25.895305369999999</v>
      </c>
      <c r="EU162" s="13">
        <v>125.25139179999999</v>
      </c>
      <c r="EV162" s="13">
        <v>32.340630529999999</v>
      </c>
      <c r="EW162" s="13">
        <v>226.89580599999999</v>
      </c>
      <c r="EX162" s="13">
        <v>21.09738591</v>
      </c>
      <c r="EY162" s="13">
        <v>45.728121979999997</v>
      </c>
      <c r="EZ162" s="13">
        <v>5.6532553590000001</v>
      </c>
      <c r="FA162" s="13">
        <v>24.8269105</v>
      </c>
      <c r="FB162" s="13">
        <v>5.148742522</v>
      </c>
      <c r="FC162" s="13">
        <v>1.5267486400000001</v>
      </c>
      <c r="FD162" s="13">
        <v>5.2064144099999998</v>
      </c>
      <c r="FE162" s="7" t="s">
        <v>77</v>
      </c>
      <c r="FF162" s="13">
        <v>4.1572350819999997</v>
      </c>
      <c r="FG162" s="7" t="s">
        <v>77</v>
      </c>
      <c r="FH162" s="13">
        <v>2.4534859770000002</v>
      </c>
      <c r="FI162" s="7" t="s">
        <v>77</v>
      </c>
      <c r="FJ162" s="13">
        <v>2.3161076829999998</v>
      </c>
      <c r="FK162" s="13">
        <v>0.30180790200000002</v>
      </c>
    </row>
    <row r="163" spans="1:167" x14ac:dyDescent="0.25">
      <c r="A163" t="s">
        <v>133</v>
      </c>
      <c r="B163" s="1" t="s">
        <v>225</v>
      </c>
      <c r="C163" s="15">
        <v>64.873819999999995</v>
      </c>
      <c r="D163" s="15">
        <v>-22.350280000000001</v>
      </c>
      <c r="E163">
        <v>9</v>
      </c>
      <c r="F163">
        <v>1</v>
      </c>
      <c r="G163" t="s">
        <v>72</v>
      </c>
      <c r="I163" s="17">
        <v>46.716999999999999</v>
      </c>
      <c r="J163" s="16">
        <f t="shared" si="64"/>
        <v>0.93433999999999995</v>
      </c>
      <c r="K163" s="17">
        <v>2.3090000000000002</v>
      </c>
      <c r="L163" s="16">
        <f t="shared" si="65"/>
        <v>6.0034000000000004E-2</v>
      </c>
      <c r="M163" s="17">
        <v>14.986000000000001</v>
      </c>
      <c r="N163" s="16">
        <f t="shared" si="66"/>
        <v>0.31170880000000001</v>
      </c>
      <c r="O163" s="17">
        <v>10.473000000000001</v>
      </c>
      <c r="P163" s="16">
        <f t="shared" si="67"/>
        <v>0.19270320000000002</v>
      </c>
      <c r="Q163" s="17">
        <v>0.159</v>
      </c>
      <c r="R163" s="16">
        <f t="shared" si="68"/>
        <v>2.3818199999999998E-2</v>
      </c>
      <c r="S163" s="17">
        <v>6.5179999999999998</v>
      </c>
      <c r="T163" s="16">
        <f t="shared" si="69"/>
        <v>0.1160204</v>
      </c>
      <c r="U163" s="17">
        <v>12.557</v>
      </c>
      <c r="V163" s="16">
        <f t="shared" si="70"/>
        <v>0.25114000000000003</v>
      </c>
      <c r="W163" s="17">
        <v>2.4700000000000002</v>
      </c>
      <c r="X163" s="16">
        <f t="shared" si="71"/>
        <v>4.1743000000000002E-2</v>
      </c>
      <c r="Y163" s="17">
        <v>0.96399999999999997</v>
      </c>
      <c r="Z163" s="16">
        <f t="shared" si="72"/>
        <v>2.7859599999999998E-2</v>
      </c>
      <c r="AA163" s="17">
        <v>0.43</v>
      </c>
      <c r="AB163" s="16">
        <f t="shared" si="73"/>
        <v>2.3951E-2</v>
      </c>
      <c r="AC163" s="16" t="s">
        <v>77</v>
      </c>
      <c r="AD163" s="16" t="s">
        <v>77</v>
      </c>
      <c r="AE163" s="16">
        <f t="shared" si="74"/>
        <v>97.583000000000013</v>
      </c>
      <c r="AF163" s="17"/>
      <c r="AG163" s="17">
        <v>47.21</v>
      </c>
      <c r="AH163" s="17">
        <v>2.16</v>
      </c>
      <c r="AI163" s="17">
        <v>14.02</v>
      </c>
      <c r="AJ163" s="17">
        <v>0.80300000000000005</v>
      </c>
      <c r="AK163" s="17">
        <v>10.034000000000001</v>
      </c>
      <c r="AL163" s="17">
        <v>0.14899999999999999</v>
      </c>
      <c r="AM163" s="17">
        <v>10.263</v>
      </c>
      <c r="AN163" s="17">
        <v>11.747</v>
      </c>
      <c r="AO163" s="17">
        <v>2.3109999999999999</v>
      </c>
      <c r="AP163" s="17">
        <v>0.90200000000000002</v>
      </c>
      <c r="AQ163" s="17">
        <v>0.40200000000000002</v>
      </c>
      <c r="AS163">
        <v>9.5500000000000007</v>
      </c>
      <c r="AU163" s="13">
        <v>40.097299999999997</v>
      </c>
      <c r="AV163" s="7" t="s">
        <v>77</v>
      </c>
      <c r="AW163" s="7" t="s">
        <v>77</v>
      </c>
      <c r="AX163" s="7" t="s">
        <v>77</v>
      </c>
      <c r="AY163" s="13">
        <v>3.2000000000000001E-2</v>
      </c>
      <c r="AZ163" s="7" t="s">
        <v>77</v>
      </c>
      <c r="BA163" s="13">
        <v>12.94735</v>
      </c>
      <c r="BB163" s="7" t="s">
        <v>77</v>
      </c>
      <c r="BC163" s="13">
        <v>0.24590000000000001</v>
      </c>
      <c r="BD163" s="7" t="s">
        <v>77</v>
      </c>
      <c r="BE163" s="13">
        <v>45.404350000000001</v>
      </c>
      <c r="BF163" s="7" t="s">
        <v>77</v>
      </c>
      <c r="BG163" s="13">
        <v>0.32305</v>
      </c>
      <c r="BH163" s="7" t="s">
        <v>77</v>
      </c>
      <c r="BI163" s="7" t="s">
        <v>77</v>
      </c>
      <c r="BJ163" s="7" t="s">
        <v>77</v>
      </c>
      <c r="BK163" s="13">
        <v>0.22570000000000001</v>
      </c>
      <c r="BL163" s="7" t="s">
        <v>77</v>
      </c>
      <c r="BM163" s="7" t="s">
        <v>77</v>
      </c>
      <c r="BN163" s="7" t="s">
        <v>77</v>
      </c>
      <c r="BO163" s="7" t="s">
        <v>77</v>
      </c>
      <c r="BP163" s="7" t="s">
        <v>77</v>
      </c>
      <c r="BQ163" s="7" t="s">
        <v>77</v>
      </c>
      <c r="BR163" s="7" t="s">
        <v>77</v>
      </c>
      <c r="BS163" s="7" t="s">
        <v>77</v>
      </c>
      <c r="BT163" s="7" t="s">
        <v>77</v>
      </c>
      <c r="BU163" s="7">
        <f t="shared" si="75"/>
        <v>99.275649999999999</v>
      </c>
      <c r="BV163" s="7">
        <v>86.208280002148058</v>
      </c>
      <c r="BW163" s="7" t="s">
        <v>77</v>
      </c>
      <c r="BY163" s="24" t="s">
        <v>77</v>
      </c>
      <c r="BZ163" s="1" t="s">
        <v>77</v>
      </c>
      <c r="CA163" s="13">
        <v>3.91610816549758</v>
      </c>
      <c r="CB163" s="7">
        <f t="shared" si="76"/>
        <v>0.19580540827487902</v>
      </c>
      <c r="CC163" s="1" t="s">
        <v>77</v>
      </c>
      <c r="CD163" s="1" t="s">
        <v>77</v>
      </c>
      <c r="CE163" s="1" t="s">
        <v>77</v>
      </c>
      <c r="CF163" s="1" t="s">
        <v>77</v>
      </c>
      <c r="CG163" s="1" t="s">
        <v>77</v>
      </c>
      <c r="CH163" s="1" t="s">
        <v>77</v>
      </c>
      <c r="CI163" s="1" t="s">
        <v>77</v>
      </c>
      <c r="CJ163" s="1" t="s">
        <v>77</v>
      </c>
      <c r="CK163" s="1" t="s">
        <v>77</v>
      </c>
      <c r="CL163" s="1" t="s">
        <v>77</v>
      </c>
      <c r="CM163" s="1" t="s">
        <v>77</v>
      </c>
      <c r="CN163" s="1" t="s">
        <v>77</v>
      </c>
      <c r="CO163" s="1" t="s">
        <v>77</v>
      </c>
      <c r="CP163" s="1" t="s">
        <v>77</v>
      </c>
      <c r="CQ163" s="1" t="s">
        <v>77</v>
      </c>
      <c r="CR163" s="1" t="s">
        <v>77</v>
      </c>
      <c r="CS163" s="1" t="s">
        <v>77</v>
      </c>
      <c r="CT163" s="1" t="s">
        <v>77</v>
      </c>
      <c r="CU163" s="1" t="s">
        <v>77</v>
      </c>
      <c r="CV163" s="1" t="s">
        <v>77</v>
      </c>
      <c r="CW163" s="13">
        <v>34.880012329479698</v>
      </c>
      <c r="CX163" s="7">
        <f t="shared" si="77"/>
        <v>0.69760024658959396</v>
      </c>
      <c r="CY163" s="13">
        <v>167.389810626898</v>
      </c>
      <c r="CZ163" s="7">
        <f t="shared" si="78"/>
        <v>3.3477962125379599</v>
      </c>
      <c r="DA163" s="13">
        <v>46.6422503012802</v>
      </c>
      <c r="DB163" s="7">
        <f t="shared" si="79"/>
        <v>1.8656900120512081</v>
      </c>
      <c r="DC163" s="13">
        <v>380.48003630346801</v>
      </c>
      <c r="DD163" s="7">
        <f t="shared" si="80"/>
        <v>22.828802178208079</v>
      </c>
      <c r="DE163" s="13">
        <v>30.834401816885801</v>
      </c>
      <c r="DF163" s="7">
        <f t="shared" si="81"/>
        <v>0.925032054506574</v>
      </c>
      <c r="DG163" s="13">
        <v>66.741870784484604</v>
      </c>
      <c r="DH163" s="7">
        <f t="shared" si="82"/>
        <v>2.0022561235345382</v>
      </c>
      <c r="DI163" s="13">
        <v>8.2346368475917906</v>
      </c>
      <c r="DJ163" s="7">
        <f t="shared" si="83"/>
        <v>0.2470391054277537</v>
      </c>
      <c r="DK163" s="13">
        <v>36.431899959972</v>
      </c>
      <c r="DL163" s="7">
        <f t="shared" si="84"/>
        <v>0.72863799919944006</v>
      </c>
      <c r="DM163" s="13">
        <v>8.0237941833111108</v>
      </c>
      <c r="DN163" s="7">
        <f t="shared" si="85"/>
        <v>0.64190353466488892</v>
      </c>
      <c r="DO163" s="13">
        <v>2.2636154058560702</v>
      </c>
      <c r="DP163" s="7">
        <f t="shared" si="86"/>
        <v>0.33954231087841052</v>
      </c>
      <c r="DQ163" s="13">
        <v>8.1586478670642393</v>
      </c>
      <c r="DR163" s="7">
        <f t="shared" si="87"/>
        <v>0.73427830803578154</v>
      </c>
      <c r="DS163" s="7" t="s">
        <v>77</v>
      </c>
      <c r="DT163" s="7" t="s">
        <v>77</v>
      </c>
      <c r="DU163" s="13">
        <v>6.1508263534065497</v>
      </c>
      <c r="DV163" s="7">
        <f t="shared" si="88"/>
        <v>0.246033054136262</v>
      </c>
      <c r="DW163" s="7" t="s">
        <v>77</v>
      </c>
      <c r="DX163" s="7" t="s">
        <v>77</v>
      </c>
      <c r="DY163" s="13">
        <v>3.0695267063807199</v>
      </c>
      <c r="DZ163" s="7">
        <f t="shared" si="89"/>
        <v>0.1227810682552288</v>
      </c>
      <c r="EA163" s="7" t="s">
        <v>77</v>
      </c>
      <c r="EB163" s="7" t="s">
        <v>77</v>
      </c>
      <c r="EC163" s="13">
        <v>2.8982839333608701</v>
      </c>
      <c r="ED163" s="13">
        <f t="shared" si="90"/>
        <v>0.17389703600165221</v>
      </c>
      <c r="EE163" s="13">
        <v>0.40745077305409305</v>
      </c>
      <c r="EF163" s="7">
        <f t="shared" si="91"/>
        <v>5.7043108227573032E-2</v>
      </c>
      <c r="EG163" s="13">
        <v>4.61285219822207</v>
      </c>
      <c r="EH163" s="13">
        <f t="shared" si="92"/>
        <v>0.73805635171553119</v>
      </c>
      <c r="EI163" s="7" t="s">
        <v>77</v>
      </c>
      <c r="EJ163" s="7" t="s">
        <v>77</v>
      </c>
      <c r="EK163" s="7" t="s">
        <v>77</v>
      </c>
      <c r="EL163" s="7" t="s">
        <v>77</v>
      </c>
      <c r="EM163" s="7" t="s">
        <v>77</v>
      </c>
      <c r="EN163" s="7" t="s">
        <v>77</v>
      </c>
      <c r="EO163" s="7" t="s">
        <v>77</v>
      </c>
      <c r="EP163" s="7" t="s">
        <v>77</v>
      </c>
      <c r="EQ163" s="7" t="s">
        <v>77</v>
      </c>
      <c r="ER163" s="7" t="s">
        <v>77</v>
      </c>
      <c r="ES163" s="13">
        <v>508.0362093</v>
      </c>
      <c r="ET163" s="13">
        <v>31.551821279999999</v>
      </c>
      <c r="EU163" s="13">
        <v>151.4116823</v>
      </c>
      <c r="EV163" s="13">
        <v>42.230281920000003</v>
      </c>
      <c r="EW163" s="13">
        <v>344.14529820000001</v>
      </c>
      <c r="EX163" s="13">
        <v>27.889744440000001</v>
      </c>
      <c r="EY163" s="13">
        <v>60.368143310000001</v>
      </c>
      <c r="EZ163" s="13">
        <v>7.448827133</v>
      </c>
      <c r="FA163" s="13">
        <v>32.952984270000002</v>
      </c>
      <c r="FB163" s="13">
        <v>7.2578132279999998</v>
      </c>
      <c r="FC163" s="13">
        <v>2.0475839950000001</v>
      </c>
      <c r="FD163" s="13">
        <v>7.3802377349999997</v>
      </c>
      <c r="FE163" s="7" t="s">
        <v>77</v>
      </c>
      <c r="FF163" s="13">
        <v>5.5656565540000003</v>
      </c>
      <c r="FG163" s="7" t="s">
        <v>77</v>
      </c>
      <c r="FH163" s="13">
        <v>2.7791750469999998</v>
      </c>
      <c r="FI163" s="7" t="s">
        <v>77</v>
      </c>
      <c r="FJ163" s="13">
        <v>2.627029324</v>
      </c>
      <c r="FK163" s="13">
        <v>0.36968774300000001</v>
      </c>
    </row>
    <row r="164" spans="1:167" x14ac:dyDescent="0.25">
      <c r="A164" t="s">
        <v>133</v>
      </c>
      <c r="B164" s="1" t="s">
        <v>225</v>
      </c>
      <c r="C164" s="15">
        <v>64.873819999999995</v>
      </c>
      <c r="D164" s="15">
        <v>-22.350280000000001</v>
      </c>
      <c r="E164">
        <v>9</v>
      </c>
      <c r="F164">
        <v>2</v>
      </c>
      <c r="G164" t="s">
        <v>72</v>
      </c>
      <c r="I164" s="17">
        <v>48.207000000000001</v>
      </c>
      <c r="J164" s="16">
        <f t="shared" si="64"/>
        <v>0.96414</v>
      </c>
      <c r="K164" s="17">
        <v>1.978</v>
      </c>
      <c r="L164" s="16">
        <f t="shared" si="65"/>
        <v>5.1427999999999995E-2</v>
      </c>
      <c r="M164" s="17">
        <v>14.214</v>
      </c>
      <c r="N164" s="16">
        <f t="shared" si="66"/>
        <v>0.2956512</v>
      </c>
      <c r="O164" s="17">
        <v>7.6689999999999996</v>
      </c>
      <c r="P164" s="16">
        <f t="shared" si="67"/>
        <v>0.1411096</v>
      </c>
      <c r="Q164" s="17">
        <v>0.13600000000000001</v>
      </c>
      <c r="R164" s="16">
        <f t="shared" si="68"/>
        <v>2.03728E-2</v>
      </c>
      <c r="S164" s="17">
        <v>7.3639999999999999</v>
      </c>
      <c r="T164" s="16">
        <f t="shared" si="69"/>
        <v>0.13107920000000001</v>
      </c>
      <c r="U164" s="17">
        <v>14.083</v>
      </c>
      <c r="V164" s="16">
        <f t="shared" si="70"/>
        <v>0.28166000000000002</v>
      </c>
      <c r="W164" s="17">
        <v>2.2189999999999999</v>
      </c>
      <c r="X164" s="16">
        <f t="shared" si="71"/>
        <v>3.7501099999999996E-2</v>
      </c>
      <c r="Y164" s="17">
        <v>0.71</v>
      </c>
      <c r="Z164" s="16">
        <f t="shared" si="72"/>
        <v>2.0518999999999999E-2</v>
      </c>
      <c r="AA164" s="17">
        <v>0.25700000000000001</v>
      </c>
      <c r="AB164" s="16">
        <f t="shared" si="73"/>
        <v>1.43149E-2</v>
      </c>
      <c r="AC164" s="16" t="s">
        <v>77</v>
      </c>
      <c r="AD164" s="16" t="s">
        <v>77</v>
      </c>
      <c r="AE164" s="16">
        <f t="shared" si="74"/>
        <v>96.836999999999989</v>
      </c>
      <c r="AF164" s="17"/>
      <c r="AG164" s="17">
        <v>48.23</v>
      </c>
      <c r="AH164" s="17">
        <v>1.7929999999999999</v>
      </c>
      <c r="AI164" s="17">
        <v>12.885</v>
      </c>
      <c r="AJ164" s="17">
        <v>0.80100000000000005</v>
      </c>
      <c r="AK164" s="17">
        <v>9.7140000000000004</v>
      </c>
      <c r="AL164" s="17">
        <v>0.123</v>
      </c>
      <c r="AM164" s="17">
        <v>10.798</v>
      </c>
      <c r="AN164" s="17">
        <v>12.766</v>
      </c>
      <c r="AO164" s="17">
        <v>2.012</v>
      </c>
      <c r="AP164" s="17">
        <v>0.64400000000000002</v>
      </c>
      <c r="AQ164" s="17">
        <v>0.23300000000000001</v>
      </c>
      <c r="AS164">
        <v>12.72</v>
      </c>
      <c r="AU164" s="13">
        <v>40.248199999999997</v>
      </c>
      <c r="AV164" s="7" t="s">
        <v>77</v>
      </c>
      <c r="AW164" s="7" t="s">
        <v>77</v>
      </c>
      <c r="AX164" s="7" t="s">
        <v>77</v>
      </c>
      <c r="AY164" s="13">
        <v>4.9050000000000003E-2</v>
      </c>
      <c r="AZ164" s="7" t="s">
        <v>77</v>
      </c>
      <c r="BA164" s="13">
        <v>12.17455</v>
      </c>
      <c r="BB164" s="7" t="s">
        <v>77</v>
      </c>
      <c r="BC164" s="13">
        <v>0.18360000000000001</v>
      </c>
      <c r="BD164" s="7" t="s">
        <v>77</v>
      </c>
      <c r="BE164" s="13">
        <v>45.859549999999999</v>
      </c>
      <c r="BF164" s="7" t="s">
        <v>77</v>
      </c>
      <c r="BG164" s="13">
        <v>0.32050000000000001</v>
      </c>
      <c r="BH164" s="7" t="s">
        <v>77</v>
      </c>
      <c r="BI164" s="7" t="s">
        <v>77</v>
      </c>
      <c r="BJ164" s="7" t="s">
        <v>77</v>
      </c>
      <c r="BK164" s="13">
        <v>0.27785000000000004</v>
      </c>
      <c r="BL164" s="7" t="s">
        <v>77</v>
      </c>
      <c r="BM164" s="7" t="s">
        <v>77</v>
      </c>
      <c r="BN164" s="7" t="s">
        <v>77</v>
      </c>
      <c r="BO164" s="7" t="s">
        <v>77</v>
      </c>
      <c r="BP164" s="7" t="s">
        <v>77</v>
      </c>
      <c r="BQ164" s="7" t="s">
        <v>77</v>
      </c>
      <c r="BR164" s="7" t="s">
        <v>77</v>
      </c>
      <c r="BS164" s="7" t="s">
        <v>77</v>
      </c>
      <c r="BT164" s="7" t="s">
        <v>77</v>
      </c>
      <c r="BU164" s="7">
        <f t="shared" si="75"/>
        <v>99.113299999999995</v>
      </c>
      <c r="BV164" s="7">
        <v>87.036803941124305</v>
      </c>
      <c r="BW164" s="7" t="s">
        <v>77</v>
      </c>
      <c r="BY164" s="24" t="s">
        <v>77</v>
      </c>
      <c r="BZ164" s="1" t="s">
        <v>77</v>
      </c>
      <c r="CA164" s="13">
        <v>3.3999517354827802</v>
      </c>
      <c r="CB164" s="7">
        <f t="shared" si="76"/>
        <v>0.16999758677413901</v>
      </c>
      <c r="CC164" s="1" t="s">
        <v>77</v>
      </c>
      <c r="CD164" s="1" t="s">
        <v>77</v>
      </c>
      <c r="CE164" s="1" t="s">
        <v>77</v>
      </c>
      <c r="CF164" s="1" t="s">
        <v>77</v>
      </c>
      <c r="CG164" s="1" t="s">
        <v>77</v>
      </c>
      <c r="CH164" s="1" t="s">
        <v>77</v>
      </c>
      <c r="CI164" s="1" t="s">
        <v>77</v>
      </c>
      <c r="CJ164" s="1" t="s">
        <v>77</v>
      </c>
      <c r="CK164" s="1" t="s">
        <v>77</v>
      </c>
      <c r="CL164" s="1" t="s">
        <v>77</v>
      </c>
      <c r="CM164" s="1" t="s">
        <v>77</v>
      </c>
      <c r="CN164" s="1" t="s">
        <v>77</v>
      </c>
      <c r="CO164" s="1" t="s">
        <v>77</v>
      </c>
      <c r="CP164" s="1" t="s">
        <v>77</v>
      </c>
      <c r="CQ164" s="1" t="s">
        <v>77</v>
      </c>
      <c r="CR164" s="1" t="s">
        <v>77</v>
      </c>
      <c r="CS164" s="1" t="s">
        <v>77</v>
      </c>
      <c r="CT164" s="1" t="s">
        <v>77</v>
      </c>
      <c r="CU164" s="1" t="s">
        <v>77</v>
      </c>
      <c r="CV164" s="1" t="s">
        <v>77</v>
      </c>
      <c r="CW164" s="13">
        <v>26.106401824924301</v>
      </c>
      <c r="CX164" s="7">
        <f t="shared" si="77"/>
        <v>0.52212803649848605</v>
      </c>
      <c r="CY164" s="13">
        <v>123.945769490602</v>
      </c>
      <c r="CZ164" s="7">
        <f t="shared" si="78"/>
        <v>2.4789153898120402</v>
      </c>
      <c r="DA164" s="13">
        <v>31.593206181453802</v>
      </c>
      <c r="DB164" s="7">
        <f t="shared" si="79"/>
        <v>1.2637282472581521</v>
      </c>
      <c r="DC164" s="13">
        <v>244.15760785010599</v>
      </c>
      <c r="DD164" s="7">
        <f t="shared" si="80"/>
        <v>14.649456471006358</v>
      </c>
      <c r="DE164" s="13">
        <v>20.464017004598901</v>
      </c>
      <c r="DF164" s="7">
        <f t="shared" si="81"/>
        <v>0.613920510137967</v>
      </c>
      <c r="DG164" s="13">
        <v>44.2367118725872</v>
      </c>
      <c r="DH164" s="7">
        <f t="shared" si="82"/>
        <v>1.3271013561776159</v>
      </c>
      <c r="DI164" s="13">
        <v>5.5044368090930895</v>
      </c>
      <c r="DJ164" s="7">
        <f t="shared" si="83"/>
        <v>0.16513310427279268</v>
      </c>
      <c r="DK164" s="13">
        <v>25.006966547434399</v>
      </c>
      <c r="DL164" s="7">
        <f t="shared" si="84"/>
        <v>0.50013933094868801</v>
      </c>
      <c r="DM164" s="13">
        <v>5.4764323256098502</v>
      </c>
      <c r="DN164" s="7">
        <f t="shared" si="85"/>
        <v>0.438114586048788</v>
      </c>
      <c r="DO164" s="13">
        <v>1.5547674348653699</v>
      </c>
      <c r="DP164" s="7">
        <f t="shared" si="86"/>
        <v>0.23321511522980548</v>
      </c>
      <c r="DQ164" s="13">
        <v>5.43598140502296</v>
      </c>
      <c r="DR164" s="7">
        <f t="shared" si="87"/>
        <v>0.48923832645206639</v>
      </c>
      <c r="DS164" s="7" t="s">
        <v>77</v>
      </c>
      <c r="DT164" s="7" t="s">
        <v>77</v>
      </c>
      <c r="DU164" s="13">
        <v>4.2701651296469301</v>
      </c>
      <c r="DV164" s="7">
        <f t="shared" si="88"/>
        <v>0.1708066051858772</v>
      </c>
      <c r="DW164" s="7" t="s">
        <v>77</v>
      </c>
      <c r="DX164" s="7" t="s">
        <v>77</v>
      </c>
      <c r="DY164" s="13">
        <v>2.2932560363491299</v>
      </c>
      <c r="DZ164" s="7">
        <f t="shared" si="89"/>
        <v>9.1730241453965203E-2</v>
      </c>
      <c r="EA164" s="7" t="s">
        <v>77</v>
      </c>
      <c r="EB164" s="7" t="s">
        <v>77</v>
      </c>
      <c r="EC164" s="13">
        <v>2.1169315107139601</v>
      </c>
      <c r="ED164" s="13">
        <f t="shared" si="90"/>
        <v>0.12701589064283761</v>
      </c>
      <c r="EE164" s="13">
        <v>0.320910636656002</v>
      </c>
      <c r="EF164" s="7">
        <f t="shared" si="91"/>
        <v>4.4927489131840283E-2</v>
      </c>
      <c r="EG164" s="13">
        <v>3.4538862962653099</v>
      </c>
      <c r="EH164" s="13">
        <f t="shared" si="92"/>
        <v>0.55262180740244959</v>
      </c>
      <c r="EI164" s="7" t="s">
        <v>77</v>
      </c>
      <c r="EJ164" s="7" t="s">
        <v>77</v>
      </c>
      <c r="EK164" s="7" t="s">
        <v>77</v>
      </c>
      <c r="EL164" s="7" t="s">
        <v>77</v>
      </c>
      <c r="EM164" s="7" t="s">
        <v>77</v>
      </c>
      <c r="EN164" s="7" t="s">
        <v>77</v>
      </c>
      <c r="EO164" s="7" t="s">
        <v>77</v>
      </c>
      <c r="EP164" s="7" t="s">
        <v>77</v>
      </c>
      <c r="EQ164" s="7" t="s">
        <v>77</v>
      </c>
      <c r="ER164" s="7" t="s">
        <v>77</v>
      </c>
      <c r="ES164" s="13">
        <v>386.6411837</v>
      </c>
      <c r="ET164" s="13">
        <v>22.788457650000002</v>
      </c>
      <c r="EU164" s="13">
        <v>108.1872267</v>
      </c>
      <c r="EV164" s="13">
        <v>27.612090739999999</v>
      </c>
      <c r="EW164" s="13">
        <v>213.1016879</v>
      </c>
      <c r="EX164" s="13">
        <v>17.861018340000001</v>
      </c>
      <c r="EY164" s="13">
        <v>38.60990718</v>
      </c>
      <c r="EZ164" s="13">
        <v>4.8047953679999997</v>
      </c>
      <c r="FA164" s="13">
        <v>21.826377350000001</v>
      </c>
      <c r="FB164" s="13">
        <v>4.7800902570000003</v>
      </c>
      <c r="FC164" s="13">
        <v>1.357130256</v>
      </c>
      <c r="FD164" s="13">
        <v>4.7451701010000003</v>
      </c>
      <c r="FE164" s="7" t="s">
        <v>77</v>
      </c>
      <c r="FF164" s="13">
        <v>3.7290288930000002</v>
      </c>
      <c r="FG164" s="7" t="s">
        <v>77</v>
      </c>
      <c r="FH164" s="13">
        <v>2.004278813</v>
      </c>
      <c r="FI164" s="7" t="s">
        <v>77</v>
      </c>
      <c r="FJ164" s="13">
        <v>1.8529441769999999</v>
      </c>
      <c r="FK164" s="13">
        <v>0.28127458500000002</v>
      </c>
    </row>
    <row r="165" spans="1:167" x14ac:dyDescent="0.25">
      <c r="A165" t="s">
        <v>133</v>
      </c>
      <c r="B165" s="1" t="s">
        <v>225</v>
      </c>
      <c r="C165" s="15">
        <v>64.873819999999995</v>
      </c>
      <c r="D165" s="15">
        <v>-22.350280000000001</v>
      </c>
      <c r="E165">
        <v>14</v>
      </c>
      <c r="F165">
        <v>1</v>
      </c>
      <c r="G165" t="s">
        <v>72</v>
      </c>
      <c r="I165" s="17">
        <v>47.262999999999998</v>
      </c>
      <c r="J165" s="16">
        <f t="shared" si="64"/>
        <v>0.94525999999999999</v>
      </c>
      <c r="K165" s="17">
        <v>3.8959999999999999</v>
      </c>
      <c r="L165" s="16">
        <f t="shared" si="65"/>
        <v>0.101296</v>
      </c>
      <c r="M165" s="17">
        <v>15.034000000000001</v>
      </c>
      <c r="N165" s="16">
        <f t="shared" si="66"/>
        <v>0.31270720000000002</v>
      </c>
      <c r="O165" s="17">
        <v>8.5060000000000002</v>
      </c>
      <c r="P165" s="16">
        <f t="shared" si="67"/>
        <v>0.15651039999999999</v>
      </c>
      <c r="Q165" s="17">
        <v>0.17399999999999999</v>
      </c>
      <c r="R165" s="16">
        <f t="shared" si="68"/>
        <v>2.6065199999999997E-2</v>
      </c>
      <c r="S165" s="17">
        <v>6.6319999999999997</v>
      </c>
      <c r="T165" s="16">
        <f t="shared" si="69"/>
        <v>0.11804959999999999</v>
      </c>
      <c r="U165" s="17">
        <v>9.2620000000000005</v>
      </c>
      <c r="V165" s="16">
        <f t="shared" si="70"/>
        <v>0.18524000000000002</v>
      </c>
      <c r="W165" s="17">
        <v>3.556</v>
      </c>
      <c r="X165" s="16">
        <f t="shared" si="71"/>
        <v>6.0096399999999994E-2</v>
      </c>
      <c r="Y165" s="17">
        <v>1.5449999999999999</v>
      </c>
      <c r="Z165" s="16">
        <f t="shared" si="72"/>
        <v>4.4650499999999996E-2</v>
      </c>
      <c r="AA165" s="17">
        <v>1.212</v>
      </c>
      <c r="AB165" s="16">
        <f t="shared" si="73"/>
        <v>6.7508399999999996E-2</v>
      </c>
      <c r="AC165" s="16" t="s">
        <v>77</v>
      </c>
      <c r="AD165" s="16" t="s">
        <v>77</v>
      </c>
      <c r="AE165" s="16">
        <f t="shared" si="74"/>
        <v>97.080000000000013</v>
      </c>
      <c r="AF165" s="17"/>
      <c r="AG165" s="17">
        <v>46.665999999999997</v>
      </c>
      <c r="AH165" s="17">
        <v>3.3220000000000001</v>
      </c>
      <c r="AI165" s="17">
        <v>12.82</v>
      </c>
      <c r="AJ165" s="17">
        <v>0.88600000000000001</v>
      </c>
      <c r="AK165" s="17">
        <v>11.531000000000001</v>
      </c>
      <c r="AL165" s="17">
        <v>0.14799999999999999</v>
      </c>
      <c r="AM165" s="17">
        <v>11.346</v>
      </c>
      <c r="AN165" s="17">
        <v>7.8979999999999997</v>
      </c>
      <c r="AO165" s="17">
        <v>3.032</v>
      </c>
      <c r="AP165" s="17">
        <v>1.3169999999999999</v>
      </c>
      <c r="AQ165" s="17">
        <v>1.0329999999999999</v>
      </c>
      <c r="AS165">
        <v>19.02</v>
      </c>
      <c r="AU165" s="13">
        <v>40.303699999999999</v>
      </c>
      <c r="AV165" s="7" t="s">
        <v>77</v>
      </c>
      <c r="AW165" s="7" t="s">
        <v>77</v>
      </c>
      <c r="AX165" s="7" t="s">
        <v>77</v>
      </c>
      <c r="AY165" s="13">
        <v>3.4000000000000002E-2</v>
      </c>
      <c r="AZ165" s="7" t="s">
        <v>77</v>
      </c>
      <c r="BA165" s="13">
        <v>13.41465</v>
      </c>
      <c r="BB165" s="7" t="s">
        <v>77</v>
      </c>
      <c r="BC165" s="13">
        <v>0.2107</v>
      </c>
      <c r="BD165" s="7" t="s">
        <v>77</v>
      </c>
      <c r="BE165" s="13">
        <v>45.296149999999997</v>
      </c>
      <c r="BF165" s="7" t="s">
        <v>77</v>
      </c>
      <c r="BG165" s="13">
        <v>0.2661</v>
      </c>
      <c r="BH165" s="7" t="s">
        <v>77</v>
      </c>
      <c r="BI165" s="7" t="s">
        <v>77</v>
      </c>
      <c r="BJ165" s="7" t="s">
        <v>77</v>
      </c>
      <c r="BK165" s="13">
        <v>0.20575000000000002</v>
      </c>
      <c r="BL165" s="7" t="s">
        <v>77</v>
      </c>
      <c r="BM165" s="7" t="s">
        <v>77</v>
      </c>
      <c r="BN165" s="7" t="s">
        <v>77</v>
      </c>
      <c r="BO165" s="7" t="s">
        <v>77</v>
      </c>
      <c r="BP165" s="7" t="s">
        <v>77</v>
      </c>
      <c r="BQ165" s="7" t="s">
        <v>77</v>
      </c>
      <c r="BR165" s="7" t="s">
        <v>77</v>
      </c>
      <c r="BS165" s="7" t="s">
        <v>77</v>
      </c>
      <c r="BT165" s="7" t="s">
        <v>77</v>
      </c>
      <c r="BU165" s="7">
        <f t="shared" si="75"/>
        <v>99.731049999999982</v>
      </c>
      <c r="BV165" s="7">
        <v>85.752156615854673</v>
      </c>
      <c r="BW165" s="7" t="s">
        <v>77</v>
      </c>
      <c r="BY165" s="24" t="s">
        <v>77</v>
      </c>
      <c r="BZ165" s="1" t="s">
        <v>77</v>
      </c>
      <c r="CA165" s="13">
        <v>5.0768617187276801</v>
      </c>
      <c r="CB165" s="7">
        <f t="shared" si="76"/>
        <v>0.25384308593638399</v>
      </c>
      <c r="CC165" s="1" t="s">
        <v>77</v>
      </c>
      <c r="CD165" s="1" t="s">
        <v>77</v>
      </c>
      <c r="CE165" s="1" t="s">
        <v>77</v>
      </c>
      <c r="CF165" s="1" t="s">
        <v>77</v>
      </c>
      <c r="CG165" s="1" t="s">
        <v>77</v>
      </c>
      <c r="CH165" s="1" t="s">
        <v>77</v>
      </c>
      <c r="CI165" s="1" t="s">
        <v>77</v>
      </c>
      <c r="CJ165" s="1" t="s">
        <v>77</v>
      </c>
      <c r="CK165" s="1" t="s">
        <v>77</v>
      </c>
      <c r="CL165" s="1" t="s">
        <v>77</v>
      </c>
      <c r="CM165" s="1" t="s">
        <v>77</v>
      </c>
      <c r="CN165" s="1" t="s">
        <v>77</v>
      </c>
      <c r="CO165" s="1" t="s">
        <v>77</v>
      </c>
      <c r="CP165" s="1" t="s">
        <v>77</v>
      </c>
      <c r="CQ165" s="1" t="s">
        <v>77</v>
      </c>
      <c r="CR165" s="1" t="s">
        <v>77</v>
      </c>
      <c r="CS165" s="1" t="s">
        <v>77</v>
      </c>
      <c r="CT165" s="1" t="s">
        <v>77</v>
      </c>
      <c r="CU165" s="1" t="s">
        <v>77</v>
      </c>
      <c r="CV165" s="1" t="s">
        <v>77</v>
      </c>
      <c r="CW165" s="13">
        <v>51.868833104650598</v>
      </c>
      <c r="CX165" s="7">
        <f t="shared" si="77"/>
        <v>1.037376662093012</v>
      </c>
      <c r="CY165" s="13">
        <v>340.11482445737698</v>
      </c>
      <c r="CZ165" s="7">
        <f t="shared" si="78"/>
        <v>6.8022964891475395</v>
      </c>
      <c r="DA165" s="13">
        <v>72.339196567326297</v>
      </c>
      <c r="DB165" s="7">
        <f t="shared" si="79"/>
        <v>2.8935678626930521</v>
      </c>
      <c r="DC165" s="13">
        <v>765.49638251122201</v>
      </c>
      <c r="DD165" s="7">
        <f t="shared" si="80"/>
        <v>45.929782950673321</v>
      </c>
      <c r="DE165" s="13">
        <v>48.8749763294893</v>
      </c>
      <c r="DF165" s="7">
        <f t="shared" si="81"/>
        <v>1.4662492898846788</v>
      </c>
      <c r="DG165" s="13">
        <v>112.560551546703</v>
      </c>
      <c r="DH165" s="7">
        <f t="shared" si="82"/>
        <v>3.37681654640109</v>
      </c>
      <c r="DI165" s="13">
        <v>14.6624928988468</v>
      </c>
      <c r="DJ165" s="7">
        <f t="shared" si="83"/>
        <v>0.439874786965404</v>
      </c>
      <c r="DK165" s="13">
        <v>60.384927465091899</v>
      </c>
      <c r="DL165" s="7">
        <f t="shared" si="84"/>
        <v>1.207698549301838</v>
      </c>
      <c r="DM165" s="13">
        <v>12.8429050354978</v>
      </c>
      <c r="DN165" s="7">
        <f t="shared" si="85"/>
        <v>1.0274324028398241</v>
      </c>
      <c r="DO165" s="13">
        <v>3.8401767116027301</v>
      </c>
      <c r="DP165" s="7">
        <f t="shared" si="86"/>
        <v>0.57602650674040945</v>
      </c>
      <c r="DQ165" s="13">
        <v>14.197016933804001</v>
      </c>
      <c r="DR165" s="7">
        <f t="shared" si="87"/>
        <v>1.2777315240423601</v>
      </c>
      <c r="DS165" s="7" t="s">
        <v>77</v>
      </c>
      <c r="DT165" s="7" t="s">
        <v>77</v>
      </c>
      <c r="DU165" s="13">
        <v>9.2164241078465494</v>
      </c>
      <c r="DV165" s="7">
        <f t="shared" si="88"/>
        <v>0.36865696431386197</v>
      </c>
      <c r="DW165" s="7" t="s">
        <v>77</v>
      </c>
      <c r="DX165" s="7" t="s">
        <v>77</v>
      </c>
      <c r="DY165" s="13">
        <v>4.64947015082479</v>
      </c>
      <c r="DZ165" s="7">
        <f t="shared" si="89"/>
        <v>0.18597880603299161</v>
      </c>
      <c r="EA165" s="7" t="s">
        <v>77</v>
      </c>
      <c r="EB165" s="7" t="s">
        <v>77</v>
      </c>
      <c r="EC165" s="13">
        <v>3.77458691652852</v>
      </c>
      <c r="ED165" s="13">
        <f t="shared" si="90"/>
        <v>0.22647521499171119</v>
      </c>
      <c r="EE165" s="13">
        <v>0.60406085463503001</v>
      </c>
      <c r="EF165" s="7">
        <f t="shared" si="91"/>
        <v>8.4568519648904203E-2</v>
      </c>
      <c r="EG165" s="13">
        <v>8.7625850419298601</v>
      </c>
      <c r="EH165" s="13">
        <f t="shared" si="92"/>
        <v>1.4020136067087776</v>
      </c>
      <c r="EI165" s="7" t="s">
        <v>77</v>
      </c>
      <c r="EJ165" s="7" t="s">
        <v>77</v>
      </c>
      <c r="EK165" s="7" t="s">
        <v>77</v>
      </c>
      <c r="EL165" s="7" t="s">
        <v>77</v>
      </c>
      <c r="EM165" s="7" t="s">
        <v>77</v>
      </c>
      <c r="EN165" s="7" t="s">
        <v>77</v>
      </c>
      <c r="EO165" s="7" t="s">
        <v>77</v>
      </c>
      <c r="EP165" s="7" t="s">
        <v>77</v>
      </c>
      <c r="EQ165" s="7" t="s">
        <v>77</v>
      </c>
      <c r="ER165" s="7" t="s">
        <v>77</v>
      </c>
      <c r="ES165" s="13">
        <v>1804.183571</v>
      </c>
      <c r="ET165" s="13">
        <v>42.01135704</v>
      </c>
      <c r="EU165" s="13">
        <v>275.45403929999998</v>
      </c>
      <c r="EV165" s="13">
        <v>58.703997469999997</v>
      </c>
      <c r="EW165" s="13">
        <v>619.90315550000003</v>
      </c>
      <c r="EX165" s="13">
        <v>39.579039330000001</v>
      </c>
      <c r="EY165" s="13">
        <v>91.151919239999998</v>
      </c>
      <c r="EZ165" s="13">
        <v>11.87569089</v>
      </c>
      <c r="FA165" s="13">
        <v>48.900745899999997</v>
      </c>
      <c r="FB165" s="13">
        <v>10.40106218</v>
      </c>
      <c r="FC165" s="13">
        <v>3.110234379</v>
      </c>
      <c r="FD165" s="13">
        <v>11.49917001</v>
      </c>
      <c r="FE165" s="7" t="s">
        <v>77</v>
      </c>
      <c r="FF165" s="13">
        <v>7.4697611049999999</v>
      </c>
      <c r="FG165" s="7" t="s">
        <v>77</v>
      </c>
      <c r="FH165" s="13">
        <v>3.7730925540000002</v>
      </c>
      <c r="FI165" s="7" t="s">
        <v>77</v>
      </c>
      <c r="FJ165" s="13">
        <v>3.0702325340000001</v>
      </c>
      <c r="FK165" s="13">
        <v>0.49237813000000002</v>
      </c>
    </row>
    <row r="166" spans="1:167" x14ac:dyDescent="0.25">
      <c r="A166" t="s">
        <v>133</v>
      </c>
      <c r="B166" s="1" t="s">
        <v>225</v>
      </c>
      <c r="C166" s="15">
        <v>64.873819999999995</v>
      </c>
      <c r="D166" s="15">
        <v>-22.350280000000001</v>
      </c>
      <c r="E166">
        <v>14</v>
      </c>
      <c r="F166">
        <v>2</v>
      </c>
      <c r="G166" t="s">
        <v>72</v>
      </c>
      <c r="I166" s="17">
        <v>46.798000000000002</v>
      </c>
      <c r="J166" s="16">
        <f t="shared" si="64"/>
        <v>0.93596000000000001</v>
      </c>
      <c r="K166" s="17">
        <v>3.0049999999999999</v>
      </c>
      <c r="L166" s="16">
        <f t="shared" si="65"/>
        <v>7.8129999999999991E-2</v>
      </c>
      <c r="M166" s="17">
        <v>14.769</v>
      </c>
      <c r="N166" s="16">
        <f t="shared" si="66"/>
        <v>0.3071952</v>
      </c>
      <c r="O166" s="17">
        <v>9.4559999999999995</v>
      </c>
      <c r="P166" s="16">
        <f t="shared" si="67"/>
        <v>0.17399039999999999</v>
      </c>
      <c r="Q166" s="17">
        <v>0.20899999999999999</v>
      </c>
      <c r="R166" s="16">
        <f t="shared" si="68"/>
        <v>3.1308199999999994E-2</v>
      </c>
      <c r="S166" s="17">
        <v>7.1820000000000004</v>
      </c>
      <c r="T166" s="16">
        <f t="shared" si="69"/>
        <v>0.1278396</v>
      </c>
      <c r="U166" s="17">
        <v>11.638</v>
      </c>
      <c r="V166" s="16">
        <f t="shared" si="70"/>
        <v>0.23275999999999999</v>
      </c>
      <c r="W166" s="17">
        <v>2.6619999999999999</v>
      </c>
      <c r="X166" s="16">
        <f t="shared" si="71"/>
        <v>4.4987799999999994E-2</v>
      </c>
      <c r="Y166" s="17">
        <v>0.874</v>
      </c>
      <c r="Z166" s="16">
        <f t="shared" si="72"/>
        <v>2.5258599999999999E-2</v>
      </c>
      <c r="AA166" s="17">
        <v>0.35899999999999999</v>
      </c>
      <c r="AB166" s="16">
        <f t="shared" si="73"/>
        <v>1.9996299999999998E-2</v>
      </c>
      <c r="AC166" s="16" t="s">
        <v>77</v>
      </c>
      <c r="AD166" s="16" t="s">
        <v>77</v>
      </c>
      <c r="AE166" s="16">
        <f t="shared" si="74"/>
        <v>96.952000000000012</v>
      </c>
      <c r="AF166" s="17"/>
      <c r="AG166" s="17">
        <v>47.17</v>
      </c>
      <c r="AH166" s="17">
        <v>2.7879999999999998</v>
      </c>
      <c r="AI166" s="17">
        <v>13.7</v>
      </c>
      <c r="AJ166" s="17">
        <v>0.85099999999999998</v>
      </c>
      <c r="AK166" s="17">
        <v>10.686999999999999</v>
      </c>
      <c r="AL166" s="17">
        <v>0.19400000000000001</v>
      </c>
      <c r="AM166" s="17">
        <v>10.201000000000001</v>
      </c>
      <c r="AN166" s="17">
        <v>10.795999999999999</v>
      </c>
      <c r="AO166" s="17">
        <v>2.4689999999999999</v>
      </c>
      <c r="AP166" s="17">
        <v>0.81100000000000005</v>
      </c>
      <c r="AQ166" s="17">
        <v>0.33300000000000002</v>
      </c>
      <c r="AS166">
        <v>10.4</v>
      </c>
      <c r="AU166" s="13">
        <v>40.060200000000002</v>
      </c>
      <c r="AV166" s="7" t="s">
        <v>77</v>
      </c>
      <c r="AW166" s="7" t="s">
        <v>77</v>
      </c>
      <c r="AX166" s="7" t="s">
        <v>77</v>
      </c>
      <c r="AY166" s="13">
        <v>4.3700000000000003E-2</v>
      </c>
      <c r="AZ166" s="7" t="s">
        <v>77</v>
      </c>
      <c r="BA166" s="13">
        <v>13.78355</v>
      </c>
      <c r="BB166" s="7" t="s">
        <v>77</v>
      </c>
      <c r="BC166" s="13">
        <v>0.216</v>
      </c>
      <c r="BD166" s="7" t="s">
        <v>77</v>
      </c>
      <c r="BE166" s="13">
        <v>44.921500000000002</v>
      </c>
      <c r="BF166" s="7" t="s">
        <v>77</v>
      </c>
      <c r="BG166" s="13">
        <v>0.28125</v>
      </c>
      <c r="BH166" s="7" t="s">
        <v>77</v>
      </c>
      <c r="BI166" s="7" t="s">
        <v>77</v>
      </c>
      <c r="BJ166" s="7" t="s">
        <v>77</v>
      </c>
      <c r="BK166" s="13">
        <v>0.19770000000000001</v>
      </c>
      <c r="BL166" s="7" t="s">
        <v>77</v>
      </c>
      <c r="BM166" s="7" t="s">
        <v>77</v>
      </c>
      <c r="BN166" s="7" t="s">
        <v>77</v>
      </c>
      <c r="BO166" s="7" t="s">
        <v>77</v>
      </c>
      <c r="BP166" s="7" t="s">
        <v>77</v>
      </c>
      <c r="BQ166" s="7" t="s">
        <v>77</v>
      </c>
      <c r="BR166" s="7" t="s">
        <v>77</v>
      </c>
      <c r="BS166" s="7" t="s">
        <v>77</v>
      </c>
      <c r="BT166" s="7" t="s">
        <v>77</v>
      </c>
      <c r="BU166" s="7">
        <f t="shared" si="75"/>
        <v>99.503900000000002</v>
      </c>
      <c r="BV166" s="7">
        <v>85.313721807268323</v>
      </c>
      <c r="BW166" s="7" t="s">
        <v>77</v>
      </c>
      <c r="BY166" s="24" t="s">
        <v>77</v>
      </c>
      <c r="BZ166" s="1" t="s">
        <v>77</v>
      </c>
      <c r="CA166" s="13">
        <v>5.14341516783945</v>
      </c>
      <c r="CB166" s="7">
        <f t="shared" si="76"/>
        <v>0.25717075839197251</v>
      </c>
      <c r="CC166" s="1" t="s">
        <v>77</v>
      </c>
      <c r="CD166" s="1" t="s">
        <v>77</v>
      </c>
      <c r="CE166" s="1" t="s">
        <v>77</v>
      </c>
      <c r="CF166" s="1" t="s">
        <v>77</v>
      </c>
      <c r="CG166" s="1" t="s">
        <v>77</v>
      </c>
      <c r="CH166" s="1" t="s">
        <v>77</v>
      </c>
      <c r="CI166" s="1" t="s">
        <v>77</v>
      </c>
      <c r="CJ166" s="1" t="s">
        <v>77</v>
      </c>
      <c r="CK166" s="1" t="s">
        <v>77</v>
      </c>
      <c r="CL166" s="1" t="s">
        <v>77</v>
      </c>
      <c r="CM166" s="1" t="s">
        <v>77</v>
      </c>
      <c r="CN166" s="1" t="s">
        <v>77</v>
      </c>
      <c r="CO166" s="1" t="s">
        <v>77</v>
      </c>
      <c r="CP166" s="1" t="s">
        <v>77</v>
      </c>
      <c r="CQ166" s="1" t="s">
        <v>77</v>
      </c>
      <c r="CR166" s="1" t="s">
        <v>77</v>
      </c>
      <c r="CS166" s="1" t="s">
        <v>77</v>
      </c>
      <c r="CT166" s="1" t="s">
        <v>77</v>
      </c>
      <c r="CU166" s="1" t="s">
        <v>77</v>
      </c>
      <c r="CV166" s="1" t="s">
        <v>77</v>
      </c>
      <c r="CW166" s="13">
        <v>35.258143028396702</v>
      </c>
      <c r="CX166" s="7">
        <f t="shared" si="77"/>
        <v>0.70516286056793409</v>
      </c>
      <c r="CY166" s="13">
        <v>165.499586518141</v>
      </c>
      <c r="CZ166" s="7">
        <f t="shared" si="78"/>
        <v>3.3099917303628201</v>
      </c>
      <c r="DA166" s="13">
        <v>45.675321650423001</v>
      </c>
      <c r="DB166" s="7">
        <f t="shared" si="79"/>
        <v>1.82701286601692</v>
      </c>
      <c r="DC166" s="13">
        <v>324.48175871891101</v>
      </c>
      <c r="DD166" s="7">
        <f t="shared" si="80"/>
        <v>19.468905523134659</v>
      </c>
      <c r="DE166" s="13">
        <v>26.860294416178601</v>
      </c>
      <c r="DF166" s="7">
        <f t="shared" si="81"/>
        <v>0.80580883248535795</v>
      </c>
      <c r="DG166" s="13">
        <v>58.774255999760697</v>
      </c>
      <c r="DH166" s="7">
        <f t="shared" si="82"/>
        <v>1.7632276799928208</v>
      </c>
      <c r="DI166" s="13">
        <v>7.3433096070960797</v>
      </c>
      <c r="DJ166" s="7">
        <f t="shared" si="83"/>
        <v>0.22029928821288239</v>
      </c>
      <c r="DK166" s="13">
        <v>31.4545372956363</v>
      </c>
      <c r="DL166" s="7">
        <f t="shared" si="84"/>
        <v>0.62909074591272596</v>
      </c>
      <c r="DM166" s="13">
        <v>6.9554700337837101</v>
      </c>
      <c r="DN166" s="7">
        <f t="shared" si="85"/>
        <v>0.55643760270269682</v>
      </c>
      <c r="DO166" s="13">
        <v>2.02894586699774</v>
      </c>
      <c r="DP166" s="7">
        <f t="shared" si="86"/>
        <v>0.30434188004966101</v>
      </c>
      <c r="DQ166" s="13">
        <v>6.9672227481265097</v>
      </c>
      <c r="DR166" s="7">
        <f t="shared" si="87"/>
        <v>0.62705004733138581</v>
      </c>
      <c r="DS166" s="7" t="s">
        <v>77</v>
      </c>
      <c r="DT166" s="7" t="s">
        <v>77</v>
      </c>
      <c r="DU166" s="13">
        <v>5.6092500272449302</v>
      </c>
      <c r="DV166" s="7">
        <f t="shared" si="88"/>
        <v>0.22437000108979721</v>
      </c>
      <c r="DW166" s="7" t="s">
        <v>77</v>
      </c>
      <c r="DX166" s="7" t="s">
        <v>77</v>
      </c>
      <c r="DY166" s="13">
        <v>3.4467505881699299</v>
      </c>
      <c r="DZ166" s="7">
        <f t="shared" si="89"/>
        <v>0.1378700235267972</v>
      </c>
      <c r="EA166" s="7" t="s">
        <v>77</v>
      </c>
      <c r="EB166" s="7" t="s">
        <v>77</v>
      </c>
      <c r="EC166" s="13">
        <v>3.5065825884605402</v>
      </c>
      <c r="ED166" s="13">
        <f t="shared" si="90"/>
        <v>0.21039495530763241</v>
      </c>
      <c r="EE166" s="13">
        <v>0.49639191669676103</v>
      </c>
      <c r="EF166" s="7">
        <f t="shared" si="91"/>
        <v>6.9494868337546548E-2</v>
      </c>
      <c r="EG166" s="13">
        <v>4.7951074518619503</v>
      </c>
      <c r="EH166" s="13">
        <f t="shared" si="92"/>
        <v>0.76721719229791208</v>
      </c>
      <c r="EI166" s="7" t="s">
        <v>77</v>
      </c>
      <c r="EJ166" s="7" t="s">
        <v>77</v>
      </c>
      <c r="EK166" s="7" t="s">
        <v>77</v>
      </c>
      <c r="EL166" s="7" t="s">
        <v>77</v>
      </c>
      <c r="EM166" s="7" t="s">
        <v>77</v>
      </c>
      <c r="EN166" s="7" t="s">
        <v>77</v>
      </c>
      <c r="EO166" s="7" t="s">
        <v>77</v>
      </c>
      <c r="EP166" s="7" t="s">
        <v>77</v>
      </c>
      <c r="EQ166" s="7" t="s">
        <v>77</v>
      </c>
      <c r="ER166" s="7" t="s">
        <v>77</v>
      </c>
      <c r="ES166" s="13">
        <v>526.42587140000001</v>
      </c>
      <c r="ET166" s="13">
        <v>31.594418579999999</v>
      </c>
      <c r="EU166" s="13">
        <v>148.29577180000001</v>
      </c>
      <c r="EV166" s="13">
        <v>40.970054709999999</v>
      </c>
      <c r="EW166" s="13">
        <v>290.73667749999998</v>
      </c>
      <c r="EX166" s="13">
        <v>24.06685023</v>
      </c>
      <c r="EY166" s="13">
        <v>52.66184904</v>
      </c>
      <c r="EZ166" s="13">
        <v>6.5801834640000001</v>
      </c>
      <c r="FA166" s="13">
        <v>28.183574910000001</v>
      </c>
      <c r="FB166" s="13">
        <v>6.2323749069999996</v>
      </c>
      <c r="FC166" s="13">
        <v>1.818075248</v>
      </c>
      <c r="FD166" s="13">
        <v>6.2433171539999996</v>
      </c>
      <c r="FE166" s="7" t="s">
        <v>77</v>
      </c>
      <c r="FF166" s="13">
        <v>5.0280961780000002</v>
      </c>
      <c r="FG166" s="7" t="s">
        <v>77</v>
      </c>
      <c r="FH166" s="13">
        <v>3.09168179</v>
      </c>
      <c r="FI166" s="7" t="s">
        <v>77</v>
      </c>
      <c r="FJ166" s="13">
        <v>3.1491519289999998</v>
      </c>
      <c r="FK166" s="13">
        <v>0.44628384100000001</v>
      </c>
    </row>
    <row r="167" spans="1:167" x14ac:dyDescent="0.25">
      <c r="A167" t="s">
        <v>133</v>
      </c>
      <c r="B167" s="1" t="s">
        <v>225</v>
      </c>
      <c r="C167" s="15">
        <v>64.873819999999995</v>
      </c>
      <c r="D167" s="15">
        <v>-22.350280000000001</v>
      </c>
      <c r="E167">
        <v>14</v>
      </c>
      <c r="F167">
        <v>3</v>
      </c>
      <c r="G167" t="s">
        <v>72</v>
      </c>
      <c r="I167" s="17">
        <v>46.124000000000002</v>
      </c>
      <c r="J167" s="16">
        <f t="shared" si="64"/>
        <v>0.92248000000000008</v>
      </c>
      <c r="K167" s="17">
        <v>3.4510000000000001</v>
      </c>
      <c r="L167" s="16">
        <f t="shared" si="65"/>
        <v>8.9726E-2</v>
      </c>
      <c r="M167" s="17">
        <v>15.159000000000001</v>
      </c>
      <c r="N167" s="16">
        <f t="shared" si="66"/>
        <v>0.31530720000000001</v>
      </c>
      <c r="O167" s="17">
        <v>9.4789999999999992</v>
      </c>
      <c r="P167" s="16">
        <f t="shared" si="67"/>
        <v>0.17441359999999997</v>
      </c>
      <c r="Q167" s="17">
        <v>0.20200000000000001</v>
      </c>
      <c r="R167" s="16">
        <f t="shared" si="68"/>
        <v>3.0259600000000001E-2</v>
      </c>
      <c r="S167" s="17">
        <v>6.7210000000000001</v>
      </c>
      <c r="T167" s="16">
        <f t="shared" si="69"/>
        <v>0.1196338</v>
      </c>
      <c r="U167" s="17">
        <v>11.771000000000001</v>
      </c>
      <c r="V167" s="16">
        <f t="shared" si="70"/>
        <v>0.23542000000000002</v>
      </c>
      <c r="W167" s="17">
        <v>2.7010000000000001</v>
      </c>
      <c r="X167" s="16">
        <f t="shared" si="71"/>
        <v>4.5646899999999997E-2</v>
      </c>
      <c r="Y167" s="17">
        <v>0.89600000000000002</v>
      </c>
      <c r="Z167" s="16">
        <f t="shared" si="72"/>
        <v>2.5894399999999998E-2</v>
      </c>
      <c r="AA167" s="17">
        <v>0.38200000000000001</v>
      </c>
      <c r="AB167" s="16">
        <f t="shared" si="73"/>
        <v>2.1277400000000002E-2</v>
      </c>
      <c r="AC167" s="16" t="s">
        <v>77</v>
      </c>
      <c r="AD167" s="16" t="s">
        <v>77</v>
      </c>
      <c r="AE167" s="16">
        <f t="shared" si="74"/>
        <v>96.88600000000001</v>
      </c>
      <c r="AF167" s="17"/>
      <c r="AG167" s="17">
        <v>46.332999999999998</v>
      </c>
      <c r="AH167" s="17">
        <v>3.117</v>
      </c>
      <c r="AI167" s="17">
        <v>13.691000000000001</v>
      </c>
      <c r="AJ167" s="17">
        <v>0.86799999999999999</v>
      </c>
      <c r="AK167" s="17">
        <v>11.109</v>
      </c>
      <c r="AL167" s="17">
        <v>0.182</v>
      </c>
      <c r="AM167" s="17">
        <v>10.476000000000001</v>
      </c>
      <c r="AN167" s="17">
        <v>10.631</v>
      </c>
      <c r="AO167" s="17">
        <v>2.4390000000000001</v>
      </c>
      <c r="AP167" s="17">
        <v>0.80900000000000005</v>
      </c>
      <c r="AQ167" s="17">
        <v>0.34499999999999997</v>
      </c>
      <c r="AS167">
        <v>13.3</v>
      </c>
      <c r="AU167" s="13">
        <v>40.060200000000002</v>
      </c>
      <c r="AV167" s="7" t="s">
        <v>77</v>
      </c>
      <c r="AW167" s="7" t="s">
        <v>77</v>
      </c>
      <c r="AX167" s="7" t="s">
        <v>77</v>
      </c>
      <c r="AY167" s="13">
        <v>4.3700000000000003E-2</v>
      </c>
      <c r="AZ167" s="7" t="s">
        <v>77</v>
      </c>
      <c r="BA167" s="13">
        <v>13.78355</v>
      </c>
      <c r="BB167" s="7" t="s">
        <v>77</v>
      </c>
      <c r="BC167" s="13">
        <v>0.216</v>
      </c>
      <c r="BD167" s="7" t="s">
        <v>77</v>
      </c>
      <c r="BE167" s="13">
        <v>44.921500000000002</v>
      </c>
      <c r="BF167" s="7" t="s">
        <v>77</v>
      </c>
      <c r="BG167" s="13">
        <v>0.28125</v>
      </c>
      <c r="BH167" s="7" t="s">
        <v>77</v>
      </c>
      <c r="BI167" s="7" t="s">
        <v>77</v>
      </c>
      <c r="BJ167" s="7" t="s">
        <v>77</v>
      </c>
      <c r="BK167" s="13">
        <v>0.19770000000000001</v>
      </c>
      <c r="BL167" s="7" t="s">
        <v>77</v>
      </c>
      <c r="BM167" s="7" t="s">
        <v>77</v>
      </c>
      <c r="BN167" s="7" t="s">
        <v>77</v>
      </c>
      <c r="BO167" s="7" t="s">
        <v>77</v>
      </c>
      <c r="BP167" s="7" t="s">
        <v>77</v>
      </c>
      <c r="BQ167" s="7" t="s">
        <v>77</v>
      </c>
      <c r="BR167" s="7" t="s">
        <v>77</v>
      </c>
      <c r="BS167" s="7" t="s">
        <v>77</v>
      </c>
      <c r="BT167" s="7" t="s">
        <v>77</v>
      </c>
      <c r="BU167" s="7">
        <f t="shared" si="75"/>
        <v>99.503900000000002</v>
      </c>
      <c r="BV167" s="7">
        <v>85.313721807268323</v>
      </c>
      <c r="BW167" s="7" t="s">
        <v>77</v>
      </c>
      <c r="BY167" s="24" t="s">
        <v>77</v>
      </c>
      <c r="BZ167" s="1" t="s">
        <v>77</v>
      </c>
      <c r="CA167" s="13">
        <v>5.1980010190033301</v>
      </c>
      <c r="CB167" s="7">
        <f t="shared" si="76"/>
        <v>0.25990005095016649</v>
      </c>
      <c r="CC167" s="1" t="s">
        <v>77</v>
      </c>
      <c r="CD167" s="1" t="s">
        <v>77</v>
      </c>
      <c r="CE167" s="1" t="s">
        <v>77</v>
      </c>
      <c r="CF167" s="1" t="s">
        <v>77</v>
      </c>
      <c r="CG167" s="1" t="s">
        <v>77</v>
      </c>
      <c r="CH167" s="1" t="s">
        <v>77</v>
      </c>
      <c r="CI167" s="1" t="s">
        <v>77</v>
      </c>
      <c r="CJ167" s="1" t="s">
        <v>77</v>
      </c>
      <c r="CK167" s="1" t="s">
        <v>77</v>
      </c>
      <c r="CL167" s="1" t="s">
        <v>77</v>
      </c>
      <c r="CM167" s="1" t="s">
        <v>77</v>
      </c>
      <c r="CN167" s="1" t="s">
        <v>77</v>
      </c>
      <c r="CO167" s="1" t="s">
        <v>77</v>
      </c>
      <c r="CP167" s="1" t="s">
        <v>77</v>
      </c>
      <c r="CQ167" s="1" t="s">
        <v>77</v>
      </c>
      <c r="CR167" s="1" t="s">
        <v>77</v>
      </c>
      <c r="CS167" s="1" t="s">
        <v>77</v>
      </c>
      <c r="CT167" s="1" t="s">
        <v>77</v>
      </c>
      <c r="CU167" s="1" t="s">
        <v>77</v>
      </c>
      <c r="CV167" s="1" t="s">
        <v>77</v>
      </c>
      <c r="CW167" s="13">
        <v>36.2179799885091</v>
      </c>
      <c r="CX167" s="7">
        <f t="shared" si="77"/>
        <v>0.72435959977018205</v>
      </c>
      <c r="CY167" s="13">
        <v>185.263477403059</v>
      </c>
      <c r="CZ167" s="7">
        <f t="shared" si="78"/>
        <v>3.7052695480611799</v>
      </c>
      <c r="DA167" s="13">
        <v>51.036890088566601</v>
      </c>
      <c r="DB167" s="7">
        <f t="shared" si="79"/>
        <v>2.041475603542664</v>
      </c>
      <c r="DC167" s="13">
        <v>363.155441369367</v>
      </c>
      <c r="DD167" s="7">
        <f t="shared" si="80"/>
        <v>21.789326482162018</v>
      </c>
      <c r="DE167" s="13">
        <v>30.1039600203801</v>
      </c>
      <c r="DF167" s="7">
        <f t="shared" si="81"/>
        <v>0.90311880061140293</v>
      </c>
      <c r="DG167" s="13">
        <v>65.053606079330507</v>
      </c>
      <c r="DH167" s="7">
        <f t="shared" si="82"/>
        <v>1.9516081823799152</v>
      </c>
      <c r="DI167" s="13">
        <v>8.0989083655837106</v>
      </c>
      <c r="DJ167" s="7">
        <f t="shared" si="83"/>
        <v>0.24296725096751132</v>
      </c>
      <c r="DK167" s="13">
        <v>34.808720066777198</v>
      </c>
      <c r="DL167" s="7">
        <f t="shared" si="84"/>
        <v>0.69617440133554398</v>
      </c>
      <c r="DM167" s="13">
        <v>7.5427927195464397</v>
      </c>
      <c r="DN167" s="7">
        <f t="shared" si="85"/>
        <v>0.6034234175637152</v>
      </c>
      <c r="DO167" s="13">
        <v>2.4293472958470201</v>
      </c>
      <c r="DP167" s="7">
        <f t="shared" si="86"/>
        <v>0.36440209437705301</v>
      </c>
      <c r="DQ167" s="13">
        <v>8.0913200429282295</v>
      </c>
      <c r="DR167" s="7">
        <f t="shared" si="87"/>
        <v>0.72821880386354065</v>
      </c>
      <c r="DS167" s="7" t="s">
        <v>77</v>
      </c>
      <c r="DT167" s="7" t="s">
        <v>77</v>
      </c>
      <c r="DU167" s="13">
        <v>5.4289028369486303</v>
      </c>
      <c r="DV167" s="7">
        <f t="shared" si="88"/>
        <v>0.21715611347794522</v>
      </c>
      <c r="DW167" s="7" t="s">
        <v>77</v>
      </c>
      <c r="DX167" s="7" t="s">
        <v>77</v>
      </c>
      <c r="DY167" s="13">
        <v>2.85212527236658</v>
      </c>
      <c r="DZ167" s="7">
        <f t="shared" si="89"/>
        <v>0.11408501089466321</v>
      </c>
      <c r="EA167" s="7" t="s">
        <v>77</v>
      </c>
      <c r="EB167" s="7" t="s">
        <v>77</v>
      </c>
      <c r="EC167" s="13">
        <v>3.2835756176352602</v>
      </c>
      <c r="ED167" s="13">
        <f t="shared" si="90"/>
        <v>0.19701453705811561</v>
      </c>
      <c r="EE167" s="13">
        <v>0.50007046299608704</v>
      </c>
      <c r="EF167" s="7">
        <f t="shared" si="91"/>
        <v>7.0009864819452192E-2</v>
      </c>
      <c r="EG167" s="13">
        <v>5.0646633494856204</v>
      </c>
      <c r="EH167" s="13">
        <f t="shared" si="92"/>
        <v>0.81034613591769933</v>
      </c>
      <c r="EI167" s="7" t="s">
        <v>77</v>
      </c>
      <c r="EJ167" s="7" t="s">
        <v>77</v>
      </c>
      <c r="EK167" s="7" t="s">
        <v>77</v>
      </c>
      <c r="EL167" s="7" t="s">
        <v>77</v>
      </c>
      <c r="EM167" s="7" t="s">
        <v>77</v>
      </c>
      <c r="EN167" s="7" t="s">
        <v>77</v>
      </c>
      <c r="EO167" s="7" t="s">
        <v>77</v>
      </c>
      <c r="EP167" s="7" t="s">
        <v>77</v>
      </c>
      <c r="EQ167" s="7" t="s">
        <v>77</v>
      </c>
      <c r="ER167" s="7" t="s">
        <v>77</v>
      </c>
      <c r="ES167" s="13">
        <v>533.75101629999995</v>
      </c>
      <c r="ET167" s="13">
        <v>31.405022200000001</v>
      </c>
      <c r="EU167" s="13">
        <v>160.63489709999999</v>
      </c>
      <c r="EV167" s="13">
        <v>44.312179299999997</v>
      </c>
      <c r="EW167" s="13">
        <v>314.85720559999999</v>
      </c>
      <c r="EX167" s="13">
        <v>26.100170590000001</v>
      </c>
      <c r="EY167" s="13">
        <v>56.401637460000003</v>
      </c>
      <c r="EZ167" s="13">
        <v>7.022555294</v>
      </c>
      <c r="FA167" s="13">
        <v>30.179591009999999</v>
      </c>
      <c r="FB167" s="13">
        <v>6.5399746219999999</v>
      </c>
      <c r="FC167" s="13">
        <v>2.106454533</v>
      </c>
      <c r="FD167" s="13">
        <v>7.0161757280000003</v>
      </c>
      <c r="FE167" s="7" t="s">
        <v>77</v>
      </c>
      <c r="FF167" s="13">
        <v>4.7095465089999999</v>
      </c>
      <c r="FG167" s="7" t="s">
        <v>77</v>
      </c>
      <c r="FH167" s="13">
        <v>2.4763242089999999</v>
      </c>
      <c r="FI167" s="7" t="s">
        <v>77</v>
      </c>
      <c r="FJ167" s="13">
        <v>2.855405019</v>
      </c>
      <c r="FK167" s="13">
        <v>0.43548350400000002</v>
      </c>
    </row>
    <row r="168" spans="1:167" x14ac:dyDescent="0.25">
      <c r="A168" t="s">
        <v>133</v>
      </c>
      <c r="B168" s="1" t="s">
        <v>225</v>
      </c>
      <c r="C168" s="15">
        <v>64.873819999999995</v>
      </c>
      <c r="D168" s="15">
        <v>-22.350280000000001</v>
      </c>
      <c r="E168">
        <v>6</v>
      </c>
      <c r="F168">
        <v>1</v>
      </c>
      <c r="G168" t="s">
        <v>72</v>
      </c>
      <c r="I168" s="17">
        <v>48.521999999999998</v>
      </c>
      <c r="J168" s="16">
        <f t="shared" si="64"/>
        <v>0.97043999999999997</v>
      </c>
      <c r="K168" s="17">
        <v>2.3210000000000002</v>
      </c>
      <c r="L168" s="16">
        <f t="shared" si="65"/>
        <v>6.0346000000000004E-2</v>
      </c>
      <c r="M168" s="17">
        <v>15.678000000000001</v>
      </c>
      <c r="N168" s="16">
        <f t="shared" si="66"/>
        <v>0.32610240000000001</v>
      </c>
      <c r="O168" s="17">
        <v>7.8090000000000002</v>
      </c>
      <c r="P168" s="16">
        <f t="shared" si="67"/>
        <v>0.1436856</v>
      </c>
      <c r="Q168" s="17">
        <v>0.12</v>
      </c>
      <c r="R168" s="16">
        <f t="shared" si="68"/>
        <v>1.7975999999999999E-2</v>
      </c>
      <c r="S168" s="17">
        <v>6.8029999999999999</v>
      </c>
      <c r="T168" s="16">
        <f t="shared" si="69"/>
        <v>0.1210934</v>
      </c>
      <c r="U168" s="17">
        <v>12.002000000000001</v>
      </c>
      <c r="V168" s="16">
        <f t="shared" si="70"/>
        <v>0.24004000000000003</v>
      </c>
      <c r="W168" s="17">
        <v>2.8860000000000001</v>
      </c>
      <c r="X168" s="16">
        <f t="shared" si="71"/>
        <v>4.8773399999999995E-2</v>
      </c>
      <c r="Y168" s="17">
        <v>1.1299999999999999</v>
      </c>
      <c r="Z168" s="16">
        <f t="shared" si="72"/>
        <v>3.2656999999999999E-2</v>
      </c>
      <c r="AA168" s="17">
        <v>0.36</v>
      </c>
      <c r="AB168" s="16">
        <f t="shared" si="73"/>
        <v>2.0052E-2</v>
      </c>
      <c r="AC168" s="16" t="s">
        <v>77</v>
      </c>
      <c r="AD168" s="16" t="s">
        <v>77</v>
      </c>
      <c r="AE168" s="16">
        <f t="shared" si="74"/>
        <v>97.630999999999986</v>
      </c>
      <c r="AF168" s="17"/>
      <c r="AG168" s="17">
        <v>47.991</v>
      </c>
      <c r="AH168" s="17">
        <v>2.0539999999999998</v>
      </c>
      <c r="AI168" s="17">
        <v>13.874000000000001</v>
      </c>
      <c r="AJ168" s="17">
        <v>0.79800000000000004</v>
      </c>
      <c r="AK168" s="17">
        <v>10.050000000000001</v>
      </c>
      <c r="AL168" s="17">
        <v>0.106</v>
      </c>
      <c r="AM168" s="17">
        <v>10.634</v>
      </c>
      <c r="AN168" s="17">
        <v>10.621</v>
      </c>
      <c r="AO168" s="17">
        <v>2.5539999999999998</v>
      </c>
      <c r="AP168" s="17">
        <v>1</v>
      </c>
      <c r="AQ168" s="17">
        <v>0.31900000000000001</v>
      </c>
      <c r="AS168">
        <v>14.45</v>
      </c>
      <c r="AU168" s="13">
        <v>40.430900000000001</v>
      </c>
      <c r="AV168" s="7" t="s">
        <v>77</v>
      </c>
      <c r="AW168" s="7" t="s">
        <v>77</v>
      </c>
      <c r="AX168" s="7" t="s">
        <v>77</v>
      </c>
      <c r="AY168" s="13">
        <v>5.1850000000000007E-2</v>
      </c>
      <c r="AZ168" s="7" t="s">
        <v>77</v>
      </c>
      <c r="BA168" s="13">
        <v>12.6938</v>
      </c>
      <c r="BB168" s="7" t="s">
        <v>77</v>
      </c>
      <c r="BC168" s="13">
        <v>0.20770000000000002</v>
      </c>
      <c r="BD168" s="7" t="s">
        <v>77</v>
      </c>
      <c r="BE168" s="13">
        <v>45.754049999999999</v>
      </c>
      <c r="BF168" s="7" t="s">
        <v>77</v>
      </c>
      <c r="BG168" s="13">
        <v>0.32495000000000002</v>
      </c>
      <c r="BH168" s="7" t="s">
        <v>77</v>
      </c>
      <c r="BI168" s="7" t="s">
        <v>77</v>
      </c>
      <c r="BJ168" s="7" t="s">
        <v>77</v>
      </c>
      <c r="BK168" s="13">
        <v>0.26860000000000001</v>
      </c>
      <c r="BL168" s="7" t="s">
        <v>77</v>
      </c>
      <c r="BM168" s="7" t="s">
        <v>77</v>
      </c>
      <c r="BN168" s="7" t="s">
        <v>77</v>
      </c>
      <c r="BO168" s="7" t="s">
        <v>77</v>
      </c>
      <c r="BP168" s="7" t="s">
        <v>77</v>
      </c>
      <c r="BQ168" s="7" t="s">
        <v>77</v>
      </c>
      <c r="BR168" s="7" t="s">
        <v>77</v>
      </c>
      <c r="BS168" s="7" t="s">
        <v>77</v>
      </c>
      <c r="BT168" s="7" t="s">
        <v>77</v>
      </c>
      <c r="BU168" s="7">
        <f t="shared" si="75"/>
        <v>99.731850000000023</v>
      </c>
      <c r="BV168" s="7">
        <v>86.531415838643284</v>
      </c>
      <c r="BW168" s="7" t="s">
        <v>77</v>
      </c>
      <c r="BY168" s="24" t="s">
        <v>77</v>
      </c>
      <c r="BZ168" s="1" t="s">
        <v>77</v>
      </c>
      <c r="CA168" s="13">
        <v>4.2826346515567701</v>
      </c>
      <c r="CB168" s="7">
        <f t="shared" si="76"/>
        <v>0.21413173257783852</v>
      </c>
      <c r="CC168" s="1" t="s">
        <v>77</v>
      </c>
      <c r="CD168" s="1" t="s">
        <v>77</v>
      </c>
      <c r="CE168" s="1" t="s">
        <v>77</v>
      </c>
      <c r="CF168" s="1" t="s">
        <v>77</v>
      </c>
      <c r="CG168" s="1" t="s">
        <v>77</v>
      </c>
      <c r="CH168" s="1" t="s">
        <v>77</v>
      </c>
      <c r="CI168" s="1" t="s">
        <v>77</v>
      </c>
      <c r="CJ168" s="1" t="s">
        <v>77</v>
      </c>
      <c r="CK168" s="1" t="s">
        <v>77</v>
      </c>
      <c r="CL168" s="1" t="s">
        <v>77</v>
      </c>
      <c r="CM168" s="1" t="s">
        <v>77</v>
      </c>
      <c r="CN168" s="1" t="s">
        <v>77</v>
      </c>
      <c r="CO168" s="1" t="s">
        <v>77</v>
      </c>
      <c r="CP168" s="1" t="s">
        <v>77</v>
      </c>
      <c r="CQ168" s="1" t="s">
        <v>77</v>
      </c>
      <c r="CR168" s="1" t="s">
        <v>77</v>
      </c>
      <c r="CS168" s="1" t="s">
        <v>77</v>
      </c>
      <c r="CT168" s="1" t="s">
        <v>77</v>
      </c>
      <c r="CU168" s="1" t="s">
        <v>77</v>
      </c>
      <c r="CV168" s="1" t="s">
        <v>77</v>
      </c>
      <c r="CW168" s="13">
        <v>31.5530012104592</v>
      </c>
      <c r="CX168" s="7">
        <f t="shared" si="77"/>
        <v>0.63106002420918406</v>
      </c>
      <c r="CY168" s="13">
        <v>156.11625353966599</v>
      </c>
      <c r="CZ168" s="7">
        <f t="shared" si="78"/>
        <v>3.1223250707933197</v>
      </c>
      <c r="DA168" s="13">
        <v>45.052162407618397</v>
      </c>
      <c r="DB168" s="7">
        <f t="shared" si="79"/>
        <v>1.8020864963047358</v>
      </c>
      <c r="DC168" s="13">
        <v>391.26958065353801</v>
      </c>
      <c r="DD168" s="7">
        <f t="shared" si="80"/>
        <v>23.47617483921228</v>
      </c>
      <c r="DE168" s="13">
        <v>29.6466311177306</v>
      </c>
      <c r="DF168" s="7">
        <f t="shared" si="81"/>
        <v>0.88939893353191801</v>
      </c>
      <c r="DG168" s="13">
        <v>64.775364339956297</v>
      </c>
      <c r="DH168" s="7">
        <f t="shared" si="82"/>
        <v>1.943260930198689</v>
      </c>
      <c r="DI168" s="13">
        <v>8.0232419145863805</v>
      </c>
      <c r="DJ168" s="7">
        <f t="shared" si="83"/>
        <v>0.24069725743759141</v>
      </c>
      <c r="DK168" s="13">
        <v>35.777929524073897</v>
      </c>
      <c r="DL168" s="7">
        <f t="shared" si="84"/>
        <v>0.71555859048147796</v>
      </c>
      <c r="DM168" s="13">
        <v>7.6275413115551505</v>
      </c>
      <c r="DN168" s="7">
        <f t="shared" si="85"/>
        <v>0.6102033049244121</v>
      </c>
      <c r="DO168" s="13">
        <v>2.0310570014962401</v>
      </c>
      <c r="DP168" s="7">
        <f t="shared" si="86"/>
        <v>0.304658550224436</v>
      </c>
      <c r="DQ168" s="13">
        <v>7.0329599366879103</v>
      </c>
      <c r="DR168" s="7">
        <f t="shared" si="87"/>
        <v>0.63296639430191193</v>
      </c>
      <c r="DS168" s="7" t="s">
        <v>77</v>
      </c>
      <c r="DT168" s="7" t="s">
        <v>77</v>
      </c>
      <c r="DU168" s="13">
        <v>5.62636794935033</v>
      </c>
      <c r="DV168" s="7">
        <f t="shared" si="88"/>
        <v>0.22505471797401322</v>
      </c>
      <c r="DW168" s="7" t="s">
        <v>77</v>
      </c>
      <c r="DX168" s="7" t="s">
        <v>77</v>
      </c>
      <c r="DY168" s="13">
        <v>3.2006408151432399</v>
      </c>
      <c r="DZ168" s="7">
        <f t="shared" si="89"/>
        <v>0.12802563260572961</v>
      </c>
      <c r="EA168" s="7" t="s">
        <v>77</v>
      </c>
      <c r="EB168" s="7" t="s">
        <v>77</v>
      </c>
      <c r="EC168" s="13">
        <v>2.5112561707997703</v>
      </c>
      <c r="ED168" s="13">
        <f t="shared" si="90"/>
        <v>0.15067537024798622</v>
      </c>
      <c r="EE168" s="13">
        <v>0.34015825276200401</v>
      </c>
      <c r="EF168" s="7">
        <f t="shared" si="91"/>
        <v>4.7622155386680569E-2</v>
      </c>
      <c r="EG168" s="13">
        <v>4.4073215603244202</v>
      </c>
      <c r="EH168" s="13">
        <f t="shared" si="92"/>
        <v>0.70517144965190726</v>
      </c>
      <c r="EI168" s="7" t="s">
        <v>77</v>
      </c>
      <c r="EJ168" s="7" t="s">
        <v>77</v>
      </c>
      <c r="EK168" s="7" t="s">
        <v>77</v>
      </c>
      <c r="EL168" s="7" t="s">
        <v>77</v>
      </c>
      <c r="EM168" s="7" t="s">
        <v>77</v>
      </c>
      <c r="EN168" s="7" t="s">
        <v>77</v>
      </c>
      <c r="EO168" s="7" t="s">
        <v>77</v>
      </c>
      <c r="EP168" s="7" t="s">
        <v>77</v>
      </c>
      <c r="EQ168" s="7" t="s">
        <v>77</v>
      </c>
      <c r="ER168" s="7" t="s">
        <v>77</v>
      </c>
      <c r="ES168" s="13">
        <v>459.73737779999999</v>
      </c>
      <c r="ET168" s="13">
        <v>26.99738438</v>
      </c>
      <c r="EU168" s="13">
        <v>133.56787739999999</v>
      </c>
      <c r="EV168" s="13">
        <v>38.602324279999998</v>
      </c>
      <c r="EW168" s="13">
        <v>334.732798</v>
      </c>
      <c r="EX168" s="13">
        <v>25.3627325</v>
      </c>
      <c r="EY168" s="13">
        <v>55.415497170000002</v>
      </c>
      <c r="EZ168" s="13">
        <v>6.8647405040000002</v>
      </c>
      <c r="FA168" s="13">
        <v>30.608496410000001</v>
      </c>
      <c r="FB168" s="13">
        <v>6.5257689680000004</v>
      </c>
      <c r="FC168" s="13">
        <v>1.7377591020000001</v>
      </c>
      <c r="FD168" s="13">
        <v>6.0176363200000003</v>
      </c>
      <c r="FE168" s="7" t="s">
        <v>77</v>
      </c>
      <c r="FF168" s="13">
        <v>4.8163635859999996</v>
      </c>
      <c r="FG168" s="7" t="s">
        <v>77</v>
      </c>
      <c r="FH168" s="13">
        <v>2.7424249590000001</v>
      </c>
      <c r="FI168" s="7" t="s">
        <v>77</v>
      </c>
      <c r="FJ168" s="13">
        <v>2.1554324180000002</v>
      </c>
      <c r="FK168" s="13">
        <v>0.29241672299999999</v>
      </c>
    </row>
    <row r="169" spans="1:167" x14ac:dyDescent="0.25">
      <c r="A169" t="s">
        <v>133</v>
      </c>
      <c r="B169" s="1" t="s">
        <v>225</v>
      </c>
      <c r="C169" s="15">
        <v>64.873819999999995</v>
      </c>
      <c r="D169" s="15">
        <v>-22.350280000000001</v>
      </c>
      <c r="E169">
        <v>17</v>
      </c>
      <c r="F169">
        <v>1</v>
      </c>
      <c r="G169" t="s">
        <v>72</v>
      </c>
      <c r="I169" s="17">
        <v>46.133000000000003</v>
      </c>
      <c r="J169" s="16">
        <f t="shared" si="64"/>
        <v>0.92266000000000004</v>
      </c>
      <c r="K169" s="17">
        <v>2.125</v>
      </c>
      <c r="L169" s="16">
        <f t="shared" si="65"/>
        <v>5.525E-2</v>
      </c>
      <c r="M169" s="17">
        <v>15.048</v>
      </c>
      <c r="N169" s="16">
        <f t="shared" si="66"/>
        <v>0.31299840000000001</v>
      </c>
      <c r="O169" s="17">
        <v>8.2850000000000001</v>
      </c>
      <c r="P169" s="16">
        <f t="shared" si="67"/>
        <v>0.152444</v>
      </c>
      <c r="Q169" s="17">
        <v>0.13500000000000001</v>
      </c>
      <c r="R169" s="16">
        <f t="shared" si="68"/>
        <v>2.0223000000000001E-2</v>
      </c>
      <c r="S169" s="17">
        <v>7.0309999999999997</v>
      </c>
      <c r="T169" s="16">
        <f t="shared" si="69"/>
        <v>0.12515179999999998</v>
      </c>
      <c r="U169" s="17">
        <v>13.558</v>
      </c>
      <c r="V169" s="16">
        <f t="shared" si="70"/>
        <v>0.27116000000000001</v>
      </c>
      <c r="W169" s="17">
        <v>2.3740000000000001</v>
      </c>
      <c r="X169" s="16">
        <f t="shared" si="71"/>
        <v>4.0120599999999999E-2</v>
      </c>
      <c r="Y169" s="17">
        <v>0.72</v>
      </c>
      <c r="Z169" s="16">
        <f t="shared" si="72"/>
        <v>2.0807999999999997E-2</v>
      </c>
      <c r="AA169" s="17">
        <v>0.23200000000000001</v>
      </c>
      <c r="AB169" s="16">
        <f t="shared" si="73"/>
        <v>1.2922400000000001E-2</v>
      </c>
      <c r="AC169" s="16" t="s">
        <v>77</v>
      </c>
      <c r="AD169" s="16" t="s">
        <v>77</v>
      </c>
      <c r="AE169" s="16">
        <f t="shared" si="74"/>
        <v>95.64100000000002</v>
      </c>
      <c r="AF169" s="17"/>
      <c r="AG169" s="17">
        <v>47.113999999999997</v>
      </c>
      <c r="AH169" s="17">
        <v>1.996</v>
      </c>
      <c r="AI169" s="17">
        <v>14.131</v>
      </c>
      <c r="AJ169" s="17">
        <v>0.79200000000000004</v>
      </c>
      <c r="AK169" s="17">
        <v>9.8650000000000002</v>
      </c>
      <c r="AL169" s="17">
        <v>0.127</v>
      </c>
      <c r="AM169" s="17">
        <v>10.121</v>
      </c>
      <c r="AN169" s="17">
        <v>12.731999999999999</v>
      </c>
      <c r="AO169" s="17">
        <v>2.2290000000000001</v>
      </c>
      <c r="AP169" s="17">
        <v>0.67600000000000005</v>
      </c>
      <c r="AQ169" s="17">
        <v>0.218</v>
      </c>
      <c r="AS169">
        <v>10.46</v>
      </c>
      <c r="AU169" s="13">
        <v>39.463850000000001</v>
      </c>
      <c r="AV169" s="7" t="s">
        <v>77</v>
      </c>
      <c r="AW169" s="7" t="s">
        <v>77</v>
      </c>
      <c r="AX169" s="7" t="s">
        <v>77</v>
      </c>
      <c r="AY169" s="13">
        <v>5.3400000000000003E-2</v>
      </c>
      <c r="AZ169" s="7" t="s">
        <v>77</v>
      </c>
      <c r="BA169" s="13">
        <v>12.916</v>
      </c>
      <c r="BB169" s="7" t="s">
        <v>77</v>
      </c>
      <c r="BC169" s="13">
        <v>0.19385000000000002</v>
      </c>
      <c r="BD169" s="7" t="s">
        <v>77</v>
      </c>
      <c r="BE169" s="13">
        <v>45.741500000000002</v>
      </c>
      <c r="BF169" s="7" t="s">
        <v>77</v>
      </c>
      <c r="BG169" s="13">
        <v>0.31805</v>
      </c>
      <c r="BH169" s="7" t="s">
        <v>77</v>
      </c>
      <c r="BI169" s="7" t="s">
        <v>77</v>
      </c>
      <c r="BJ169" s="7" t="s">
        <v>77</v>
      </c>
      <c r="BK169" s="13">
        <v>0.23295000000000002</v>
      </c>
      <c r="BL169" s="7" t="s">
        <v>77</v>
      </c>
      <c r="BM169" s="7" t="s">
        <v>77</v>
      </c>
      <c r="BN169" s="7" t="s">
        <v>77</v>
      </c>
      <c r="BO169" s="7" t="s">
        <v>77</v>
      </c>
      <c r="BP169" s="7" t="s">
        <v>77</v>
      </c>
      <c r="BQ169" s="7" t="s">
        <v>77</v>
      </c>
      <c r="BR169" s="7" t="s">
        <v>77</v>
      </c>
      <c r="BS169" s="7" t="s">
        <v>77</v>
      </c>
      <c r="BT169" s="7" t="s">
        <v>77</v>
      </c>
      <c r="BU169" s="7">
        <f t="shared" si="75"/>
        <v>98.919600000000003</v>
      </c>
      <c r="BV169" s="7">
        <v>86.324649031008079</v>
      </c>
      <c r="BW169" s="7" t="s">
        <v>77</v>
      </c>
      <c r="BY169" s="24" t="s">
        <v>77</v>
      </c>
      <c r="BZ169" s="1" t="s">
        <v>77</v>
      </c>
      <c r="CA169" s="13">
        <v>4.2485487737734502</v>
      </c>
      <c r="CB169" s="7">
        <f t="shared" si="76"/>
        <v>0.21242743868867253</v>
      </c>
      <c r="CC169" s="1" t="s">
        <v>77</v>
      </c>
      <c r="CD169" s="1" t="s">
        <v>77</v>
      </c>
      <c r="CE169" s="1" t="s">
        <v>77</v>
      </c>
      <c r="CF169" s="1" t="s">
        <v>77</v>
      </c>
      <c r="CG169" s="1" t="s">
        <v>77</v>
      </c>
      <c r="CH169" s="1" t="s">
        <v>77</v>
      </c>
      <c r="CI169" s="1" t="s">
        <v>77</v>
      </c>
      <c r="CJ169" s="1" t="s">
        <v>77</v>
      </c>
      <c r="CK169" s="1" t="s">
        <v>77</v>
      </c>
      <c r="CL169" s="1" t="s">
        <v>77</v>
      </c>
      <c r="CM169" s="1" t="s">
        <v>77</v>
      </c>
      <c r="CN169" s="1" t="s">
        <v>77</v>
      </c>
      <c r="CO169" s="1" t="s">
        <v>77</v>
      </c>
      <c r="CP169" s="1" t="s">
        <v>77</v>
      </c>
      <c r="CQ169" s="1" t="s">
        <v>77</v>
      </c>
      <c r="CR169" s="1" t="s">
        <v>77</v>
      </c>
      <c r="CS169" s="1" t="s">
        <v>77</v>
      </c>
      <c r="CT169" s="1" t="s">
        <v>77</v>
      </c>
      <c r="CU169" s="1" t="s">
        <v>77</v>
      </c>
      <c r="CV169" s="1" t="s">
        <v>77</v>
      </c>
      <c r="CW169" s="13">
        <v>31.062093840904801</v>
      </c>
      <c r="CX169" s="7">
        <f t="shared" si="77"/>
        <v>0.62124187681809606</v>
      </c>
      <c r="CY169" s="13">
        <v>143.06337707604499</v>
      </c>
      <c r="CZ169" s="7">
        <f t="shared" si="78"/>
        <v>2.8612675415208999</v>
      </c>
      <c r="DA169" s="13">
        <v>37.445755136191998</v>
      </c>
      <c r="DB169" s="7">
        <f t="shared" si="79"/>
        <v>1.49783020544768</v>
      </c>
      <c r="DC169" s="13">
        <v>279.949017414715</v>
      </c>
      <c r="DD169" s="7">
        <f t="shared" si="80"/>
        <v>16.7969410448829</v>
      </c>
      <c r="DE169" s="13">
        <v>23.4862377366507</v>
      </c>
      <c r="DF169" s="7">
        <f t="shared" si="81"/>
        <v>0.70458713209952095</v>
      </c>
      <c r="DG169" s="13">
        <v>51.578682689764904</v>
      </c>
      <c r="DH169" s="7">
        <f t="shared" si="82"/>
        <v>1.5473604806929471</v>
      </c>
      <c r="DI169" s="13">
        <v>6.3587335856451102</v>
      </c>
      <c r="DJ169" s="7">
        <f t="shared" si="83"/>
        <v>0.1907620075693533</v>
      </c>
      <c r="DK169" s="13">
        <v>29.609783800890501</v>
      </c>
      <c r="DL169" s="7">
        <f t="shared" si="84"/>
        <v>0.59219567601780998</v>
      </c>
      <c r="DM169" s="13">
        <v>6.2210892758825498</v>
      </c>
      <c r="DN169" s="7">
        <f t="shared" si="85"/>
        <v>0.49768714207060399</v>
      </c>
      <c r="DO169" s="13">
        <v>1.4696510554175499</v>
      </c>
      <c r="DP169" s="7">
        <f t="shared" si="86"/>
        <v>0.22044765831263249</v>
      </c>
      <c r="DQ169" s="13">
        <v>5.6943559330116598</v>
      </c>
      <c r="DR169" s="7">
        <f t="shared" si="87"/>
        <v>0.51249203397104937</v>
      </c>
      <c r="DS169" s="7" t="s">
        <v>77</v>
      </c>
      <c r="DT169" s="7" t="s">
        <v>77</v>
      </c>
      <c r="DU169" s="13">
        <v>5.1838797920812301</v>
      </c>
      <c r="DV169" s="7">
        <f t="shared" si="88"/>
        <v>0.2073551916832492</v>
      </c>
      <c r="DW169" s="7" t="s">
        <v>77</v>
      </c>
      <c r="DX169" s="7" t="s">
        <v>77</v>
      </c>
      <c r="DY169" s="13">
        <v>3.1300532802698302</v>
      </c>
      <c r="DZ169" s="7">
        <f t="shared" si="89"/>
        <v>0.12520213121079321</v>
      </c>
      <c r="EA169" s="7" t="s">
        <v>77</v>
      </c>
      <c r="EB169" s="7" t="s">
        <v>77</v>
      </c>
      <c r="EC169" s="13">
        <v>2.6455886624441298</v>
      </c>
      <c r="ED169" s="13">
        <f t="shared" si="90"/>
        <v>0.15873531974664778</v>
      </c>
      <c r="EE169" s="13">
        <v>0.28970333857899</v>
      </c>
      <c r="EF169" s="7">
        <f t="shared" si="91"/>
        <v>4.0558467401058604E-2</v>
      </c>
      <c r="EG169" s="13">
        <v>3.5386509557067098</v>
      </c>
      <c r="EH169" s="13">
        <f t="shared" si="92"/>
        <v>0.56618415291307356</v>
      </c>
      <c r="EI169" s="7" t="s">
        <v>77</v>
      </c>
      <c r="EJ169" s="7" t="s">
        <v>77</v>
      </c>
      <c r="EK169" s="7" t="s">
        <v>77</v>
      </c>
      <c r="EL169" s="7" t="s">
        <v>77</v>
      </c>
      <c r="EM169" s="7" t="s">
        <v>77</v>
      </c>
      <c r="EN169" s="7" t="s">
        <v>77</v>
      </c>
      <c r="EO169" s="7" t="s">
        <v>77</v>
      </c>
      <c r="EP169" s="7" t="s">
        <v>77</v>
      </c>
      <c r="EQ169" s="7" t="s">
        <v>77</v>
      </c>
      <c r="ER169" s="7" t="s">
        <v>77</v>
      </c>
      <c r="ES169" s="13">
        <v>489.6873415</v>
      </c>
      <c r="ET169" s="13">
        <v>27.81576458</v>
      </c>
      <c r="EU169" s="13">
        <v>128.10602449999999</v>
      </c>
      <c r="EV169" s="13">
        <v>33.565993970000001</v>
      </c>
      <c r="EW169" s="13">
        <v>250.66723640000001</v>
      </c>
      <c r="EX169" s="13">
        <v>21.029600500000001</v>
      </c>
      <c r="EY169" s="13">
        <v>46.183654529999998</v>
      </c>
      <c r="EZ169" s="13">
        <v>5.6941133199999996</v>
      </c>
      <c r="FA169" s="13">
        <v>26.512893340000002</v>
      </c>
      <c r="FB169" s="13">
        <v>5.5706095189999996</v>
      </c>
      <c r="FC169" s="13">
        <v>1.316027332</v>
      </c>
      <c r="FD169" s="13">
        <v>5.0992896649999997</v>
      </c>
      <c r="FE169" s="7" t="s">
        <v>77</v>
      </c>
      <c r="FF169" s="13">
        <v>4.6436977429999997</v>
      </c>
      <c r="FG169" s="7" t="s">
        <v>77</v>
      </c>
      <c r="FH169" s="13">
        <v>2.8057479179999998</v>
      </c>
      <c r="FI169" s="7" t="s">
        <v>77</v>
      </c>
      <c r="FJ169" s="13">
        <v>2.3743626500000001</v>
      </c>
      <c r="FK169" s="13">
        <v>0.26029034600000001</v>
      </c>
    </row>
    <row r="170" spans="1:167" x14ac:dyDescent="0.25">
      <c r="A170" t="s">
        <v>133</v>
      </c>
      <c r="B170" s="1" t="s">
        <v>225</v>
      </c>
      <c r="C170" s="15">
        <v>64.873819999999995</v>
      </c>
      <c r="D170" s="15">
        <v>-22.350280000000001</v>
      </c>
      <c r="E170">
        <v>16</v>
      </c>
      <c r="F170">
        <v>1</v>
      </c>
      <c r="G170" t="s">
        <v>72</v>
      </c>
      <c r="I170" s="17">
        <v>46.697000000000003</v>
      </c>
      <c r="J170" s="16">
        <f t="shared" si="64"/>
        <v>0.9339400000000001</v>
      </c>
      <c r="K170" s="17">
        <v>2.7829999999999999</v>
      </c>
      <c r="L170" s="16">
        <f t="shared" si="65"/>
        <v>7.2357999999999992E-2</v>
      </c>
      <c r="M170" s="17">
        <v>14.323</v>
      </c>
      <c r="N170" s="16">
        <f t="shared" si="66"/>
        <v>0.29791839999999997</v>
      </c>
      <c r="O170" s="17">
        <v>8.0289999999999999</v>
      </c>
      <c r="P170" s="16">
        <f t="shared" si="67"/>
        <v>0.14773359999999999</v>
      </c>
      <c r="Q170" s="17">
        <v>0.224</v>
      </c>
      <c r="R170" s="16">
        <f t="shared" si="68"/>
        <v>3.35552E-2</v>
      </c>
      <c r="S170" s="17">
        <v>6.9950000000000001</v>
      </c>
      <c r="T170" s="16">
        <f t="shared" si="69"/>
        <v>0.124511</v>
      </c>
      <c r="U170" s="17">
        <v>12.858000000000001</v>
      </c>
      <c r="V170" s="16">
        <f t="shared" si="70"/>
        <v>0.25716</v>
      </c>
      <c r="W170" s="17">
        <v>2.4359999999999999</v>
      </c>
      <c r="X170" s="16">
        <f t="shared" si="71"/>
        <v>4.1168399999999994E-2</v>
      </c>
      <c r="Y170" s="17">
        <v>0.79</v>
      </c>
      <c r="Z170" s="16">
        <f t="shared" si="72"/>
        <v>2.2831000000000001E-2</v>
      </c>
      <c r="AA170" s="17">
        <v>0.28100000000000003</v>
      </c>
      <c r="AB170" s="16">
        <f t="shared" si="73"/>
        <v>1.5651700000000001E-2</v>
      </c>
      <c r="AC170" s="16" t="s">
        <v>77</v>
      </c>
      <c r="AD170" s="16" t="s">
        <v>77</v>
      </c>
      <c r="AE170" s="16">
        <f t="shared" si="74"/>
        <v>95.416000000000039</v>
      </c>
      <c r="AF170" s="17"/>
      <c r="AG170" s="17">
        <v>47.322000000000003</v>
      </c>
      <c r="AH170" s="17">
        <v>2.5219999999999998</v>
      </c>
      <c r="AI170" s="17">
        <v>12.981999999999999</v>
      </c>
      <c r="AJ170" s="17">
        <v>0.84599999999999997</v>
      </c>
      <c r="AK170" s="17">
        <v>10.462</v>
      </c>
      <c r="AL170" s="17">
        <v>0.20300000000000001</v>
      </c>
      <c r="AM170" s="17">
        <v>10.83</v>
      </c>
      <c r="AN170" s="17">
        <v>11.654</v>
      </c>
      <c r="AO170" s="17">
        <v>2.2080000000000002</v>
      </c>
      <c r="AP170" s="17">
        <v>0.71599999999999997</v>
      </c>
      <c r="AQ170" s="17">
        <v>0.255</v>
      </c>
      <c r="AS170">
        <v>14.28</v>
      </c>
      <c r="AU170" s="13">
        <v>39.350200000000001</v>
      </c>
      <c r="AV170" s="7" t="s">
        <v>77</v>
      </c>
      <c r="AW170" s="7" t="s">
        <v>77</v>
      </c>
      <c r="AX170" s="7" t="s">
        <v>77</v>
      </c>
      <c r="AY170" s="13">
        <v>4.3400000000000001E-2</v>
      </c>
      <c r="AZ170" s="7" t="s">
        <v>77</v>
      </c>
      <c r="BA170" s="13">
        <v>12.948700000000001</v>
      </c>
      <c r="BB170" s="7" t="s">
        <v>77</v>
      </c>
      <c r="BC170" s="13">
        <v>0.19990000000000002</v>
      </c>
      <c r="BD170" s="7" t="s">
        <v>77</v>
      </c>
      <c r="BE170" s="13">
        <v>45.865499999999997</v>
      </c>
      <c r="BF170" s="7" t="s">
        <v>77</v>
      </c>
      <c r="BG170" s="13">
        <v>0.30310000000000004</v>
      </c>
      <c r="BH170" s="7" t="s">
        <v>77</v>
      </c>
      <c r="BI170" s="7" t="s">
        <v>77</v>
      </c>
      <c r="BJ170" s="7" t="s">
        <v>77</v>
      </c>
      <c r="BK170" s="13">
        <v>0.24855000000000002</v>
      </c>
      <c r="BL170" s="7" t="s">
        <v>77</v>
      </c>
      <c r="BM170" s="7" t="s">
        <v>77</v>
      </c>
      <c r="BN170" s="7" t="s">
        <v>77</v>
      </c>
      <c r="BO170" s="7" t="s">
        <v>77</v>
      </c>
      <c r="BP170" s="7" t="s">
        <v>77</v>
      </c>
      <c r="BQ170" s="7" t="s">
        <v>77</v>
      </c>
      <c r="BR170" s="7" t="s">
        <v>77</v>
      </c>
      <c r="BS170" s="7" t="s">
        <v>77</v>
      </c>
      <c r="BT170" s="7" t="s">
        <v>77</v>
      </c>
      <c r="BU170" s="7">
        <f t="shared" si="75"/>
        <v>98.959350000000001</v>
      </c>
      <c r="BV170" s="7">
        <v>86.326758179032353</v>
      </c>
      <c r="BW170" s="7" t="s">
        <v>77</v>
      </c>
      <c r="BY170" s="24" t="s">
        <v>77</v>
      </c>
      <c r="BZ170" s="1" t="s">
        <v>77</v>
      </c>
      <c r="CA170" s="13">
        <v>4.3460756831765401</v>
      </c>
      <c r="CB170" s="7">
        <f t="shared" si="76"/>
        <v>0.21730378415882701</v>
      </c>
      <c r="CC170" s="1" t="s">
        <v>77</v>
      </c>
      <c r="CD170" s="1" t="s">
        <v>77</v>
      </c>
      <c r="CE170" s="1" t="s">
        <v>77</v>
      </c>
      <c r="CF170" s="1" t="s">
        <v>77</v>
      </c>
      <c r="CG170" s="1" t="s">
        <v>77</v>
      </c>
      <c r="CH170" s="1" t="s">
        <v>77</v>
      </c>
      <c r="CI170" s="1" t="s">
        <v>77</v>
      </c>
      <c r="CJ170" s="1" t="s">
        <v>77</v>
      </c>
      <c r="CK170" s="1" t="s">
        <v>77</v>
      </c>
      <c r="CL170" s="1" t="s">
        <v>77</v>
      </c>
      <c r="CM170" s="1" t="s">
        <v>77</v>
      </c>
      <c r="CN170" s="1" t="s">
        <v>77</v>
      </c>
      <c r="CO170" s="1" t="s">
        <v>77</v>
      </c>
      <c r="CP170" s="1" t="s">
        <v>77</v>
      </c>
      <c r="CQ170" s="1" t="s">
        <v>77</v>
      </c>
      <c r="CR170" s="1" t="s">
        <v>77</v>
      </c>
      <c r="CS170" s="1" t="s">
        <v>77</v>
      </c>
      <c r="CT170" s="1" t="s">
        <v>77</v>
      </c>
      <c r="CU170" s="1" t="s">
        <v>77</v>
      </c>
      <c r="CV170" s="1" t="s">
        <v>77</v>
      </c>
      <c r="CW170" s="13">
        <v>30.879729663171101</v>
      </c>
      <c r="CX170" s="7">
        <f t="shared" si="77"/>
        <v>0.61759459326342203</v>
      </c>
      <c r="CY170" s="13">
        <v>159.752276898236</v>
      </c>
      <c r="CZ170" s="7">
        <f t="shared" si="78"/>
        <v>3.1950455379647202</v>
      </c>
      <c r="DA170" s="13">
        <v>44.146021290310202</v>
      </c>
      <c r="DB170" s="7">
        <f t="shared" si="79"/>
        <v>1.765840851612408</v>
      </c>
      <c r="DC170" s="13">
        <v>307.72657091523502</v>
      </c>
      <c r="DD170" s="7">
        <f t="shared" si="80"/>
        <v>18.463594254914099</v>
      </c>
      <c r="DE170" s="13">
        <v>26.521875997113298</v>
      </c>
      <c r="DF170" s="7">
        <f t="shared" si="81"/>
        <v>0.79565627991339893</v>
      </c>
      <c r="DG170" s="13">
        <v>57.369483888790199</v>
      </c>
      <c r="DH170" s="7">
        <f t="shared" si="82"/>
        <v>1.7210845166637059</v>
      </c>
      <c r="DI170" s="13">
        <v>6.9704244142595</v>
      </c>
      <c r="DJ170" s="7">
        <f t="shared" si="83"/>
        <v>0.209112732427785</v>
      </c>
      <c r="DK170" s="13">
        <v>31.511457835891999</v>
      </c>
      <c r="DL170" s="7">
        <f t="shared" si="84"/>
        <v>0.63022915671783997</v>
      </c>
      <c r="DM170" s="13">
        <v>6.3269182586573498</v>
      </c>
      <c r="DN170" s="7">
        <f t="shared" si="85"/>
        <v>0.50615346069258804</v>
      </c>
      <c r="DO170" s="13">
        <v>1.5707546260704599</v>
      </c>
      <c r="DP170" s="7">
        <f t="shared" si="86"/>
        <v>0.23561319391056898</v>
      </c>
      <c r="DQ170" s="13">
        <v>5.7936968518522498</v>
      </c>
      <c r="DR170" s="7">
        <f t="shared" si="87"/>
        <v>0.52143271666670243</v>
      </c>
      <c r="DS170" s="7" t="s">
        <v>77</v>
      </c>
      <c r="DT170" s="7" t="s">
        <v>77</v>
      </c>
      <c r="DU170" s="13">
        <v>5.3439920509322798</v>
      </c>
      <c r="DV170" s="7">
        <f t="shared" si="88"/>
        <v>0.2137596820372912</v>
      </c>
      <c r="DW170" s="7" t="s">
        <v>77</v>
      </c>
      <c r="DX170" s="7" t="s">
        <v>77</v>
      </c>
      <c r="DY170" s="13">
        <v>3.3331691553901401</v>
      </c>
      <c r="DZ170" s="7">
        <f t="shared" si="89"/>
        <v>0.1333267662156056</v>
      </c>
      <c r="EA170" s="7" t="s">
        <v>77</v>
      </c>
      <c r="EB170" s="7" t="s">
        <v>77</v>
      </c>
      <c r="EC170" s="13">
        <v>2.46159842217858</v>
      </c>
      <c r="ED170" s="13">
        <f t="shared" si="90"/>
        <v>0.14769590533071481</v>
      </c>
      <c r="EE170" s="13">
        <v>0.40195043396513302</v>
      </c>
      <c r="EF170" s="7">
        <f t="shared" si="91"/>
        <v>5.6273060755118627E-2</v>
      </c>
      <c r="EG170" s="13">
        <v>4.4103192261651101</v>
      </c>
      <c r="EH170" s="13">
        <f t="shared" si="92"/>
        <v>0.70565107618641765</v>
      </c>
      <c r="EI170" s="7" t="s">
        <v>77</v>
      </c>
      <c r="EJ170" s="7" t="s">
        <v>77</v>
      </c>
      <c r="EK170" s="7" t="s">
        <v>77</v>
      </c>
      <c r="EL170" s="7" t="s">
        <v>77</v>
      </c>
      <c r="EM170" s="7" t="s">
        <v>77</v>
      </c>
      <c r="EN170" s="7" t="s">
        <v>77</v>
      </c>
      <c r="EO170" s="7" t="s">
        <v>77</v>
      </c>
      <c r="EP170" s="7" t="s">
        <v>77</v>
      </c>
      <c r="EQ170" s="7" t="s">
        <v>77</v>
      </c>
      <c r="ER170" s="7" t="s">
        <v>77</v>
      </c>
      <c r="ES170" s="13">
        <v>459.00482469999997</v>
      </c>
      <c r="ET170" s="13">
        <v>26.473775280000002</v>
      </c>
      <c r="EU170" s="13">
        <v>136.9502023</v>
      </c>
      <c r="EV170" s="13">
        <v>37.90032282</v>
      </c>
      <c r="EW170" s="13">
        <v>263.78451719999998</v>
      </c>
      <c r="EX170" s="13">
        <v>22.734587139999999</v>
      </c>
      <c r="EY170" s="13">
        <v>49.177273139999997</v>
      </c>
      <c r="EZ170" s="13">
        <v>5.9757843810000004</v>
      </c>
      <c r="FA170" s="13">
        <v>27.01203787</v>
      </c>
      <c r="FB170" s="13">
        <v>5.4237686070000004</v>
      </c>
      <c r="FC170" s="13">
        <v>1.3465961</v>
      </c>
      <c r="FD170" s="13">
        <v>4.9671222369999999</v>
      </c>
      <c r="FE170" s="7" t="s">
        <v>77</v>
      </c>
      <c r="FF170" s="13">
        <v>4.5836942120000002</v>
      </c>
      <c r="FG170" s="7" t="s">
        <v>77</v>
      </c>
      <c r="FH170" s="13">
        <v>2.8615984710000002</v>
      </c>
      <c r="FI170" s="7" t="s">
        <v>77</v>
      </c>
      <c r="FJ170" s="13">
        <v>2.1169209539999998</v>
      </c>
      <c r="FK170" s="13">
        <v>0.34620163700000001</v>
      </c>
    </row>
    <row r="171" spans="1:167" x14ac:dyDescent="0.25">
      <c r="A171" t="s">
        <v>133</v>
      </c>
      <c r="B171" s="1" t="s">
        <v>225</v>
      </c>
      <c r="C171" s="15">
        <v>64.873819999999995</v>
      </c>
      <c r="D171" s="15">
        <v>-22.350280000000001</v>
      </c>
      <c r="E171">
        <v>25</v>
      </c>
      <c r="F171">
        <v>1</v>
      </c>
      <c r="G171" t="s">
        <v>72</v>
      </c>
      <c r="I171" s="17">
        <v>46.057000000000002</v>
      </c>
      <c r="J171" s="16">
        <f t="shared" si="64"/>
        <v>0.92114000000000007</v>
      </c>
      <c r="K171" s="17">
        <v>2.2309999999999999</v>
      </c>
      <c r="L171" s="16">
        <f t="shared" si="65"/>
        <v>5.8005999999999995E-2</v>
      </c>
      <c r="M171" s="17">
        <v>14.587999999999999</v>
      </c>
      <c r="N171" s="16">
        <f t="shared" si="66"/>
        <v>0.30343039999999999</v>
      </c>
      <c r="O171" s="17">
        <v>9.2789999999999999</v>
      </c>
      <c r="P171" s="16">
        <f t="shared" si="67"/>
        <v>0.17073359999999999</v>
      </c>
      <c r="Q171" s="17">
        <v>0.154</v>
      </c>
      <c r="R171" s="16">
        <f t="shared" si="68"/>
        <v>2.3069199999999998E-2</v>
      </c>
      <c r="S171" s="17">
        <v>7.069</v>
      </c>
      <c r="T171" s="16">
        <f t="shared" si="69"/>
        <v>0.1258282</v>
      </c>
      <c r="U171" s="17">
        <v>12.441000000000001</v>
      </c>
      <c r="V171" s="16">
        <f t="shared" si="70"/>
        <v>0.24882000000000001</v>
      </c>
      <c r="W171" s="17">
        <v>2.6379999999999999</v>
      </c>
      <c r="X171" s="16">
        <f t="shared" si="71"/>
        <v>4.4582199999999995E-2</v>
      </c>
      <c r="Y171" s="17">
        <v>0.871</v>
      </c>
      <c r="Z171" s="16">
        <f t="shared" si="72"/>
        <v>2.5171899999999997E-2</v>
      </c>
      <c r="AA171" s="17">
        <v>0.29499999999999998</v>
      </c>
      <c r="AB171" s="16">
        <f t="shared" si="73"/>
        <v>1.6431499999999998E-2</v>
      </c>
      <c r="AC171" s="16" t="s">
        <v>77</v>
      </c>
      <c r="AD171" s="16" t="s">
        <v>77</v>
      </c>
      <c r="AE171" s="16">
        <f t="shared" si="74"/>
        <v>95.623000000000005</v>
      </c>
      <c r="AF171" s="17"/>
      <c r="AG171" s="17">
        <v>47.293999999999997</v>
      </c>
      <c r="AH171" s="17">
        <v>2.1240000000000001</v>
      </c>
      <c r="AI171" s="17">
        <v>13.885999999999999</v>
      </c>
      <c r="AJ171" s="17">
        <v>0.81</v>
      </c>
      <c r="AK171" s="17">
        <v>9.952</v>
      </c>
      <c r="AL171" s="17">
        <v>0.14699999999999999</v>
      </c>
      <c r="AM171" s="17">
        <v>10.324</v>
      </c>
      <c r="AN171" s="17">
        <v>11.842000000000001</v>
      </c>
      <c r="AO171" s="17">
        <v>2.5110000000000001</v>
      </c>
      <c r="AP171" s="17">
        <v>0.82899999999999996</v>
      </c>
      <c r="AQ171" s="17">
        <v>0.28100000000000003</v>
      </c>
      <c r="AS171">
        <v>9.41</v>
      </c>
      <c r="AU171" s="13">
        <v>39.896299999999997</v>
      </c>
      <c r="AV171" s="7" t="s">
        <v>77</v>
      </c>
      <c r="AW171" s="7" t="s">
        <v>77</v>
      </c>
      <c r="AX171" s="7" t="s">
        <v>77</v>
      </c>
      <c r="AY171" s="13">
        <v>4.9200000000000001E-2</v>
      </c>
      <c r="AZ171" s="7" t="s">
        <v>77</v>
      </c>
      <c r="BA171" s="13">
        <v>12.8331</v>
      </c>
      <c r="BB171" s="7" t="s">
        <v>77</v>
      </c>
      <c r="BC171" s="13">
        <v>0.21450000000000002</v>
      </c>
      <c r="BD171" s="7" t="s">
        <v>77</v>
      </c>
      <c r="BE171" s="13">
        <v>46.069650000000003</v>
      </c>
      <c r="BF171" s="7" t="s">
        <v>77</v>
      </c>
      <c r="BG171" s="13">
        <v>0.31365000000000004</v>
      </c>
      <c r="BH171" s="7" t="s">
        <v>77</v>
      </c>
      <c r="BI171" s="7" t="s">
        <v>77</v>
      </c>
      <c r="BJ171" s="7" t="s">
        <v>77</v>
      </c>
      <c r="BK171" s="13">
        <v>0.2576</v>
      </c>
      <c r="BL171" s="7" t="s">
        <v>77</v>
      </c>
      <c r="BM171" s="7" t="s">
        <v>77</v>
      </c>
      <c r="BN171" s="7" t="s">
        <v>77</v>
      </c>
      <c r="BO171" s="7" t="s">
        <v>77</v>
      </c>
      <c r="BP171" s="7" t="s">
        <v>77</v>
      </c>
      <c r="BQ171" s="7" t="s">
        <v>77</v>
      </c>
      <c r="BR171" s="7" t="s">
        <v>77</v>
      </c>
      <c r="BS171" s="7" t="s">
        <v>77</v>
      </c>
      <c r="BT171" s="7" t="s">
        <v>77</v>
      </c>
      <c r="BU171" s="7">
        <f t="shared" si="75"/>
        <v>99.633999999999986</v>
      </c>
      <c r="BV171" s="7">
        <v>86.484261714567381</v>
      </c>
      <c r="BW171" s="7" t="s">
        <v>77</v>
      </c>
      <c r="BY171" s="24" t="s">
        <v>77</v>
      </c>
      <c r="BZ171" s="1" t="s">
        <v>77</v>
      </c>
      <c r="CA171" s="13">
        <v>5.1067673352170102</v>
      </c>
      <c r="CB171" s="7">
        <f t="shared" si="76"/>
        <v>0.25533836676085053</v>
      </c>
      <c r="CC171" s="1" t="s">
        <v>77</v>
      </c>
      <c r="CD171" s="1" t="s">
        <v>77</v>
      </c>
      <c r="CE171" s="1" t="s">
        <v>77</v>
      </c>
      <c r="CF171" s="1" t="s">
        <v>77</v>
      </c>
      <c r="CG171" s="1" t="s">
        <v>77</v>
      </c>
      <c r="CH171" s="1" t="s">
        <v>77</v>
      </c>
      <c r="CI171" s="1" t="s">
        <v>77</v>
      </c>
      <c r="CJ171" s="1" t="s">
        <v>77</v>
      </c>
      <c r="CK171" s="1" t="s">
        <v>77</v>
      </c>
      <c r="CL171" s="1" t="s">
        <v>77</v>
      </c>
      <c r="CM171" s="1" t="s">
        <v>77</v>
      </c>
      <c r="CN171" s="1" t="s">
        <v>77</v>
      </c>
      <c r="CO171" s="1" t="s">
        <v>77</v>
      </c>
      <c r="CP171" s="1" t="s">
        <v>77</v>
      </c>
      <c r="CQ171" s="1" t="s">
        <v>77</v>
      </c>
      <c r="CR171" s="1" t="s">
        <v>77</v>
      </c>
      <c r="CS171" s="1" t="s">
        <v>77</v>
      </c>
      <c r="CT171" s="1" t="s">
        <v>77</v>
      </c>
      <c r="CU171" s="1" t="s">
        <v>77</v>
      </c>
      <c r="CV171" s="1" t="s">
        <v>77</v>
      </c>
      <c r="CW171" s="13">
        <v>32.905212145073897</v>
      </c>
      <c r="CX171" s="7">
        <f t="shared" si="77"/>
        <v>0.65810424290147795</v>
      </c>
      <c r="CY171" s="13">
        <v>156.329612302562</v>
      </c>
      <c r="CZ171" s="7">
        <f t="shared" si="78"/>
        <v>3.1265922460512399</v>
      </c>
      <c r="DA171" s="13">
        <v>43.718010329334398</v>
      </c>
      <c r="DB171" s="7">
        <f t="shared" si="79"/>
        <v>1.748720413173376</v>
      </c>
      <c r="DC171" s="13">
        <v>347.83338737320003</v>
      </c>
      <c r="DD171" s="7">
        <f t="shared" si="80"/>
        <v>20.870003242392002</v>
      </c>
      <c r="DE171" s="13">
        <v>27.433675714484199</v>
      </c>
      <c r="DF171" s="7">
        <f t="shared" si="81"/>
        <v>0.82301027143452599</v>
      </c>
      <c r="DG171" s="13">
        <v>60.838274121080197</v>
      </c>
      <c r="DH171" s="7">
        <f t="shared" si="82"/>
        <v>1.8251482236324059</v>
      </c>
      <c r="DI171" s="13">
        <v>7.6036986428273696</v>
      </c>
      <c r="DJ171" s="7">
        <f t="shared" si="83"/>
        <v>0.22811095928482109</v>
      </c>
      <c r="DK171" s="13">
        <v>34.3708022604104</v>
      </c>
      <c r="DL171" s="7">
        <f t="shared" si="84"/>
        <v>0.68741604520820798</v>
      </c>
      <c r="DM171" s="13">
        <v>7.0446031543841796</v>
      </c>
      <c r="DN171" s="7">
        <f t="shared" si="85"/>
        <v>0.56356825235073438</v>
      </c>
      <c r="DO171" s="13">
        <v>1.8640135022465198</v>
      </c>
      <c r="DP171" s="7">
        <f t="shared" si="86"/>
        <v>0.27960202533697798</v>
      </c>
      <c r="DQ171" s="13">
        <v>6.4355690397887901</v>
      </c>
      <c r="DR171" s="7">
        <f t="shared" si="87"/>
        <v>0.57920121358099108</v>
      </c>
      <c r="DS171" s="7" t="s">
        <v>77</v>
      </c>
      <c r="DT171" s="7" t="s">
        <v>77</v>
      </c>
      <c r="DU171" s="13">
        <v>5.6256947982768999</v>
      </c>
      <c r="DV171" s="7">
        <f t="shared" si="88"/>
        <v>0.225027791931076</v>
      </c>
      <c r="DW171" s="7" t="s">
        <v>77</v>
      </c>
      <c r="DX171" s="7" t="s">
        <v>77</v>
      </c>
      <c r="DY171" s="13">
        <v>3.19932894066423</v>
      </c>
      <c r="DZ171" s="7">
        <f t="shared" si="89"/>
        <v>0.12797315762656919</v>
      </c>
      <c r="EA171" s="7" t="s">
        <v>77</v>
      </c>
      <c r="EB171" s="7" t="s">
        <v>77</v>
      </c>
      <c r="EC171" s="13">
        <v>2.6576034091435501</v>
      </c>
      <c r="ED171" s="13">
        <f t="shared" si="90"/>
        <v>0.15945620454861301</v>
      </c>
      <c r="EE171" s="13">
        <v>0.36368347306498705</v>
      </c>
      <c r="EF171" s="7">
        <f t="shared" si="91"/>
        <v>5.0915686229098193E-2</v>
      </c>
      <c r="EG171" s="13">
        <v>3.87024352679606</v>
      </c>
      <c r="EH171" s="13">
        <f t="shared" si="92"/>
        <v>0.61923896428736958</v>
      </c>
      <c r="EI171" s="7" t="s">
        <v>77</v>
      </c>
      <c r="EJ171" s="7" t="s">
        <v>77</v>
      </c>
      <c r="EK171" s="7" t="s">
        <v>77</v>
      </c>
      <c r="EL171" s="7" t="s">
        <v>77</v>
      </c>
      <c r="EM171" s="7" t="s">
        <v>77</v>
      </c>
      <c r="EN171" s="7" t="s">
        <v>77</v>
      </c>
      <c r="EO171" s="7" t="s">
        <v>77</v>
      </c>
      <c r="EP171" s="7" t="s">
        <v>77</v>
      </c>
      <c r="EQ171" s="7" t="s">
        <v>77</v>
      </c>
      <c r="ER171" s="7" t="s">
        <v>77</v>
      </c>
      <c r="ES171" s="13">
        <v>504.91105859999999</v>
      </c>
      <c r="ET171" s="13">
        <v>29.811483110000001</v>
      </c>
      <c r="EU171" s="13">
        <v>141.6259938</v>
      </c>
      <c r="EV171" s="13">
        <v>39.643304239999999</v>
      </c>
      <c r="EW171" s="13">
        <v>315.10326209999999</v>
      </c>
      <c r="EX171" s="13">
        <v>24.852191390000002</v>
      </c>
      <c r="EY171" s="13">
        <v>55.113501460000002</v>
      </c>
      <c r="EZ171" s="13">
        <v>6.8887352100000001</v>
      </c>
      <c r="FA171" s="13">
        <v>31.136817480000001</v>
      </c>
      <c r="FB171" s="13">
        <v>6.3819582749999997</v>
      </c>
      <c r="FC171" s="13">
        <v>1.6887266510000001</v>
      </c>
      <c r="FD171" s="13">
        <v>5.8305581770000003</v>
      </c>
      <c r="FE171" s="7" t="s">
        <v>77</v>
      </c>
      <c r="FF171" s="13">
        <v>5.0983319180000004</v>
      </c>
      <c r="FG171" s="7" t="s">
        <v>77</v>
      </c>
      <c r="FH171" s="13">
        <v>2.9011377600000001</v>
      </c>
      <c r="FI171" s="7" t="s">
        <v>77</v>
      </c>
      <c r="FJ171" s="13">
        <v>2.4125245780000002</v>
      </c>
      <c r="FK171" s="13">
        <v>0.33047174800000001</v>
      </c>
    </row>
    <row r="172" spans="1:167" x14ac:dyDescent="0.25">
      <c r="A172" t="s">
        <v>133</v>
      </c>
      <c r="B172" s="1" t="s">
        <v>225</v>
      </c>
      <c r="C172" s="15">
        <v>64.873819999999995</v>
      </c>
      <c r="D172" s="15">
        <v>-22.350280000000001</v>
      </c>
      <c r="E172">
        <v>35</v>
      </c>
      <c r="F172">
        <v>1</v>
      </c>
      <c r="G172" t="s">
        <v>72</v>
      </c>
      <c r="I172" s="17">
        <v>45.756</v>
      </c>
      <c r="J172" s="16">
        <f t="shared" si="64"/>
        <v>0.91512000000000004</v>
      </c>
      <c r="K172" s="17">
        <v>2.2170000000000001</v>
      </c>
      <c r="L172" s="16">
        <f t="shared" si="65"/>
        <v>5.7641999999999999E-2</v>
      </c>
      <c r="M172" s="17">
        <v>14.606999999999999</v>
      </c>
      <c r="N172" s="16">
        <f t="shared" si="66"/>
        <v>0.30382559999999997</v>
      </c>
      <c r="O172" s="17">
        <v>9.7509999999999994</v>
      </c>
      <c r="P172" s="16">
        <f t="shared" si="67"/>
        <v>0.17941839999999998</v>
      </c>
      <c r="Q172" s="17">
        <v>0.19500000000000001</v>
      </c>
      <c r="R172" s="16">
        <f t="shared" si="68"/>
        <v>2.9210999999999997E-2</v>
      </c>
      <c r="S172" s="17">
        <v>7.0570000000000004</v>
      </c>
      <c r="T172" s="16">
        <f t="shared" si="69"/>
        <v>0.12561459999999999</v>
      </c>
      <c r="U172" s="17">
        <v>12.518000000000001</v>
      </c>
      <c r="V172" s="16">
        <f t="shared" si="70"/>
        <v>0.25036000000000003</v>
      </c>
      <c r="W172" s="17">
        <v>2.6509999999999998</v>
      </c>
      <c r="X172" s="16">
        <f t="shared" si="71"/>
        <v>4.4801899999999992E-2</v>
      </c>
      <c r="Y172" s="17">
        <v>0.86599999999999999</v>
      </c>
      <c r="Z172" s="16">
        <f t="shared" si="72"/>
        <v>2.5027399999999998E-2</v>
      </c>
      <c r="AA172" s="17">
        <v>0.30499999999999999</v>
      </c>
      <c r="AB172" s="16">
        <f t="shared" si="73"/>
        <v>1.69885E-2</v>
      </c>
      <c r="AC172" s="16" t="s">
        <v>77</v>
      </c>
      <c r="AD172" s="16" t="s">
        <v>77</v>
      </c>
      <c r="AE172" s="16">
        <f t="shared" si="74"/>
        <v>95.923000000000002</v>
      </c>
      <c r="AF172" s="17"/>
      <c r="AG172" s="17">
        <v>47.024999999999999</v>
      </c>
      <c r="AH172" s="17">
        <v>2.1280000000000001</v>
      </c>
      <c r="AI172" s="17">
        <v>14.02</v>
      </c>
      <c r="AJ172" s="17">
        <v>0.81200000000000006</v>
      </c>
      <c r="AK172" s="17">
        <v>9.9350000000000005</v>
      </c>
      <c r="AL172" s="17">
        <v>0.187</v>
      </c>
      <c r="AM172" s="17">
        <v>10.209</v>
      </c>
      <c r="AN172" s="17">
        <v>12.015000000000001</v>
      </c>
      <c r="AO172" s="17">
        <v>2.5449999999999999</v>
      </c>
      <c r="AP172" s="17">
        <v>0.83099999999999996</v>
      </c>
      <c r="AQ172" s="17">
        <v>0.29299999999999998</v>
      </c>
      <c r="AS172">
        <v>8.3800000000000008</v>
      </c>
      <c r="AU172" s="13">
        <v>40.019500000000001</v>
      </c>
      <c r="AV172" s="7" t="s">
        <v>77</v>
      </c>
      <c r="AW172" s="7" t="s">
        <v>77</v>
      </c>
      <c r="AX172" s="7" t="s">
        <v>77</v>
      </c>
      <c r="AY172" s="13">
        <v>3.9750000000000001E-2</v>
      </c>
      <c r="AZ172" s="7" t="s">
        <v>77</v>
      </c>
      <c r="BA172" s="13">
        <v>12.870200000000001</v>
      </c>
      <c r="BB172" s="7" t="s">
        <v>77</v>
      </c>
      <c r="BC172" s="13">
        <v>0.24510000000000001</v>
      </c>
      <c r="BD172" s="7" t="s">
        <v>77</v>
      </c>
      <c r="BE172" s="13">
        <v>45.999850000000002</v>
      </c>
      <c r="BF172" s="7" t="s">
        <v>77</v>
      </c>
      <c r="BG172" s="13">
        <v>0.3049</v>
      </c>
      <c r="BH172" s="7" t="s">
        <v>77</v>
      </c>
      <c r="BI172" s="7" t="s">
        <v>77</v>
      </c>
      <c r="BJ172" s="7" t="s">
        <v>77</v>
      </c>
      <c r="BK172" s="13">
        <v>0.24375000000000002</v>
      </c>
      <c r="BL172" s="7" t="s">
        <v>77</v>
      </c>
      <c r="BM172" s="7" t="s">
        <v>77</v>
      </c>
      <c r="BN172" s="7" t="s">
        <v>77</v>
      </c>
      <c r="BO172" s="7" t="s">
        <v>77</v>
      </c>
      <c r="BP172" s="7" t="s">
        <v>77</v>
      </c>
      <c r="BQ172" s="7" t="s">
        <v>77</v>
      </c>
      <c r="BR172" s="7" t="s">
        <v>77</v>
      </c>
      <c r="BS172" s="7" t="s">
        <v>77</v>
      </c>
      <c r="BT172" s="7" t="s">
        <v>77</v>
      </c>
      <c r="BU172" s="7">
        <f t="shared" si="75"/>
        <v>99.723050000000015</v>
      </c>
      <c r="BV172" s="7">
        <v>86.432711947216802</v>
      </c>
      <c r="BW172" s="7" t="s">
        <v>77</v>
      </c>
      <c r="BY172" s="24" t="s">
        <v>77</v>
      </c>
      <c r="BZ172" s="1" t="s">
        <v>77</v>
      </c>
      <c r="CA172" s="13">
        <v>5.0157246793323704</v>
      </c>
      <c r="CB172" s="7">
        <f t="shared" si="76"/>
        <v>0.25078623396661853</v>
      </c>
      <c r="CC172" s="1" t="s">
        <v>77</v>
      </c>
      <c r="CD172" s="1" t="s">
        <v>77</v>
      </c>
      <c r="CE172" s="1" t="s">
        <v>77</v>
      </c>
      <c r="CF172" s="1" t="s">
        <v>77</v>
      </c>
      <c r="CG172" s="1" t="s">
        <v>77</v>
      </c>
      <c r="CH172" s="1" t="s">
        <v>77</v>
      </c>
      <c r="CI172" s="1" t="s">
        <v>77</v>
      </c>
      <c r="CJ172" s="1" t="s">
        <v>77</v>
      </c>
      <c r="CK172" s="1" t="s">
        <v>77</v>
      </c>
      <c r="CL172" s="1" t="s">
        <v>77</v>
      </c>
      <c r="CM172" s="1" t="s">
        <v>77</v>
      </c>
      <c r="CN172" s="1" t="s">
        <v>77</v>
      </c>
      <c r="CO172" s="1" t="s">
        <v>77</v>
      </c>
      <c r="CP172" s="1" t="s">
        <v>77</v>
      </c>
      <c r="CQ172" s="1" t="s">
        <v>77</v>
      </c>
      <c r="CR172" s="1" t="s">
        <v>77</v>
      </c>
      <c r="CS172" s="1" t="s">
        <v>77</v>
      </c>
      <c r="CT172" s="1" t="s">
        <v>77</v>
      </c>
      <c r="CU172" s="1" t="s">
        <v>77</v>
      </c>
      <c r="CV172" s="1" t="s">
        <v>77</v>
      </c>
      <c r="CW172" s="13">
        <v>33.241469443418502</v>
      </c>
      <c r="CX172" s="7">
        <f t="shared" si="77"/>
        <v>0.66482938886837006</v>
      </c>
      <c r="CY172" s="13">
        <v>160.52504474813199</v>
      </c>
      <c r="CZ172" s="7">
        <f t="shared" si="78"/>
        <v>3.2105008949626397</v>
      </c>
      <c r="DA172" s="13">
        <v>44.977609542771297</v>
      </c>
      <c r="DB172" s="7">
        <f t="shared" si="79"/>
        <v>1.7991043817108519</v>
      </c>
      <c r="DC172" s="13">
        <v>341.92162356494498</v>
      </c>
      <c r="DD172" s="7">
        <f t="shared" si="80"/>
        <v>20.515297413896697</v>
      </c>
      <c r="DE172" s="13">
        <v>27.351544384246001</v>
      </c>
      <c r="DF172" s="7">
        <f t="shared" si="81"/>
        <v>0.82054633152737999</v>
      </c>
      <c r="DG172" s="13">
        <v>61.172171579308497</v>
      </c>
      <c r="DH172" s="7">
        <f t="shared" si="82"/>
        <v>1.8351651473792547</v>
      </c>
      <c r="DI172" s="13">
        <v>7.5989868017597599</v>
      </c>
      <c r="DJ172" s="7">
        <f t="shared" si="83"/>
        <v>0.22796960405279279</v>
      </c>
      <c r="DK172" s="13">
        <v>34.935232679358599</v>
      </c>
      <c r="DL172" s="7">
        <f t="shared" si="84"/>
        <v>0.69870465358717204</v>
      </c>
      <c r="DM172" s="13">
        <v>7.4132192210437502</v>
      </c>
      <c r="DN172" s="7">
        <f t="shared" si="85"/>
        <v>0.5930575376835</v>
      </c>
      <c r="DO172" s="13">
        <v>1.82817154434054</v>
      </c>
      <c r="DP172" s="7">
        <f t="shared" si="86"/>
        <v>0.274225731651081</v>
      </c>
      <c r="DQ172" s="13">
        <v>6.4909378203124799</v>
      </c>
      <c r="DR172" s="7">
        <f t="shared" si="87"/>
        <v>0.5841844038281232</v>
      </c>
      <c r="DS172" s="7" t="s">
        <v>77</v>
      </c>
      <c r="DT172" s="7" t="s">
        <v>77</v>
      </c>
      <c r="DU172" s="13">
        <v>5.4615668730508098</v>
      </c>
      <c r="DV172" s="7">
        <f t="shared" si="88"/>
        <v>0.21846267492203239</v>
      </c>
      <c r="DW172" s="7" t="s">
        <v>77</v>
      </c>
      <c r="DX172" s="7" t="s">
        <v>77</v>
      </c>
      <c r="DY172" s="13">
        <v>3.1613271235966298</v>
      </c>
      <c r="DZ172" s="7">
        <f t="shared" si="89"/>
        <v>0.1264530849438652</v>
      </c>
      <c r="EA172" s="7" t="s">
        <v>77</v>
      </c>
      <c r="EB172" s="7" t="s">
        <v>77</v>
      </c>
      <c r="EC172" s="13">
        <v>2.4455755626025799</v>
      </c>
      <c r="ED172" s="13">
        <f t="shared" si="90"/>
        <v>0.14673453375615478</v>
      </c>
      <c r="EE172" s="13">
        <v>0.43524251411287201</v>
      </c>
      <c r="EF172" s="7">
        <f t="shared" si="91"/>
        <v>6.0933951975802085E-2</v>
      </c>
      <c r="EG172" s="13">
        <v>4.3141788745107199</v>
      </c>
      <c r="EH172" s="13">
        <f t="shared" si="92"/>
        <v>0.69026861992171518</v>
      </c>
      <c r="EI172" s="7" t="s">
        <v>77</v>
      </c>
      <c r="EJ172" s="7" t="s">
        <v>77</v>
      </c>
      <c r="EK172" s="7" t="s">
        <v>77</v>
      </c>
      <c r="EL172" s="7" t="s">
        <v>77</v>
      </c>
      <c r="EM172" s="7" t="s">
        <v>77</v>
      </c>
      <c r="EN172" s="7" t="s">
        <v>77</v>
      </c>
      <c r="EO172" s="7" t="s">
        <v>77</v>
      </c>
      <c r="EP172" s="7" t="s">
        <v>77</v>
      </c>
      <c r="EQ172" s="7" t="s">
        <v>77</v>
      </c>
      <c r="ER172" s="7" t="s">
        <v>77</v>
      </c>
      <c r="ES172" s="13">
        <v>512.50301049999996</v>
      </c>
      <c r="ET172" s="13">
        <v>30.458233360000001</v>
      </c>
      <c r="EU172" s="13">
        <v>147.07948210000001</v>
      </c>
      <c r="EV172" s="13">
        <v>41.24456756</v>
      </c>
      <c r="EW172" s="13">
        <v>313.26946889999999</v>
      </c>
      <c r="EX172" s="13">
        <v>25.059506899999999</v>
      </c>
      <c r="EY172" s="13">
        <v>56.046041700000004</v>
      </c>
      <c r="EZ172" s="13">
        <v>6.9626791929999996</v>
      </c>
      <c r="FA172" s="13">
        <v>32.007940320000003</v>
      </c>
      <c r="FB172" s="13">
        <v>6.7922292300000002</v>
      </c>
      <c r="FC172" s="13">
        <v>1.6750733879999999</v>
      </c>
      <c r="FD172" s="13">
        <v>5.9475177380000002</v>
      </c>
      <c r="FE172" s="7" t="s">
        <v>77</v>
      </c>
      <c r="FF172" s="13">
        <v>5.0056396489999999</v>
      </c>
      <c r="FG172" s="7" t="s">
        <v>77</v>
      </c>
      <c r="FH172" s="13">
        <v>2.8989439739999998</v>
      </c>
      <c r="FI172" s="7" t="s">
        <v>77</v>
      </c>
      <c r="FJ172" s="13">
        <v>2.2447582559999999</v>
      </c>
      <c r="FK172" s="13">
        <v>0.39985257699999999</v>
      </c>
    </row>
    <row r="173" spans="1:167" x14ac:dyDescent="0.25">
      <c r="A173" t="s">
        <v>133</v>
      </c>
      <c r="B173" s="1" t="s">
        <v>225</v>
      </c>
      <c r="C173" s="15">
        <v>64.873819999999995</v>
      </c>
      <c r="D173" s="15">
        <v>-22.350280000000001</v>
      </c>
      <c r="E173">
        <v>34</v>
      </c>
      <c r="F173">
        <v>1</v>
      </c>
      <c r="G173" t="s">
        <v>72</v>
      </c>
      <c r="I173" s="17">
        <v>46.087000000000003</v>
      </c>
      <c r="J173" s="16">
        <f t="shared" si="64"/>
        <v>0.92174000000000011</v>
      </c>
      <c r="K173" s="17">
        <v>2.15</v>
      </c>
      <c r="L173" s="16">
        <f t="shared" si="65"/>
        <v>5.5899999999999998E-2</v>
      </c>
      <c r="M173" s="17">
        <v>14.747</v>
      </c>
      <c r="N173" s="16">
        <f t="shared" si="66"/>
        <v>0.3067376</v>
      </c>
      <c r="O173" s="17">
        <v>9.0609999999999999</v>
      </c>
      <c r="P173" s="16">
        <f t="shared" si="67"/>
        <v>0.16672239999999999</v>
      </c>
      <c r="Q173" s="17">
        <v>0.157</v>
      </c>
      <c r="R173" s="16">
        <f t="shared" si="68"/>
        <v>2.3518599999999997E-2</v>
      </c>
      <c r="S173" s="17">
        <v>6.9779999999999998</v>
      </c>
      <c r="T173" s="16">
        <f t="shared" si="69"/>
        <v>0.1242084</v>
      </c>
      <c r="U173" s="17">
        <v>12.77</v>
      </c>
      <c r="V173" s="16">
        <f t="shared" si="70"/>
        <v>0.25540000000000002</v>
      </c>
      <c r="W173" s="17">
        <v>2.4649999999999999</v>
      </c>
      <c r="X173" s="16">
        <f t="shared" si="71"/>
        <v>4.1658499999999994E-2</v>
      </c>
      <c r="Y173" s="17">
        <v>0.81699999999999995</v>
      </c>
      <c r="Z173" s="16">
        <f t="shared" si="72"/>
        <v>2.3611299999999998E-2</v>
      </c>
      <c r="AA173" s="17">
        <v>0.28100000000000003</v>
      </c>
      <c r="AB173" s="16">
        <f t="shared" si="73"/>
        <v>1.5651700000000001E-2</v>
      </c>
      <c r="AC173" s="16" t="s">
        <v>77</v>
      </c>
      <c r="AD173" s="16" t="s">
        <v>77</v>
      </c>
      <c r="AE173" s="16">
        <f t="shared" si="74"/>
        <v>95.512999999999991</v>
      </c>
      <c r="AF173" s="17"/>
      <c r="AG173" s="17">
        <v>47.485999999999997</v>
      </c>
      <c r="AH173" s="17">
        <v>2.0910000000000002</v>
      </c>
      <c r="AI173" s="17">
        <v>14.339</v>
      </c>
      <c r="AJ173" s="17">
        <v>0.81</v>
      </c>
      <c r="AK173" s="17">
        <v>9.8759999999999994</v>
      </c>
      <c r="AL173" s="17">
        <v>0.153</v>
      </c>
      <c r="AM173" s="17">
        <v>9.3640000000000008</v>
      </c>
      <c r="AN173" s="17">
        <v>12.417</v>
      </c>
      <c r="AO173" s="17">
        <v>2.3969999999999998</v>
      </c>
      <c r="AP173" s="17">
        <v>0.79400000000000004</v>
      </c>
      <c r="AQ173" s="17">
        <v>0.27300000000000002</v>
      </c>
      <c r="AS173">
        <v>7.17</v>
      </c>
      <c r="AU173" s="13">
        <v>39.627949999999998</v>
      </c>
      <c r="AV173" s="7" t="s">
        <v>77</v>
      </c>
      <c r="AW173" s="7" t="s">
        <v>77</v>
      </c>
      <c r="AX173" s="7" t="s">
        <v>77</v>
      </c>
      <c r="AY173" s="13">
        <v>4.0050000000000002E-2</v>
      </c>
      <c r="AZ173" s="7" t="s">
        <v>77</v>
      </c>
      <c r="BA173" s="13">
        <v>13.911350000000001</v>
      </c>
      <c r="BB173" s="7" t="s">
        <v>77</v>
      </c>
      <c r="BC173" s="13">
        <v>0.23265000000000002</v>
      </c>
      <c r="BD173" s="7" t="s">
        <v>77</v>
      </c>
      <c r="BE173" s="13">
        <v>45.076700000000002</v>
      </c>
      <c r="BF173" s="7" t="s">
        <v>77</v>
      </c>
      <c r="BG173" s="13">
        <v>0.32070000000000004</v>
      </c>
      <c r="BH173" s="7" t="s">
        <v>77</v>
      </c>
      <c r="BI173" s="7" t="s">
        <v>77</v>
      </c>
      <c r="BJ173" s="7" t="s">
        <v>77</v>
      </c>
      <c r="BK173" s="13">
        <v>0.20805000000000001</v>
      </c>
      <c r="BL173" s="7" t="s">
        <v>77</v>
      </c>
      <c r="BM173" s="7" t="s">
        <v>77</v>
      </c>
      <c r="BN173" s="7" t="s">
        <v>77</v>
      </c>
      <c r="BO173" s="7" t="s">
        <v>77</v>
      </c>
      <c r="BP173" s="7" t="s">
        <v>77</v>
      </c>
      <c r="BQ173" s="7" t="s">
        <v>77</v>
      </c>
      <c r="BR173" s="7" t="s">
        <v>77</v>
      </c>
      <c r="BS173" s="7" t="s">
        <v>77</v>
      </c>
      <c r="BT173" s="7" t="s">
        <v>77</v>
      </c>
      <c r="BU173" s="7">
        <f t="shared" si="75"/>
        <v>99.417450000000002</v>
      </c>
      <c r="BV173" s="7">
        <v>85.241150872933417</v>
      </c>
      <c r="BW173" s="7" t="s">
        <v>77</v>
      </c>
      <c r="BY173" s="24" t="s">
        <v>77</v>
      </c>
      <c r="BZ173" s="1" t="s">
        <v>77</v>
      </c>
      <c r="CA173" s="13">
        <v>4.4242843085455501</v>
      </c>
      <c r="CB173" s="7">
        <f t="shared" si="76"/>
        <v>0.22121421542727751</v>
      </c>
      <c r="CC173" s="1" t="s">
        <v>77</v>
      </c>
      <c r="CD173" s="1" t="s">
        <v>77</v>
      </c>
      <c r="CE173" s="1" t="s">
        <v>77</v>
      </c>
      <c r="CF173" s="1" t="s">
        <v>77</v>
      </c>
      <c r="CG173" s="1" t="s">
        <v>77</v>
      </c>
      <c r="CH173" s="1" t="s">
        <v>77</v>
      </c>
      <c r="CI173" s="1" t="s">
        <v>77</v>
      </c>
      <c r="CJ173" s="1" t="s">
        <v>77</v>
      </c>
      <c r="CK173" s="1" t="s">
        <v>77</v>
      </c>
      <c r="CL173" s="1" t="s">
        <v>77</v>
      </c>
      <c r="CM173" s="1" t="s">
        <v>77</v>
      </c>
      <c r="CN173" s="1" t="s">
        <v>77</v>
      </c>
      <c r="CO173" s="1" t="s">
        <v>77</v>
      </c>
      <c r="CP173" s="1" t="s">
        <v>77</v>
      </c>
      <c r="CQ173" s="1" t="s">
        <v>77</v>
      </c>
      <c r="CR173" s="1" t="s">
        <v>77</v>
      </c>
      <c r="CS173" s="1" t="s">
        <v>77</v>
      </c>
      <c r="CT173" s="1" t="s">
        <v>77</v>
      </c>
      <c r="CU173" s="1" t="s">
        <v>77</v>
      </c>
      <c r="CV173" s="1" t="s">
        <v>77</v>
      </c>
      <c r="CW173" s="13">
        <v>32.080943355490902</v>
      </c>
      <c r="CX173" s="7">
        <f t="shared" si="77"/>
        <v>0.64161886710981808</v>
      </c>
      <c r="CY173" s="13">
        <v>153.29852201998199</v>
      </c>
      <c r="CZ173" s="7">
        <f t="shared" si="78"/>
        <v>3.06597044039964</v>
      </c>
      <c r="DA173" s="13">
        <v>42.496129564916401</v>
      </c>
      <c r="DB173" s="7">
        <f t="shared" si="79"/>
        <v>1.6998451825966561</v>
      </c>
      <c r="DC173" s="13">
        <v>322.32831487711701</v>
      </c>
      <c r="DD173" s="7">
        <f t="shared" si="80"/>
        <v>19.33969889262702</v>
      </c>
      <c r="DE173" s="13">
        <v>25.810133325232599</v>
      </c>
      <c r="DF173" s="7">
        <f t="shared" si="81"/>
        <v>0.77430399975697795</v>
      </c>
      <c r="DG173" s="13">
        <v>56.654273318354299</v>
      </c>
      <c r="DH173" s="7">
        <f t="shared" si="82"/>
        <v>1.6996281995506288</v>
      </c>
      <c r="DI173" s="13">
        <v>6.91199493127605</v>
      </c>
      <c r="DJ173" s="7">
        <f t="shared" si="83"/>
        <v>0.20735984793828149</v>
      </c>
      <c r="DK173" s="13">
        <v>32.514909447550302</v>
      </c>
      <c r="DL173" s="7">
        <f t="shared" si="84"/>
        <v>0.65029818895100611</v>
      </c>
      <c r="DM173" s="13">
        <v>6.7243045964603603</v>
      </c>
      <c r="DN173" s="7">
        <f t="shared" si="85"/>
        <v>0.53794436771682885</v>
      </c>
      <c r="DO173" s="13">
        <v>1.5763818294057601</v>
      </c>
      <c r="DP173" s="7">
        <f t="shared" si="86"/>
        <v>0.236457274410864</v>
      </c>
      <c r="DQ173" s="13">
        <v>5.9984963074910098</v>
      </c>
      <c r="DR173" s="7">
        <f t="shared" si="87"/>
        <v>0.53986466767419083</v>
      </c>
      <c r="DS173" s="7" t="s">
        <v>77</v>
      </c>
      <c r="DT173" s="7" t="s">
        <v>77</v>
      </c>
      <c r="DU173" s="13">
        <v>5.3301885257195396</v>
      </c>
      <c r="DV173" s="7">
        <f t="shared" si="88"/>
        <v>0.21320754102878159</v>
      </c>
      <c r="DW173" s="7" t="s">
        <v>77</v>
      </c>
      <c r="DX173" s="7" t="s">
        <v>77</v>
      </c>
      <c r="DY173" s="13">
        <v>3.1278106085181001</v>
      </c>
      <c r="DZ173" s="7">
        <f t="shared" si="89"/>
        <v>0.125112424340724</v>
      </c>
      <c r="EA173" s="7" t="s">
        <v>77</v>
      </c>
      <c r="EB173" s="7" t="s">
        <v>77</v>
      </c>
      <c r="EC173" s="13">
        <v>2.7936567176323699</v>
      </c>
      <c r="ED173" s="13">
        <f t="shared" si="90"/>
        <v>0.16761940305794218</v>
      </c>
      <c r="EE173" s="13">
        <v>0.39957427926368999</v>
      </c>
      <c r="EF173" s="7">
        <f t="shared" si="91"/>
        <v>5.5940399096916602E-2</v>
      </c>
      <c r="EG173" s="13">
        <v>4.2593771935629796</v>
      </c>
      <c r="EH173" s="13">
        <f t="shared" si="92"/>
        <v>0.68150035097007677</v>
      </c>
      <c r="EI173" s="7" t="s">
        <v>77</v>
      </c>
      <c r="EJ173" s="7" t="s">
        <v>77</v>
      </c>
      <c r="EK173" s="7" t="s">
        <v>77</v>
      </c>
      <c r="EL173" s="7" t="s">
        <v>77</v>
      </c>
      <c r="EM173" s="7" t="s">
        <v>77</v>
      </c>
      <c r="EN173" s="7" t="s">
        <v>77</v>
      </c>
      <c r="EO173" s="7" t="s">
        <v>77</v>
      </c>
      <c r="EP173" s="7" t="s">
        <v>77</v>
      </c>
      <c r="EQ173" s="7" t="s">
        <v>77</v>
      </c>
      <c r="ER173" s="7" t="s">
        <v>77</v>
      </c>
      <c r="ES173" s="13">
        <v>501.85128850000001</v>
      </c>
      <c r="ET173" s="13">
        <v>29.782733910000001</v>
      </c>
      <c r="EU173" s="13">
        <v>142.3123119</v>
      </c>
      <c r="EV173" s="13">
        <v>39.478518299999998</v>
      </c>
      <c r="EW173" s="13">
        <v>299.21808709999999</v>
      </c>
      <c r="EX173" s="13">
        <v>23.959564589999999</v>
      </c>
      <c r="EY173" s="13">
        <v>52.592240179999997</v>
      </c>
      <c r="EZ173" s="13">
        <v>6.4167868119999998</v>
      </c>
      <c r="FA173" s="13">
        <v>30.18381501</v>
      </c>
      <c r="FB173" s="13">
        <v>6.242357728</v>
      </c>
      <c r="FC173" s="13">
        <v>1.4634314660000001</v>
      </c>
      <c r="FD173" s="13">
        <v>5.5688184290000002</v>
      </c>
      <c r="FE173" s="7" t="s">
        <v>77</v>
      </c>
      <c r="FF173" s="13">
        <v>4.9494867630000003</v>
      </c>
      <c r="FG173" s="7" t="s">
        <v>77</v>
      </c>
      <c r="FH173" s="13">
        <v>2.9057076400000001</v>
      </c>
      <c r="FI173" s="7" t="s">
        <v>77</v>
      </c>
      <c r="FJ173" s="13">
        <v>2.5974065679999998</v>
      </c>
      <c r="FK173" s="13">
        <v>0.37178129500000001</v>
      </c>
    </row>
    <row r="174" spans="1:167" x14ac:dyDescent="0.25">
      <c r="A174" t="s">
        <v>133</v>
      </c>
      <c r="B174" s="1" t="s">
        <v>225</v>
      </c>
      <c r="C174" s="15">
        <v>64.873819999999995</v>
      </c>
      <c r="D174" s="15">
        <v>-22.350280000000001</v>
      </c>
      <c r="E174" t="s">
        <v>134</v>
      </c>
      <c r="F174">
        <v>1</v>
      </c>
      <c r="G174" t="s">
        <v>72</v>
      </c>
      <c r="I174" s="17">
        <v>47.930750000000003</v>
      </c>
      <c r="J174" s="16">
        <f t="shared" si="64"/>
        <v>0.95861500000000011</v>
      </c>
      <c r="K174" s="17">
        <v>2.0981999999999998</v>
      </c>
      <c r="L174" s="16">
        <f t="shared" si="65"/>
        <v>5.4553199999999996E-2</v>
      </c>
      <c r="M174" s="17">
        <v>15.564399999999999</v>
      </c>
      <c r="N174" s="16">
        <f t="shared" si="66"/>
        <v>0.32373951999999995</v>
      </c>
      <c r="O174" s="17">
        <v>7.0856500000000002</v>
      </c>
      <c r="P174" s="16">
        <f t="shared" si="67"/>
        <v>0.13037596000000001</v>
      </c>
      <c r="Q174" s="17">
        <v>0.15955</v>
      </c>
      <c r="R174" s="16">
        <f t="shared" si="68"/>
        <v>2.3900589999999999E-2</v>
      </c>
      <c r="S174" s="17">
        <v>5.4412500000000001</v>
      </c>
      <c r="T174" s="16">
        <f t="shared" si="69"/>
        <v>9.6854250000000003E-2</v>
      </c>
      <c r="U174" s="17">
        <v>13.2669</v>
      </c>
      <c r="V174" s="16">
        <f t="shared" si="70"/>
        <v>0.26533800000000002</v>
      </c>
      <c r="W174" s="17">
        <v>2.5278</v>
      </c>
      <c r="X174" s="16">
        <f t="shared" si="71"/>
        <v>4.2719819999999999E-2</v>
      </c>
      <c r="Y174" s="17">
        <v>0.78785000000000005</v>
      </c>
      <c r="Z174" s="16">
        <f t="shared" si="72"/>
        <v>2.2768864999999999E-2</v>
      </c>
      <c r="AA174" s="17">
        <v>0.25774999999999998</v>
      </c>
      <c r="AB174" s="16">
        <f t="shared" si="73"/>
        <v>1.4356674999999999E-2</v>
      </c>
      <c r="AC174" s="16" t="s">
        <v>77</v>
      </c>
      <c r="AD174" s="16" t="s">
        <v>77</v>
      </c>
      <c r="AE174" s="16">
        <f t="shared" si="74"/>
        <v>95.120099999999994</v>
      </c>
      <c r="AF174" s="17"/>
      <c r="AG174" s="17">
        <v>48.268999999999998</v>
      </c>
      <c r="AH174" s="17">
        <v>1.84</v>
      </c>
      <c r="AI174" s="17">
        <v>13.65</v>
      </c>
      <c r="AJ174" s="17">
        <v>0.77700000000000002</v>
      </c>
      <c r="AK174" s="17">
        <v>9.8529999999999998</v>
      </c>
      <c r="AL174" s="17">
        <v>0.14000000000000001</v>
      </c>
      <c r="AM174" s="17">
        <v>10.702</v>
      </c>
      <c r="AN174" s="17">
        <v>11.635</v>
      </c>
      <c r="AO174" s="17">
        <v>2.2170000000000001</v>
      </c>
      <c r="AP174" s="17">
        <v>0.69099999999999995</v>
      </c>
      <c r="AQ174" s="17">
        <v>0.22600000000000001</v>
      </c>
      <c r="AS174">
        <v>18.46</v>
      </c>
      <c r="AU174" s="13">
        <v>41.229066666666697</v>
      </c>
      <c r="AV174" s="7" t="s">
        <v>77</v>
      </c>
      <c r="AW174" s="7" t="s">
        <v>77</v>
      </c>
      <c r="AX174" s="7" t="s">
        <v>77</v>
      </c>
      <c r="AY174" s="13">
        <v>3.6333333333333301E-2</v>
      </c>
      <c r="AZ174" s="7" t="s">
        <v>77</v>
      </c>
      <c r="BA174" s="13">
        <v>12.607366666666699</v>
      </c>
      <c r="BB174" s="7" t="s">
        <v>77</v>
      </c>
      <c r="BC174" s="13">
        <v>0.19136666666666702</v>
      </c>
      <c r="BD174" s="7" t="s">
        <v>77</v>
      </c>
      <c r="BE174" s="13">
        <v>46.133699999999997</v>
      </c>
      <c r="BF174" s="7" t="s">
        <v>77</v>
      </c>
      <c r="BG174" s="13">
        <v>0.27746666666666703</v>
      </c>
      <c r="BH174" s="7" t="s">
        <v>77</v>
      </c>
      <c r="BI174" s="7" t="s">
        <v>77</v>
      </c>
      <c r="BJ174" s="7" t="s">
        <v>77</v>
      </c>
      <c r="BK174" s="13">
        <v>0.23073333333333301</v>
      </c>
      <c r="BL174" s="7" t="s">
        <v>77</v>
      </c>
      <c r="BM174" s="7" t="s">
        <v>77</v>
      </c>
      <c r="BN174" s="7" t="s">
        <v>77</v>
      </c>
      <c r="BO174" s="7" t="s">
        <v>77</v>
      </c>
      <c r="BP174" s="7" t="s">
        <v>77</v>
      </c>
      <c r="BQ174" s="7" t="s">
        <v>77</v>
      </c>
      <c r="BR174" s="7" t="s">
        <v>77</v>
      </c>
      <c r="BS174" s="7" t="s">
        <v>77</v>
      </c>
      <c r="BT174" s="7" t="s">
        <v>77</v>
      </c>
      <c r="BU174" s="7">
        <f t="shared" si="75"/>
        <v>100.70603333333339</v>
      </c>
      <c r="BV174" s="7">
        <v>86.706382205988945</v>
      </c>
      <c r="BW174" s="7" t="s">
        <v>77</v>
      </c>
      <c r="BY174" s="24" t="s">
        <v>77</v>
      </c>
      <c r="BZ174" s="1" t="s">
        <v>77</v>
      </c>
      <c r="CA174" s="13">
        <v>3.96771124523841</v>
      </c>
      <c r="CB174" s="7">
        <f t="shared" si="76"/>
        <v>0.1983855622619205</v>
      </c>
      <c r="CC174" s="1" t="s">
        <v>77</v>
      </c>
      <c r="CD174" s="1" t="s">
        <v>77</v>
      </c>
      <c r="CE174" s="1" t="s">
        <v>77</v>
      </c>
      <c r="CF174" s="1" t="s">
        <v>77</v>
      </c>
      <c r="CG174" s="1" t="s">
        <v>77</v>
      </c>
      <c r="CH174" s="1" t="s">
        <v>77</v>
      </c>
      <c r="CI174" s="1" t="s">
        <v>77</v>
      </c>
      <c r="CJ174" s="1" t="s">
        <v>77</v>
      </c>
      <c r="CK174" s="1" t="s">
        <v>77</v>
      </c>
      <c r="CL174" s="1" t="s">
        <v>77</v>
      </c>
      <c r="CM174" s="1" t="s">
        <v>77</v>
      </c>
      <c r="CN174" s="1" t="s">
        <v>77</v>
      </c>
      <c r="CO174" s="1" t="s">
        <v>77</v>
      </c>
      <c r="CP174" s="1" t="s">
        <v>77</v>
      </c>
      <c r="CQ174" s="1" t="s">
        <v>77</v>
      </c>
      <c r="CR174" s="1" t="s">
        <v>77</v>
      </c>
      <c r="CS174" s="1" t="s">
        <v>77</v>
      </c>
      <c r="CT174" s="1" t="s">
        <v>77</v>
      </c>
      <c r="CU174" s="1" t="s">
        <v>77</v>
      </c>
      <c r="CV174" s="1" t="s">
        <v>77</v>
      </c>
      <c r="CW174" s="13">
        <v>25.8969195887429</v>
      </c>
      <c r="CX174" s="7">
        <f t="shared" si="77"/>
        <v>0.51793839177485801</v>
      </c>
      <c r="CY174" s="13">
        <v>126.28562460037</v>
      </c>
      <c r="CZ174" s="7">
        <f t="shared" si="78"/>
        <v>2.5257124920074001</v>
      </c>
      <c r="DA174" s="13">
        <v>34.509540128518701</v>
      </c>
      <c r="DB174" s="7">
        <f t="shared" si="79"/>
        <v>1.380381605140748</v>
      </c>
      <c r="DC174" s="13">
        <v>267.13888165658801</v>
      </c>
      <c r="DD174" s="7">
        <f t="shared" si="80"/>
        <v>16.028332899395281</v>
      </c>
      <c r="DE174" s="13">
        <v>19.9714366573772</v>
      </c>
      <c r="DF174" s="7">
        <f t="shared" si="81"/>
        <v>0.59914309972131596</v>
      </c>
      <c r="DG174" s="13">
        <v>43.860385285989601</v>
      </c>
      <c r="DH174" s="7">
        <f t="shared" si="82"/>
        <v>1.3158115585796879</v>
      </c>
      <c r="DI174" s="13">
        <v>5.5819624092649702</v>
      </c>
      <c r="DJ174" s="7">
        <f t="shared" si="83"/>
        <v>0.16745887227794909</v>
      </c>
      <c r="DK174" s="13">
        <v>23.593658781534302</v>
      </c>
      <c r="DL174" s="7">
        <f t="shared" si="84"/>
        <v>0.47187317563068604</v>
      </c>
      <c r="DM174" s="13">
        <v>5.19611700908301</v>
      </c>
      <c r="DN174" s="7">
        <f t="shared" si="85"/>
        <v>0.41568936072664081</v>
      </c>
      <c r="DO174" s="13">
        <v>1.39770527616933</v>
      </c>
      <c r="DP174" s="7">
        <f t="shared" si="86"/>
        <v>0.2096557914253995</v>
      </c>
      <c r="DQ174" s="13">
        <v>5.42447449082335</v>
      </c>
      <c r="DR174" s="7">
        <f t="shared" si="87"/>
        <v>0.4882027041741015</v>
      </c>
      <c r="DS174" s="7" t="s">
        <v>77</v>
      </c>
      <c r="DT174" s="7" t="s">
        <v>77</v>
      </c>
      <c r="DU174" s="13">
        <v>4.1793356356443399</v>
      </c>
      <c r="DV174" s="7">
        <f t="shared" si="88"/>
        <v>0.1671734254257736</v>
      </c>
      <c r="DW174" s="7" t="s">
        <v>77</v>
      </c>
      <c r="DX174" s="7" t="s">
        <v>77</v>
      </c>
      <c r="DY174" s="13">
        <v>2.45976442615996</v>
      </c>
      <c r="DZ174" s="7">
        <f t="shared" si="89"/>
        <v>9.8390577046398406E-2</v>
      </c>
      <c r="EA174" s="7" t="s">
        <v>77</v>
      </c>
      <c r="EB174" s="7" t="s">
        <v>77</v>
      </c>
      <c r="EC174" s="13">
        <v>2.1290397974325801</v>
      </c>
      <c r="ED174" s="13">
        <f t="shared" si="90"/>
        <v>0.12774238784595479</v>
      </c>
      <c r="EE174" s="13">
        <v>0.30532970187867903</v>
      </c>
      <c r="EF174" s="7">
        <f t="shared" si="91"/>
        <v>4.2746158263015067E-2</v>
      </c>
      <c r="EG174" s="13">
        <v>4.0976387779527501</v>
      </c>
      <c r="EH174" s="13">
        <f t="shared" si="92"/>
        <v>0.65562220447244002</v>
      </c>
      <c r="EI174" s="7" t="s">
        <v>77</v>
      </c>
      <c r="EJ174" s="7" t="s">
        <v>77</v>
      </c>
      <c r="EK174" s="7" t="s">
        <v>77</v>
      </c>
      <c r="EL174" s="7" t="s">
        <v>77</v>
      </c>
      <c r="EM174" s="7" t="s">
        <v>77</v>
      </c>
      <c r="EN174" s="7" t="s">
        <v>77</v>
      </c>
      <c r="EO174" s="7" t="s">
        <v>77</v>
      </c>
      <c r="EP174" s="7" t="s">
        <v>77</v>
      </c>
      <c r="EQ174" s="7" t="s">
        <v>77</v>
      </c>
      <c r="ER174" s="7" t="s">
        <v>77</v>
      </c>
      <c r="ES174" s="13">
        <v>380.99317769999999</v>
      </c>
      <c r="ET174" s="13">
        <v>21.120227</v>
      </c>
      <c r="EU174" s="13">
        <v>102.983806</v>
      </c>
      <c r="EV174" s="13">
        <v>28.1965629</v>
      </c>
      <c r="EW174" s="13">
        <v>217.8264666</v>
      </c>
      <c r="EX174" s="13">
        <v>16.284742680000001</v>
      </c>
      <c r="EY174" s="13">
        <v>35.76390413</v>
      </c>
      <c r="EZ174" s="13">
        <v>4.5522752979999996</v>
      </c>
      <c r="FA174" s="13">
        <v>19.23866198</v>
      </c>
      <c r="FB174" s="13">
        <v>4.2372596849999997</v>
      </c>
      <c r="FC174" s="13">
        <v>1.1398517020000001</v>
      </c>
      <c r="FD174" s="13">
        <v>4.4240192460000003</v>
      </c>
      <c r="FE174" s="7" t="s">
        <v>77</v>
      </c>
      <c r="FF174" s="13">
        <v>3.410613245</v>
      </c>
      <c r="FG174" s="7" t="s">
        <v>77</v>
      </c>
      <c r="FH174" s="13">
        <v>2.0097892380000002</v>
      </c>
      <c r="FI174" s="7" t="s">
        <v>77</v>
      </c>
      <c r="FJ174" s="13">
        <v>1.74347491</v>
      </c>
      <c r="FK174" s="13">
        <v>0.250545882</v>
      </c>
    </row>
    <row r="175" spans="1:167" x14ac:dyDescent="0.25">
      <c r="A175" t="s">
        <v>133</v>
      </c>
      <c r="B175" s="1" t="s">
        <v>225</v>
      </c>
      <c r="C175" s="15">
        <v>64.873819999999995</v>
      </c>
      <c r="D175" s="15">
        <v>-22.350280000000001</v>
      </c>
      <c r="E175" t="s">
        <v>135</v>
      </c>
      <c r="F175">
        <v>1</v>
      </c>
      <c r="G175" t="s">
        <v>72</v>
      </c>
      <c r="I175" s="17">
        <v>47.382599999999996</v>
      </c>
      <c r="J175" s="16">
        <f t="shared" si="64"/>
        <v>0.94765199999999994</v>
      </c>
      <c r="K175" s="17">
        <v>2.0341999999999998</v>
      </c>
      <c r="L175" s="16">
        <f t="shared" si="65"/>
        <v>5.288919999999999E-2</v>
      </c>
      <c r="M175" s="17">
        <v>15.531599999999999</v>
      </c>
      <c r="N175" s="16">
        <f t="shared" si="66"/>
        <v>0.32305727999999995</v>
      </c>
      <c r="O175" s="17">
        <v>7.5380000000000003</v>
      </c>
      <c r="P175" s="16">
        <f t="shared" si="67"/>
        <v>0.13869919999999999</v>
      </c>
      <c r="Q175" s="17">
        <v>0.19850000000000001</v>
      </c>
      <c r="R175" s="16">
        <f t="shared" si="68"/>
        <v>2.9735299999999999E-2</v>
      </c>
      <c r="S175" s="17">
        <v>6.3525999999999998</v>
      </c>
      <c r="T175" s="16">
        <f t="shared" si="69"/>
        <v>0.11307628</v>
      </c>
      <c r="U175" s="17">
        <v>13.6609</v>
      </c>
      <c r="V175" s="16">
        <f t="shared" si="70"/>
        <v>0.27321800000000002</v>
      </c>
      <c r="W175" s="17">
        <v>2.2273000000000001</v>
      </c>
      <c r="X175" s="16">
        <f t="shared" si="71"/>
        <v>3.764137E-2</v>
      </c>
      <c r="Y175" s="17">
        <v>0.68789999999999996</v>
      </c>
      <c r="Z175" s="16">
        <f t="shared" si="72"/>
        <v>1.9880309999999998E-2</v>
      </c>
      <c r="AA175" s="17">
        <v>0.2621</v>
      </c>
      <c r="AB175" s="16">
        <f t="shared" si="73"/>
        <v>1.4598969999999999E-2</v>
      </c>
      <c r="AC175" s="16" t="s">
        <v>77</v>
      </c>
      <c r="AD175" s="16" t="s">
        <v>77</v>
      </c>
      <c r="AE175" s="16">
        <f t="shared" si="74"/>
        <v>95.875699999999981</v>
      </c>
      <c r="AF175" s="17"/>
      <c r="AG175" s="17">
        <v>47.704999999999998</v>
      </c>
      <c r="AH175" s="17">
        <v>1.8129999999999999</v>
      </c>
      <c r="AI175" s="17">
        <v>13.843</v>
      </c>
      <c r="AJ175" s="17">
        <v>0.76</v>
      </c>
      <c r="AK175" s="17">
        <v>9.8040000000000003</v>
      </c>
      <c r="AL175" s="17">
        <v>0.17699999999999999</v>
      </c>
      <c r="AM175" s="17">
        <v>10.891</v>
      </c>
      <c r="AN175" s="17">
        <v>12.176</v>
      </c>
      <c r="AO175" s="17">
        <v>1.9850000000000001</v>
      </c>
      <c r="AP175" s="17">
        <v>0.61299999999999999</v>
      </c>
      <c r="AQ175" s="17">
        <v>0.23400000000000001</v>
      </c>
      <c r="AS175">
        <v>15.81</v>
      </c>
      <c r="AU175" s="13">
        <v>40.718333333333298</v>
      </c>
      <c r="AV175" s="7" t="s">
        <v>77</v>
      </c>
      <c r="AW175" s="7" t="s">
        <v>77</v>
      </c>
      <c r="AX175" s="7" t="s">
        <v>77</v>
      </c>
      <c r="AY175" s="13">
        <v>4.3433333333333296E-2</v>
      </c>
      <c r="AZ175" s="7" t="s">
        <v>77</v>
      </c>
      <c r="BA175" s="13">
        <v>12.3602333333333</v>
      </c>
      <c r="BB175" s="7" t="s">
        <v>77</v>
      </c>
      <c r="BC175" s="13">
        <v>0.17733333333333301</v>
      </c>
      <c r="BD175" s="7" t="s">
        <v>77</v>
      </c>
      <c r="BE175" s="13">
        <v>46.509099999999997</v>
      </c>
      <c r="BF175" s="7" t="s">
        <v>77</v>
      </c>
      <c r="BG175" s="13">
        <v>0.31976666666666703</v>
      </c>
      <c r="BH175" s="7" t="s">
        <v>77</v>
      </c>
      <c r="BI175" s="7" t="s">
        <v>77</v>
      </c>
      <c r="BJ175" s="7" t="s">
        <v>77</v>
      </c>
      <c r="BK175" s="13">
        <v>0.21230000000000002</v>
      </c>
      <c r="BL175" s="7" t="s">
        <v>77</v>
      </c>
      <c r="BM175" s="7" t="s">
        <v>77</v>
      </c>
      <c r="BN175" s="7" t="s">
        <v>77</v>
      </c>
      <c r="BO175" s="7" t="s">
        <v>77</v>
      </c>
      <c r="BP175" s="7" t="s">
        <v>77</v>
      </c>
      <c r="BQ175" s="7" t="s">
        <v>77</v>
      </c>
      <c r="BR175" s="7" t="s">
        <v>77</v>
      </c>
      <c r="BS175" s="7" t="s">
        <v>77</v>
      </c>
      <c r="BT175" s="7" t="s">
        <v>77</v>
      </c>
      <c r="BU175" s="7">
        <f t="shared" si="75"/>
        <v>100.34049999999992</v>
      </c>
      <c r="BV175" s="7">
        <v>87.024702953690721</v>
      </c>
      <c r="BW175" s="7" t="s">
        <v>77</v>
      </c>
      <c r="BY175" s="24" t="s">
        <v>77</v>
      </c>
      <c r="BZ175" s="1" t="s">
        <v>77</v>
      </c>
      <c r="CA175" s="13">
        <v>5.7818623301932801</v>
      </c>
      <c r="CB175" s="7">
        <f t="shared" si="76"/>
        <v>0.28909311650966402</v>
      </c>
      <c r="CC175" s="1" t="s">
        <v>77</v>
      </c>
      <c r="CD175" s="1" t="s">
        <v>77</v>
      </c>
      <c r="CE175" s="1" t="s">
        <v>77</v>
      </c>
      <c r="CF175" s="1" t="s">
        <v>77</v>
      </c>
      <c r="CG175" s="1" t="s">
        <v>77</v>
      </c>
      <c r="CH175" s="1" t="s">
        <v>77</v>
      </c>
      <c r="CI175" s="1" t="s">
        <v>77</v>
      </c>
      <c r="CJ175" s="1" t="s">
        <v>77</v>
      </c>
      <c r="CK175" s="1" t="s">
        <v>77</v>
      </c>
      <c r="CL175" s="1" t="s">
        <v>77</v>
      </c>
      <c r="CM175" s="1" t="s">
        <v>77</v>
      </c>
      <c r="CN175" s="1" t="s">
        <v>77</v>
      </c>
      <c r="CO175" s="1" t="s">
        <v>77</v>
      </c>
      <c r="CP175" s="1" t="s">
        <v>77</v>
      </c>
      <c r="CQ175" s="1" t="s">
        <v>77</v>
      </c>
      <c r="CR175" s="1" t="s">
        <v>77</v>
      </c>
      <c r="CS175" s="1" t="s">
        <v>77</v>
      </c>
      <c r="CT175" s="1" t="s">
        <v>77</v>
      </c>
      <c r="CU175" s="1" t="s">
        <v>77</v>
      </c>
      <c r="CV175" s="1" t="s">
        <v>77</v>
      </c>
      <c r="CW175" s="13">
        <v>27.7084481775521</v>
      </c>
      <c r="CX175" s="7">
        <f t="shared" si="77"/>
        <v>0.55416896355104206</v>
      </c>
      <c r="CY175" s="13">
        <v>124.417330360305</v>
      </c>
      <c r="CZ175" s="7">
        <f t="shared" si="78"/>
        <v>2.4883466072061</v>
      </c>
      <c r="DA175" s="13">
        <v>31.7441368996822</v>
      </c>
      <c r="DB175" s="7">
        <f t="shared" si="79"/>
        <v>1.2697654759872881</v>
      </c>
      <c r="DC175" s="13">
        <v>236.03857452848999</v>
      </c>
      <c r="DD175" s="7">
        <f t="shared" si="80"/>
        <v>14.162314471709399</v>
      </c>
      <c r="DE175" s="13">
        <v>18.780717272742201</v>
      </c>
      <c r="DF175" s="7">
        <f t="shared" si="81"/>
        <v>0.56342151818226605</v>
      </c>
      <c r="DG175" s="13">
        <v>41.439632976019197</v>
      </c>
      <c r="DH175" s="7">
        <f t="shared" si="82"/>
        <v>1.2431889892805759</v>
      </c>
      <c r="DI175" s="13">
        <v>5.1322148773625802</v>
      </c>
      <c r="DJ175" s="7">
        <f t="shared" si="83"/>
        <v>0.15396644632087739</v>
      </c>
      <c r="DK175" s="13">
        <v>21.615542521458</v>
      </c>
      <c r="DL175" s="7">
        <f t="shared" si="84"/>
        <v>0.43231085042916001</v>
      </c>
      <c r="DM175" s="13">
        <v>4.8881049253898299</v>
      </c>
      <c r="DN175" s="7">
        <f t="shared" si="85"/>
        <v>0.39104839403118641</v>
      </c>
      <c r="DO175" s="13">
        <v>1.0295927813044199</v>
      </c>
      <c r="DP175" s="7">
        <f t="shared" si="86"/>
        <v>0.15443891719566297</v>
      </c>
      <c r="DQ175" s="13">
        <v>4.87432452487523</v>
      </c>
      <c r="DR175" s="7">
        <f t="shared" si="87"/>
        <v>0.4386892072387707</v>
      </c>
      <c r="DS175" s="7" t="s">
        <v>77</v>
      </c>
      <c r="DT175" s="7" t="s">
        <v>77</v>
      </c>
      <c r="DU175" s="13">
        <v>3.9569435763324798</v>
      </c>
      <c r="DV175" s="7">
        <f t="shared" si="88"/>
        <v>0.1582777430532992</v>
      </c>
      <c r="DW175" s="7" t="s">
        <v>77</v>
      </c>
      <c r="DX175" s="7" t="s">
        <v>77</v>
      </c>
      <c r="DY175" s="13">
        <v>2.9096331372235902</v>
      </c>
      <c r="DZ175" s="7">
        <f t="shared" si="89"/>
        <v>0.11638532548894361</v>
      </c>
      <c r="EA175" s="7" t="s">
        <v>77</v>
      </c>
      <c r="EB175" s="7" t="s">
        <v>77</v>
      </c>
      <c r="EC175" s="13">
        <v>2.2530954841355899</v>
      </c>
      <c r="ED175" s="13">
        <f t="shared" si="90"/>
        <v>0.13518572904813539</v>
      </c>
      <c r="EE175" s="13">
        <v>0.31035430587503304</v>
      </c>
      <c r="EF175" s="7">
        <f t="shared" si="91"/>
        <v>4.3449602822504631E-2</v>
      </c>
      <c r="EG175" s="13">
        <v>3.79748465609222</v>
      </c>
      <c r="EH175" s="13">
        <f t="shared" si="92"/>
        <v>0.60759754497475515</v>
      </c>
      <c r="EI175" s="7" t="s">
        <v>77</v>
      </c>
      <c r="EJ175" s="7" t="s">
        <v>77</v>
      </c>
      <c r="EK175" s="7" t="s">
        <v>77</v>
      </c>
      <c r="EL175" s="7" t="s">
        <v>77</v>
      </c>
      <c r="EM175" s="7" t="s">
        <v>77</v>
      </c>
      <c r="EN175" s="7" t="s">
        <v>77</v>
      </c>
      <c r="EO175" s="7" t="s">
        <v>77</v>
      </c>
      <c r="EP175" s="7" t="s">
        <v>77</v>
      </c>
      <c r="EQ175" s="7" t="s">
        <v>77</v>
      </c>
      <c r="ER175" s="7" t="s">
        <v>77</v>
      </c>
      <c r="ES175" s="13">
        <v>409.78929579999999</v>
      </c>
      <c r="ET175" s="13">
        <v>23.331355909999999</v>
      </c>
      <c r="EU175" s="13">
        <v>104.75596400000001</v>
      </c>
      <c r="EV175" s="13">
        <v>26.77142125</v>
      </c>
      <c r="EW175" s="13">
        <v>198.72197030000001</v>
      </c>
      <c r="EX175" s="13">
        <v>15.811513079999999</v>
      </c>
      <c r="EY175" s="13">
        <v>34.888147080000003</v>
      </c>
      <c r="EZ175" s="13">
        <v>4.3214066149999999</v>
      </c>
      <c r="FA175" s="13">
        <v>18.198438429999999</v>
      </c>
      <c r="FB175" s="13">
        <v>4.1155788339999999</v>
      </c>
      <c r="FC175" s="13">
        <v>0.86691859000000004</v>
      </c>
      <c r="FD175" s="13">
        <v>4.1044000990000002</v>
      </c>
      <c r="FE175" s="7" t="s">
        <v>77</v>
      </c>
      <c r="FF175" s="13">
        <v>3.3336448089999999</v>
      </c>
      <c r="FG175" s="7" t="s">
        <v>77</v>
      </c>
      <c r="FH175" s="13">
        <v>2.4538394179999998</v>
      </c>
      <c r="FI175" s="7" t="s">
        <v>77</v>
      </c>
      <c r="FJ175" s="13">
        <v>1.9037487710000001</v>
      </c>
      <c r="FK175" s="13">
        <v>0.26268496099999999</v>
      </c>
    </row>
    <row r="176" spans="1:167" x14ac:dyDescent="0.25">
      <c r="A176" t="s">
        <v>133</v>
      </c>
      <c r="B176" s="1" t="s">
        <v>225</v>
      </c>
      <c r="C176" s="15">
        <v>64.873819999999995</v>
      </c>
      <c r="D176" s="15">
        <v>-22.350280000000001</v>
      </c>
      <c r="E176" t="s">
        <v>136</v>
      </c>
      <c r="F176">
        <v>1</v>
      </c>
      <c r="G176" t="s">
        <v>72</v>
      </c>
      <c r="I176" s="17">
        <v>48.409199999999998</v>
      </c>
      <c r="J176" s="16">
        <f t="shared" si="64"/>
        <v>0.96818400000000004</v>
      </c>
      <c r="K176" s="17">
        <v>1.9132499999999999</v>
      </c>
      <c r="L176" s="16">
        <f t="shared" si="65"/>
        <v>4.9744499999999997E-2</v>
      </c>
      <c r="M176" s="17">
        <v>15.62785</v>
      </c>
      <c r="N176" s="16">
        <f t="shared" si="66"/>
        <v>0.32505928000000001</v>
      </c>
      <c r="O176" s="17">
        <v>7.3505000000000003</v>
      </c>
      <c r="P176" s="16">
        <f t="shared" si="67"/>
        <v>0.13524920000000001</v>
      </c>
      <c r="Q176" s="17">
        <v>0.17065</v>
      </c>
      <c r="R176" s="16">
        <f t="shared" si="68"/>
        <v>2.5563369999999998E-2</v>
      </c>
      <c r="S176" s="17">
        <v>6.3385499999999997</v>
      </c>
      <c r="T176" s="16">
        <f t="shared" si="69"/>
        <v>0.11282618999999999</v>
      </c>
      <c r="U176" s="17">
        <v>14.289099999999999</v>
      </c>
      <c r="V176" s="16">
        <f t="shared" si="70"/>
        <v>0.28578199999999998</v>
      </c>
      <c r="W176" s="17">
        <v>2.3389000000000002</v>
      </c>
      <c r="X176" s="16">
        <f t="shared" si="71"/>
        <v>3.9527409999999999E-2</v>
      </c>
      <c r="Y176" s="17">
        <v>0.72375</v>
      </c>
      <c r="Z176" s="16">
        <f t="shared" si="72"/>
        <v>2.0916374999999997E-2</v>
      </c>
      <c r="AA176" s="17">
        <v>0.25979999999999998</v>
      </c>
      <c r="AB176" s="16">
        <f t="shared" si="73"/>
        <v>1.4470859999999999E-2</v>
      </c>
      <c r="AC176" s="16" t="s">
        <v>77</v>
      </c>
      <c r="AD176" s="16" t="s">
        <v>77</v>
      </c>
      <c r="AE176" s="16">
        <f t="shared" si="74"/>
        <v>97.421549999999982</v>
      </c>
      <c r="AF176" s="17"/>
      <c r="AG176" s="17">
        <v>47.743000000000002</v>
      </c>
      <c r="AH176" s="17">
        <v>1.64</v>
      </c>
      <c r="AI176" s="17">
        <v>13.397</v>
      </c>
      <c r="AJ176" s="17">
        <v>0.76800000000000002</v>
      </c>
      <c r="AK176" s="17">
        <v>9.68</v>
      </c>
      <c r="AL176" s="17">
        <v>0.14599999999999999</v>
      </c>
      <c r="AM176" s="17">
        <v>11.529</v>
      </c>
      <c r="AN176" s="17">
        <v>12.249000000000001</v>
      </c>
      <c r="AO176" s="17">
        <v>2.0049999999999999</v>
      </c>
      <c r="AP176" s="17">
        <v>0.62</v>
      </c>
      <c r="AQ176" s="17">
        <v>0.223</v>
      </c>
      <c r="AS176">
        <v>18.39</v>
      </c>
      <c r="AU176" s="13">
        <v>40.132833333333302</v>
      </c>
      <c r="AV176" s="7" t="s">
        <v>77</v>
      </c>
      <c r="AW176" s="7" t="s">
        <v>77</v>
      </c>
      <c r="AX176" s="7" t="s">
        <v>77</v>
      </c>
      <c r="AY176" s="13">
        <v>4.4666666666666702E-2</v>
      </c>
      <c r="AZ176" s="7" t="s">
        <v>77</v>
      </c>
      <c r="BA176" s="13">
        <v>11.6795333333333</v>
      </c>
      <c r="BB176" s="7" t="s">
        <v>77</v>
      </c>
      <c r="BC176" s="13">
        <v>0.170866666666667</v>
      </c>
      <c r="BD176" s="7" t="s">
        <v>77</v>
      </c>
      <c r="BE176" s="13">
        <v>47.466633333333299</v>
      </c>
      <c r="BF176" s="7" t="s">
        <v>77</v>
      </c>
      <c r="BG176" s="13">
        <v>0.32336666666666702</v>
      </c>
      <c r="BH176" s="7" t="s">
        <v>77</v>
      </c>
      <c r="BI176" s="7" t="s">
        <v>77</v>
      </c>
      <c r="BJ176" s="7" t="s">
        <v>77</v>
      </c>
      <c r="BK176" s="13">
        <v>0.26266666666666705</v>
      </c>
      <c r="BL176" s="7" t="s">
        <v>77</v>
      </c>
      <c r="BM176" s="7" t="s">
        <v>77</v>
      </c>
      <c r="BN176" s="7" t="s">
        <v>77</v>
      </c>
      <c r="BO176" s="7" t="s">
        <v>77</v>
      </c>
      <c r="BP176" s="7" t="s">
        <v>77</v>
      </c>
      <c r="BQ176" s="7" t="s">
        <v>77</v>
      </c>
      <c r="BR176" s="7" t="s">
        <v>77</v>
      </c>
      <c r="BS176" s="7" t="s">
        <v>77</v>
      </c>
      <c r="BT176" s="7" t="s">
        <v>77</v>
      </c>
      <c r="BU176" s="7">
        <f t="shared" si="75"/>
        <v>100.08056666666657</v>
      </c>
      <c r="BV176" s="7">
        <v>87.869928529887318</v>
      </c>
      <c r="BW176" s="7" t="s">
        <v>77</v>
      </c>
      <c r="BY176" s="24" t="s">
        <v>77</v>
      </c>
      <c r="BZ176" s="1" t="s">
        <v>77</v>
      </c>
      <c r="CA176" s="13">
        <v>3.5812146274384</v>
      </c>
      <c r="CB176" s="7">
        <f t="shared" si="76"/>
        <v>0.17906073137192002</v>
      </c>
      <c r="CC176" s="1" t="s">
        <v>77</v>
      </c>
      <c r="CD176" s="1" t="s">
        <v>77</v>
      </c>
      <c r="CE176" s="1" t="s">
        <v>77</v>
      </c>
      <c r="CF176" s="1" t="s">
        <v>77</v>
      </c>
      <c r="CG176" s="1" t="s">
        <v>77</v>
      </c>
      <c r="CH176" s="1" t="s">
        <v>77</v>
      </c>
      <c r="CI176" s="1" t="s">
        <v>77</v>
      </c>
      <c r="CJ176" s="1" t="s">
        <v>77</v>
      </c>
      <c r="CK176" s="1" t="s">
        <v>77</v>
      </c>
      <c r="CL176" s="1" t="s">
        <v>77</v>
      </c>
      <c r="CM176" s="1" t="s">
        <v>77</v>
      </c>
      <c r="CN176" s="1" t="s">
        <v>77</v>
      </c>
      <c r="CO176" s="1" t="s">
        <v>77</v>
      </c>
      <c r="CP176" s="1" t="s">
        <v>77</v>
      </c>
      <c r="CQ176" s="1" t="s">
        <v>77</v>
      </c>
      <c r="CR176" s="1" t="s">
        <v>77</v>
      </c>
      <c r="CS176" s="1" t="s">
        <v>77</v>
      </c>
      <c r="CT176" s="1" t="s">
        <v>77</v>
      </c>
      <c r="CU176" s="1" t="s">
        <v>77</v>
      </c>
      <c r="CV176" s="1" t="s">
        <v>77</v>
      </c>
      <c r="CW176" s="13">
        <v>26.057865187975899</v>
      </c>
      <c r="CX176" s="7">
        <f t="shared" si="77"/>
        <v>0.52115730375951796</v>
      </c>
      <c r="CY176" s="13">
        <v>122.52571446294201</v>
      </c>
      <c r="CZ176" s="7">
        <f t="shared" si="78"/>
        <v>2.4505142892588401</v>
      </c>
      <c r="DA176" s="13">
        <v>32.199080933194097</v>
      </c>
      <c r="DB176" s="7">
        <f t="shared" si="79"/>
        <v>1.2879632373277639</v>
      </c>
      <c r="DC176" s="13">
        <v>234.40134651521501</v>
      </c>
      <c r="DD176" s="7">
        <f t="shared" si="80"/>
        <v>14.0640807909129</v>
      </c>
      <c r="DE176" s="13">
        <v>19.488655476721402</v>
      </c>
      <c r="DF176" s="7">
        <f t="shared" si="81"/>
        <v>0.58465966430164207</v>
      </c>
      <c r="DG176" s="13">
        <v>42.699863123153797</v>
      </c>
      <c r="DH176" s="7">
        <f t="shared" si="82"/>
        <v>1.280995893694614</v>
      </c>
      <c r="DI176" s="13">
        <v>5.3320085489681803</v>
      </c>
      <c r="DJ176" s="7">
        <f t="shared" si="83"/>
        <v>0.15996025646904541</v>
      </c>
      <c r="DK176" s="13">
        <v>24.7639299418198</v>
      </c>
      <c r="DL176" s="7">
        <f t="shared" si="84"/>
        <v>0.49527859883639602</v>
      </c>
      <c r="DM176" s="13">
        <v>4.8791312128135198</v>
      </c>
      <c r="DN176" s="7">
        <f t="shared" si="85"/>
        <v>0.3903304970250816</v>
      </c>
      <c r="DO176" s="13">
        <v>1.2033597789252499</v>
      </c>
      <c r="DP176" s="7">
        <f t="shared" si="86"/>
        <v>0.18050396683878747</v>
      </c>
      <c r="DQ176" s="13">
        <v>5.1200022355595101</v>
      </c>
      <c r="DR176" s="7">
        <f t="shared" si="87"/>
        <v>0.46080020120035586</v>
      </c>
      <c r="DS176" s="7" t="s">
        <v>77</v>
      </c>
      <c r="DT176" s="7" t="s">
        <v>77</v>
      </c>
      <c r="DU176" s="13">
        <v>4.5755540973691904</v>
      </c>
      <c r="DV176" s="7">
        <f t="shared" si="88"/>
        <v>0.18302216389476761</v>
      </c>
      <c r="DW176" s="7" t="s">
        <v>77</v>
      </c>
      <c r="DX176" s="7" t="s">
        <v>77</v>
      </c>
      <c r="DY176" s="13">
        <v>2.47539765937724</v>
      </c>
      <c r="DZ176" s="7">
        <f t="shared" si="89"/>
        <v>9.9015906375089599E-2</v>
      </c>
      <c r="EA176" s="7" t="s">
        <v>77</v>
      </c>
      <c r="EB176" s="7" t="s">
        <v>77</v>
      </c>
      <c r="EC176" s="13">
        <v>2.1718205439329101</v>
      </c>
      <c r="ED176" s="13">
        <f t="shared" si="90"/>
        <v>0.1303092326359746</v>
      </c>
      <c r="EE176" s="13">
        <v>0.32009967320294302</v>
      </c>
      <c r="EF176" s="7">
        <f t="shared" si="91"/>
        <v>4.481395424841203E-2</v>
      </c>
      <c r="EG176" s="13">
        <v>3.3114788953550702</v>
      </c>
      <c r="EH176" s="13">
        <f t="shared" si="92"/>
        <v>0.52983662325681125</v>
      </c>
      <c r="EI176" s="7" t="s">
        <v>77</v>
      </c>
      <c r="EJ176" s="7" t="s">
        <v>77</v>
      </c>
      <c r="EK176" s="7" t="s">
        <v>77</v>
      </c>
      <c r="EL176" s="7" t="s">
        <v>77</v>
      </c>
      <c r="EM176" s="7" t="s">
        <v>77</v>
      </c>
      <c r="EN176" s="7" t="s">
        <v>77</v>
      </c>
      <c r="EO176" s="7" t="s">
        <v>77</v>
      </c>
      <c r="EP176" s="7" t="s">
        <v>77</v>
      </c>
      <c r="EQ176" s="7" t="s">
        <v>77</v>
      </c>
      <c r="ER176" s="7" t="s">
        <v>77</v>
      </c>
      <c r="ES176" s="13">
        <v>348.63604149999998</v>
      </c>
      <c r="ET176" s="13">
        <v>21.269713580000001</v>
      </c>
      <c r="EU176" s="13">
        <v>100.00339630000001</v>
      </c>
      <c r="EV176" s="13">
        <v>26.3311253</v>
      </c>
      <c r="EW176" s="13">
        <v>191.29618289999999</v>
      </c>
      <c r="EX176" s="13">
        <v>15.904724059999999</v>
      </c>
      <c r="EY176" s="13">
        <v>34.847499929999998</v>
      </c>
      <c r="EZ176" s="13">
        <v>4.3521596699999998</v>
      </c>
      <c r="FA176" s="13">
        <v>20.21025393</v>
      </c>
      <c r="FB176" s="13">
        <v>3.9821826709999999</v>
      </c>
      <c r="FC176" s="13">
        <v>0.98220162700000002</v>
      </c>
      <c r="FD176" s="13">
        <v>4.179283045</v>
      </c>
      <c r="FE176" s="7" t="s">
        <v>77</v>
      </c>
      <c r="FF176" s="13">
        <v>3.7371462919999998</v>
      </c>
      <c r="FG176" s="7" t="s">
        <v>77</v>
      </c>
      <c r="FH176" s="13">
        <v>2.0242815649999999</v>
      </c>
      <c r="FI176" s="7" t="s">
        <v>77</v>
      </c>
      <c r="FJ176" s="13">
        <v>1.7800028750000001</v>
      </c>
      <c r="FK176" s="13">
        <v>0.26288424799999999</v>
      </c>
    </row>
    <row r="177" spans="1:167" x14ac:dyDescent="0.25">
      <c r="A177" t="s">
        <v>133</v>
      </c>
      <c r="B177" s="1" t="s">
        <v>225</v>
      </c>
      <c r="C177" s="15">
        <v>64.873819999999995</v>
      </c>
      <c r="D177" s="15">
        <v>-22.350280000000001</v>
      </c>
      <c r="E177" t="s">
        <v>136</v>
      </c>
      <c r="F177">
        <v>1</v>
      </c>
      <c r="G177" t="s">
        <v>72</v>
      </c>
      <c r="I177" s="17">
        <v>48.003900000000002</v>
      </c>
      <c r="J177" s="16">
        <f t="shared" si="64"/>
        <v>0.9600780000000001</v>
      </c>
      <c r="K177" s="17">
        <v>2.9965999999999999</v>
      </c>
      <c r="L177" s="16">
        <f t="shared" si="65"/>
        <v>7.7911599999999998E-2</v>
      </c>
      <c r="M177" s="17">
        <v>15.273300000000001</v>
      </c>
      <c r="N177" s="16">
        <f t="shared" si="66"/>
        <v>0.31768464000000002</v>
      </c>
      <c r="O177" s="17">
        <v>6.5693000000000001</v>
      </c>
      <c r="P177" s="16">
        <f t="shared" si="67"/>
        <v>0.12087512</v>
      </c>
      <c r="Q177" s="17">
        <v>0.2016</v>
      </c>
      <c r="R177" s="16">
        <f t="shared" si="68"/>
        <v>3.019968E-2</v>
      </c>
      <c r="S177" s="17">
        <v>6.1181999999999999</v>
      </c>
      <c r="T177" s="16">
        <f t="shared" si="69"/>
        <v>0.10890395999999999</v>
      </c>
      <c r="U177" s="17">
        <v>13.187799999999999</v>
      </c>
      <c r="V177" s="16">
        <f t="shared" si="70"/>
        <v>0.26375599999999999</v>
      </c>
      <c r="W177" s="17">
        <v>2.5385</v>
      </c>
      <c r="X177" s="16">
        <f t="shared" si="71"/>
        <v>4.2900649999999999E-2</v>
      </c>
      <c r="Y177" s="17">
        <v>0.72460000000000002</v>
      </c>
      <c r="Z177" s="16">
        <f t="shared" si="72"/>
        <v>2.0940939999999998E-2</v>
      </c>
      <c r="AA177" s="17">
        <v>0.2611</v>
      </c>
      <c r="AB177" s="16">
        <f t="shared" si="73"/>
        <v>1.4543270000000001E-2</v>
      </c>
      <c r="AC177" s="16" t="s">
        <v>77</v>
      </c>
      <c r="AD177" s="16" t="s">
        <v>77</v>
      </c>
      <c r="AE177" s="16">
        <f t="shared" si="74"/>
        <v>95.874899999999997</v>
      </c>
      <c r="AF177" s="17"/>
      <c r="AG177" s="17">
        <v>47.253999999999998</v>
      </c>
      <c r="AH177" s="17">
        <v>2.4319999999999999</v>
      </c>
      <c r="AI177" s="17">
        <v>12.395</v>
      </c>
      <c r="AJ177" s="17">
        <v>0.82899999999999996</v>
      </c>
      <c r="AK177" s="17">
        <v>10.694000000000001</v>
      </c>
      <c r="AL177" s="17">
        <v>0.16400000000000001</v>
      </c>
      <c r="AM177" s="17">
        <v>12.67</v>
      </c>
      <c r="AN177" s="17">
        <v>10.702</v>
      </c>
      <c r="AO177" s="17">
        <v>2.06</v>
      </c>
      <c r="AP177" s="17">
        <v>0.58799999999999997</v>
      </c>
      <c r="AQ177" s="17">
        <v>0.21199999999999999</v>
      </c>
      <c r="AS177">
        <v>26.11</v>
      </c>
      <c r="AU177" s="13">
        <v>40.402533333333302</v>
      </c>
      <c r="AV177" s="7" t="s">
        <v>77</v>
      </c>
      <c r="AW177" s="7" t="s">
        <v>77</v>
      </c>
      <c r="AX177" s="7" t="s">
        <v>77</v>
      </c>
      <c r="AY177" s="13">
        <v>4.8766666666666701E-2</v>
      </c>
      <c r="AZ177" s="7" t="s">
        <v>77</v>
      </c>
      <c r="BA177" s="13">
        <v>11.6169666666667</v>
      </c>
      <c r="BB177" s="7" t="s">
        <v>77</v>
      </c>
      <c r="BC177" s="13">
        <v>0.18026666666666702</v>
      </c>
      <c r="BD177" s="7" t="s">
        <v>77</v>
      </c>
      <c r="BE177" s="13">
        <v>46.999166666666703</v>
      </c>
      <c r="BF177" s="7" t="s">
        <v>77</v>
      </c>
      <c r="BG177" s="13">
        <v>0.29550000000000004</v>
      </c>
      <c r="BH177" s="7" t="s">
        <v>77</v>
      </c>
      <c r="BI177" s="7" t="s">
        <v>77</v>
      </c>
      <c r="BJ177" s="7" t="s">
        <v>77</v>
      </c>
      <c r="BK177" s="13">
        <v>0.257566666666667</v>
      </c>
      <c r="BL177" s="7" t="s">
        <v>77</v>
      </c>
      <c r="BM177" s="7" t="s">
        <v>77</v>
      </c>
      <c r="BN177" s="7" t="s">
        <v>77</v>
      </c>
      <c r="BO177" s="7" t="s">
        <v>77</v>
      </c>
      <c r="BP177" s="7" t="s">
        <v>77</v>
      </c>
      <c r="BQ177" s="7" t="s">
        <v>77</v>
      </c>
      <c r="BR177" s="7" t="s">
        <v>77</v>
      </c>
      <c r="BS177" s="7" t="s">
        <v>77</v>
      </c>
      <c r="BT177" s="7" t="s">
        <v>77</v>
      </c>
      <c r="BU177" s="7">
        <f t="shared" si="75"/>
        <v>99.800766666666703</v>
      </c>
      <c r="BV177" s="7">
        <v>87.82160684490519</v>
      </c>
      <c r="BW177" s="7" t="s">
        <v>77</v>
      </c>
      <c r="BY177" s="24" t="s">
        <v>77</v>
      </c>
      <c r="BZ177" s="1" t="s">
        <v>77</v>
      </c>
      <c r="CA177" s="13">
        <v>3.5618288061328101</v>
      </c>
      <c r="CB177" s="7">
        <f t="shared" si="76"/>
        <v>0.17809144030664051</v>
      </c>
      <c r="CC177" s="1" t="s">
        <v>77</v>
      </c>
      <c r="CD177" s="1" t="s">
        <v>77</v>
      </c>
      <c r="CE177" s="1" t="s">
        <v>77</v>
      </c>
      <c r="CF177" s="1" t="s">
        <v>77</v>
      </c>
      <c r="CG177" s="1" t="s">
        <v>77</v>
      </c>
      <c r="CH177" s="1" t="s">
        <v>77</v>
      </c>
      <c r="CI177" s="1" t="s">
        <v>77</v>
      </c>
      <c r="CJ177" s="1" t="s">
        <v>77</v>
      </c>
      <c r="CK177" s="1" t="s">
        <v>77</v>
      </c>
      <c r="CL177" s="1" t="s">
        <v>77</v>
      </c>
      <c r="CM177" s="1" t="s">
        <v>77</v>
      </c>
      <c r="CN177" s="1" t="s">
        <v>77</v>
      </c>
      <c r="CO177" s="1" t="s">
        <v>77</v>
      </c>
      <c r="CP177" s="1" t="s">
        <v>77</v>
      </c>
      <c r="CQ177" s="1" t="s">
        <v>77</v>
      </c>
      <c r="CR177" s="1" t="s">
        <v>77</v>
      </c>
      <c r="CS177" s="1" t="s">
        <v>77</v>
      </c>
      <c r="CT177" s="1" t="s">
        <v>77</v>
      </c>
      <c r="CU177" s="1" t="s">
        <v>77</v>
      </c>
      <c r="CV177" s="1" t="s">
        <v>77</v>
      </c>
      <c r="CW177" s="13">
        <v>26.147016664832201</v>
      </c>
      <c r="CX177" s="7">
        <f t="shared" si="77"/>
        <v>0.52294033329664402</v>
      </c>
      <c r="CY177" s="13">
        <v>123.58974330079</v>
      </c>
      <c r="CZ177" s="7">
        <f t="shared" si="78"/>
        <v>2.4717948660158</v>
      </c>
      <c r="DA177" s="13">
        <v>33.174088991264597</v>
      </c>
      <c r="DB177" s="7">
        <f t="shared" si="79"/>
        <v>1.326963559650584</v>
      </c>
      <c r="DC177" s="13">
        <v>222.04760100213699</v>
      </c>
      <c r="DD177" s="7">
        <f t="shared" si="80"/>
        <v>13.322856060128219</v>
      </c>
      <c r="DE177" s="13">
        <v>18.676440474880199</v>
      </c>
      <c r="DF177" s="7">
        <f t="shared" si="81"/>
        <v>0.56029321424640599</v>
      </c>
      <c r="DG177" s="13">
        <v>41.630229322371299</v>
      </c>
      <c r="DH177" s="7">
        <f t="shared" si="82"/>
        <v>1.2489068796711389</v>
      </c>
      <c r="DI177" s="13">
        <v>5.1515437658152203</v>
      </c>
      <c r="DJ177" s="7">
        <f t="shared" si="83"/>
        <v>0.15454631297445662</v>
      </c>
      <c r="DK177" s="13">
        <v>23.160757317133701</v>
      </c>
      <c r="DL177" s="7">
        <f t="shared" si="84"/>
        <v>0.46321514634267402</v>
      </c>
      <c r="DM177" s="13">
        <v>4.8952970891150205</v>
      </c>
      <c r="DN177" s="7">
        <f t="shared" si="85"/>
        <v>0.39162376712920166</v>
      </c>
      <c r="DO177" s="13">
        <v>1.0348423482123501</v>
      </c>
      <c r="DP177" s="7">
        <f t="shared" si="86"/>
        <v>0.15522635223185252</v>
      </c>
      <c r="DQ177" s="13">
        <v>4.45080766145428</v>
      </c>
      <c r="DR177" s="7">
        <f t="shared" si="87"/>
        <v>0.40057268953088521</v>
      </c>
      <c r="DS177" s="7" t="s">
        <v>77</v>
      </c>
      <c r="DT177" s="7" t="s">
        <v>77</v>
      </c>
      <c r="DU177" s="13">
        <v>4.1275426231555699</v>
      </c>
      <c r="DV177" s="7">
        <f t="shared" si="88"/>
        <v>0.16510170492622281</v>
      </c>
      <c r="DW177" s="7" t="s">
        <v>77</v>
      </c>
      <c r="DX177" s="7" t="s">
        <v>77</v>
      </c>
      <c r="DY177" s="13">
        <v>2.7536662103860201</v>
      </c>
      <c r="DZ177" s="7">
        <f t="shared" si="89"/>
        <v>0.11014664841544081</v>
      </c>
      <c r="EA177" s="7" t="s">
        <v>77</v>
      </c>
      <c r="EB177" s="7" t="s">
        <v>77</v>
      </c>
      <c r="EC177" s="13">
        <v>2.1731689312459501</v>
      </c>
      <c r="ED177" s="13">
        <f t="shared" si="90"/>
        <v>0.13039013587475701</v>
      </c>
      <c r="EE177" s="13">
        <v>0.38634114333261305</v>
      </c>
      <c r="EF177" s="7">
        <f t="shared" si="91"/>
        <v>5.4087760066565835E-2</v>
      </c>
      <c r="EG177" s="13">
        <v>3.10058478807245</v>
      </c>
      <c r="EH177" s="13">
        <f t="shared" si="92"/>
        <v>0.496093566091592</v>
      </c>
      <c r="EI177" s="7" t="s">
        <v>77</v>
      </c>
      <c r="EJ177" s="7" t="s">
        <v>77</v>
      </c>
      <c r="EK177" s="7" t="s">
        <v>77</v>
      </c>
      <c r="EL177" s="7" t="s">
        <v>77</v>
      </c>
      <c r="EM177" s="7" t="s">
        <v>77</v>
      </c>
      <c r="EN177" s="7" t="s">
        <v>77</v>
      </c>
      <c r="EO177" s="7" t="s">
        <v>77</v>
      </c>
      <c r="EP177" s="7" t="s">
        <v>77</v>
      </c>
      <c r="EQ177" s="7" t="s">
        <v>77</v>
      </c>
      <c r="ER177" s="7" t="s">
        <v>77</v>
      </c>
      <c r="ES177" s="13">
        <v>294.64321089999999</v>
      </c>
      <c r="ET177" s="13">
        <v>19.325292820000001</v>
      </c>
      <c r="EU177" s="13">
        <v>91.334278819999994</v>
      </c>
      <c r="EV177" s="13">
        <v>24.586619219999999</v>
      </c>
      <c r="EW177" s="13">
        <v>164.0725611</v>
      </c>
      <c r="EX177" s="13">
        <v>13.80006362</v>
      </c>
      <c r="EY177" s="13">
        <v>30.76076261</v>
      </c>
      <c r="EZ177" s="13">
        <v>3.8073972490000001</v>
      </c>
      <c r="FA177" s="13">
        <v>17.114001429999998</v>
      </c>
      <c r="FB177" s="13">
        <v>3.617572853</v>
      </c>
      <c r="FC177" s="13">
        <v>0.76480699100000005</v>
      </c>
      <c r="FD177" s="13">
        <v>3.2896970689999998</v>
      </c>
      <c r="FE177" s="7" t="s">
        <v>77</v>
      </c>
      <c r="FF177" s="13">
        <v>3.053534918</v>
      </c>
      <c r="FG177" s="7" t="s">
        <v>77</v>
      </c>
      <c r="FH177" s="13">
        <v>2.0408500919999999</v>
      </c>
      <c r="FI177" s="7" t="s">
        <v>77</v>
      </c>
      <c r="FJ177" s="13">
        <v>1.615990692</v>
      </c>
      <c r="FK177" s="13">
        <v>0.28815786100000002</v>
      </c>
    </row>
    <row r="178" spans="1:167" x14ac:dyDescent="0.25">
      <c r="A178" t="s">
        <v>133</v>
      </c>
      <c r="B178" s="1" t="s">
        <v>225</v>
      </c>
      <c r="C178" s="15">
        <v>64.873819999999995</v>
      </c>
      <c r="D178" s="15">
        <v>-22.350280000000001</v>
      </c>
      <c r="E178" t="s">
        <v>136</v>
      </c>
      <c r="F178">
        <v>1</v>
      </c>
      <c r="G178" t="s">
        <v>72</v>
      </c>
      <c r="I178" s="17">
        <v>48.72</v>
      </c>
      <c r="J178" s="16">
        <f t="shared" si="64"/>
        <v>0.97440000000000004</v>
      </c>
      <c r="K178" s="17">
        <v>1.996666667</v>
      </c>
      <c r="L178" s="16">
        <f t="shared" si="65"/>
        <v>5.1913333341999997E-2</v>
      </c>
      <c r="M178" s="17">
        <v>16.600000000000001</v>
      </c>
      <c r="N178" s="16">
        <f t="shared" si="66"/>
        <v>0.34528000000000003</v>
      </c>
      <c r="O178" s="17">
        <v>7.5533333330000003</v>
      </c>
      <c r="P178" s="16">
        <f t="shared" si="67"/>
        <v>0.1389813333272</v>
      </c>
      <c r="Q178" s="17">
        <v>0.14000000000000001</v>
      </c>
      <c r="R178" s="16">
        <f t="shared" si="68"/>
        <v>2.0972000000000001E-2</v>
      </c>
      <c r="S178" s="17">
        <v>6.2566666670000002</v>
      </c>
      <c r="T178" s="16">
        <f t="shared" si="69"/>
        <v>0.11136866667260001</v>
      </c>
      <c r="U178" s="17">
        <v>15.356666669999999</v>
      </c>
      <c r="V178" s="16">
        <f t="shared" si="70"/>
        <v>0.30713333339999999</v>
      </c>
      <c r="W178" s="17">
        <v>2.5466666670000002</v>
      </c>
      <c r="X178" s="16">
        <f t="shared" si="71"/>
        <v>4.3038666672299997E-2</v>
      </c>
      <c r="Y178" s="17">
        <v>0.79</v>
      </c>
      <c r="Z178" s="16">
        <f t="shared" si="72"/>
        <v>2.2831000000000001E-2</v>
      </c>
      <c r="AA178" s="17">
        <v>0</v>
      </c>
      <c r="AB178" s="16">
        <f t="shared" si="73"/>
        <v>0</v>
      </c>
      <c r="AC178" s="16" t="s">
        <v>77</v>
      </c>
      <c r="AD178" s="16" t="s">
        <v>77</v>
      </c>
      <c r="AE178" s="16">
        <f t="shared" si="74"/>
        <v>99.960000003999994</v>
      </c>
      <c r="AF178" s="17"/>
      <c r="AG178" s="17">
        <v>47.012999999999998</v>
      </c>
      <c r="AH178" s="17">
        <v>1.6890000000000001</v>
      </c>
      <c r="AI178" s="17">
        <v>14.04</v>
      </c>
      <c r="AJ178" s="17">
        <v>0.77900000000000003</v>
      </c>
      <c r="AK178" s="17">
        <v>9.7430000000000003</v>
      </c>
      <c r="AL178" s="17">
        <v>0.11799999999999999</v>
      </c>
      <c r="AM178" s="17">
        <v>10.805999999999999</v>
      </c>
      <c r="AN178" s="17">
        <v>12.989000000000001</v>
      </c>
      <c r="AO178" s="17">
        <v>2.1539999999999999</v>
      </c>
      <c r="AP178" s="17">
        <v>0.66800000000000004</v>
      </c>
      <c r="AQ178" s="17">
        <v>0</v>
      </c>
      <c r="AS178">
        <v>16.91</v>
      </c>
      <c r="AU178" s="13">
        <v>39.576666666666696</v>
      </c>
      <c r="AV178" s="7" t="s">
        <v>77</v>
      </c>
      <c r="AW178" s="7" t="s">
        <v>77</v>
      </c>
      <c r="AX178" s="7" t="s">
        <v>77</v>
      </c>
      <c r="AY178" s="13">
        <v>0.01</v>
      </c>
      <c r="AZ178" s="7" t="s">
        <v>77</v>
      </c>
      <c r="BA178" s="13">
        <v>12.28</v>
      </c>
      <c r="BB178" s="7" t="s">
        <v>77</v>
      </c>
      <c r="BC178" s="13">
        <v>0.21333333333333301</v>
      </c>
      <c r="BD178" s="7" t="s">
        <v>77</v>
      </c>
      <c r="BE178" s="13">
        <v>47.603333333333303</v>
      </c>
      <c r="BF178" s="7" t="s">
        <v>77</v>
      </c>
      <c r="BG178" s="13">
        <v>0.31333333333333302</v>
      </c>
      <c r="BH178" s="7" t="s">
        <v>77</v>
      </c>
      <c r="BI178" s="7" t="s">
        <v>77</v>
      </c>
      <c r="BJ178" s="7" t="s">
        <v>77</v>
      </c>
      <c r="BK178" s="13">
        <v>-1</v>
      </c>
      <c r="BL178" s="7" t="s">
        <v>77</v>
      </c>
      <c r="BM178" s="7" t="s">
        <v>77</v>
      </c>
      <c r="BN178" s="7" t="s">
        <v>77</v>
      </c>
      <c r="BO178" s="7" t="s">
        <v>77</v>
      </c>
      <c r="BP178" s="7" t="s">
        <v>77</v>
      </c>
      <c r="BQ178" s="7" t="s">
        <v>77</v>
      </c>
      <c r="BR178" s="7" t="s">
        <v>77</v>
      </c>
      <c r="BS178" s="7" t="s">
        <v>77</v>
      </c>
      <c r="BT178" s="7" t="s">
        <v>77</v>
      </c>
      <c r="BU178" s="7">
        <f t="shared" si="75"/>
        <v>98.99666666666667</v>
      </c>
      <c r="BV178" s="7">
        <v>87.357137294724552</v>
      </c>
      <c r="BW178" s="7" t="s">
        <v>77</v>
      </c>
      <c r="BY178" s="24" t="s">
        <v>77</v>
      </c>
      <c r="BZ178" s="1" t="s">
        <v>77</v>
      </c>
      <c r="CA178" s="13">
        <v>3.6032430213464699</v>
      </c>
      <c r="CB178" s="7">
        <f t="shared" si="76"/>
        <v>0.1801621510673235</v>
      </c>
      <c r="CC178" s="1" t="s">
        <v>77</v>
      </c>
      <c r="CD178" s="1" t="s">
        <v>77</v>
      </c>
      <c r="CE178" s="1" t="s">
        <v>77</v>
      </c>
      <c r="CF178" s="1" t="s">
        <v>77</v>
      </c>
      <c r="CG178" s="1" t="s">
        <v>77</v>
      </c>
      <c r="CH178" s="1" t="s">
        <v>77</v>
      </c>
      <c r="CI178" s="1" t="s">
        <v>77</v>
      </c>
      <c r="CJ178" s="1" t="s">
        <v>77</v>
      </c>
      <c r="CK178" s="1" t="s">
        <v>77</v>
      </c>
      <c r="CL178" s="1" t="s">
        <v>77</v>
      </c>
      <c r="CM178" s="1" t="s">
        <v>77</v>
      </c>
      <c r="CN178" s="1" t="s">
        <v>77</v>
      </c>
      <c r="CO178" s="1" t="s">
        <v>77</v>
      </c>
      <c r="CP178" s="1" t="s">
        <v>77</v>
      </c>
      <c r="CQ178" s="1" t="s">
        <v>77</v>
      </c>
      <c r="CR178" s="1" t="s">
        <v>77</v>
      </c>
      <c r="CS178" s="1" t="s">
        <v>77</v>
      </c>
      <c r="CT178" s="1" t="s">
        <v>77</v>
      </c>
      <c r="CU178" s="1" t="s">
        <v>77</v>
      </c>
      <c r="CV178" s="1" t="s">
        <v>77</v>
      </c>
      <c r="CW178" s="13">
        <v>23.614532019704399</v>
      </c>
      <c r="CX178" s="7">
        <f t="shared" si="77"/>
        <v>0.47229064039408797</v>
      </c>
      <c r="CY178" s="13">
        <v>110.837438423645</v>
      </c>
      <c r="CZ178" s="7">
        <f t="shared" si="78"/>
        <v>2.2167487684728999</v>
      </c>
      <c r="DA178" s="13">
        <v>28.407224958949101</v>
      </c>
      <c r="DB178" s="7">
        <f t="shared" si="79"/>
        <v>1.136288998357964</v>
      </c>
      <c r="DC178" s="13">
        <v>214.080459770115</v>
      </c>
      <c r="DD178" s="7">
        <f t="shared" si="80"/>
        <v>12.844827586206899</v>
      </c>
      <c r="DE178" s="13">
        <v>17.354269293924499</v>
      </c>
      <c r="DF178" s="7">
        <f t="shared" si="81"/>
        <v>0.52062807881773498</v>
      </c>
      <c r="DG178" s="13">
        <v>37.920771756978603</v>
      </c>
      <c r="DH178" s="7">
        <f t="shared" si="82"/>
        <v>1.1376231527093581</v>
      </c>
      <c r="DI178" s="13">
        <v>4.69724958949097</v>
      </c>
      <c r="DJ178" s="7">
        <f t="shared" si="83"/>
        <v>0.14091748768472909</v>
      </c>
      <c r="DK178" s="13">
        <v>21.325944170771798</v>
      </c>
      <c r="DL178" s="7">
        <f t="shared" si="84"/>
        <v>0.42651888341543598</v>
      </c>
      <c r="DM178" s="13">
        <v>4.1933497536945801</v>
      </c>
      <c r="DN178" s="7">
        <f t="shared" si="85"/>
        <v>0.3354679802955664</v>
      </c>
      <c r="DO178" s="13">
        <v>0.84072249589490999</v>
      </c>
      <c r="DP178" s="7">
        <f t="shared" si="86"/>
        <v>0.1261083743842365</v>
      </c>
      <c r="DQ178" s="13">
        <v>3.9532019704433501</v>
      </c>
      <c r="DR178" s="7">
        <f t="shared" si="87"/>
        <v>0.35578817733990148</v>
      </c>
      <c r="DS178" s="7" t="s">
        <v>77</v>
      </c>
      <c r="DT178" s="7" t="s">
        <v>77</v>
      </c>
      <c r="DU178" s="13">
        <v>3.9593596059113301</v>
      </c>
      <c r="DV178" s="7">
        <f t="shared" si="88"/>
        <v>0.1583743842364532</v>
      </c>
      <c r="DW178" s="7" t="s">
        <v>77</v>
      </c>
      <c r="DX178" s="7" t="s">
        <v>77</v>
      </c>
      <c r="DY178" s="13">
        <v>2.1336206896551699</v>
      </c>
      <c r="DZ178" s="7">
        <f t="shared" si="89"/>
        <v>8.5344827586206803E-2</v>
      </c>
      <c r="EA178" s="7" t="s">
        <v>77</v>
      </c>
      <c r="EB178" s="7" t="s">
        <v>77</v>
      </c>
      <c r="EC178" s="13">
        <v>1.78674055829228</v>
      </c>
      <c r="ED178" s="13">
        <f t="shared" si="90"/>
        <v>0.10720443349753679</v>
      </c>
      <c r="EE178" s="13">
        <v>0.22670361247947501</v>
      </c>
      <c r="EF178" s="7">
        <f t="shared" si="91"/>
        <v>3.1738505747126507E-2</v>
      </c>
      <c r="EG178" s="13">
        <v>2.13875205254516</v>
      </c>
      <c r="EH178" s="13">
        <f t="shared" si="92"/>
        <v>0.34220032840722558</v>
      </c>
      <c r="EI178" s="7" t="s">
        <v>77</v>
      </c>
      <c r="EJ178" s="7" t="s">
        <v>77</v>
      </c>
      <c r="EK178" s="7" t="s">
        <v>77</v>
      </c>
      <c r="EL178" s="7" t="s">
        <v>77</v>
      </c>
      <c r="EM178" s="7" t="s">
        <v>77</v>
      </c>
      <c r="EN178" s="7" t="s">
        <v>77</v>
      </c>
      <c r="EO178" s="7" t="s">
        <v>77</v>
      </c>
      <c r="EP178" s="7" t="s">
        <v>77</v>
      </c>
      <c r="EQ178" s="7" t="s">
        <v>77</v>
      </c>
      <c r="ER178" s="7" t="s">
        <v>77</v>
      </c>
      <c r="ES178" s="13">
        <v>334.78175290000001</v>
      </c>
      <c r="ET178" s="13">
        <v>19.624586220000001</v>
      </c>
      <c r="EU178" s="13">
        <v>92.103358069999999</v>
      </c>
      <c r="EV178" s="13">
        <v>23.647328359999999</v>
      </c>
      <c r="EW178" s="13">
        <v>177.88050849999999</v>
      </c>
      <c r="EX178" s="13">
        <v>14.41968907</v>
      </c>
      <c r="EY178" s="13">
        <v>31.50848599</v>
      </c>
      <c r="EZ178" s="13">
        <v>3.90352313</v>
      </c>
      <c r="FA178" s="13">
        <v>17.72005527</v>
      </c>
      <c r="FB178" s="13">
        <v>3.4845124969999999</v>
      </c>
      <c r="FC178" s="13">
        <v>0.69864691099999998</v>
      </c>
      <c r="FD178" s="13">
        <v>3.2853240530000001</v>
      </c>
      <c r="FE178" s="7" t="s">
        <v>77</v>
      </c>
      <c r="FF178" s="13">
        <v>3.2922705099999998</v>
      </c>
      <c r="FG178" s="7" t="s">
        <v>77</v>
      </c>
      <c r="FH178" s="13">
        <v>1.7761125600000001</v>
      </c>
      <c r="FI178" s="7" t="s">
        <v>77</v>
      </c>
      <c r="FJ178" s="13">
        <v>1.4903893239999999</v>
      </c>
      <c r="FK178" s="13">
        <v>0.18945287</v>
      </c>
    </row>
    <row r="179" spans="1:167" x14ac:dyDescent="0.25">
      <c r="A179" t="s">
        <v>133</v>
      </c>
      <c r="B179" s="1" t="s">
        <v>225</v>
      </c>
      <c r="C179" s="15">
        <v>64.873819999999995</v>
      </c>
      <c r="D179" s="15">
        <v>-22.350280000000001</v>
      </c>
      <c r="E179" t="s">
        <v>137</v>
      </c>
      <c r="F179">
        <v>1</v>
      </c>
      <c r="G179" t="s">
        <v>72</v>
      </c>
      <c r="I179" s="17">
        <v>46.514249999999997</v>
      </c>
      <c r="J179" s="16">
        <f t="shared" si="64"/>
        <v>0.93028499999999992</v>
      </c>
      <c r="K179" s="17">
        <v>2.1609250000000002</v>
      </c>
      <c r="L179" s="16">
        <f t="shared" si="65"/>
        <v>5.6184050000000006E-2</v>
      </c>
      <c r="M179" s="17">
        <v>15.4274</v>
      </c>
      <c r="N179" s="16">
        <f t="shared" si="66"/>
        <v>0.32088992</v>
      </c>
      <c r="O179" s="17">
        <v>9.0615500000000004</v>
      </c>
      <c r="P179" s="16">
        <f t="shared" si="67"/>
        <v>0.16673252</v>
      </c>
      <c r="Q179" s="17">
        <v>0.194575</v>
      </c>
      <c r="R179" s="16">
        <f t="shared" si="68"/>
        <v>2.9147334999999996E-2</v>
      </c>
      <c r="S179" s="17">
        <v>6.8120000000000003</v>
      </c>
      <c r="T179" s="16">
        <f t="shared" si="69"/>
        <v>0.1212536</v>
      </c>
      <c r="U179" s="17">
        <v>12.259975000000001</v>
      </c>
      <c r="V179" s="16">
        <f t="shared" si="70"/>
        <v>0.24519950000000001</v>
      </c>
      <c r="W179" s="17">
        <v>2.566675</v>
      </c>
      <c r="X179" s="16">
        <f t="shared" si="71"/>
        <v>4.3376807499999996E-2</v>
      </c>
      <c r="Y179" s="17">
        <v>0.83237499999999998</v>
      </c>
      <c r="Z179" s="16">
        <f t="shared" si="72"/>
        <v>2.4055637499999998E-2</v>
      </c>
      <c r="AA179" s="17">
        <v>0.33252500000000002</v>
      </c>
      <c r="AB179" s="16">
        <f t="shared" si="73"/>
        <v>1.8521642500000001E-2</v>
      </c>
      <c r="AC179" s="16" t="s">
        <v>77</v>
      </c>
      <c r="AD179" s="16" t="s">
        <v>77</v>
      </c>
      <c r="AE179" s="16">
        <f t="shared" si="74"/>
        <v>96.16225</v>
      </c>
      <c r="AF179" s="17"/>
      <c r="AG179" s="17">
        <v>47.369</v>
      </c>
      <c r="AH179" s="17">
        <v>2.0219999999999998</v>
      </c>
      <c r="AI179" s="17">
        <v>14.433</v>
      </c>
      <c r="AJ179" s="17">
        <v>0.77100000000000002</v>
      </c>
      <c r="AK179" s="17">
        <v>9.9149999999999991</v>
      </c>
      <c r="AL179" s="17">
        <v>0.182</v>
      </c>
      <c r="AM179" s="17">
        <v>10.348000000000001</v>
      </c>
      <c r="AN179" s="17">
        <v>11.468999999999999</v>
      </c>
      <c r="AO179" s="17">
        <v>2.4009999999999998</v>
      </c>
      <c r="AP179" s="17">
        <v>0.77900000000000003</v>
      </c>
      <c r="AQ179" s="17">
        <v>0.311</v>
      </c>
      <c r="AS179">
        <v>10.63</v>
      </c>
      <c r="AU179" s="13">
        <v>39.992033333333303</v>
      </c>
      <c r="AV179" s="7" t="s">
        <v>77</v>
      </c>
      <c r="AW179" s="7" t="s">
        <v>77</v>
      </c>
      <c r="AX179" s="7" t="s">
        <v>77</v>
      </c>
      <c r="AY179" s="13">
        <v>4.2300000000000004E-2</v>
      </c>
      <c r="AZ179" s="7" t="s">
        <v>77</v>
      </c>
      <c r="BA179" s="13">
        <v>13.0206</v>
      </c>
      <c r="BB179" s="7" t="s">
        <v>77</v>
      </c>
      <c r="BC179" s="13">
        <v>0.19933333333333303</v>
      </c>
      <c r="BD179" s="7" t="s">
        <v>77</v>
      </c>
      <c r="BE179" s="13">
        <v>46.494999999999997</v>
      </c>
      <c r="BF179" s="7" t="s">
        <v>77</v>
      </c>
      <c r="BG179" s="13">
        <v>0.32966666666666705</v>
      </c>
      <c r="BH179" s="7" t="s">
        <v>77</v>
      </c>
      <c r="BI179" s="7" t="s">
        <v>77</v>
      </c>
      <c r="BJ179" s="7" t="s">
        <v>77</v>
      </c>
      <c r="BK179" s="13">
        <v>0.24186666666666701</v>
      </c>
      <c r="BL179" s="7" t="s">
        <v>77</v>
      </c>
      <c r="BM179" s="7" t="s">
        <v>77</v>
      </c>
      <c r="BN179" s="7" t="s">
        <v>77</v>
      </c>
      <c r="BO179" s="7" t="s">
        <v>77</v>
      </c>
      <c r="BP179" s="7" t="s">
        <v>77</v>
      </c>
      <c r="BQ179" s="7" t="s">
        <v>77</v>
      </c>
      <c r="BR179" s="7" t="s">
        <v>77</v>
      </c>
      <c r="BS179" s="7" t="s">
        <v>77</v>
      </c>
      <c r="BT179" s="7" t="s">
        <v>77</v>
      </c>
      <c r="BU179" s="7">
        <f t="shared" si="75"/>
        <v>100.32079999999998</v>
      </c>
      <c r="BV179" s="7">
        <v>86.422019473314975</v>
      </c>
      <c r="BW179" s="7" t="s">
        <v>77</v>
      </c>
      <c r="BY179" s="24" t="s">
        <v>77</v>
      </c>
      <c r="BZ179" s="1" t="s">
        <v>77</v>
      </c>
      <c r="CA179" s="13">
        <v>4.7649332167018104</v>
      </c>
      <c r="CB179" s="7">
        <f t="shared" si="76"/>
        <v>0.23824666083509052</v>
      </c>
      <c r="CC179" s="1" t="s">
        <v>77</v>
      </c>
      <c r="CD179" s="1" t="s">
        <v>77</v>
      </c>
      <c r="CE179" s="1" t="s">
        <v>77</v>
      </c>
      <c r="CF179" s="1" t="s">
        <v>77</v>
      </c>
      <c r="CG179" s="1" t="s">
        <v>77</v>
      </c>
      <c r="CH179" s="1" t="s">
        <v>77</v>
      </c>
      <c r="CI179" s="1" t="s">
        <v>77</v>
      </c>
      <c r="CJ179" s="1" t="s">
        <v>77</v>
      </c>
      <c r="CK179" s="1" t="s">
        <v>77</v>
      </c>
      <c r="CL179" s="1" t="s">
        <v>77</v>
      </c>
      <c r="CM179" s="1" t="s">
        <v>77</v>
      </c>
      <c r="CN179" s="1" t="s">
        <v>77</v>
      </c>
      <c r="CO179" s="1" t="s">
        <v>77</v>
      </c>
      <c r="CP179" s="1" t="s">
        <v>77</v>
      </c>
      <c r="CQ179" s="1" t="s">
        <v>77</v>
      </c>
      <c r="CR179" s="1" t="s">
        <v>77</v>
      </c>
      <c r="CS179" s="1" t="s">
        <v>77</v>
      </c>
      <c r="CT179" s="1" t="s">
        <v>77</v>
      </c>
      <c r="CU179" s="1" t="s">
        <v>77</v>
      </c>
      <c r="CV179" s="1" t="s">
        <v>77</v>
      </c>
      <c r="CW179" s="13">
        <v>29.998432570739499</v>
      </c>
      <c r="CX179" s="7">
        <f t="shared" si="77"/>
        <v>0.59996865141479006</v>
      </c>
      <c r="CY179" s="13">
        <v>142.50267563968001</v>
      </c>
      <c r="CZ179" s="7">
        <f t="shared" si="78"/>
        <v>2.8500535127936</v>
      </c>
      <c r="DA179" s="13">
        <v>39.481742732272203</v>
      </c>
      <c r="DB179" s="7">
        <f t="shared" si="79"/>
        <v>1.5792697092908881</v>
      </c>
      <c r="DC179" s="13">
        <v>308.08106864146703</v>
      </c>
      <c r="DD179" s="7">
        <f t="shared" si="80"/>
        <v>18.484864118488019</v>
      </c>
      <c r="DE179" s="13">
        <v>24.5533729475756</v>
      </c>
      <c r="DF179" s="7">
        <f t="shared" si="81"/>
        <v>0.73660118842726796</v>
      </c>
      <c r="DG179" s="13">
        <v>53.914187012256797</v>
      </c>
      <c r="DH179" s="7">
        <f t="shared" si="82"/>
        <v>1.6174256103677038</v>
      </c>
      <c r="DI179" s="13">
        <v>6.6120026985371503</v>
      </c>
      <c r="DJ179" s="7">
        <f t="shared" si="83"/>
        <v>0.19836008095611449</v>
      </c>
      <c r="DK179" s="13">
        <v>30.170488358088502</v>
      </c>
      <c r="DL179" s="7">
        <f t="shared" si="84"/>
        <v>0.60340976716177008</v>
      </c>
      <c r="DM179" s="13">
        <v>6.0057590713484599</v>
      </c>
      <c r="DN179" s="7">
        <f t="shared" si="85"/>
        <v>0.48046072570787679</v>
      </c>
      <c r="DO179" s="13">
        <v>1.57279231494363</v>
      </c>
      <c r="DP179" s="7">
        <f t="shared" si="86"/>
        <v>0.23591884724154449</v>
      </c>
      <c r="DQ179" s="13">
        <v>6.06850882908752</v>
      </c>
      <c r="DR179" s="7">
        <f t="shared" si="87"/>
        <v>0.54616579461787673</v>
      </c>
      <c r="DS179" s="7" t="s">
        <v>77</v>
      </c>
      <c r="DT179" s="7" t="s">
        <v>77</v>
      </c>
      <c r="DU179" s="13">
        <v>5.6606354037835995</v>
      </c>
      <c r="DV179" s="7">
        <f t="shared" si="88"/>
        <v>0.22642541615134398</v>
      </c>
      <c r="DW179" s="7" t="s">
        <v>77</v>
      </c>
      <c r="DX179" s="7" t="s">
        <v>77</v>
      </c>
      <c r="DY179" s="13">
        <v>2.6982395827797401</v>
      </c>
      <c r="DZ179" s="7">
        <f t="shared" si="89"/>
        <v>0.10792958331118961</v>
      </c>
      <c r="EA179" s="7" t="s">
        <v>77</v>
      </c>
      <c r="EB179" s="7" t="s">
        <v>77</v>
      </c>
      <c r="EC179" s="13">
        <v>2.6223326177728099</v>
      </c>
      <c r="ED179" s="13">
        <f t="shared" si="90"/>
        <v>0.15733995706636858</v>
      </c>
      <c r="EE179" s="13">
        <v>0.27994488694556502</v>
      </c>
      <c r="EF179" s="7">
        <f t="shared" si="91"/>
        <v>3.9192284172379105E-2</v>
      </c>
      <c r="EG179" s="13">
        <v>3.1040888223501399</v>
      </c>
      <c r="EH179" s="13">
        <f t="shared" si="92"/>
        <v>0.49665421157602241</v>
      </c>
      <c r="EI179" s="7" t="s">
        <v>77</v>
      </c>
      <c r="EJ179" s="7" t="s">
        <v>77</v>
      </c>
      <c r="EK179" s="7" t="s">
        <v>77</v>
      </c>
      <c r="EL179" s="7" t="s">
        <v>77</v>
      </c>
      <c r="EM179" s="7" t="s">
        <v>77</v>
      </c>
      <c r="EN179" s="7" t="s">
        <v>77</v>
      </c>
      <c r="EO179" s="7" t="s">
        <v>77</v>
      </c>
      <c r="EP179" s="7" t="s">
        <v>77</v>
      </c>
      <c r="EQ179" s="7" t="s">
        <v>77</v>
      </c>
      <c r="ER179" s="7" t="s">
        <v>77</v>
      </c>
      <c r="ES179" s="13">
        <v>464.10274440000001</v>
      </c>
      <c r="ET179" s="13">
        <v>26.81231103</v>
      </c>
      <c r="EU179" s="13">
        <v>127.36179780000001</v>
      </c>
      <c r="EV179" s="13">
        <v>35.324510680000003</v>
      </c>
      <c r="EW179" s="13">
        <v>275.33304120000003</v>
      </c>
      <c r="EX179" s="13">
        <v>21.94337406</v>
      </c>
      <c r="EY179" s="13">
        <v>48.183217229999997</v>
      </c>
      <c r="EZ179" s="13">
        <v>5.9096781160000003</v>
      </c>
      <c r="FA179" s="13">
        <v>26.963668479999999</v>
      </c>
      <c r="FB179" s="13">
        <v>5.3675881710000004</v>
      </c>
      <c r="FC179" s="13">
        <v>1.405715075</v>
      </c>
      <c r="FD179" s="13">
        <v>5.4240358869999996</v>
      </c>
      <c r="FE179" s="7" t="s">
        <v>77</v>
      </c>
      <c r="FF179" s="13">
        <v>5.0611845569999998</v>
      </c>
      <c r="FG179" s="7" t="s">
        <v>77</v>
      </c>
      <c r="FH179" s="13">
        <v>2.4141283119999999</v>
      </c>
      <c r="FI179" s="7" t="s">
        <v>77</v>
      </c>
      <c r="FJ179" s="13">
        <v>2.3491162440000002</v>
      </c>
      <c r="FK179" s="13">
        <v>0.25105990099999997</v>
      </c>
    </row>
    <row r="180" spans="1:167" x14ac:dyDescent="0.25">
      <c r="A180" t="s">
        <v>133</v>
      </c>
      <c r="B180" s="1" t="s">
        <v>225</v>
      </c>
      <c r="C180" s="15">
        <v>64.873819999999995</v>
      </c>
      <c r="D180" s="15">
        <v>-22.350280000000001</v>
      </c>
      <c r="E180" t="s">
        <v>138</v>
      </c>
      <c r="F180">
        <v>1</v>
      </c>
      <c r="G180" t="s">
        <v>72</v>
      </c>
      <c r="I180" s="17">
        <v>46.491199999999999</v>
      </c>
      <c r="J180" s="16">
        <f t="shared" si="64"/>
        <v>0.92982399999999998</v>
      </c>
      <c r="K180" s="17">
        <v>2.1295999999999999</v>
      </c>
      <c r="L180" s="16">
        <f t="shared" si="65"/>
        <v>5.5369599999999998E-2</v>
      </c>
      <c r="M180" s="17">
        <v>15.4757</v>
      </c>
      <c r="N180" s="16">
        <f t="shared" si="66"/>
        <v>0.32189456</v>
      </c>
      <c r="O180" s="17">
        <v>10.100899999999999</v>
      </c>
      <c r="P180" s="16">
        <f t="shared" si="67"/>
        <v>0.18585655999999998</v>
      </c>
      <c r="Q180" s="17">
        <v>7.3999999999999996E-2</v>
      </c>
      <c r="R180" s="16">
        <f t="shared" si="68"/>
        <v>1.1085199999999998E-2</v>
      </c>
      <c r="S180" s="17">
        <v>6.2610999999999999</v>
      </c>
      <c r="T180" s="16">
        <f t="shared" si="69"/>
        <v>0.11144757999999999</v>
      </c>
      <c r="U180" s="17">
        <v>12.5006</v>
      </c>
      <c r="V180" s="16">
        <f t="shared" si="70"/>
        <v>0.25001200000000001</v>
      </c>
      <c r="W180" s="17">
        <v>2.6997</v>
      </c>
      <c r="X180" s="16">
        <f t="shared" si="71"/>
        <v>4.5624929999999994E-2</v>
      </c>
      <c r="Y180" s="17">
        <v>0.88660000000000005</v>
      </c>
      <c r="Z180" s="16">
        <f t="shared" si="72"/>
        <v>2.5622740000000001E-2</v>
      </c>
      <c r="AA180" s="17">
        <v>0.38519999999999999</v>
      </c>
      <c r="AB180" s="16">
        <f t="shared" si="73"/>
        <v>2.1455639999999998E-2</v>
      </c>
      <c r="AC180" s="16" t="s">
        <v>77</v>
      </c>
      <c r="AD180" s="16" t="s">
        <v>77</v>
      </c>
      <c r="AE180" s="16">
        <f t="shared" si="74"/>
        <v>97.004599999999996</v>
      </c>
      <c r="AF180" s="17"/>
      <c r="AG180" s="17">
        <v>47.094000000000001</v>
      </c>
      <c r="AH180" s="17">
        <v>1.96</v>
      </c>
      <c r="AI180" s="17">
        <v>14.243</v>
      </c>
      <c r="AJ180" s="17">
        <v>0.77600000000000002</v>
      </c>
      <c r="AK180" s="17">
        <v>9.8780000000000001</v>
      </c>
      <c r="AL180" s="17">
        <v>6.8000000000000005E-2</v>
      </c>
      <c r="AM180" s="17">
        <v>10.821999999999999</v>
      </c>
      <c r="AN180" s="17">
        <v>11.505000000000001</v>
      </c>
      <c r="AO180" s="17">
        <v>2.4849999999999999</v>
      </c>
      <c r="AP180" s="17">
        <v>0.81599999999999995</v>
      </c>
      <c r="AQ180" s="17">
        <v>0.35499999999999998</v>
      </c>
      <c r="AS180">
        <v>11.96</v>
      </c>
      <c r="AU180" s="13">
        <v>40.538499999999999</v>
      </c>
      <c r="AV180" s="7" t="s">
        <v>77</v>
      </c>
      <c r="AW180" s="7" t="s">
        <v>77</v>
      </c>
      <c r="AX180" s="7" t="s">
        <v>77</v>
      </c>
      <c r="AY180" s="13">
        <v>4.91333333333333E-2</v>
      </c>
      <c r="AZ180" s="7" t="s">
        <v>77</v>
      </c>
      <c r="BA180" s="13">
        <v>12.2846333333333</v>
      </c>
      <c r="BB180" s="7" t="s">
        <v>77</v>
      </c>
      <c r="BC180" s="13">
        <v>0.20343333333333302</v>
      </c>
      <c r="BD180" s="7" t="s">
        <v>77</v>
      </c>
      <c r="BE180" s="13">
        <v>46.650966666666697</v>
      </c>
      <c r="BF180" s="7" t="s">
        <v>77</v>
      </c>
      <c r="BG180" s="13">
        <v>0.32023333333333304</v>
      </c>
      <c r="BH180" s="7" t="s">
        <v>77</v>
      </c>
      <c r="BI180" s="7" t="s">
        <v>77</v>
      </c>
      <c r="BJ180" s="7" t="s">
        <v>77</v>
      </c>
      <c r="BK180" s="13">
        <v>0.23526666666666701</v>
      </c>
      <c r="BL180" s="7" t="s">
        <v>77</v>
      </c>
      <c r="BM180" s="7" t="s">
        <v>77</v>
      </c>
      <c r="BN180" s="7" t="s">
        <v>77</v>
      </c>
      <c r="BO180" s="7" t="s">
        <v>77</v>
      </c>
      <c r="BP180" s="7" t="s">
        <v>77</v>
      </c>
      <c r="BQ180" s="7" t="s">
        <v>77</v>
      </c>
      <c r="BR180" s="7" t="s">
        <v>77</v>
      </c>
      <c r="BS180" s="7" t="s">
        <v>77</v>
      </c>
      <c r="BT180" s="7" t="s">
        <v>77</v>
      </c>
      <c r="BU180" s="7">
        <f t="shared" si="75"/>
        <v>100.28216666666665</v>
      </c>
      <c r="BV180" s="7">
        <v>87.128018317037316</v>
      </c>
      <c r="BW180" s="7" t="s">
        <v>77</v>
      </c>
      <c r="BY180" s="24" t="s">
        <v>77</v>
      </c>
      <c r="BZ180" s="1" t="s">
        <v>77</v>
      </c>
      <c r="CA180" s="13">
        <v>-1</v>
      </c>
      <c r="CB180" s="7">
        <f t="shared" si="76"/>
        <v>-0.05</v>
      </c>
      <c r="CC180" s="1" t="s">
        <v>77</v>
      </c>
      <c r="CD180" s="1" t="s">
        <v>77</v>
      </c>
      <c r="CE180" s="1" t="s">
        <v>77</v>
      </c>
      <c r="CF180" s="1" t="s">
        <v>77</v>
      </c>
      <c r="CG180" s="1" t="s">
        <v>77</v>
      </c>
      <c r="CH180" s="1" t="s">
        <v>77</v>
      </c>
      <c r="CI180" s="1" t="s">
        <v>77</v>
      </c>
      <c r="CJ180" s="1" t="s">
        <v>77</v>
      </c>
      <c r="CK180" s="1" t="s">
        <v>77</v>
      </c>
      <c r="CL180" s="1" t="s">
        <v>77</v>
      </c>
      <c r="CM180" s="1" t="s">
        <v>77</v>
      </c>
      <c r="CN180" s="1" t="s">
        <v>77</v>
      </c>
      <c r="CO180" s="1" t="s">
        <v>77</v>
      </c>
      <c r="CP180" s="1" t="s">
        <v>77</v>
      </c>
      <c r="CQ180" s="1" t="s">
        <v>77</v>
      </c>
      <c r="CR180" s="1" t="s">
        <v>77</v>
      </c>
      <c r="CS180" s="1" t="s">
        <v>77</v>
      </c>
      <c r="CT180" s="1" t="s">
        <v>77</v>
      </c>
      <c r="CU180" s="1" t="s">
        <v>77</v>
      </c>
      <c r="CV180" s="1" t="s">
        <v>77</v>
      </c>
      <c r="CW180" s="13">
        <v>-1</v>
      </c>
      <c r="CX180" s="7">
        <f t="shared" si="77"/>
        <v>-0.02</v>
      </c>
      <c r="CY180" s="13">
        <v>-1</v>
      </c>
      <c r="CZ180" s="7">
        <f t="shared" si="78"/>
        <v>-0.02</v>
      </c>
      <c r="DA180" s="13">
        <v>-1</v>
      </c>
      <c r="DB180" s="7">
        <f t="shared" si="79"/>
        <v>-0.04</v>
      </c>
      <c r="DC180" s="13">
        <v>-1</v>
      </c>
      <c r="DD180" s="7">
        <f t="shared" si="80"/>
        <v>-0.06</v>
      </c>
      <c r="DE180" s="13">
        <v>-1</v>
      </c>
      <c r="DF180" s="7">
        <f t="shared" si="81"/>
        <v>-0.03</v>
      </c>
      <c r="DG180" s="13">
        <v>-1</v>
      </c>
      <c r="DH180" s="7">
        <f t="shared" si="82"/>
        <v>-0.03</v>
      </c>
      <c r="DI180" s="13">
        <v>-1</v>
      </c>
      <c r="DJ180" s="7">
        <f t="shared" si="83"/>
        <v>-0.03</v>
      </c>
      <c r="DK180" s="13">
        <v>-1</v>
      </c>
      <c r="DL180" s="7">
        <f t="shared" si="84"/>
        <v>-0.02</v>
      </c>
      <c r="DM180" s="13">
        <v>-1</v>
      </c>
      <c r="DN180" s="7">
        <f t="shared" si="85"/>
        <v>-0.08</v>
      </c>
      <c r="DO180" s="13">
        <v>-1</v>
      </c>
      <c r="DP180" s="7">
        <f t="shared" si="86"/>
        <v>-0.15</v>
      </c>
      <c r="DQ180" s="13">
        <v>-1</v>
      </c>
      <c r="DR180" s="7">
        <f t="shared" si="87"/>
        <v>-0.09</v>
      </c>
      <c r="DS180" s="7" t="s">
        <v>77</v>
      </c>
      <c r="DT180" s="7" t="s">
        <v>77</v>
      </c>
      <c r="DU180" s="13">
        <v>-1</v>
      </c>
      <c r="DV180" s="7">
        <f t="shared" si="88"/>
        <v>-0.04</v>
      </c>
      <c r="DW180" s="7" t="s">
        <v>77</v>
      </c>
      <c r="DX180" s="7" t="s">
        <v>77</v>
      </c>
      <c r="DY180" s="13">
        <v>-1</v>
      </c>
      <c r="DZ180" s="7">
        <f t="shared" si="89"/>
        <v>-0.04</v>
      </c>
      <c r="EA180" s="7" t="s">
        <v>77</v>
      </c>
      <c r="EB180" s="7" t="s">
        <v>77</v>
      </c>
      <c r="EC180" s="13">
        <v>-1</v>
      </c>
      <c r="ED180" s="13">
        <f t="shared" si="90"/>
        <v>-0.06</v>
      </c>
      <c r="EE180" s="13">
        <v>-1</v>
      </c>
      <c r="EF180" s="7">
        <f t="shared" si="91"/>
        <v>-0.14000000000000001</v>
      </c>
      <c r="EG180" s="13">
        <v>-1</v>
      </c>
      <c r="EH180" s="13">
        <f t="shared" si="92"/>
        <v>-0.16</v>
      </c>
      <c r="EI180" s="7" t="s">
        <v>77</v>
      </c>
      <c r="EJ180" s="7" t="s">
        <v>77</v>
      </c>
      <c r="EK180" s="7" t="s">
        <v>77</v>
      </c>
      <c r="EL180" s="7" t="s">
        <v>77</v>
      </c>
      <c r="EM180" s="7" t="s">
        <v>77</v>
      </c>
      <c r="EN180" s="7" t="s">
        <v>77</v>
      </c>
      <c r="EO180" s="7" t="s">
        <v>77</v>
      </c>
      <c r="EP180" s="7" t="s">
        <v>77</v>
      </c>
      <c r="EQ180" s="7" t="s">
        <v>77</v>
      </c>
      <c r="ER180" s="7" t="s">
        <v>77</v>
      </c>
      <c r="ES180" s="13">
        <v>-0.88039999999999996</v>
      </c>
      <c r="ET180" s="13">
        <v>-0.88050093600000001</v>
      </c>
      <c r="EU180" s="13">
        <v>-0.88045607400000003</v>
      </c>
      <c r="EV180" s="13">
        <v>-0.88152215899999997</v>
      </c>
      <c r="EW180" s="13">
        <v>-0.88040358900000004</v>
      </c>
      <c r="EX180" s="13">
        <v>-0.88040112100000001</v>
      </c>
      <c r="EY180" s="13">
        <v>-0.88040224300000003</v>
      </c>
      <c r="EZ180" s="13">
        <v>-0.88048972000000003</v>
      </c>
      <c r="FA180" s="13">
        <v>-0.88041121499999997</v>
      </c>
      <c r="FB180" s="13">
        <v>-0.88044485900000002</v>
      </c>
      <c r="FC180" s="13">
        <v>-0.88047850500000002</v>
      </c>
      <c r="FD180" s="13">
        <v>-0.88051215199999999</v>
      </c>
      <c r="FE180" s="7" t="s">
        <v>77</v>
      </c>
      <c r="FF180" s="13">
        <v>-0.88084869200000004</v>
      </c>
      <c r="FG180" s="7" t="s">
        <v>77</v>
      </c>
      <c r="FH180" s="13">
        <v>-0.88152215899999997</v>
      </c>
      <c r="FI180" s="7" t="s">
        <v>77</v>
      </c>
      <c r="FJ180" s="13">
        <v>-0.88275818500000003</v>
      </c>
      <c r="FK180" s="13">
        <v>-0.88388334999999996</v>
      </c>
    </row>
    <row r="181" spans="1:167" x14ac:dyDescent="0.25">
      <c r="A181" t="s">
        <v>133</v>
      </c>
      <c r="B181" s="1" t="s">
        <v>225</v>
      </c>
      <c r="C181" s="15">
        <v>64.873819999999995</v>
      </c>
      <c r="D181" s="15">
        <v>-22.350280000000001</v>
      </c>
      <c r="E181" t="s">
        <v>139</v>
      </c>
      <c r="F181">
        <v>1</v>
      </c>
      <c r="G181" t="s">
        <v>72</v>
      </c>
      <c r="I181" s="17">
        <v>49.499099999999999</v>
      </c>
      <c r="J181" s="16">
        <f t="shared" si="64"/>
        <v>0.98998200000000003</v>
      </c>
      <c r="K181" s="17">
        <v>2.2759999999999998</v>
      </c>
      <c r="L181" s="16">
        <f t="shared" si="65"/>
        <v>5.9175999999999992E-2</v>
      </c>
      <c r="M181" s="17">
        <v>15.938499999999999</v>
      </c>
      <c r="N181" s="16">
        <f t="shared" si="66"/>
        <v>0.33152079999999995</v>
      </c>
      <c r="O181" s="17">
        <v>7.7835000000000001</v>
      </c>
      <c r="P181" s="16">
        <f t="shared" si="67"/>
        <v>0.14321639999999999</v>
      </c>
      <c r="Q181" s="17">
        <v>2.1700000000000001E-2</v>
      </c>
      <c r="R181" s="16">
        <f t="shared" si="68"/>
        <v>3.2506599999999998E-3</v>
      </c>
      <c r="S181" s="17">
        <v>6.7034000000000002</v>
      </c>
      <c r="T181" s="16">
        <f t="shared" si="69"/>
        <v>0.11932052</v>
      </c>
      <c r="U181" s="17">
        <v>14.281700000000001</v>
      </c>
      <c r="V181" s="16">
        <f t="shared" si="70"/>
        <v>0.285634</v>
      </c>
      <c r="W181" s="17">
        <v>2.2587999999999999</v>
      </c>
      <c r="X181" s="16">
        <f t="shared" si="71"/>
        <v>3.8173719999999994E-2</v>
      </c>
      <c r="Y181" s="17">
        <v>0.68520000000000003</v>
      </c>
      <c r="Z181" s="16">
        <f t="shared" si="72"/>
        <v>1.9802279999999998E-2</v>
      </c>
      <c r="AA181" s="17">
        <v>0.30690000000000001</v>
      </c>
      <c r="AB181" s="16">
        <f t="shared" si="73"/>
        <v>1.7094330000000001E-2</v>
      </c>
      <c r="AC181" s="16" t="s">
        <v>77</v>
      </c>
      <c r="AD181" s="16" t="s">
        <v>77</v>
      </c>
      <c r="AE181" s="16">
        <f t="shared" si="74"/>
        <v>99.754799999999989</v>
      </c>
      <c r="AF181" s="17"/>
      <c r="AG181" s="17">
        <v>47.750999999999998</v>
      </c>
      <c r="AH181" s="17">
        <v>1.931</v>
      </c>
      <c r="AI181" s="17">
        <v>13.522</v>
      </c>
      <c r="AJ181" s="17">
        <v>0.77700000000000002</v>
      </c>
      <c r="AK181" s="17">
        <v>10.031000000000001</v>
      </c>
      <c r="AL181" s="17">
        <v>1.7999999999999999E-2</v>
      </c>
      <c r="AM181" s="17">
        <v>11.095000000000001</v>
      </c>
      <c r="AN181" s="17">
        <v>12.116</v>
      </c>
      <c r="AO181" s="17">
        <v>1.9159999999999999</v>
      </c>
      <c r="AP181" s="17">
        <v>0.58099999999999996</v>
      </c>
      <c r="AQ181" s="17">
        <v>0.26</v>
      </c>
      <c r="AS181">
        <v>16.78</v>
      </c>
      <c r="AU181" s="13">
        <v>40.319099999999999</v>
      </c>
      <c r="AV181" s="7" t="s">
        <v>77</v>
      </c>
      <c r="AW181" s="7" t="s">
        <v>77</v>
      </c>
      <c r="AX181" s="7" t="s">
        <v>77</v>
      </c>
      <c r="AY181" s="13">
        <v>4.58E-2</v>
      </c>
      <c r="AZ181" s="7" t="s">
        <v>77</v>
      </c>
      <c r="BA181" s="13">
        <v>12.5185</v>
      </c>
      <c r="BB181" s="7" t="s">
        <v>77</v>
      </c>
      <c r="BC181" s="13">
        <v>0.166333333333333</v>
      </c>
      <c r="BD181" s="7" t="s">
        <v>77</v>
      </c>
      <c r="BE181" s="13">
        <v>46.805500000000002</v>
      </c>
      <c r="BF181" s="7" t="s">
        <v>77</v>
      </c>
      <c r="BG181" s="13">
        <v>0.31559999999999999</v>
      </c>
      <c r="BH181" s="7" t="s">
        <v>77</v>
      </c>
      <c r="BI181" s="7" t="s">
        <v>77</v>
      </c>
      <c r="BJ181" s="7" t="s">
        <v>77</v>
      </c>
      <c r="BK181" s="13">
        <v>0.24276666666666702</v>
      </c>
      <c r="BL181" s="7" t="s">
        <v>77</v>
      </c>
      <c r="BM181" s="7" t="s">
        <v>77</v>
      </c>
      <c r="BN181" s="7" t="s">
        <v>77</v>
      </c>
      <c r="BO181" s="7" t="s">
        <v>77</v>
      </c>
      <c r="BP181" s="7" t="s">
        <v>77</v>
      </c>
      <c r="BQ181" s="7" t="s">
        <v>77</v>
      </c>
      <c r="BR181" s="7" t="s">
        <v>77</v>
      </c>
      <c r="BS181" s="7" t="s">
        <v>77</v>
      </c>
      <c r="BT181" s="7" t="s">
        <v>77</v>
      </c>
      <c r="BU181" s="7">
        <f t="shared" si="75"/>
        <v>100.4136</v>
      </c>
      <c r="BV181" s="7">
        <v>86.952599321577011</v>
      </c>
      <c r="BW181" s="7" t="s">
        <v>77</v>
      </c>
      <c r="BY181" s="24" t="s">
        <v>77</v>
      </c>
      <c r="BZ181" s="1" t="s">
        <v>77</v>
      </c>
      <c r="CA181" s="13">
        <v>4.7598592542561704</v>
      </c>
      <c r="CB181" s="7">
        <f t="shared" si="76"/>
        <v>0.23799296271280854</v>
      </c>
      <c r="CC181" s="1" t="s">
        <v>77</v>
      </c>
      <c r="CD181" s="1" t="s">
        <v>77</v>
      </c>
      <c r="CE181" s="1" t="s">
        <v>77</v>
      </c>
      <c r="CF181" s="1" t="s">
        <v>77</v>
      </c>
      <c r="CG181" s="1" t="s">
        <v>77</v>
      </c>
      <c r="CH181" s="1" t="s">
        <v>77</v>
      </c>
      <c r="CI181" s="1" t="s">
        <v>77</v>
      </c>
      <c r="CJ181" s="1" t="s">
        <v>77</v>
      </c>
      <c r="CK181" s="1" t="s">
        <v>77</v>
      </c>
      <c r="CL181" s="1" t="s">
        <v>77</v>
      </c>
      <c r="CM181" s="1" t="s">
        <v>77</v>
      </c>
      <c r="CN181" s="1" t="s">
        <v>77</v>
      </c>
      <c r="CO181" s="1" t="s">
        <v>77</v>
      </c>
      <c r="CP181" s="1" t="s">
        <v>77</v>
      </c>
      <c r="CQ181" s="1" t="s">
        <v>77</v>
      </c>
      <c r="CR181" s="1" t="s">
        <v>77</v>
      </c>
      <c r="CS181" s="1" t="s">
        <v>77</v>
      </c>
      <c r="CT181" s="1" t="s">
        <v>77</v>
      </c>
      <c r="CU181" s="1" t="s">
        <v>77</v>
      </c>
      <c r="CV181" s="1" t="s">
        <v>77</v>
      </c>
      <c r="CW181" s="13">
        <v>26.433353103558101</v>
      </c>
      <c r="CX181" s="7">
        <f t="shared" si="77"/>
        <v>0.52866706207116199</v>
      </c>
      <c r="CY181" s="13">
        <v>129.280127893377</v>
      </c>
      <c r="CZ181" s="7">
        <f t="shared" si="78"/>
        <v>2.5856025578675399</v>
      </c>
      <c r="DA181" s="13">
        <v>37.536598537463099</v>
      </c>
      <c r="DB181" s="7">
        <f t="shared" si="79"/>
        <v>1.501463941498524</v>
      </c>
      <c r="DC181" s="13">
        <v>267.52945126261102</v>
      </c>
      <c r="DD181" s="7">
        <f t="shared" si="80"/>
        <v>16.051767075756661</v>
      </c>
      <c r="DE181" s="13">
        <v>20.134297430284398</v>
      </c>
      <c r="DF181" s="7">
        <f t="shared" si="81"/>
        <v>0.60402892290853194</v>
      </c>
      <c r="DG181" s="13">
        <v>44.495457096317203</v>
      </c>
      <c r="DH181" s="7">
        <f t="shared" si="82"/>
        <v>1.334863712889516</v>
      </c>
      <c r="DI181" s="13">
        <v>5.57121061511811</v>
      </c>
      <c r="DJ181" s="7">
        <f t="shared" si="83"/>
        <v>0.16713631845354329</v>
      </c>
      <c r="DK181" s="13">
        <v>24.938487190915499</v>
      </c>
      <c r="DL181" s="7">
        <f t="shared" si="84"/>
        <v>0.49876974381830996</v>
      </c>
      <c r="DM181" s="13">
        <v>4.96295482997383</v>
      </c>
      <c r="DN181" s="7">
        <f t="shared" si="85"/>
        <v>0.39703638639790639</v>
      </c>
      <c r="DO181" s="13">
        <v>1.20517120819265</v>
      </c>
      <c r="DP181" s="7">
        <f t="shared" si="86"/>
        <v>0.18077568122889751</v>
      </c>
      <c r="DQ181" s="13">
        <v>4.8959435994070901</v>
      </c>
      <c r="DR181" s="7">
        <f t="shared" si="87"/>
        <v>0.44063492394663811</v>
      </c>
      <c r="DS181" s="7" t="s">
        <v>77</v>
      </c>
      <c r="DT181" s="7" t="s">
        <v>77</v>
      </c>
      <c r="DU181" s="13">
        <v>5.0474920746888001</v>
      </c>
      <c r="DV181" s="7">
        <f t="shared" si="88"/>
        <v>0.20189968298755201</v>
      </c>
      <c r="DW181" s="7" t="s">
        <v>77</v>
      </c>
      <c r="DX181" s="7" t="s">
        <v>77</v>
      </c>
      <c r="DY181" s="13">
        <v>2.6289021222337499</v>
      </c>
      <c r="DZ181" s="7">
        <f t="shared" si="89"/>
        <v>0.10515608488934999</v>
      </c>
      <c r="EA181" s="7" t="s">
        <v>77</v>
      </c>
      <c r="EB181" s="7" t="s">
        <v>77</v>
      </c>
      <c r="EC181" s="13">
        <v>2.4093114743765698</v>
      </c>
      <c r="ED181" s="13">
        <f t="shared" si="90"/>
        <v>0.14455868846259418</v>
      </c>
      <c r="EE181" s="13">
        <v>0.26134379921029605</v>
      </c>
      <c r="EF181" s="7">
        <f t="shared" si="91"/>
        <v>3.6588131889441447E-2</v>
      </c>
      <c r="EG181" s="13">
        <v>3.0309695056342001</v>
      </c>
      <c r="EH181" s="13">
        <f t="shared" si="92"/>
        <v>0.48495512090147203</v>
      </c>
      <c r="EI181" s="7" t="s">
        <v>77</v>
      </c>
      <c r="EJ181" s="7" t="s">
        <v>77</v>
      </c>
      <c r="EK181" s="7" t="s">
        <v>77</v>
      </c>
      <c r="EL181" s="7" t="s">
        <v>77</v>
      </c>
      <c r="EM181" s="7" t="s">
        <v>77</v>
      </c>
      <c r="EN181" s="7" t="s">
        <v>77</v>
      </c>
      <c r="EO181" s="7" t="s">
        <v>77</v>
      </c>
      <c r="EP181" s="7" t="s">
        <v>77</v>
      </c>
      <c r="EQ181" s="7" t="s">
        <v>77</v>
      </c>
      <c r="ER181" s="7" t="s">
        <v>77</v>
      </c>
      <c r="ES181" s="13">
        <v>387.62178269999998</v>
      </c>
      <c r="ET181" s="13">
        <v>22.001473310000002</v>
      </c>
      <c r="EU181" s="13">
        <v>107.5968038</v>
      </c>
      <c r="EV181" s="13">
        <v>31.295388689999999</v>
      </c>
      <c r="EW181" s="13">
        <v>222.639318</v>
      </c>
      <c r="EX181" s="13">
        <v>16.755793100000002</v>
      </c>
      <c r="EY181" s="13">
        <v>37.029255429999999</v>
      </c>
      <c r="EZ181" s="13">
        <v>4.6370428190000004</v>
      </c>
      <c r="FA181" s="13">
        <v>20.754190250000001</v>
      </c>
      <c r="FB181" s="13">
        <v>4.1304744769999999</v>
      </c>
      <c r="FC181" s="13">
        <v>1.0030724440000001</v>
      </c>
      <c r="FD181" s="13">
        <v>4.075152729</v>
      </c>
      <c r="FE181" s="7" t="s">
        <v>77</v>
      </c>
      <c r="FF181" s="13">
        <v>4.2036102890000002</v>
      </c>
      <c r="FG181" s="7" t="s">
        <v>77</v>
      </c>
      <c r="FH181" s="13">
        <v>2.1917945940000001</v>
      </c>
      <c r="FI181" s="7" t="s">
        <v>77</v>
      </c>
      <c r="FJ181" s="13">
        <v>2.0127780070000001</v>
      </c>
      <c r="FK181" s="13">
        <v>0.21873226600000001</v>
      </c>
    </row>
    <row r="182" spans="1:167" x14ac:dyDescent="0.25">
      <c r="A182" t="s">
        <v>133</v>
      </c>
      <c r="B182" s="1" t="s">
        <v>225</v>
      </c>
      <c r="C182" s="15">
        <v>64.873819999999995</v>
      </c>
      <c r="D182" s="15">
        <v>-22.350280000000001</v>
      </c>
      <c r="E182" t="s">
        <v>139</v>
      </c>
      <c r="F182">
        <v>2</v>
      </c>
      <c r="G182" t="s">
        <v>72</v>
      </c>
      <c r="I182" s="17">
        <v>47.707599999999999</v>
      </c>
      <c r="J182" s="16">
        <f t="shared" ref="J182:J193" si="93">I182*0.02</f>
        <v>0.954152</v>
      </c>
      <c r="K182" s="17">
        <v>2.1274000000000002</v>
      </c>
      <c r="L182" s="16">
        <f t="shared" ref="L182:L193" si="94">K182*0.026</f>
        <v>5.5312400000000005E-2</v>
      </c>
      <c r="M182" s="17">
        <v>16.045425000000002</v>
      </c>
      <c r="N182" s="16">
        <f t="shared" ref="N182:N193" si="95">M182*0.0208</f>
        <v>0.33374484000000004</v>
      </c>
      <c r="O182" s="17">
        <v>8.3812250000000006</v>
      </c>
      <c r="P182" s="16">
        <f t="shared" ref="P182:P193" si="96">O182*0.0184</f>
        <v>0.15421454000000001</v>
      </c>
      <c r="Q182" s="17">
        <v>0.14632500000000001</v>
      </c>
      <c r="R182" s="16">
        <f t="shared" ref="R182:R193" si="97">Q182*0.1498</f>
        <v>2.1919484999999999E-2</v>
      </c>
      <c r="S182" s="17">
        <v>6.5436750000000004</v>
      </c>
      <c r="T182" s="16">
        <f t="shared" ref="T182:T193" si="98">S182*0.0178</f>
        <v>0.116477415</v>
      </c>
      <c r="U182" s="17">
        <v>13.63875</v>
      </c>
      <c r="V182" s="16">
        <f t="shared" ref="V182:V193" si="99">U182*0.02</f>
        <v>0.27277499999999999</v>
      </c>
      <c r="W182" s="17">
        <v>2.467975</v>
      </c>
      <c r="X182" s="16">
        <f t="shared" ref="X182:X193" si="100">W182*0.0169</f>
        <v>4.1708777499999995E-2</v>
      </c>
      <c r="Y182" s="17">
        <v>0.80089999999999995</v>
      </c>
      <c r="Z182" s="16">
        <f t="shared" ref="Z182:Z193" si="101">Y182*0.0289</f>
        <v>2.3146009999999998E-2</v>
      </c>
      <c r="AA182" s="17">
        <v>0.30107499999999998</v>
      </c>
      <c r="AB182" s="16">
        <f t="shared" ref="AB182:AB193" si="102">AA182*0.0557</f>
        <v>1.6769877499999999E-2</v>
      </c>
      <c r="AC182" s="16" t="s">
        <v>77</v>
      </c>
      <c r="AD182" s="16" t="s">
        <v>77</v>
      </c>
      <c r="AE182" s="16">
        <f t="shared" ref="AE182:AE193" si="103">SUM(I182,K182,M182,O182,Q182,S182,U182,W182,Y182,AA182)</f>
        <v>98.160349999999994</v>
      </c>
      <c r="AF182" s="17"/>
      <c r="AG182" s="17">
        <v>47.188000000000002</v>
      </c>
      <c r="AH182" s="17">
        <v>1.879</v>
      </c>
      <c r="AI182" s="17">
        <v>14.17</v>
      </c>
      <c r="AJ182" s="17">
        <v>0.76900000000000002</v>
      </c>
      <c r="AK182" s="17">
        <v>9.89</v>
      </c>
      <c r="AL182" s="17">
        <v>0.129</v>
      </c>
      <c r="AM182" s="17">
        <v>10.779</v>
      </c>
      <c r="AN182" s="17">
        <v>12.045</v>
      </c>
      <c r="AO182" s="17">
        <v>2.1800000000000002</v>
      </c>
      <c r="AP182" s="17">
        <v>0.70699999999999996</v>
      </c>
      <c r="AQ182" s="17">
        <v>0.26600000000000001</v>
      </c>
      <c r="AS182">
        <v>14.42</v>
      </c>
      <c r="AU182" s="13">
        <v>40.094166666666702</v>
      </c>
      <c r="AV182" s="7" t="s">
        <v>77</v>
      </c>
      <c r="AW182" s="7" t="s">
        <v>77</v>
      </c>
      <c r="AX182" s="7" t="s">
        <v>77</v>
      </c>
      <c r="AY182" s="13">
        <v>5.2433333333333297E-2</v>
      </c>
      <c r="AZ182" s="7" t="s">
        <v>77</v>
      </c>
      <c r="BA182" s="13">
        <v>12.6635333333333</v>
      </c>
      <c r="BB182" s="7" t="s">
        <v>77</v>
      </c>
      <c r="BC182" s="13">
        <v>0.21299999999999999</v>
      </c>
      <c r="BD182" s="7" t="s">
        <v>77</v>
      </c>
      <c r="BE182" s="13">
        <v>47.405566666666701</v>
      </c>
      <c r="BF182" s="7" t="s">
        <v>77</v>
      </c>
      <c r="BG182" s="13">
        <v>0.32413333333333305</v>
      </c>
      <c r="BH182" s="7" t="s">
        <v>77</v>
      </c>
      <c r="BI182" s="7" t="s">
        <v>77</v>
      </c>
      <c r="BJ182" s="7" t="s">
        <v>77</v>
      </c>
      <c r="BK182" s="13">
        <v>0.25733333333333303</v>
      </c>
      <c r="BL182" s="7" t="s">
        <v>77</v>
      </c>
      <c r="BM182" s="7" t="s">
        <v>77</v>
      </c>
      <c r="BN182" s="7" t="s">
        <v>77</v>
      </c>
      <c r="BO182" s="7" t="s">
        <v>77</v>
      </c>
      <c r="BP182" s="7" t="s">
        <v>77</v>
      </c>
      <c r="BQ182" s="7" t="s">
        <v>77</v>
      </c>
      <c r="BR182" s="7" t="s">
        <v>77</v>
      </c>
      <c r="BS182" s="7" t="s">
        <v>77</v>
      </c>
      <c r="BT182" s="7" t="s">
        <v>77</v>
      </c>
      <c r="BU182" s="7">
        <f t="shared" ref="BU182:BU193" si="104">SUM(AU182,AY182,BA182,BC182,BE182,BG182,BK182)</f>
        <v>101.01016666666671</v>
      </c>
      <c r="BV182" s="7">
        <v>86.966434307170189</v>
      </c>
      <c r="BW182" s="7" t="s">
        <v>77</v>
      </c>
      <c r="BY182" s="24" t="s">
        <v>77</v>
      </c>
      <c r="BZ182" s="1" t="s">
        <v>77</v>
      </c>
      <c r="CA182" s="13">
        <v>4.3493583209081601</v>
      </c>
      <c r="CB182" s="7">
        <f t="shared" ref="CB182:CB193" si="105">CA182*0.05</f>
        <v>0.21746791604540802</v>
      </c>
      <c r="CC182" s="1" t="s">
        <v>77</v>
      </c>
      <c r="CD182" s="1" t="s">
        <v>77</v>
      </c>
      <c r="CE182" s="1" t="s">
        <v>77</v>
      </c>
      <c r="CF182" s="1" t="s">
        <v>77</v>
      </c>
      <c r="CG182" s="1" t="s">
        <v>77</v>
      </c>
      <c r="CH182" s="1" t="s">
        <v>77</v>
      </c>
      <c r="CI182" s="1" t="s">
        <v>77</v>
      </c>
      <c r="CJ182" s="1" t="s">
        <v>77</v>
      </c>
      <c r="CK182" s="1" t="s">
        <v>77</v>
      </c>
      <c r="CL182" s="1" t="s">
        <v>77</v>
      </c>
      <c r="CM182" s="1" t="s">
        <v>77</v>
      </c>
      <c r="CN182" s="1" t="s">
        <v>77</v>
      </c>
      <c r="CO182" s="1" t="s">
        <v>77</v>
      </c>
      <c r="CP182" s="1" t="s">
        <v>77</v>
      </c>
      <c r="CQ182" s="1" t="s">
        <v>77</v>
      </c>
      <c r="CR182" s="1" t="s">
        <v>77</v>
      </c>
      <c r="CS182" s="1" t="s">
        <v>77</v>
      </c>
      <c r="CT182" s="1" t="s">
        <v>77</v>
      </c>
      <c r="CU182" s="1" t="s">
        <v>77</v>
      </c>
      <c r="CV182" s="1" t="s">
        <v>77</v>
      </c>
      <c r="CW182" s="13">
        <v>29.319335109693402</v>
      </c>
      <c r="CX182" s="7">
        <f t="shared" ref="CX182:CX193" si="106">CW182*0.02</f>
        <v>0.58638670219386801</v>
      </c>
      <c r="CY182" s="13">
        <v>139.18764175462599</v>
      </c>
      <c r="CZ182" s="7">
        <f t="shared" ref="CZ182:CZ193" si="107">CY182*0.02</f>
        <v>2.7837528350925198</v>
      </c>
      <c r="DA182" s="13">
        <v>37.627672315751397</v>
      </c>
      <c r="DB182" s="7">
        <f t="shared" ref="DB182:DB193" si="108">DA182*0.04</f>
        <v>1.5051068926300559</v>
      </c>
      <c r="DC182" s="13">
        <v>292.78457681865302</v>
      </c>
      <c r="DD182" s="7">
        <f t="shared" ref="DD182:DD193" si="109">DC182*0.06</f>
        <v>17.567074609119182</v>
      </c>
      <c r="DE182" s="13">
        <v>23.105966079824601</v>
      </c>
      <c r="DF182" s="7">
        <f t="shared" ref="DF182:DF193" si="110">DE182*0.03</f>
        <v>0.69317898239473796</v>
      </c>
      <c r="DG182" s="13">
        <v>50.258797514629499</v>
      </c>
      <c r="DH182" s="7">
        <f t="shared" ref="DH182:DH193" si="111">DG182*0.03</f>
        <v>1.5077639254388848</v>
      </c>
      <c r="DI182" s="13">
        <v>6.2603780718711004</v>
      </c>
      <c r="DJ182" s="7">
        <f t="shared" ref="DJ182:DJ193" si="112">DI182*0.03</f>
        <v>0.18781134215613302</v>
      </c>
      <c r="DK182" s="13">
        <v>27.847747707882299</v>
      </c>
      <c r="DL182" s="7">
        <f t="shared" ref="DL182:DL193" si="113">DK182*0.02</f>
        <v>0.55695495415764595</v>
      </c>
      <c r="DM182" s="13">
        <v>5.3028243249982197</v>
      </c>
      <c r="DN182" s="7">
        <f t="shared" ref="DN182:DN193" si="114">DM182*0.08</f>
        <v>0.42422594599985758</v>
      </c>
      <c r="DO182" s="13">
        <v>1.40413964589469</v>
      </c>
      <c r="DP182" s="7">
        <f t="shared" ref="DP182:DP193" si="115">DO182*0.15</f>
        <v>0.21062094688420349</v>
      </c>
      <c r="DQ182" s="13">
        <v>6.0192012476853902</v>
      </c>
      <c r="DR182" s="7">
        <f t="shared" ref="DR182:DR193" si="116">DQ182*0.09</f>
        <v>0.54172811229168505</v>
      </c>
      <c r="DS182" s="7" t="s">
        <v>77</v>
      </c>
      <c r="DT182" s="7" t="s">
        <v>77</v>
      </c>
      <c r="DU182" s="13">
        <v>5.3385920743477904</v>
      </c>
      <c r="DV182" s="7">
        <f t="shared" ref="DV182:DV193" si="117">DU182*0.04</f>
        <v>0.21354368297391163</v>
      </c>
      <c r="DW182" s="7" t="s">
        <v>77</v>
      </c>
      <c r="DX182" s="7" t="s">
        <v>77</v>
      </c>
      <c r="DY182" s="13">
        <v>2.7367437930902301</v>
      </c>
      <c r="DZ182" s="7">
        <f t="shared" ref="DZ182:DZ193" si="118">DY182*0.04</f>
        <v>0.1094697517236092</v>
      </c>
      <c r="EA182" s="7" t="s">
        <v>77</v>
      </c>
      <c r="EB182" s="7" t="s">
        <v>77</v>
      </c>
      <c r="EC182" s="13">
        <v>2.5487076250810499</v>
      </c>
      <c r="ED182" s="13">
        <f t="shared" ref="ED182:ED193" si="119">EC182*0.06</f>
        <v>0.152922457504863</v>
      </c>
      <c r="EE182" s="13">
        <v>0.320887808450461</v>
      </c>
      <c r="EF182" s="7">
        <f t="shared" ref="EF182:EF193" si="120">EE182*0.14</f>
        <v>4.4924293183064547E-2</v>
      </c>
      <c r="EG182" s="13">
        <v>3.4337039375590699</v>
      </c>
      <c r="EH182" s="13">
        <f t="shared" ref="EH182:EH193" si="121">EG182*0.16</f>
        <v>0.54939263000945116</v>
      </c>
      <c r="EI182" s="7" t="s">
        <v>77</v>
      </c>
      <c r="EJ182" s="7" t="s">
        <v>77</v>
      </c>
      <c r="EK182" s="7" t="s">
        <v>77</v>
      </c>
      <c r="EL182" s="7" t="s">
        <v>77</v>
      </c>
      <c r="EM182" s="7" t="s">
        <v>77</v>
      </c>
      <c r="EN182" s="7" t="s">
        <v>77</v>
      </c>
      <c r="EO182" s="7" t="s">
        <v>77</v>
      </c>
      <c r="EP182" s="7" t="s">
        <v>77</v>
      </c>
      <c r="EQ182" s="7" t="s">
        <v>77</v>
      </c>
      <c r="ER182" s="7" t="s">
        <v>77</v>
      </c>
      <c r="ES182" s="13">
        <v>439.47271560000002</v>
      </c>
      <c r="ET182" s="13">
        <v>25.095003720000001</v>
      </c>
      <c r="EU182" s="13">
        <v>119.1260585</v>
      </c>
      <c r="EV182" s="13">
        <v>32.251945149999997</v>
      </c>
      <c r="EW182" s="13">
        <v>250.56628939999999</v>
      </c>
      <c r="EX182" s="13">
        <v>19.77411656</v>
      </c>
      <c r="EY182" s="13">
        <v>43.01161287</v>
      </c>
      <c r="EZ182" s="13">
        <v>5.3582990219999997</v>
      </c>
      <c r="FA182" s="13">
        <v>23.8324736</v>
      </c>
      <c r="FB182" s="13">
        <v>4.5384397359999999</v>
      </c>
      <c r="FC182" s="13">
        <v>1.2017937009999999</v>
      </c>
      <c r="FD182" s="13">
        <v>5.1520346330000004</v>
      </c>
      <c r="FE182" s="7" t="s">
        <v>77</v>
      </c>
      <c r="FF182" s="13">
        <v>4.5716137510000001</v>
      </c>
      <c r="FG182" s="7" t="s">
        <v>77</v>
      </c>
      <c r="FH182" s="13">
        <v>2.3457552719999999</v>
      </c>
      <c r="FI182" s="7" t="s">
        <v>77</v>
      </c>
      <c r="FJ182" s="13">
        <v>2.188328329</v>
      </c>
      <c r="FK182" s="13">
        <v>0.27594463699999999</v>
      </c>
    </row>
    <row r="183" spans="1:167" x14ac:dyDescent="0.25">
      <c r="A183" t="s">
        <v>133</v>
      </c>
      <c r="B183" s="1" t="s">
        <v>225</v>
      </c>
      <c r="C183" s="15">
        <v>64.873819999999995</v>
      </c>
      <c r="D183" s="15">
        <v>-22.350280000000001</v>
      </c>
      <c r="E183" t="s">
        <v>140</v>
      </c>
      <c r="F183">
        <v>1</v>
      </c>
      <c r="G183" t="s">
        <v>72</v>
      </c>
      <c r="I183" s="17">
        <v>48.261800000000001</v>
      </c>
      <c r="J183" s="16">
        <f t="shared" si="93"/>
        <v>0.96523600000000009</v>
      </c>
      <c r="K183" s="17">
        <v>1.9873000000000001</v>
      </c>
      <c r="L183" s="16">
        <f t="shared" si="94"/>
        <v>5.1669800000000002E-2</v>
      </c>
      <c r="M183" s="17">
        <v>15.4412</v>
      </c>
      <c r="N183" s="16">
        <f t="shared" si="95"/>
        <v>0.32117696000000001</v>
      </c>
      <c r="O183" s="17">
        <v>6.2145999999999999</v>
      </c>
      <c r="P183" s="16">
        <f t="shared" si="96"/>
        <v>0.11434864</v>
      </c>
      <c r="Q183" s="17">
        <v>0.1777</v>
      </c>
      <c r="R183" s="16">
        <f t="shared" si="97"/>
        <v>2.6619459999999998E-2</v>
      </c>
      <c r="S183" s="17">
        <v>6.2022000000000004</v>
      </c>
      <c r="T183" s="16">
        <f t="shared" si="98"/>
        <v>0.11039916000000001</v>
      </c>
      <c r="U183" s="17">
        <v>13.1761</v>
      </c>
      <c r="V183" s="16">
        <f t="shared" si="99"/>
        <v>0.26352199999999998</v>
      </c>
      <c r="W183" s="17">
        <v>2.4881000000000002</v>
      </c>
      <c r="X183" s="16">
        <f t="shared" si="100"/>
        <v>4.2048889999999998E-2</v>
      </c>
      <c r="Y183" s="17">
        <v>0.74870000000000003</v>
      </c>
      <c r="Z183" s="16">
        <f t="shared" si="101"/>
        <v>2.1637429999999999E-2</v>
      </c>
      <c r="AA183" s="17">
        <v>0.23350000000000001</v>
      </c>
      <c r="AB183" s="16">
        <f t="shared" si="102"/>
        <v>1.300595E-2</v>
      </c>
      <c r="AC183" s="16" t="s">
        <v>77</v>
      </c>
      <c r="AD183" s="16" t="s">
        <v>77</v>
      </c>
      <c r="AE183" s="16">
        <f t="shared" si="103"/>
        <v>94.931200000000018</v>
      </c>
      <c r="AF183" s="17"/>
      <c r="AG183" s="17">
        <v>48.177</v>
      </c>
      <c r="AH183" s="17">
        <v>1.669</v>
      </c>
      <c r="AI183" s="17">
        <v>12.964</v>
      </c>
      <c r="AJ183" s="17">
        <v>0.77300000000000002</v>
      </c>
      <c r="AK183" s="17">
        <v>9.7409999999999997</v>
      </c>
      <c r="AL183" s="17">
        <v>0.14899999999999999</v>
      </c>
      <c r="AM183" s="17">
        <v>12.551</v>
      </c>
      <c r="AN183" s="17">
        <v>11.063000000000001</v>
      </c>
      <c r="AO183" s="17">
        <v>2.089</v>
      </c>
      <c r="AP183" s="17">
        <v>0.629</v>
      </c>
      <c r="AQ183" s="17">
        <v>0.19600000000000001</v>
      </c>
      <c r="AS183">
        <v>23.48</v>
      </c>
      <c r="AU183" s="13">
        <v>40.798900000000003</v>
      </c>
      <c r="AV183" s="7" t="s">
        <v>77</v>
      </c>
      <c r="AW183" s="7" t="s">
        <v>77</v>
      </c>
      <c r="AX183" s="7" t="s">
        <v>77</v>
      </c>
      <c r="AY183" s="13">
        <v>5.8233333333333297E-2</v>
      </c>
      <c r="AZ183" s="7" t="s">
        <v>77</v>
      </c>
      <c r="BA183" s="13">
        <v>11.0256333333333</v>
      </c>
      <c r="BB183" s="7" t="s">
        <v>77</v>
      </c>
      <c r="BC183" s="13">
        <v>0.15993333333333301</v>
      </c>
      <c r="BD183" s="7" t="s">
        <v>77</v>
      </c>
      <c r="BE183" s="13">
        <v>48.109766666666701</v>
      </c>
      <c r="BF183" s="7" t="s">
        <v>77</v>
      </c>
      <c r="BG183" s="13">
        <v>0.29780000000000001</v>
      </c>
      <c r="BH183" s="7" t="s">
        <v>77</v>
      </c>
      <c r="BI183" s="7" t="s">
        <v>77</v>
      </c>
      <c r="BJ183" s="7" t="s">
        <v>77</v>
      </c>
      <c r="BK183" s="13">
        <v>0.32043333333333301</v>
      </c>
      <c r="BL183" s="7" t="s">
        <v>77</v>
      </c>
      <c r="BM183" s="7" t="s">
        <v>77</v>
      </c>
      <c r="BN183" s="7" t="s">
        <v>77</v>
      </c>
      <c r="BO183" s="7" t="s">
        <v>77</v>
      </c>
      <c r="BP183" s="7" t="s">
        <v>77</v>
      </c>
      <c r="BQ183" s="7" t="s">
        <v>77</v>
      </c>
      <c r="BR183" s="7" t="s">
        <v>77</v>
      </c>
      <c r="BS183" s="7" t="s">
        <v>77</v>
      </c>
      <c r="BT183" s="7" t="s">
        <v>77</v>
      </c>
      <c r="BU183" s="7">
        <f t="shared" si="104"/>
        <v>100.77069999999999</v>
      </c>
      <c r="BV183" s="7">
        <v>88.607319469083606</v>
      </c>
      <c r="BW183" s="7" t="s">
        <v>77</v>
      </c>
      <c r="BY183" s="24" t="s">
        <v>77</v>
      </c>
      <c r="BZ183" s="1" t="s">
        <v>77</v>
      </c>
      <c r="CA183" s="13">
        <v>3.3667821301797498</v>
      </c>
      <c r="CB183" s="7">
        <f t="shared" si="105"/>
        <v>0.16833910650898751</v>
      </c>
      <c r="CC183" s="1" t="s">
        <v>77</v>
      </c>
      <c r="CD183" s="1" t="s">
        <v>77</v>
      </c>
      <c r="CE183" s="1" t="s">
        <v>77</v>
      </c>
      <c r="CF183" s="1" t="s">
        <v>77</v>
      </c>
      <c r="CG183" s="1" t="s">
        <v>77</v>
      </c>
      <c r="CH183" s="1" t="s">
        <v>77</v>
      </c>
      <c r="CI183" s="1" t="s">
        <v>77</v>
      </c>
      <c r="CJ183" s="1" t="s">
        <v>77</v>
      </c>
      <c r="CK183" s="1" t="s">
        <v>77</v>
      </c>
      <c r="CL183" s="1" t="s">
        <v>77</v>
      </c>
      <c r="CM183" s="1" t="s">
        <v>77</v>
      </c>
      <c r="CN183" s="1" t="s">
        <v>77</v>
      </c>
      <c r="CO183" s="1" t="s">
        <v>77</v>
      </c>
      <c r="CP183" s="1" t="s">
        <v>77</v>
      </c>
      <c r="CQ183" s="1" t="s">
        <v>77</v>
      </c>
      <c r="CR183" s="1" t="s">
        <v>77</v>
      </c>
      <c r="CS183" s="1" t="s">
        <v>77</v>
      </c>
      <c r="CT183" s="1" t="s">
        <v>77</v>
      </c>
      <c r="CU183" s="1" t="s">
        <v>77</v>
      </c>
      <c r="CV183" s="1" t="s">
        <v>77</v>
      </c>
      <c r="CW183" s="13">
        <v>23.1520241667818</v>
      </c>
      <c r="CX183" s="7">
        <f t="shared" si="106"/>
        <v>0.46304048333563602</v>
      </c>
      <c r="CY183" s="13">
        <v>113.31347095304299</v>
      </c>
      <c r="CZ183" s="7">
        <f t="shared" si="107"/>
        <v>2.2662694190608601</v>
      </c>
      <c r="DA183" s="13">
        <v>30.415216166058102</v>
      </c>
      <c r="DB183" s="7">
        <f t="shared" si="108"/>
        <v>1.216608646642324</v>
      </c>
      <c r="DC183" s="13">
        <v>208.972683942191</v>
      </c>
      <c r="DD183" s="7">
        <f t="shared" si="109"/>
        <v>12.538361036531459</v>
      </c>
      <c r="DE183" s="13">
        <v>17.855746777613302</v>
      </c>
      <c r="DF183" s="7">
        <f t="shared" si="110"/>
        <v>0.53567240332839905</v>
      </c>
      <c r="DG183" s="13">
        <v>39.587754542951402</v>
      </c>
      <c r="DH183" s="7">
        <f t="shared" si="111"/>
        <v>1.1876326362885421</v>
      </c>
      <c r="DI183" s="13">
        <v>4.9738952872190998</v>
      </c>
      <c r="DJ183" s="7">
        <f t="shared" si="112"/>
        <v>0.14921685861657299</v>
      </c>
      <c r="DK183" s="13">
        <v>22.182958919850599</v>
      </c>
      <c r="DL183" s="7">
        <f t="shared" si="113"/>
        <v>0.44365917839701197</v>
      </c>
      <c r="DM183" s="13">
        <v>4.55940401328417</v>
      </c>
      <c r="DN183" s="7">
        <f t="shared" si="114"/>
        <v>0.36475232106273359</v>
      </c>
      <c r="DO183" s="13">
        <v>1.0688501832488499</v>
      </c>
      <c r="DP183" s="7">
        <f t="shared" si="115"/>
        <v>0.16032752748732748</v>
      </c>
      <c r="DQ183" s="13">
        <v>4.2063188540062697</v>
      </c>
      <c r="DR183" s="7">
        <f t="shared" si="116"/>
        <v>0.37856869686056427</v>
      </c>
      <c r="DS183" s="7" t="s">
        <v>77</v>
      </c>
      <c r="DT183" s="7" t="s">
        <v>77</v>
      </c>
      <c r="DU183" s="13">
        <v>4.4941600164610902</v>
      </c>
      <c r="DV183" s="7">
        <f t="shared" si="117"/>
        <v>0.1797664006584436</v>
      </c>
      <c r="DW183" s="7" t="s">
        <v>77</v>
      </c>
      <c r="DX183" s="7" t="s">
        <v>77</v>
      </c>
      <c r="DY183" s="13">
        <v>2.2777830655590598</v>
      </c>
      <c r="DZ183" s="7">
        <f t="shared" si="118"/>
        <v>9.1111322622362392E-2</v>
      </c>
      <c r="EA183" s="7" t="s">
        <v>77</v>
      </c>
      <c r="EB183" s="7" t="s">
        <v>77</v>
      </c>
      <c r="EC183" s="13">
        <v>1.97842825660605</v>
      </c>
      <c r="ED183" s="13">
        <f t="shared" si="119"/>
        <v>0.118705695396363</v>
      </c>
      <c r="EE183" s="13">
        <v>0.23804464135012701</v>
      </c>
      <c r="EF183" s="7">
        <f t="shared" si="120"/>
        <v>3.3326249789017784E-2</v>
      </c>
      <c r="EG183" s="13">
        <v>2.8419517439704798</v>
      </c>
      <c r="EH183" s="13">
        <f t="shared" si="121"/>
        <v>0.45471227903527678</v>
      </c>
      <c r="EI183" s="7" t="s">
        <v>77</v>
      </c>
      <c r="EJ183" s="7" t="s">
        <v>77</v>
      </c>
      <c r="EK183" s="7" t="s">
        <v>77</v>
      </c>
      <c r="EL183" s="7" t="s">
        <v>77</v>
      </c>
      <c r="EM183" s="7" t="s">
        <v>77</v>
      </c>
      <c r="EN183" s="7" t="s">
        <v>77</v>
      </c>
      <c r="EO183" s="7" t="s">
        <v>77</v>
      </c>
      <c r="EP183" s="7" t="s">
        <v>77</v>
      </c>
      <c r="EQ183" s="7" t="s">
        <v>77</v>
      </c>
      <c r="ER183" s="7" t="s">
        <v>77</v>
      </c>
      <c r="ES183" s="13">
        <v>299.76849429999999</v>
      </c>
      <c r="ET183" s="13">
        <v>17.720196399999999</v>
      </c>
      <c r="EU183" s="13">
        <v>86.719070990000006</v>
      </c>
      <c r="EV183" s="13">
        <v>23.336091509999999</v>
      </c>
      <c r="EW183" s="13">
        <v>159.90726720000001</v>
      </c>
      <c r="EX183" s="13">
        <v>13.663254</v>
      </c>
      <c r="EY183" s="13">
        <v>30.292711910000001</v>
      </c>
      <c r="EZ183" s="13">
        <v>3.8068396099999999</v>
      </c>
      <c r="FA183" s="13">
        <v>16.974854440000001</v>
      </c>
      <c r="FB183" s="13">
        <v>3.4892294430000002</v>
      </c>
      <c r="FC183" s="13">
        <v>0.81803739099999995</v>
      </c>
      <c r="FD183" s="13">
        <v>3.2195366779999999</v>
      </c>
      <c r="FE183" s="7" t="s">
        <v>77</v>
      </c>
      <c r="FF183" s="13">
        <v>3.442614496</v>
      </c>
      <c r="FG183" s="7" t="s">
        <v>77</v>
      </c>
      <c r="FH183" s="13">
        <v>1.7476303230000001</v>
      </c>
      <c r="FI183" s="7" t="s">
        <v>77</v>
      </c>
      <c r="FJ183" s="13">
        <v>1.5224253029999999</v>
      </c>
      <c r="FK183" s="13">
        <v>0.183669205</v>
      </c>
    </row>
    <row r="184" spans="1:167" x14ac:dyDescent="0.25">
      <c r="A184" t="s">
        <v>133</v>
      </c>
      <c r="B184" s="1" t="s">
        <v>225</v>
      </c>
      <c r="C184" s="15">
        <v>64.873819999999995</v>
      </c>
      <c r="D184" s="15">
        <v>-22.350280000000001</v>
      </c>
      <c r="E184" t="s">
        <v>140</v>
      </c>
      <c r="F184">
        <v>2</v>
      </c>
      <c r="G184" t="s">
        <v>72</v>
      </c>
      <c r="I184" s="17">
        <v>49.367100000000001</v>
      </c>
      <c r="J184" s="16">
        <f t="shared" si="93"/>
        <v>0.98734200000000005</v>
      </c>
      <c r="K184" s="17">
        <v>1.6789000000000001</v>
      </c>
      <c r="L184" s="16">
        <f t="shared" si="94"/>
        <v>4.36514E-2</v>
      </c>
      <c r="M184" s="17">
        <v>14.740399999999999</v>
      </c>
      <c r="N184" s="16">
        <f t="shared" si="95"/>
        <v>0.30660031999999998</v>
      </c>
      <c r="O184" s="17">
        <v>6.4127999999999998</v>
      </c>
      <c r="P184" s="16">
        <f t="shared" si="96"/>
        <v>0.11799551999999999</v>
      </c>
      <c r="Q184" s="17">
        <v>0.2167</v>
      </c>
      <c r="R184" s="16">
        <f t="shared" si="97"/>
        <v>3.2461659999999996E-2</v>
      </c>
      <c r="S184" s="17">
        <v>6.0532000000000004</v>
      </c>
      <c r="T184" s="16">
        <f t="shared" si="98"/>
        <v>0.10774696</v>
      </c>
      <c r="U184" s="17">
        <v>13.3294</v>
      </c>
      <c r="V184" s="16">
        <f t="shared" si="99"/>
        <v>0.26658799999999999</v>
      </c>
      <c r="W184" s="17">
        <v>2.3805999999999998</v>
      </c>
      <c r="X184" s="16">
        <f t="shared" si="100"/>
        <v>4.0232139999999993E-2</v>
      </c>
      <c r="Y184" s="17">
        <v>0.69769999999999999</v>
      </c>
      <c r="Z184" s="16">
        <f t="shared" si="101"/>
        <v>2.0163529999999999E-2</v>
      </c>
      <c r="AA184" s="17">
        <v>0.21790000000000001</v>
      </c>
      <c r="AB184" s="16">
        <f t="shared" si="102"/>
        <v>1.213703E-2</v>
      </c>
      <c r="AC184" s="16" t="s">
        <v>77</v>
      </c>
      <c r="AD184" s="16" t="s">
        <v>77</v>
      </c>
      <c r="AE184" s="16">
        <f t="shared" si="103"/>
        <v>95.094700000000017</v>
      </c>
      <c r="AF184" s="17"/>
      <c r="AG184" s="17">
        <v>49.156999999999996</v>
      </c>
      <c r="AH184" s="17">
        <v>1.4139999999999999</v>
      </c>
      <c r="AI184" s="17">
        <v>12.411</v>
      </c>
      <c r="AJ184" s="17">
        <v>0.77500000000000002</v>
      </c>
      <c r="AK184" s="17">
        <v>9.4380000000000006</v>
      </c>
      <c r="AL184" s="17">
        <v>0.182</v>
      </c>
      <c r="AM184" s="17">
        <v>12.624000000000001</v>
      </c>
      <c r="AN184" s="17">
        <v>11.223000000000001</v>
      </c>
      <c r="AO184" s="17">
        <v>2.004</v>
      </c>
      <c r="AP184" s="17">
        <v>0.58699999999999997</v>
      </c>
      <c r="AQ184" s="17">
        <v>0.183</v>
      </c>
      <c r="AS184">
        <v>23.19</v>
      </c>
      <c r="AU184" s="13">
        <v>40.7160333333333</v>
      </c>
      <c r="AV184" s="7" t="s">
        <v>77</v>
      </c>
      <c r="AW184" s="7" t="s">
        <v>77</v>
      </c>
      <c r="AX184" s="7" t="s">
        <v>77</v>
      </c>
      <c r="AY184" s="13">
        <v>5.3266666666666698E-2</v>
      </c>
      <c r="AZ184" s="7" t="s">
        <v>77</v>
      </c>
      <c r="BA184" s="13">
        <v>10.8883333333333</v>
      </c>
      <c r="BB184" s="7" t="s">
        <v>77</v>
      </c>
      <c r="BC184" s="13">
        <v>0.1595</v>
      </c>
      <c r="BD184" s="7" t="s">
        <v>77</v>
      </c>
      <c r="BE184" s="13">
        <v>48.5268333333333</v>
      </c>
      <c r="BF184" s="7" t="s">
        <v>77</v>
      </c>
      <c r="BG184" s="13">
        <v>0.30660000000000004</v>
      </c>
      <c r="BH184" s="7" t="s">
        <v>77</v>
      </c>
      <c r="BI184" s="7" t="s">
        <v>77</v>
      </c>
      <c r="BJ184" s="7" t="s">
        <v>77</v>
      </c>
      <c r="BK184" s="13">
        <v>0.33040000000000003</v>
      </c>
      <c r="BL184" s="7" t="s">
        <v>77</v>
      </c>
      <c r="BM184" s="7" t="s">
        <v>77</v>
      </c>
      <c r="BN184" s="7" t="s">
        <v>77</v>
      </c>
      <c r="BO184" s="7" t="s">
        <v>77</v>
      </c>
      <c r="BP184" s="7" t="s">
        <v>77</v>
      </c>
      <c r="BQ184" s="7" t="s">
        <v>77</v>
      </c>
      <c r="BR184" s="7" t="s">
        <v>77</v>
      </c>
      <c r="BS184" s="7" t="s">
        <v>77</v>
      </c>
      <c r="BT184" s="7" t="s">
        <v>77</v>
      </c>
      <c r="BU184" s="7">
        <f t="shared" si="104"/>
        <v>100.98096666666657</v>
      </c>
      <c r="BV184" s="7">
        <v>88.819212353778624</v>
      </c>
      <c r="BW184" s="7" t="s">
        <v>77</v>
      </c>
      <c r="BY184" s="24" t="s">
        <v>77</v>
      </c>
      <c r="BZ184" s="1" t="s">
        <v>77</v>
      </c>
      <c r="CA184" s="13">
        <v>3.5923636399622101</v>
      </c>
      <c r="CB184" s="7">
        <f t="shared" si="105"/>
        <v>0.17961818199811053</v>
      </c>
      <c r="CC184" s="1" t="s">
        <v>77</v>
      </c>
      <c r="CD184" s="1" t="s">
        <v>77</v>
      </c>
      <c r="CE184" s="1" t="s">
        <v>77</v>
      </c>
      <c r="CF184" s="1" t="s">
        <v>77</v>
      </c>
      <c r="CG184" s="1" t="s">
        <v>77</v>
      </c>
      <c r="CH184" s="1" t="s">
        <v>77</v>
      </c>
      <c r="CI184" s="1" t="s">
        <v>77</v>
      </c>
      <c r="CJ184" s="1" t="s">
        <v>77</v>
      </c>
      <c r="CK184" s="1" t="s">
        <v>77</v>
      </c>
      <c r="CL184" s="1" t="s">
        <v>77</v>
      </c>
      <c r="CM184" s="1" t="s">
        <v>77</v>
      </c>
      <c r="CN184" s="1" t="s">
        <v>77</v>
      </c>
      <c r="CO184" s="1" t="s">
        <v>77</v>
      </c>
      <c r="CP184" s="1" t="s">
        <v>77</v>
      </c>
      <c r="CQ184" s="1" t="s">
        <v>77</v>
      </c>
      <c r="CR184" s="1" t="s">
        <v>77</v>
      </c>
      <c r="CS184" s="1" t="s">
        <v>77</v>
      </c>
      <c r="CT184" s="1" t="s">
        <v>77</v>
      </c>
      <c r="CU184" s="1" t="s">
        <v>77</v>
      </c>
      <c r="CV184" s="1" t="s">
        <v>77</v>
      </c>
      <c r="CW184" s="13">
        <v>19.8334228955923</v>
      </c>
      <c r="CX184" s="7">
        <f t="shared" si="106"/>
        <v>0.39666845791184602</v>
      </c>
      <c r="CY184" s="13">
        <v>100.00514643129701</v>
      </c>
      <c r="CZ184" s="7">
        <f t="shared" si="107"/>
        <v>2.0001029286259402</v>
      </c>
      <c r="DA184" s="13">
        <v>28.129939233607601</v>
      </c>
      <c r="DB184" s="7">
        <f t="shared" si="108"/>
        <v>1.1251975693443041</v>
      </c>
      <c r="DC184" s="13">
        <v>185.67063499441801</v>
      </c>
      <c r="DD184" s="7">
        <f t="shared" si="109"/>
        <v>11.14023809966508</v>
      </c>
      <c r="DE184" s="13">
        <v>14.9728375662499</v>
      </c>
      <c r="DF184" s="7">
        <f t="shared" si="110"/>
        <v>0.44918512698749702</v>
      </c>
      <c r="DG184" s="13">
        <v>32.720492044653199</v>
      </c>
      <c r="DH184" s="7">
        <f t="shared" si="111"/>
        <v>0.98161476133959591</v>
      </c>
      <c r="DI184" s="13">
        <v>4.2320613643411802</v>
      </c>
      <c r="DJ184" s="7">
        <f t="shared" si="112"/>
        <v>0.12696184093023541</v>
      </c>
      <c r="DK184" s="13">
        <v>18.2784080488487</v>
      </c>
      <c r="DL184" s="7">
        <f t="shared" si="113"/>
        <v>0.36556816097697403</v>
      </c>
      <c r="DM184" s="13">
        <v>4.0421074549186002</v>
      </c>
      <c r="DN184" s="7">
        <f t="shared" si="114"/>
        <v>0.32336859639348803</v>
      </c>
      <c r="DO184" s="13">
        <v>0.90619188553945706</v>
      </c>
      <c r="DP184" s="7">
        <f t="shared" si="115"/>
        <v>0.13592878283091855</v>
      </c>
      <c r="DQ184" s="13">
        <v>3.4703834334212402</v>
      </c>
      <c r="DR184" s="7">
        <f t="shared" si="116"/>
        <v>0.3123345090079116</v>
      </c>
      <c r="DS184" s="7" t="s">
        <v>77</v>
      </c>
      <c r="DT184" s="7" t="s">
        <v>77</v>
      </c>
      <c r="DU184" s="13">
        <v>3.7720749366218</v>
      </c>
      <c r="DV184" s="7">
        <f t="shared" si="117"/>
        <v>0.15088299746487199</v>
      </c>
      <c r="DW184" s="7" t="s">
        <v>77</v>
      </c>
      <c r="DX184" s="7" t="s">
        <v>77</v>
      </c>
      <c r="DY184" s="13">
        <v>1.85577520332936</v>
      </c>
      <c r="DZ184" s="7">
        <f t="shared" si="118"/>
        <v>7.4231008133174403E-2</v>
      </c>
      <c r="EA184" s="7" t="s">
        <v>77</v>
      </c>
      <c r="EB184" s="7" t="s">
        <v>77</v>
      </c>
      <c r="EC184" s="13">
        <v>1.49542146339536</v>
      </c>
      <c r="ED184" s="13">
        <f t="shared" si="119"/>
        <v>8.972528780372159E-2</v>
      </c>
      <c r="EE184" s="13">
        <v>0.22803780596857101</v>
      </c>
      <c r="EF184" s="7">
        <f t="shared" si="120"/>
        <v>3.1925292835599944E-2</v>
      </c>
      <c r="EG184" s="13">
        <v>2.0485225525963902</v>
      </c>
      <c r="EH184" s="13">
        <f t="shared" si="121"/>
        <v>0.32776360841542246</v>
      </c>
      <c r="EI184" s="7" t="s">
        <v>77</v>
      </c>
      <c r="EJ184" s="7" t="s">
        <v>77</v>
      </c>
      <c r="EK184" s="7" t="s">
        <v>77</v>
      </c>
      <c r="EL184" s="7" t="s">
        <v>77</v>
      </c>
      <c r="EM184" s="7" t="s">
        <v>77</v>
      </c>
      <c r="EN184" s="7" t="s">
        <v>77</v>
      </c>
      <c r="EO184" s="7" t="s">
        <v>77</v>
      </c>
      <c r="EP184" s="7" t="s">
        <v>77</v>
      </c>
      <c r="EQ184" s="7" t="s">
        <v>77</v>
      </c>
      <c r="ER184" s="7" t="s">
        <v>77</v>
      </c>
      <c r="ES184" s="13">
        <v>244.67461180000001</v>
      </c>
      <c r="ET184" s="13">
        <v>15.237669909999999</v>
      </c>
      <c r="EU184" s="13">
        <v>76.82408676</v>
      </c>
      <c r="EV184" s="13">
        <v>21.663687459999998</v>
      </c>
      <c r="EW184" s="13">
        <v>142.61481879999999</v>
      </c>
      <c r="EX184" s="13">
        <v>11.500666880000001</v>
      </c>
      <c r="EY184" s="13">
        <v>25.132742560000001</v>
      </c>
      <c r="EZ184" s="13">
        <v>3.2513325150000001</v>
      </c>
      <c r="FA184" s="13">
        <v>14.04001564</v>
      </c>
      <c r="FB184" s="13">
        <v>3.1050704100000002</v>
      </c>
      <c r="FC184" s="13">
        <v>0.696174548</v>
      </c>
      <c r="FD184" s="13">
        <v>2.666304888</v>
      </c>
      <c r="FE184" s="7" t="s">
        <v>77</v>
      </c>
      <c r="FF184" s="13">
        <v>2.9003900460000001</v>
      </c>
      <c r="FG184" s="7" t="s">
        <v>77</v>
      </c>
      <c r="FH184" s="13">
        <v>1.4291866630000001</v>
      </c>
      <c r="FI184" s="7" t="s">
        <v>77</v>
      </c>
      <c r="FJ184" s="13">
        <v>1.15501494</v>
      </c>
      <c r="FK184" s="13">
        <v>0.17659429500000001</v>
      </c>
    </row>
    <row r="185" spans="1:167" x14ac:dyDescent="0.25">
      <c r="A185" t="s">
        <v>133</v>
      </c>
      <c r="B185" s="1" t="s">
        <v>225</v>
      </c>
      <c r="C185" s="15">
        <v>64.873819999999995</v>
      </c>
      <c r="D185" s="15">
        <v>-22.350280000000001</v>
      </c>
      <c r="E185" t="s">
        <v>141</v>
      </c>
      <c r="F185">
        <v>1</v>
      </c>
      <c r="G185" t="s">
        <v>72</v>
      </c>
      <c r="I185" s="17">
        <v>49.2898</v>
      </c>
      <c r="J185" s="16">
        <f t="shared" si="93"/>
        <v>0.98579600000000001</v>
      </c>
      <c r="K185" s="17">
        <v>3.4272999999999998</v>
      </c>
      <c r="L185" s="16">
        <f t="shared" si="94"/>
        <v>8.9109799999999989E-2</v>
      </c>
      <c r="M185" s="17">
        <v>16.58465</v>
      </c>
      <c r="N185" s="16">
        <f t="shared" si="95"/>
        <v>0.34496072</v>
      </c>
      <c r="O185" s="17">
        <v>8.1399000000000008</v>
      </c>
      <c r="P185" s="16">
        <f t="shared" si="96"/>
        <v>0.14977416000000002</v>
      </c>
      <c r="Q185" s="17">
        <v>0.15165000000000001</v>
      </c>
      <c r="R185" s="16">
        <f t="shared" si="97"/>
        <v>2.2717169999999998E-2</v>
      </c>
      <c r="S185" s="17">
        <v>6.0523499999999997</v>
      </c>
      <c r="T185" s="16">
        <f t="shared" si="98"/>
        <v>0.10773182999999999</v>
      </c>
      <c r="U185" s="17">
        <v>9.5877999999999997</v>
      </c>
      <c r="V185" s="16">
        <f t="shared" si="99"/>
        <v>0.19175600000000001</v>
      </c>
      <c r="W185" s="17">
        <v>3.0062000000000002</v>
      </c>
      <c r="X185" s="16">
        <f t="shared" si="100"/>
        <v>5.0804780000000001E-2</v>
      </c>
      <c r="Y185" s="17">
        <v>2.4184999999999999</v>
      </c>
      <c r="Z185" s="16">
        <f t="shared" si="101"/>
        <v>6.9894649999999989E-2</v>
      </c>
      <c r="AA185" s="17">
        <v>0.83214999999999995</v>
      </c>
      <c r="AB185" s="16">
        <f t="shared" si="102"/>
        <v>4.6350754999999993E-2</v>
      </c>
      <c r="AC185" s="16" t="s">
        <v>77</v>
      </c>
      <c r="AD185" s="16" t="s">
        <v>77</v>
      </c>
      <c r="AE185" s="16">
        <f t="shared" si="103"/>
        <v>99.490300000000005</v>
      </c>
      <c r="AF185" s="17"/>
      <c r="AG185" s="17">
        <v>47.368000000000002</v>
      </c>
      <c r="AH185" s="17">
        <v>2.8490000000000002</v>
      </c>
      <c r="AI185" s="17">
        <v>13.787000000000001</v>
      </c>
      <c r="AJ185" s="17">
        <v>0.85299999999999998</v>
      </c>
      <c r="AK185" s="17">
        <v>11.093999999999999</v>
      </c>
      <c r="AL185" s="17">
        <v>0.126</v>
      </c>
      <c r="AM185" s="17">
        <v>10.750999999999999</v>
      </c>
      <c r="AN185" s="17">
        <v>7.97</v>
      </c>
      <c r="AO185" s="17">
        <v>2.4990000000000001</v>
      </c>
      <c r="AP185" s="17">
        <v>2.0110000000000001</v>
      </c>
      <c r="AQ185" s="17">
        <v>0.69199999999999995</v>
      </c>
      <c r="AS185">
        <v>19.149999999999999</v>
      </c>
      <c r="AU185" s="13">
        <v>40.347066666666699</v>
      </c>
      <c r="AV185" s="7" t="s">
        <v>77</v>
      </c>
      <c r="AW185" s="7" t="s">
        <v>77</v>
      </c>
      <c r="AX185" s="7" t="s">
        <v>77</v>
      </c>
      <c r="AY185" s="13">
        <v>4.4299999999999999E-2</v>
      </c>
      <c r="AZ185" s="7" t="s">
        <v>77</v>
      </c>
      <c r="BA185" s="13">
        <v>13.9454333333333</v>
      </c>
      <c r="BB185" s="7" t="s">
        <v>77</v>
      </c>
      <c r="BC185" s="13">
        <v>0.23753333333333301</v>
      </c>
      <c r="BD185" s="7" t="s">
        <v>77</v>
      </c>
      <c r="BE185" s="13">
        <v>45.924666666666702</v>
      </c>
      <c r="BF185" s="7" t="s">
        <v>77</v>
      </c>
      <c r="BG185" s="13">
        <v>0.23153333333333301</v>
      </c>
      <c r="BH185" s="7" t="s">
        <v>77</v>
      </c>
      <c r="BI185" s="7" t="s">
        <v>77</v>
      </c>
      <c r="BJ185" s="7" t="s">
        <v>77</v>
      </c>
      <c r="BK185" s="13">
        <v>0.16033333333333302</v>
      </c>
      <c r="BL185" s="7" t="s">
        <v>77</v>
      </c>
      <c r="BM185" s="7" t="s">
        <v>77</v>
      </c>
      <c r="BN185" s="7" t="s">
        <v>77</v>
      </c>
      <c r="BO185" s="7" t="s">
        <v>77</v>
      </c>
      <c r="BP185" s="7" t="s">
        <v>77</v>
      </c>
      <c r="BQ185" s="7" t="s">
        <v>77</v>
      </c>
      <c r="BR185" s="7" t="s">
        <v>77</v>
      </c>
      <c r="BS185" s="7" t="s">
        <v>77</v>
      </c>
      <c r="BT185" s="7" t="s">
        <v>77</v>
      </c>
      <c r="BU185" s="7">
        <f t="shared" si="104"/>
        <v>100.89086666666668</v>
      </c>
      <c r="BV185" s="7">
        <v>85.443669195934163</v>
      </c>
      <c r="BW185" s="7" t="s">
        <v>77</v>
      </c>
      <c r="BY185" s="24" t="s">
        <v>77</v>
      </c>
      <c r="BZ185" s="1" t="s">
        <v>77</v>
      </c>
      <c r="CA185" s="13">
        <v>4.3891774381713802</v>
      </c>
      <c r="CB185" s="7">
        <f t="shared" si="105"/>
        <v>0.21945887190856903</v>
      </c>
      <c r="CC185" s="1" t="s">
        <v>77</v>
      </c>
      <c r="CD185" s="1" t="s">
        <v>77</v>
      </c>
      <c r="CE185" s="1" t="s">
        <v>77</v>
      </c>
      <c r="CF185" s="1" t="s">
        <v>77</v>
      </c>
      <c r="CG185" s="1" t="s">
        <v>77</v>
      </c>
      <c r="CH185" s="1" t="s">
        <v>77</v>
      </c>
      <c r="CI185" s="1" t="s">
        <v>77</v>
      </c>
      <c r="CJ185" s="1" t="s">
        <v>77</v>
      </c>
      <c r="CK185" s="1" t="s">
        <v>77</v>
      </c>
      <c r="CL185" s="1" t="s">
        <v>77</v>
      </c>
      <c r="CM185" s="1" t="s">
        <v>77</v>
      </c>
      <c r="CN185" s="1" t="s">
        <v>77</v>
      </c>
      <c r="CO185" s="1" t="s">
        <v>77</v>
      </c>
      <c r="CP185" s="1" t="s">
        <v>77</v>
      </c>
      <c r="CQ185" s="1" t="s">
        <v>77</v>
      </c>
      <c r="CR185" s="1" t="s">
        <v>77</v>
      </c>
      <c r="CS185" s="1" t="s">
        <v>77</v>
      </c>
      <c r="CT185" s="1" t="s">
        <v>77</v>
      </c>
      <c r="CU185" s="1" t="s">
        <v>77</v>
      </c>
      <c r="CV185" s="1" t="s">
        <v>77</v>
      </c>
      <c r="CW185" s="13">
        <v>28.677293866273601</v>
      </c>
      <c r="CX185" s="7">
        <f t="shared" si="106"/>
        <v>0.57354587732547202</v>
      </c>
      <c r="CY185" s="13">
        <v>289.37541559301002</v>
      </c>
      <c r="CZ185" s="7">
        <f t="shared" si="107"/>
        <v>5.7875083118602006</v>
      </c>
      <c r="DA185" s="13">
        <v>131.42508497876901</v>
      </c>
      <c r="DB185" s="7">
        <f t="shared" si="108"/>
        <v>5.2570033991507605</v>
      </c>
      <c r="DC185" s="13">
        <v>783.54574654516603</v>
      </c>
      <c r="DD185" s="7">
        <f t="shared" si="109"/>
        <v>47.01274479270996</v>
      </c>
      <c r="DE185" s="13">
        <v>55.8131206276935</v>
      </c>
      <c r="DF185" s="7">
        <f t="shared" si="110"/>
        <v>1.6743936188308048</v>
      </c>
      <c r="DG185" s="13">
        <v>99.394599683105199</v>
      </c>
      <c r="DH185" s="7">
        <f t="shared" si="111"/>
        <v>2.981837990493156</v>
      </c>
      <c r="DI185" s="13">
        <v>10.4499458277102</v>
      </c>
      <c r="DJ185" s="7">
        <f t="shared" si="112"/>
        <v>0.31349837483130599</v>
      </c>
      <c r="DK185" s="13">
        <v>40.528573425669101</v>
      </c>
      <c r="DL185" s="7">
        <f t="shared" si="113"/>
        <v>0.81057146851338202</v>
      </c>
      <c r="DM185" s="13">
        <v>6.0267359989121703</v>
      </c>
      <c r="DN185" s="7">
        <f t="shared" si="114"/>
        <v>0.48213887991297361</v>
      </c>
      <c r="DO185" s="13">
        <v>1.80071384521557</v>
      </c>
      <c r="DP185" s="7">
        <f t="shared" si="115"/>
        <v>0.27010707678233548</v>
      </c>
      <c r="DQ185" s="13">
        <v>6.8695381432543199</v>
      </c>
      <c r="DR185" s="7">
        <f t="shared" si="116"/>
        <v>0.61825843289288873</v>
      </c>
      <c r="DS185" s="7" t="s">
        <v>77</v>
      </c>
      <c r="DT185" s="7" t="s">
        <v>77</v>
      </c>
      <c r="DU185" s="13">
        <v>5.4031424883122199</v>
      </c>
      <c r="DV185" s="7">
        <f t="shared" si="117"/>
        <v>0.21612569953248881</v>
      </c>
      <c r="DW185" s="7" t="s">
        <v>77</v>
      </c>
      <c r="DX185" s="7" t="s">
        <v>77</v>
      </c>
      <c r="DY185" s="13">
        <v>2.6685398061949601</v>
      </c>
      <c r="DZ185" s="7">
        <f t="shared" si="118"/>
        <v>0.1067415922477984</v>
      </c>
      <c r="EA185" s="7" t="s">
        <v>77</v>
      </c>
      <c r="EB185" s="7" t="s">
        <v>77</v>
      </c>
      <c r="EC185" s="13">
        <v>2.5133921430440802</v>
      </c>
      <c r="ED185" s="13">
        <f t="shared" si="119"/>
        <v>0.15080352858264481</v>
      </c>
      <c r="EE185" s="13">
        <v>0.31079580263448403</v>
      </c>
      <c r="EF185" s="7">
        <f t="shared" si="120"/>
        <v>4.3511412368827766E-2</v>
      </c>
      <c r="EG185" s="13">
        <v>7.1698239429011599</v>
      </c>
      <c r="EH185" s="13">
        <f t="shared" si="121"/>
        <v>1.1471718308641856</v>
      </c>
      <c r="EI185" s="7" t="s">
        <v>77</v>
      </c>
      <c r="EJ185" s="7" t="s">
        <v>77</v>
      </c>
      <c r="EK185" s="7" t="s">
        <v>77</v>
      </c>
      <c r="EL185" s="7" t="s">
        <v>77</v>
      </c>
      <c r="EM185" s="7" t="s">
        <v>77</v>
      </c>
      <c r="EN185" s="7" t="s">
        <v>77</v>
      </c>
      <c r="EO185" s="7" t="s">
        <v>77</v>
      </c>
      <c r="EP185" s="7" t="s">
        <v>77</v>
      </c>
      <c r="EQ185" s="7" t="s">
        <v>77</v>
      </c>
      <c r="ER185" s="7" t="s">
        <v>77</v>
      </c>
      <c r="ES185" s="13">
        <v>861.872795</v>
      </c>
      <c r="ET185" s="13">
        <v>23.19002832</v>
      </c>
      <c r="EU185" s="13">
        <v>233.98489180000001</v>
      </c>
      <c r="EV185" s="13">
        <v>106.4832972</v>
      </c>
      <c r="EW185" s="13">
        <v>633.50104539999995</v>
      </c>
      <c r="EX185" s="13">
        <v>45.12500395</v>
      </c>
      <c r="EY185" s="13">
        <v>80.360875500000006</v>
      </c>
      <c r="EZ185" s="13">
        <v>8.4502181210000007</v>
      </c>
      <c r="FA185" s="13">
        <v>32.76804817</v>
      </c>
      <c r="FB185" s="13">
        <v>4.8730303900000003</v>
      </c>
      <c r="FC185" s="13">
        <v>1.4560937979999999</v>
      </c>
      <c r="FD185" s="13">
        <v>5.5552023579999998</v>
      </c>
      <c r="FE185" s="7" t="s">
        <v>77</v>
      </c>
      <c r="FF185" s="13">
        <v>4.3721567600000002</v>
      </c>
      <c r="FG185" s="7" t="s">
        <v>77</v>
      </c>
      <c r="FH185" s="13">
        <v>2.162105639</v>
      </c>
      <c r="FI185" s="7" t="s">
        <v>77</v>
      </c>
      <c r="FJ185" s="13">
        <v>2.041169155</v>
      </c>
      <c r="FK185" s="13">
        <v>0.25293975200000002</v>
      </c>
    </row>
    <row r="186" spans="1:167" x14ac:dyDescent="0.25">
      <c r="A186" t="s">
        <v>133</v>
      </c>
      <c r="B186" s="1" t="s">
        <v>225</v>
      </c>
      <c r="C186" s="15">
        <v>64.873819999999995</v>
      </c>
      <c r="D186" s="15">
        <v>-22.350280000000001</v>
      </c>
      <c r="E186" t="s">
        <v>141</v>
      </c>
      <c r="F186">
        <v>2</v>
      </c>
      <c r="G186" t="s">
        <v>72</v>
      </c>
      <c r="I186" s="17">
        <v>49.53</v>
      </c>
      <c r="J186" s="16">
        <f t="shared" si="93"/>
        <v>0.99060000000000004</v>
      </c>
      <c r="K186" s="17">
        <v>3.5533333329999999</v>
      </c>
      <c r="L186" s="16">
        <f t="shared" si="94"/>
        <v>9.2386666657999994E-2</v>
      </c>
      <c r="M186" s="17">
        <v>16.243333329999999</v>
      </c>
      <c r="N186" s="16">
        <f t="shared" si="95"/>
        <v>0.33786133326399997</v>
      </c>
      <c r="O186" s="17">
        <v>8.3766666670000003</v>
      </c>
      <c r="P186" s="16">
        <f t="shared" si="96"/>
        <v>0.15413066667280001</v>
      </c>
      <c r="Q186" s="17">
        <v>0.17333333300000001</v>
      </c>
      <c r="R186" s="16">
        <f t="shared" si="97"/>
        <v>2.5965333283399998E-2</v>
      </c>
      <c r="S186" s="17">
        <v>6.2833333329999999</v>
      </c>
      <c r="T186" s="16">
        <f t="shared" si="98"/>
        <v>0.1118433333274</v>
      </c>
      <c r="U186" s="17">
        <v>10.606666669999999</v>
      </c>
      <c r="V186" s="16">
        <f t="shared" si="99"/>
        <v>0.21213333339999998</v>
      </c>
      <c r="W186" s="17">
        <v>2.74</v>
      </c>
      <c r="X186" s="16">
        <f t="shared" si="100"/>
        <v>4.6306E-2</v>
      </c>
      <c r="Y186" s="17">
        <v>2.44</v>
      </c>
      <c r="Z186" s="16">
        <f t="shared" si="101"/>
        <v>7.0515999999999995E-2</v>
      </c>
      <c r="AA186" s="17">
        <v>0</v>
      </c>
      <c r="AB186" s="16">
        <f t="shared" si="102"/>
        <v>0</v>
      </c>
      <c r="AC186" s="16" t="s">
        <v>77</v>
      </c>
      <c r="AD186" s="16" t="s">
        <v>77</v>
      </c>
      <c r="AE186" s="16">
        <f t="shared" si="103"/>
        <v>99.946666665999985</v>
      </c>
      <c r="AF186" s="17"/>
      <c r="AG186" s="17">
        <v>47.481999999999999</v>
      </c>
      <c r="AH186" s="17">
        <v>2.9809999999999999</v>
      </c>
      <c r="AI186" s="17">
        <v>13.625999999999999</v>
      </c>
      <c r="AJ186" s="17">
        <v>0.88500000000000001</v>
      </c>
      <c r="AK186" s="17">
        <v>11.188000000000001</v>
      </c>
      <c r="AL186" s="17">
        <v>0.14499999999999999</v>
      </c>
      <c r="AM186" s="17">
        <v>10.45</v>
      </c>
      <c r="AN186" s="17">
        <v>8.8979999999999997</v>
      </c>
      <c r="AO186" s="17">
        <v>2.298</v>
      </c>
      <c r="AP186" s="17">
        <v>2.0470000000000002</v>
      </c>
      <c r="AQ186" s="17">
        <v>0</v>
      </c>
      <c r="AS186">
        <v>17.55</v>
      </c>
      <c r="AU186" s="13">
        <v>39.901866666666699</v>
      </c>
      <c r="AV186" s="7" t="s">
        <v>77</v>
      </c>
      <c r="AW186" s="7" t="s">
        <v>77</v>
      </c>
      <c r="AX186" s="7" t="s">
        <v>77</v>
      </c>
      <c r="AY186" s="13">
        <v>4.1033333333333297E-2</v>
      </c>
      <c r="AZ186" s="7" t="s">
        <v>77</v>
      </c>
      <c r="BA186" s="13">
        <v>14.2578333333333</v>
      </c>
      <c r="BB186" s="7" t="s">
        <v>77</v>
      </c>
      <c r="BC186" s="13">
        <v>0.23470000000000002</v>
      </c>
      <c r="BD186" s="7" t="s">
        <v>77</v>
      </c>
      <c r="BE186" s="13">
        <v>45.836033333333297</v>
      </c>
      <c r="BF186" s="7" t="s">
        <v>77</v>
      </c>
      <c r="BG186" s="13">
        <v>0.22493333333333301</v>
      </c>
      <c r="BH186" s="7" t="s">
        <v>77</v>
      </c>
      <c r="BI186" s="7" t="s">
        <v>77</v>
      </c>
      <c r="BJ186" s="7" t="s">
        <v>77</v>
      </c>
      <c r="BK186" s="13">
        <v>0.13263333333333302</v>
      </c>
      <c r="BL186" s="7" t="s">
        <v>77</v>
      </c>
      <c r="BM186" s="7" t="s">
        <v>77</v>
      </c>
      <c r="BN186" s="7" t="s">
        <v>77</v>
      </c>
      <c r="BO186" s="7" t="s">
        <v>77</v>
      </c>
      <c r="BP186" s="7" t="s">
        <v>77</v>
      </c>
      <c r="BQ186" s="7" t="s">
        <v>77</v>
      </c>
      <c r="BR186" s="7" t="s">
        <v>77</v>
      </c>
      <c r="BS186" s="7" t="s">
        <v>77</v>
      </c>
      <c r="BT186" s="7" t="s">
        <v>77</v>
      </c>
      <c r="BU186" s="7">
        <f t="shared" si="104"/>
        <v>100.6290333333333</v>
      </c>
      <c r="BV186" s="7">
        <v>85.141533166308662</v>
      </c>
      <c r="BW186" s="7" t="s">
        <v>77</v>
      </c>
      <c r="BY186" s="24" t="s">
        <v>77</v>
      </c>
      <c r="BZ186" s="1" t="s">
        <v>77</v>
      </c>
      <c r="CA186" s="13">
        <v>4.2812436906925102</v>
      </c>
      <c r="CB186" s="7">
        <f t="shared" si="105"/>
        <v>0.21406218453462553</v>
      </c>
      <c r="CC186" s="1" t="s">
        <v>77</v>
      </c>
      <c r="CD186" s="1" t="s">
        <v>77</v>
      </c>
      <c r="CE186" s="1" t="s">
        <v>77</v>
      </c>
      <c r="CF186" s="1" t="s">
        <v>77</v>
      </c>
      <c r="CG186" s="1" t="s">
        <v>77</v>
      </c>
      <c r="CH186" s="1" t="s">
        <v>77</v>
      </c>
      <c r="CI186" s="1" t="s">
        <v>77</v>
      </c>
      <c r="CJ186" s="1" t="s">
        <v>77</v>
      </c>
      <c r="CK186" s="1" t="s">
        <v>77</v>
      </c>
      <c r="CL186" s="1" t="s">
        <v>77</v>
      </c>
      <c r="CM186" s="1" t="s">
        <v>77</v>
      </c>
      <c r="CN186" s="1" t="s">
        <v>77</v>
      </c>
      <c r="CO186" s="1" t="s">
        <v>77</v>
      </c>
      <c r="CP186" s="1" t="s">
        <v>77</v>
      </c>
      <c r="CQ186" s="1" t="s">
        <v>77</v>
      </c>
      <c r="CR186" s="1" t="s">
        <v>77</v>
      </c>
      <c r="CS186" s="1" t="s">
        <v>77</v>
      </c>
      <c r="CT186" s="1" t="s">
        <v>77</v>
      </c>
      <c r="CU186" s="1" t="s">
        <v>77</v>
      </c>
      <c r="CV186" s="1" t="s">
        <v>77</v>
      </c>
      <c r="CW186" s="13">
        <v>27.619624470018199</v>
      </c>
      <c r="CX186" s="7">
        <f t="shared" si="106"/>
        <v>0.55239248940036401</v>
      </c>
      <c r="CY186" s="13">
        <v>233.69674944478101</v>
      </c>
      <c r="CZ186" s="7">
        <f t="shared" si="107"/>
        <v>4.6739349888956205</v>
      </c>
      <c r="DA186" s="13">
        <v>132.54593175853</v>
      </c>
      <c r="DB186" s="7">
        <f t="shared" si="108"/>
        <v>5.3018372703412</v>
      </c>
      <c r="DC186" s="13">
        <v>714.92025035332097</v>
      </c>
      <c r="DD186" s="7">
        <f t="shared" si="109"/>
        <v>42.895215021199256</v>
      </c>
      <c r="DE186" s="13">
        <v>40.884312537855799</v>
      </c>
      <c r="DF186" s="7">
        <f t="shared" si="110"/>
        <v>1.2265293761356739</v>
      </c>
      <c r="DG186" s="13">
        <v>74.046032707449996</v>
      </c>
      <c r="DH186" s="7">
        <f t="shared" si="111"/>
        <v>2.2213809812234997</v>
      </c>
      <c r="DI186" s="13">
        <v>8.4463961235614793</v>
      </c>
      <c r="DJ186" s="7">
        <f t="shared" si="112"/>
        <v>0.25339188370684435</v>
      </c>
      <c r="DK186" s="13">
        <v>35.059559862709499</v>
      </c>
      <c r="DL186" s="7">
        <f t="shared" si="113"/>
        <v>0.70119119725418999</v>
      </c>
      <c r="DM186" s="13">
        <v>5.5229154048051701</v>
      </c>
      <c r="DN186" s="7">
        <f t="shared" si="114"/>
        <v>0.44183323238441363</v>
      </c>
      <c r="DO186" s="13">
        <v>1.62224914193418</v>
      </c>
      <c r="DP186" s="7">
        <f t="shared" si="115"/>
        <v>0.243337371290127</v>
      </c>
      <c r="DQ186" s="13">
        <v>5.9246921057944704</v>
      </c>
      <c r="DR186" s="7">
        <f t="shared" si="116"/>
        <v>0.5332222895215023</v>
      </c>
      <c r="DS186" s="7" t="s">
        <v>77</v>
      </c>
      <c r="DT186" s="7" t="s">
        <v>77</v>
      </c>
      <c r="DU186" s="13">
        <v>5.29578033515042</v>
      </c>
      <c r="DV186" s="7">
        <f t="shared" si="117"/>
        <v>0.21183121340601679</v>
      </c>
      <c r="DW186" s="7" t="s">
        <v>77</v>
      </c>
      <c r="DX186" s="7" t="s">
        <v>77</v>
      </c>
      <c r="DY186" s="13">
        <v>2.7983040581465799</v>
      </c>
      <c r="DZ186" s="7">
        <f t="shared" si="118"/>
        <v>0.1119321623258632</v>
      </c>
      <c r="EA186" s="7" t="s">
        <v>77</v>
      </c>
      <c r="EB186" s="7" t="s">
        <v>77</v>
      </c>
      <c r="EC186" s="13">
        <v>2.4984857662022999</v>
      </c>
      <c r="ED186" s="13">
        <f t="shared" si="119"/>
        <v>0.14990914597213797</v>
      </c>
      <c r="EE186" s="13">
        <v>0.34706238643246501</v>
      </c>
      <c r="EF186" s="7">
        <f t="shared" si="120"/>
        <v>4.8588734100545108E-2</v>
      </c>
      <c r="EG186" s="13">
        <v>5.2109832424793101</v>
      </c>
      <c r="EH186" s="13">
        <f t="shared" si="121"/>
        <v>0.83375731879668968</v>
      </c>
      <c r="EI186" s="7" t="s">
        <v>77</v>
      </c>
      <c r="EJ186" s="7" t="s">
        <v>77</v>
      </c>
      <c r="EK186" s="7" t="s">
        <v>77</v>
      </c>
      <c r="EL186" s="7" t="s">
        <v>77</v>
      </c>
      <c r="EM186" s="7" t="s">
        <v>77</v>
      </c>
      <c r="EN186" s="7" t="s">
        <v>77</v>
      </c>
      <c r="EO186" s="7" t="s">
        <v>77</v>
      </c>
      <c r="EP186" s="7" t="s">
        <v>77</v>
      </c>
      <c r="EQ186" s="7" t="s">
        <v>77</v>
      </c>
      <c r="ER186" s="7" t="s">
        <v>77</v>
      </c>
      <c r="ES186" s="13">
        <v>615.83641230000001</v>
      </c>
      <c r="ET186" s="13">
        <v>22.776335830000001</v>
      </c>
      <c r="EU186" s="13">
        <v>192.70156259999999</v>
      </c>
      <c r="EV186" s="13">
        <v>109.4952188</v>
      </c>
      <c r="EW186" s="13">
        <v>589.45538650000003</v>
      </c>
      <c r="EX186" s="13">
        <v>33.709180740000001</v>
      </c>
      <c r="EY186" s="13">
        <v>61.051189600000001</v>
      </c>
      <c r="EZ186" s="13">
        <v>6.9651288149999999</v>
      </c>
      <c r="FA186" s="13">
        <v>28.907164949999999</v>
      </c>
      <c r="FB186" s="13">
        <v>4.5539952660000003</v>
      </c>
      <c r="FC186" s="13">
        <v>1.337725112</v>
      </c>
      <c r="FD186" s="13">
        <v>4.8858514130000001</v>
      </c>
      <c r="FE186" s="7" t="s">
        <v>77</v>
      </c>
      <c r="FF186" s="13">
        <v>4.3697426439999996</v>
      </c>
      <c r="FG186" s="7" t="s">
        <v>77</v>
      </c>
      <c r="FH186" s="13">
        <v>2.3116583899999998</v>
      </c>
      <c r="FI186" s="7" t="s">
        <v>77</v>
      </c>
      <c r="FJ186" s="13">
        <v>2.0683666930000002</v>
      </c>
      <c r="FK186" s="13">
        <v>0.28786992700000003</v>
      </c>
    </row>
    <row r="187" spans="1:167" x14ac:dyDescent="0.25">
      <c r="A187" t="s">
        <v>133</v>
      </c>
      <c r="B187" s="1" t="s">
        <v>225</v>
      </c>
      <c r="C187" s="15">
        <v>64.873819999999995</v>
      </c>
      <c r="D187" s="15">
        <v>-22.350280000000001</v>
      </c>
      <c r="E187" t="s">
        <v>142</v>
      </c>
      <c r="F187">
        <v>1</v>
      </c>
      <c r="G187" t="s">
        <v>72</v>
      </c>
      <c r="I187" s="17">
        <v>49.433333330000004</v>
      </c>
      <c r="J187" s="16">
        <f t="shared" si="93"/>
        <v>0.98866666660000013</v>
      </c>
      <c r="K187" s="17">
        <v>2.0266666670000002</v>
      </c>
      <c r="L187" s="16">
        <f t="shared" si="94"/>
        <v>5.2693333342E-2</v>
      </c>
      <c r="M187" s="17">
        <v>16.123333330000001</v>
      </c>
      <c r="N187" s="16">
        <f t="shared" si="95"/>
        <v>0.33536533326400003</v>
      </c>
      <c r="O187" s="17">
        <v>7.6966666669999997</v>
      </c>
      <c r="P187" s="16">
        <f t="shared" si="96"/>
        <v>0.14161866667279999</v>
      </c>
      <c r="Q187" s="17">
        <v>0.15333333299999999</v>
      </c>
      <c r="R187" s="16">
        <f t="shared" si="97"/>
        <v>2.2969333283399996E-2</v>
      </c>
      <c r="S187" s="17">
        <v>6.4466666669999997</v>
      </c>
      <c r="T187" s="16">
        <f t="shared" si="98"/>
        <v>0.11475066667259999</v>
      </c>
      <c r="U187" s="17">
        <v>14.66333333</v>
      </c>
      <c r="V187" s="16">
        <f t="shared" si="99"/>
        <v>0.2932666666</v>
      </c>
      <c r="W187" s="17">
        <v>2.58</v>
      </c>
      <c r="X187" s="16">
        <f t="shared" si="100"/>
        <v>4.3601999999999995E-2</v>
      </c>
      <c r="Y187" s="17">
        <v>0.8</v>
      </c>
      <c r="Z187" s="16">
        <f t="shared" si="101"/>
        <v>2.3120000000000002E-2</v>
      </c>
      <c r="AA187" s="17">
        <v>0</v>
      </c>
      <c r="AB187" s="16">
        <f t="shared" si="102"/>
        <v>0</v>
      </c>
      <c r="AC187" s="16" t="s">
        <v>77</v>
      </c>
      <c r="AD187" s="16" t="s">
        <v>77</v>
      </c>
      <c r="AE187" s="16">
        <f t="shared" si="103"/>
        <v>99.923333324000012</v>
      </c>
      <c r="AF187" s="17"/>
      <c r="AG187" s="17">
        <v>47.670999999999999</v>
      </c>
      <c r="AH187" s="17">
        <v>1.7210000000000001</v>
      </c>
      <c r="AI187" s="17">
        <v>13.688000000000001</v>
      </c>
      <c r="AJ187" s="17">
        <v>0.78400000000000003</v>
      </c>
      <c r="AK187" s="17">
        <v>9.7780000000000005</v>
      </c>
      <c r="AL187" s="17">
        <v>0.13</v>
      </c>
      <c r="AM187" s="17">
        <v>10.909000000000001</v>
      </c>
      <c r="AN187" s="17">
        <v>12.449</v>
      </c>
      <c r="AO187" s="17">
        <v>2.19</v>
      </c>
      <c r="AP187" s="17">
        <v>0.67900000000000005</v>
      </c>
      <c r="AQ187" s="17">
        <v>0</v>
      </c>
      <c r="AS187">
        <v>16.57</v>
      </c>
      <c r="AU187" s="13">
        <v>40.4600333333333</v>
      </c>
      <c r="AV187" s="7" t="s">
        <v>77</v>
      </c>
      <c r="AW187" s="7" t="s">
        <v>77</v>
      </c>
      <c r="AX187" s="7" t="s">
        <v>77</v>
      </c>
      <c r="AY187" s="13">
        <v>5.3866666666666702E-2</v>
      </c>
      <c r="AZ187" s="7" t="s">
        <v>77</v>
      </c>
      <c r="BA187" s="13">
        <v>12.1344333333333</v>
      </c>
      <c r="BB187" s="7" t="s">
        <v>77</v>
      </c>
      <c r="BC187" s="13">
        <v>0.16023333333333301</v>
      </c>
      <c r="BD187" s="7" t="s">
        <v>77</v>
      </c>
      <c r="BE187" s="13">
        <v>46.683333333333302</v>
      </c>
      <c r="BF187" s="7" t="s">
        <v>77</v>
      </c>
      <c r="BG187" s="13">
        <v>0.30890000000000001</v>
      </c>
      <c r="BH187" s="7" t="s">
        <v>77</v>
      </c>
      <c r="BI187" s="7" t="s">
        <v>77</v>
      </c>
      <c r="BJ187" s="7" t="s">
        <v>77</v>
      </c>
      <c r="BK187" s="13">
        <v>0.26086666666666702</v>
      </c>
      <c r="BL187" s="7" t="s">
        <v>77</v>
      </c>
      <c r="BM187" s="7" t="s">
        <v>77</v>
      </c>
      <c r="BN187" s="7" t="s">
        <v>77</v>
      </c>
      <c r="BO187" s="7" t="s">
        <v>77</v>
      </c>
      <c r="BP187" s="7" t="s">
        <v>77</v>
      </c>
      <c r="BQ187" s="7" t="s">
        <v>77</v>
      </c>
      <c r="BR187" s="7" t="s">
        <v>77</v>
      </c>
      <c r="BS187" s="7" t="s">
        <v>77</v>
      </c>
      <c r="BT187" s="7" t="s">
        <v>77</v>
      </c>
      <c r="BU187" s="7">
        <f t="shared" si="104"/>
        <v>100.06166666666657</v>
      </c>
      <c r="BV187" s="7">
        <v>87.27306321757321</v>
      </c>
      <c r="BW187" s="7" t="s">
        <v>77</v>
      </c>
      <c r="BY187" s="24" t="s">
        <v>77</v>
      </c>
      <c r="BZ187" s="1" t="s">
        <v>77</v>
      </c>
      <c r="CA187" s="13">
        <v>3.6453135536075498</v>
      </c>
      <c r="CB187" s="7">
        <f t="shared" si="105"/>
        <v>0.18226567768037749</v>
      </c>
      <c r="CC187" s="1" t="s">
        <v>77</v>
      </c>
      <c r="CD187" s="1" t="s">
        <v>77</v>
      </c>
      <c r="CE187" s="1" t="s">
        <v>77</v>
      </c>
      <c r="CF187" s="1" t="s">
        <v>77</v>
      </c>
      <c r="CG187" s="1" t="s">
        <v>77</v>
      </c>
      <c r="CH187" s="1" t="s">
        <v>77</v>
      </c>
      <c r="CI187" s="1" t="s">
        <v>77</v>
      </c>
      <c r="CJ187" s="1" t="s">
        <v>77</v>
      </c>
      <c r="CK187" s="1" t="s">
        <v>77</v>
      </c>
      <c r="CL187" s="1" t="s">
        <v>77</v>
      </c>
      <c r="CM187" s="1" t="s">
        <v>77</v>
      </c>
      <c r="CN187" s="1" t="s">
        <v>77</v>
      </c>
      <c r="CO187" s="1" t="s">
        <v>77</v>
      </c>
      <c r="CP187" s="1" t="s">
        <v>77</v>
      </c>
      <c r="CQ187" s="1" t="s">
        <v>77</v>
      </c>
      <c r="CR187" s="1" t="s">
        <v>77</v>
      </c>
      <c r="CS187" s="1" t="s">
        <v>77</v>
      </c>
      <c r="CT187" s="1" t="s">
        <v>77</v>
      </c>
      <c r="CU187" s="1" t="s">
        <v>77</v>
      </c>
      <c r="CV187" s="1" t="s">
        <v>77</v>
      </c>
      <c r="CW187" s="13">
        <v>25.144976399190799</v>
      </c>
      <c r="CX187" s="7">
        <f t="shared" si="106"/>
        <v>0.50289952798381599</v>
      </c>
      <c r="CY187" s="13">
        <v>123.196223870533</v>
      </c>
      <c r="CZ187" s="7">
        <f t="shared" si="107"/>
        <v>2.4639244774106603</v>
      </c>
      <c r="DA187" s="13">
        <v>30.940660822656799</v>
      </c>
      <c r="DB187" s="7">
        <f t="shared" si="108"/>
        <v>1.2376264329062721</v>
      </c>
      <c r="DC187" s="13">
        <v>223.937963587323</v>
      </c>
      <c r="DD187" s="7">
        <f t="shared" si="109"/>
        <v>13.436277815239379</v>
      </c>
      <c r="DE187" s="13">
        <v>18.8840188806474</v>
      </c>
      <c r="DF187" s="7">
        <f t="shared" si="110"/>
        <v>0.56652056641942194</v>
      </c>
      <c r="DG187" s="13">
        <v>41.5407956844235</v>
      </c>
      <c r="DH187" s="7">
        <f t="shared" si="111"/>
        <v>1.2462238705327049</v>
      </c>
      <c r="DI187" s="13">
        <v>5.2272420768712102</v>
      </c>
      <c r="DJ187" s="7">
        <f t="shared" si="112"/>
        <v>0.1568172623061363</v>
      </c>
      <c r="DK187" s="13">
        <v>22.929871881321699</v>
      </c>
      <c r="DL187" s="7">
        <f t="shared" si="113"/>
        <v>0.45859743762643396</v>
      </c>
      <c r="DM187" s="13">
        <v>4.7063385030343898</v>
      </c>
      <c r="DN187" s="7">
        <f t="shared" si="114"/>
        <v>0.3765070802427512</v>
      </c>
      <c r="DO187" s="13">
        <v>0.98293998651382408</v>
      </c>
      <c r="DP187" s="7">
        <f t="shared" si="115"/>
        <v>0.14744099797707361</v>
      </c>
      <c r="DQ187" s="13">
        <v>4.5111260957518597</v>
      </c>
      <c r="DR187" s="7">
        <f t="shared" si="116"/>
        <v>0.40600134861766735</v>
      </c>
      <c r="DS187" s="7" t="s">
        <v>77</v>
      </c>
      <c r="DT187" s="7" t="s">
        <v>77</v>
      </c>
      <c r="DU187" s="13">
        <v>4.5525960890087696</v>
      </c>
      <c r="DV187" s="7">
        <f t="shared" si="117"/>
        <v>0.18210384356035078</v>
      </c>
      <c r="DW187" s="7" t="s">
        <v>77</v>
      </c>
      <c r="DX187" s="7" t="s">
        <v>77</v>
      </c>
      <c r="DY187" s="13">
        <v>2.4366149696560999</v>
      </c>
      <c r="DZ187" s="7">
        <f t="shared" si="118"/>
        <v>9.7464598786244E-2</v>
      </c>
      <c r="EA187" s="7" t="s">
        <v>77</v>
      </c>
      <c r="EB187" s="7" t="s">
        <v>77</v>
      </c>
      <c r="EC187" s="13">
        <v>1.9308833445718201</v>
      </c>
      <c r="ED187" s="13">
        <f t="shared" si="119"/>
        <v>0.1158530006743092</v>
      </c>
      <c r="EE187" s="13">
        <v>0.19824679703304102</v>
      </c>
      <c r="EF187" s="7">
        <f t="shared" si="120"/>
        <v>2.7754551584625746E-2</v>
      </c>
      <c r="EG187" s="13">
        <v>2.32333108563722</v>
      </c>
      <c r="EH187" s="13">
        <f t="shared" si="121"/>
        <v>0.37173297370195518</v>
      </c>
      <c r="EI187" s="7" t="s">
        <v>77</v>
      </c>
      <c r="EJ187" s="7" t="s">
        <v>77</v>
      </c>
      <c r="EK187" s="7" t="s">
        <v>77</v>
      </c>
      <c r="EL187" s="7" t="s">
        <v>77</v>
      </c>
      <c r="EM187" s="7" t="s">
        <v>77</v>
      </c>
      <c r="EN187" s="7" t="s">
        <v>77</v>
      </c>
      <c r="EO187" s="7" t="s">
        <v>77</v>
      </c>
      <c r="EP187" s="7" t="s">
        <v>77</v>
      </c>
      <c r="EQ187" s="7" t="s">
        <v>77</v>
      </c>
      <c r="ER187" s="7" t="s">
        <v>77</v>
      </c>
      <c r="ES187" s="13">
        <v>357.54508770000001</v>
      </c>
      <c r="ET187" s="13">
        <v>20.98187454</v>
      </c>
      <c r="EU187" s="13">
        <v>102.79192020000001</v>
      </c>
      <c r="EV187" s="13">
        <v>25.860600550000001</v>
      </c>
      <c r="EW187" s="13">
        <v>186.8325261</v>
      </c>
      <c r="EX187" s="13">
        <v>15.75496549</v>
      </c>
      <c r="EY187" s="13">
        <v>34.657611410000001</v>
      </c>
      <c r="EZ187" s="13">
        <v>4.3617201620000001</v>
      </c>
      <c r="FA187" s="13">
        <v>19.13073868</v>
      </c>
      <c r="FB187" s="13">
        <v>3.9267827569999998</v>
      </c>
      <c r="FC187" s="13">
        <v>0.82017083300000004</v>
      </c>
      <c r="FD187" s="13">
        <v>3.7643143920000002</v>
      </c>
      <c r="FE187" s="7" t="s">
        <v>77</v>
      </c>
      <c r="FF187" s="13">
        <v>3.8009842979999999</v>
      </c>
      <c r="FG187" s="7" t="s">
        <v>77</v>
      </c>
      <c r="FH187" s="13">
        <v>2.0365539959999999</v>
      </c>
      <c r="FI187" s="7" t="s">
        <v>77</v>
      </c>
      <c r="FJ187" s="13">
        <v>1.6170763029999999</v>
      </c>
      <c r="FK187" s="13">
        <v>0.166328792</v>
      </c>
    </row>
    <row r="188" spans="1:167" x14ac:dyDescent="0.25">
      <c r="A188" t="s">
        <v>133</v>
      </c>
      <c r="B188" s="1" t="s">
        <v>225</v>
      </c>
      <c r="C188" s="15">
        <v>64.873819999999995</v>
      </c>
      <c r="D188" s="15">
        <v>-22.350280000000001</v>
      </c>
      <c r="E188" t="s">
        <v>143</v>
      </c>
      <c r="F188">
        <v>1</v>
      </c>
      <c r="G188" t="s">
        <v>72</v>
      </c>
      <c r="I188" s="17">
        <v>48.61</v>
      </c>
      <c r="J188" s="16">
        <f t="shared" si="93"/>
        <v>0.97220000000000006</v>
      </c>
      <c r="K188" s="17">
        <v>3.96</v>
      </c>
      <c r="L188" s="16">
        <f t="shared" si="94"/>
        <v>0.10296</v>
      </c>
      <c r="M188" s="17">
        <v>16.05</v>
      </c>
      <c r="N188" s="16">
        <f t="shared" si="95"/>
        <v>0.33384000000000003</v>
      </c>
      <c r="O188" s="17">
        <v>7.43</v>
      </c>
      <c r="P188" s="16">
        <f t="shared" si="96"/>
        <v>0.136712</v>
      </c>
      <c r="Q188" s="17">
        <v>0.2</v>
      </c>
      <c r="R188" s="16">
        <f t="shared" si="97"/>
        <v>2.9960000000000001E-2</v>
      </c>
      <c r="S188" s="17">
        <v>6.33</v>
      </c>
      <c r="T188" s="16">
        <f t="shared" si="98"/>
        <v>0.112674</v>
      </c>
      <c r="U188" s="17">
        <v>13.43</v>
      </c>
      <c r="V188" s="16">
        <f t="shared" si="99"/>
        <v>0.26860000000000001</v>
      </c>
      <c r="W188" s="17">
        <v>2.69</v>
      </c>
      <c r="X188" s="16">
        <f t="shared" si="100"/>
        <v>4.5460999999999994E-2</v>
      </c>
      <c r="Y188" s="17">
        <v>1.26</v>
      </c>
      <c r="Z188" s="16">
        <f t="shared" si="101"/>
        <v>3.6414000000000002E-2</v>
      </c>
      <c r="AA188" s="17">
        <v>0</v>
      </c>
      <c r="AB188" s="16">
        <f t="shared" si="102"/>
        <v>0</v>
      </c>
      <c r="AC188" s="16" t="s">
        <v>77</v>
      </c>
      <c r="AD188" s="16" t="s">
        <v>77</v>
      </c>
      <c r="AE188" s="16">
        <f t="shared" si="103"/>
        <v>99.960000000000022</v>
      </c>
      <c r="AF188" s="17"/>
      <c r="AG188" s="17">
        <v>45.826999999999998</v>
      </c>
      <c r="AH188" s="17">
        <v>2.968</v>
      </c>
      <c r="AI188" s="17">
        <v>12.03</v>
      </c>
      <c r="AJ188" s="17">
        <v>0.877</v>
      </c>
      <c r="AK188" s="17">
        <v>11.606</v>
      </c>
      <c r="AL188" s="17">
        <v>0.15</v>
      </c>
      <c r="AM188" s="17">
        <v>13.516</v>
      </c>
      <c r="AN188" s="17">
        <v>10.066000000000001</v>
      </c>
      <c r="AO188" s="17">
        <v>2.016</v>
      </c>
      <c r="AP188" s="17">
        <v>0.94399999999999995</v>
      </c>
      <c r="AQ188" s="17">
        <v>0</v>
      </c>
      <c r="AS188">
        <v>30.64</v>
      </c>
      <c r="AU188" s="13">
        <v>40.739933333333298</v>
      </c>
      <c r="AV188" s="7" t="s">
        <v>77</v>
      </c>
      <c r="AW188" s="7" t="s">
        <v>77</v>
      </c>
      <c r="AX188" s="7" t="s">
        <v>77</v>
      </c>
      <c r="AY188" s="13">
        <v>4.2900000000000001E-2</v>
      </c>
      <c r="AZ188" s="7" t="s">
        <v>77</v>
      </c>
      <c r="BA188" s="13">
        <v>11.5086333333333</v>
      </c>
      <c r="BB188" s="7" t="s">
        <v>77</v>
      </c>
      <c r="BC188" s="13">
        <v>0.19666666666666702</v>
      </c>
      <c r="BD188" s="7" t="s">
        <v>77</v>
      </c>
      <c r="BE188" s="13">
        <v>47.263166666666699</v>
      </c>
      <c r="BF188" s="7" t="s">
        <v>77</v>
      </c>
      <c r="BG188" s="13">
        <v>0.27476666666666705</v>
      </c>
      <c r="BH188" s="7" t="s">
        <v>77</v>
      </c>
      <c r="BI188" s="7" t="s">
        <v>77</v>
      </c>
      <c r="BJ188" s="7" t="s">
        <v>77</v>
      </c>
      <c r="BK188" s="13">
        <v>0.25876666666666703</v>
      </c>
      <c r="BL188" s="7" t="s">
        <v>77</v>
      </c>
      <c r="BM188" s="7" t="s">
        <v>77</v>
      </c>
      <c r="BN188" s="7" t="s">
        <v>77</v>
      </c>
      <c r="BO188" s="7" t="s">
        <v>77</v>
      </c>
      <c r="BP188" s="7" t="s">
        <v>77</v>
      </c>
      <c r="BQ188" s="7" t="s">
        <v>77</v>
      </c>
      <c r="BR188" s="7" t="s">
        <v>77</v>
      </c>
      <c r="BS188" s="7" t="s">
        <v>77</v>
      </c>
      <c r="BT188" s="7" t="s">
        <v>77</v>
      </c>
      <c r="BU188" s="7">
        <f t="shared" si="104"/>
        <v>100.2848333333333</v>
      </c>
      <c r="BV188" s="7">
        <v>87.980816856645134</v>
      </c>
      <c r="BW188" s="7" t="s">
        <v>77</v>
      </c>
      <c r="BY188" s="24" t="s">
        <v>77</v>
      </c>
      <c r="BZ188" s="1" t="s">
        <v>77</v>
      </c>
      <c r="CA188" s="13">
        <v>3.6895700473153701</v>
      </c>
      <c r="CB188" s="7">
        <f t="shared" si="105"/>
        <v>0.18447850236576852</v>
      </c>
      <c r="CC188" s="1" t="s">
        <v>77</v>
      </c>
      <c r="CD188" s="1" t="s">
        <v>77</v>
      </c>
      <c r="CE188" s="1" t="s">
        <v>77</v>
      </c>
      <c r="CF188" s="1" t="s">
        <v>77</v>
      </c>
      <c r="CG188" s="1" t="s">
        <v>77</v>
      </c>
      <c r="CH188" s="1" t="s">
        <v>77</v>
      </c>
      <c r="CI188" s="1" t="s">
        <v>77</v>
      </c>
      <c r="CJ188" s="1" t="s">
        <v>77</v>
      </c>
      <c r="CK188" s="1" t="s">
        <v>77</v>
      </c>
      <c r="CL188" s="1" t="s">
        <v>77</v>
      </c>
      <c r="CM188" s="1" t="s">
        <v>77</v>
      </c>
      <c r="CN188" s="1" t="s">
        <v>77</v>
      </c>
      <c r="CO188" s="1" t="s">
        <v>77</v>
      </c>
      <c r="CP188" s="1" t="s">
        <v>77</v>
      </c>
      <c r="CQ188" s="1" t="s">
        <v>77</v>
      </c>
      <c r="CR188" s="1" t="s">
        <v>77</v>
      </c>
      <c r="CS188" s="1" t="s">
        <v>77</v>
      </c>
      <c r="CT188" s="1" t="s">
        <v>77</v>
      </c>
      <c r="CU188" s="1" t="s">
        <v>77</v>
      </c>
      <c r="CV188" s="1" t="s">
        <v>77</v>
      </c>
      <c r="CW188" s="13">
        <v>29.0063772886237</v>
      </c>
      <c r="CX188" s="7">
        <f t="shared" si="106"/>
        <v>0.58012754577247405</v>
      </c>
      <c r="CY188" s="13">
        <v>263.52602345196499</v>
      </c>
      <c r="CZ188" s="7">
        <f t="shared" si="107"/>
        <v>5.2705204690393002</v>
      </c>
      <c r="DA188" s="13">
        <v>85.342522114791194</v>
      </c>
      <c r="DB188" s="7">
        <f t="shared" si="108"/>
        <v>3.4137008845916479</v>
      </c>
      <c r="DC188" s="13">
        <v>373.17424398271999</v>
      </c>
      <c r="DD188" s="7">
        <f t="shared" si="109"/>
        <v>22.390454638963199</v>
      </c>
      <c r="DE188" s="13">
        <v>43.314132894466198</v>
      </c>
      <c r="DF188" s="7">
        <f t="shared" si="110"/>
        <v>1.2994239868339859</v>
      </c>
      <c r="DG188" s="13">
        <v>87.883151614894004</v>
      </c>
      <c r="DH188" s="7">
        <f t="shared" si="111"/>
        <v>2.6364945484468199</v>
      </c>
      <c r="DI188" s="13">
        <v>10.095659329356099</v>
      </c>
      <c r="DJ188" s="7">
        <f t="shared" si="112"/>
        <v>0.30286977988068298</v>
      </c>
      <c r="DK188" s="13">
        <v>41.596379345813602</v>
      </c>
      <c r="DL188" s="7">
        <f t="shared" si="113"/>
        <v>0.83192758691627211</v>
      </c>
      <c r="DM188" s="13">
        <v>6.3166015223205099</v>
      </c>
      <c r="DN188" s="7">
        <f t="shared" si="114"/>
        <v>0.50532812178564079</v>
      </c>
      <c r="DO188" s="13">
        <v>1.2651717753548701</v>
      </c>
      <c r="DP188" s="7">
        <f t="shared" si="115"/>
        <v>0.18977576630323051</v>
      </c>
      <c r="DQ188" s="13">
        <v>6.1612836864842597</v>
      </c>
      <c r="DR188" s="7">
        <f t="shared" si="116"/>
        <v>0.55451553178358337</v>
      </c>
      <c r="DS188" s="7" t="s">
        <v>77</v>
      </c>
      <c r="DT188" s="7" t="s">
        <v>77</v>
      </c>
      <c r="DU188" s="13">
        <v>5.3630940135774496</v>
      </c>
      <c r="DV188" s="7">
        <f t="shared" si="117"/>
        <v>0.21452376054309799</v>
      </c>
      <c r="DW188" s="7" t="s">
        <v>77</v>
      </c>
      <c r="DX188" s="7" t="s">
        <v>77</v>
      </c>
      <c r="DY188" s="13">
        <v>2.8337790578070399</v>
      </c>
      <c r="DZ188" s="7">
        <f t="shared" si="118"/>
        <v>0.11335116231228159</v>
      </c>
      <c r="EA188" s="7" t="s">
        <v>77</v>
      </c>
      <c r="EB188" s="7" t="s">
        <v>77</v>
      </c>
      <c r="EC188" s="13">
        <v>2.3174243982719602</v>
      </c>
      <c r="ED188" s="13">
        <f t="shared" si="119"/>
        <v>0.13904546389631761</v>
      </c>
      <c r="EE188" s="13">
        <v>0.29973256531577902</v>
      </c>
      <c r="EF188" s="7">
        <f t="shared" si="120"/>
        <v>4.1962559144209065E-2</v>
      </c>
      <c r="EG188" s="13">
        <v>4.7572515943221596</v>
      </c>
      <c r="EH188" s="13">
        <f t="shared" si="121"/>
        <v>0.7611602550915455</v>
      </c>
      <c r="EI188" s="7" t="s">
        <v>77</v>
      </c>
      <c r="EJ188" s="7" t="s">
        <v>77</v>
      </c>
      <c r="EK188" s="7" t="s">
        <v>77</v>
      </c>
      <c r="EL188" s="7" t="s">
        <v>77</v>
      </c>
      <c r="EM188" s="7" t="s">
        <v>77</v>
      </c>
      <c r="EN188" s="7" t="s">
        <v>77</v>
      </c>
      <c r="EO188" s="7" t="s">
        <v>77</v>
      </c>
      <c r="EP188" s="7" t="s">
        <v>77</v>
      </c>
      <c r="EQ188" s="7" t="s">
        <v>77</v>
      </c>
      <c r="ER188" s="7" t="s">
        <v>77</v>
      </c>
      <c r="ES188" s="13">
        <v>304.20802300000003</v>
      </c>
      <c r="ET188" s="13">
        <v>20.125448980000002</v>
      </c>
      <c r="EU188" s="13">
        <v>182.81508919999999</v>
      </c>
      <c r="EV188" s="13">
        <v>59.410535510000003</v>
      </c>
      <c r="EW188" s="13">
        <v>258.83668590000002</v>
      </c>
      <c r="EX188" s="13">
        <v>30.04279249</v>
      </c>
      <c r="EY188" s="13">
        <v>60.956199990000002</v>
      </c>
      <c r="EZ188" s="13">
        <v>7.0043991139999999</v>
      </c>
      <c r="FA188" s="13">
        <v>28.852304279999998</v>
      </c>
      <c r="FB188" s="13">
        <v>4.3818360240000001</v>
      </c>
      <c r="FC188" s="13">
        <v>0.87774790800000002</v>
      </c>
      <c r="FD188" s="13">
        <v>4.2750301410000002</v>
      </c>
      <c r="FE188" s="7" t="s">
        <v>77</v>
      </c>
      <c r="FF188" s="13">
        <v>3.725289756</v>
      </c>
      <c r="FG188" s="7" t="s">
        <v>77</v>
      </c>
      <c r="FH188" s="13">
        <v>1.972713334</v>
      </c>
      <c r="FI188" s="7" t="s">
        <v>77</v>
      </c>
      <c r="FJ188" s="13">
        <v>1.6197626060000001</v>
      </c>
      <c r="FK188" s="13">
        <v>0.210265797</v>
      </c>
    </row>
    <row r="189" spans="1:167" x14ac:dyDescent="0.25">
      <c r="A189" t="s">
        <v>133</v>
      </c>
      <c r="B189" s="1" t="s">
        <v>225</v>
      </c>
      <c r="C189" s="15">
        <v>64.873819999999995</v>
      </c>
      <c r="D189" s="15">
        <v>-22.350280000000001</v>
      </c>
      <c r="E189" t="s">
        <v>144</v>
      </c>
      <c r="F189">
        <v>1</v>
      </c>
      <c r="G189" t="s">
        <v>72</v>
      </c>
      <c r="I189" s="17">
        <v>48.563333329999999</v>
      </c>
      <c r="J189" s="16">
        <f t="shared" si="93"/>
        <v>0.97126666660000005</v>
      </c>
      <c r="K189" s="17">
        <v>2.766666667</v>
      </c>
      <c r="L189" s="16">
        <f t="shared" si="94"/>
        <v>7.1933333342E-2</v>
      </c>
      <c r="M189" s="17">
        <v>16.083333329999999</v>
      </c>
      <c r="N189" s="16">
        <f t="shared" si="95"/>
        <v>0.33453333326399998</v>
      </c>
      <c r="O189" s="17">
        <v>7.4533333329999998</v>
      </c>
      <c r="P189" s="16">
        <f t="shared" si="96"/>
        <v>0.13714133332719999</v>
      </c>
      <c r="Q189" s="17">
        <v>0.15666666700000001</v>
      </c>
      <c r="R189" s="16">
        <f t="shared" si="97"/>
        <v>2.3468666716600001E-2</v>
      </c>
      <c r="S189" s="17">
        <v>6.71</v>
      </c>
      <c r="T189" s="16">
        <f t="shared" si="98"/>
        <v>0.119438</v>
      </c>
      <c r="U189" s="17">
        <v>14.706666670000001</v>
      </c>
      <c r="V189" s="16">
        <f t="shared" si="99"/>
        <v>0.29413333340000003</v>
      </c>
      <c r="W189" s="17">
        <v>2.3366666669999998</v>
      </c>
      <c r="X189" s="16">
        <f t="shared" si="100"/>
        <v>3.9489666672299993E-2</v>
      </c>
      <c r="Y189" s="17">
        <v>1.163333333</v>
      </c>
      <c r="Z189" s="16">
        <f t="shared" si="101"/>
        <v>3.36203333237E-2</v>
      </c>
      <c r="AA189" s="17">
        <v>0</v>
      </c>
      <c r="AB189" s="16">
        <f t="shared" si="102"/>
        <v>0</v>
      </c>
      <c r="AC189" s="16" t="s">
        <v>77</v>
      </c>
      <c r="AD189" s="16" t="s">
        <v>77</v>
      </c>
      <c r="AE189" s="16">
        <f t="shared" si="103"/>
        <v>99.939999997000001</v>
      </c>
      <c r="AF189" s="17"/>
      <c r="AG189" s="17">
        <v>46.481999999999999</v>
      </c>
      <c r="AH189" s="17">
        <v>2.2469999999999999</v>
      </c>
      <c r="AI189" s="17">
        <v>13.063000000000001</v>
      </c>
      <c r="AJ189" s="17">
        <v>0.83199999999999996</v>
      </c>
      <c r="AK189" s="17">
        <v>10.459</v>
      </c>
      <c r="AL189" s="17">
        <v>0.127</v>
      </c>
      <c r="AM189" s="17">
        <v>12.000999999999999</v>
      </c>
      <c r="AN189" s="17">
        <v>11.945</v>
      </c>
      <c r="AO189" s="17">
        <v>1.8979999999999999</v>
      </c>
      <c r="AP189" s="17">
        <v>0.94499999999999995</v>
      </c>
      <c r="AQ189" s="17">
        <v>0</v>
      </c>
      <c r="AS189">
        <v>21.27</v>
      </c>
      <c r="AU189" s="13">
        <v>40.651533333333298</v>
      </c>
      <c r="AV189" s="7" t="s">
        <v>77</v>
      </c>
      <c r="AW189" s="7" t="s">
        <v>77</v>
      </c>
      <c r="AX189" s="7" t="s">
        <v>77</v>
      </c>
      <c r="AY189" s="13">
        <v>4.62333333333333E-2</v>
      </c>
      <c r="AZ189" s="7" t="s">
        <v>77</v>
      </c>
      <c r="BA189" s="13">
        <v>11.705</v>
      </c>
      <c r="BB189" s="7" t="s">
        <v>77</v>
      </c>
      <c r="BC189" s="13">
        <v>0.21936666666666702</v>
      </c>
      <c r="BD189" s="7" t="s">
        <v>77</v>
      </c>
      <c r="BE189" s="13">
        <v>47.177533333333301</v>
      </c>
      <c r="BF189" s="7" t="s">
        <v>77</v>
      </c>
      <c r="BG189" s="13">
        <v>0.33126666666666704</v>
      </c>
      <c r="BH189" s="7" t="s">
        <v>77</v>
      </c>
      <c r="BI189" s="7" t="s">
        <v>77</v>
      </c>
      <c r="BJ189" s="7" t="s">
        <v>77</v>
      </c>
      <c r="BK189" s="13">
        <v>0.22946666666666701</v>
      </c>
      <c r="BL189" s="7" t="s">
        <v>77</v>
      </c>
      <c r="BM189" s="7" t="s">
        <v>77</v>
      </c>
      <c r="BN189" s="7" t="s">
        <v>77</v>
      </c>
      <c r="BO189" s="7" t="s">
        <v>77</v>
      </c>
      <c r="BP189" s="7" t="s">
        <v>77</v>
      </c>
      <c r="BQ189" s="7" t="s">
        <v>77</v>
      </c>
      <c r="BR189" s="7" t="s">
        <v>77</v>
      </c>
      <c r="BS189" s="7" t="s">
        <v>77</v>
      </c>
      <c r="BT189" s="7" t="s">
        <v>77</v>
      </c>
      <c r="BU189" s="7">
        <f t="shared" si="104"/>
        <v>100.36039999999993</v>
      </c>
      <c r="BV189" s="7">
        <v>87.781319265861129</v>
      </c>
      <c r="BW189" s="7" t="s">
        <v>77</v>
      </c>
      <c r="BY189" s="24" t="s">
        <v>77</v>
      </c>
      <c r="BZ189" s="1" t="s">
        <v>77</v>
      </c>
      <c r="CA189" s="13">
        <v>3.2267142562976199</v>
      </c>
      <c r="CB189" s="7">
        <f t="shared" si="105"/>
        <v>0.16133571281488102</v>
      </c>
      <c r="CC189" s="1" t="s">
        <v>77</v>
      </c>
      <c r="CD189" s="1" t="s">
        <v>77</v>
      </c>
      <c r="CE189" s="1" t="s">
        <v>77</v>
      </c>
      <c r="CF189" s="1" t="s">
        <v>77</v>
      </c>
      <c r="CG189" s="1" t="s">
        <v>77</v>
      </c>
      <c r="CH189" s="1" t="s">
        <v>77</v>
      </c>
      <c r="CI189" s="1" t="s">
        <v>77</v>
      </c>
      <c r="CJ189" s="1" t="s">
        <v>77</v>
      </c>
      <c r="CK189" s="1" t="s">
        <v>77</v>
      </c>
      <c r="CL189" s="1" t="s">
        <v>77</v>
      </c>
      <c r="CM189" s="1" t="s">
        <v>77</v>
      </c>
      <c r="CN189" s="1" t="s">
        <v>77</v>
      </c>
      <c r="CO189" s="1" t="s">
        <v>77</v>
      </c>
      <c r="CP189" s="1" t="s">
        <v>77</v>
      </c>
      <c r="CQ189" s="1" t="s">
        <v>77</v>
      </c>
      <c r="CR189" s="1" t="s">
        <v>77</v>
      </c>
      <c r="CS189" s="1" t="s">
        <v>77</v>
      </c>
      <c r="CT189" s="1" t="s">
        <v>77</v>
      </c>
      <c r="CU189" s="1" t="s">
        <v>77</v>
      </c>
      <c r="CV189" s="1" t="s">
        <v>77</v>
      </c>
      <c r="CW189" s="13">
        <v>29.1680966435583</v>
      </c>
      <c r="CX189" s="7">
        <f t="shared" si="106"/>
        <v>0.583361932871166</v>
      </c>
      <c r="CY189" s="13">
        <v>206.534422403734</v>
      </c>
      <c r="CZ189" s="7">
        <f t="shared" si="107"/>
        <v>4.1306884480746797</v>
      </c>
      <c r="DA189" s="13">
        <v>52.560230626673103</v>
      </c>
      <c r="DB189" s="7">
        <f t="shared" si="108"/>
        <v>2.102409225066924</v>
      </c>
      <c r="DC189" s="13">
        <v>361.177843366052</v>
      </c>
      <c r="DD189" s="7">
        <f t="shared" si="109"/>
        <v>21.670670601963121</v>
      </c>
      <c r="DE189" s="13">
        <v>37.075296863202702</v>
      </c>
      <c r="DF189" s="7">
        <f t="shared" si="110"/>
        <v>1.112258905896081</v>
      </c>
      <c r="DG189" s="13">
        <v>80.770814743633807</v>
      </c>
      <c r="DH189" s="7">
        <f t="shared" si="111"/>
        <v>2.4231244423090139</v>
      </c>
      <c r="DI189" s="13">
        <v>9.4371610954767107</v>
      </c>
      <c r="DJ189" s="7">
        <f t="shared" si="112"/>
        <v>0.28311483286430134</v>
      </c>
      <c r="DK189" s="13">
        <v>42.480609513350302</v>
      </c>
      <c r="DL189" s="7">
        <f t="shared" si="113"/>
        <v>0.84961219026700607</v>
      </c>
      <c r="DM189" s="13">
        <v>7.5169881254719</v>
      </c>
      <c r="DN189" s="7">
        <f t="shared" si="114"/>
        <v>0.60135905003775203</v>
      </c>
      <c r="DO189" s="13">
        <v>1.6524812959022599</v>
      </c>
      <c r="DP189" s="7">
        <f t="shared" si="115"/>
        <v>0.24787219438533897</v>
      </c>
      <c r="DQ189" s="13">
        <v>6.6644931017914804</v>
      </c>
      <c r="DR189" s="7">
        <f t="shared" si="116"/>
        <v>0.59980437916123319</v>
      </c>
      <c r="DS189" s="7" t="s">
        <v>77</v>
      </c>
      <c r="DT189" s="7" t="s">
        <v>77</v>
      </c>
      <c r="DU189" s="13">
        <v>5.5195964033221303</v>
      </c>
      <c r="DV189" s="7">
        <f t="shared" si="117"/>
        <v>0.2207838561328852</v>
      </c>
      <c r="DW189" s="7" t="s">
        <v>77</v>
      </c>
      <c r="DX189" s="7" t="s">
        <v>77</v>
      </c>
      <c r="DY189" s="13">
        <v>3.0002059166723898</v>
      </c>
      <c r="DZ189" s="7">
        <f t="shared" si="118"/>
        <v>0.1200082366668956</v>
      </c>
      <c r="EA189" s="7" t="s">
        <v>77</v>
      </c>
      <c r="EB189" s="7" t="s">
        <v>77</v>
      </c>
      <c r="EC189" s="13">
        <v>2.2321367286704699</v>
      </c>
      <c r="ED189" s="13">
        <f t="shared" si="119"/>
        <v>0.13392820372022818</v>
      </c>
      <c r="EE189" s="13">
        <v>0.26501475736152103</v>
      </c>
      <c r="EF189" s="7">
        <f t="shared" si="120"/>
        <v>3.7102066030612946E-2</v>
      </c>
      <c r="EG189" s="13">
        <v>4.9697988880499704</v>
      </c>
      <c r="EH189" s="13">
        <f t="shared" si="121"/>
        <v>0.7951678220879953</v>
      </c>
      <c r="EI189" s="7" t="s">
        <v>77</v>
      </c>
      <c r="EJ189" s="7" t="s">
        <v>77</v>
      </c>
      <c r="EK189" s="7" t="s">
        <v>77</v>
      </c>
      <c r="EL189" s="7" t="s">
        <v>77</v>
      </c>
      <c r="EM189" s="7" t="s">
        <v>77</v>
      </c>
      <c r="EN189" s="7" t="s">
        <v>77</v>
      </c>
      <c r="EO189" s="7" t="s">
        <v>77</v>
      </c>
      <c r="EP189" s="7" t="s">
        <v>77</v>
      </c>
      <c r="EQ189" s="7" t="s">
        <v>77</v>
      </c>
      <c r="ER189" s="7" t="s">
        <v>77</v>
      </c>
      <c r="ES189" s="13">
        <v>471.60183269999999</v>
      </c>
      <c r="ET189" s="13">
        <v>22.9689856</v>
      </c>
      <c r="EU189" s="13">
        <v>162.62399500000001</v>
      </c>
      <c r="EV189" s="13">
        <v>41.479748170000001</v>
      </c>
      <c r="EW189" s="13">
        <v>284.35749220000002</v>
      </c>
      <c r="EX189" s="13">
        <v>29.189451030000001</v>
      </c>
      <c r="EY189" s="13">
        <v>63.591166600000001</v>
      </c>
      <c r="EZ189" s="13">
        <v>7.431298526</v>
      </c>
      <c r="FA189" s="13">
        <v>33.4457837</v>
      </c>
      <c r="FB189" s="13">
        <v>5.9186908960000002</v>
      </c>
      <c r="FC189" s="13">
        <v>1.3012163320000001</v>
      </c>
      <c r="FD189" s="13">
        <v>5.2482103569999996</v>
      </c>
      <c r="FE189" s="7" t="s">
        <v>77</v>
      </c>
      <c r="FF189" s="13">
        <v>4.3497371459999998</v>
      </c>
      <c r="FG189" s="7" t="s">
        <v>77</v>
      </c>
      <c r="FH189" s="13">
        <v>2.3677176530000001</v>
      </c>
      <c r="FI189" s="7" t="s">
        <v>77</v>
      </c>
      <c r="FJ189" s="13">
        <v>1.7662090260000001</v>
      </c>
      <c r="FK189" s="13">
        <v>0.210198669</v>
      </c>
    </row>
    <row r="190" spans="1:167" x14ac:dyDescent="0.25">
      <c r="A190" t="s">
        <v>133</v>
      </c>
      <c r="B190" s="1" t="s">
        <v>225</v>
      </c>
      <c r="C190" s="15">
        <v>64.873819999999995</v>
      </c>
      <c r="D190" s="15">
        <v>-22.350280000000001</v>
      </c>
      <c r="E190" t="s">
        <v>145</v>
      </c>
      <c r="F190">
        <v>1</v>
      </c>
      <c r="G190" t="s">
        <v>72</v>
      </c>
      <c r="I190" s="17">
        <v>48.5182</v>
      </c>
      <c r="J190" s="16">
        <f t="shared" si="93"/>
        <v>0.970364</v>
      </c>
      <c r="K190" s="17">
        <v>2.048133333</v>
      </c>
      <c r="L190" s="16">
        <f t="shared" si="94"/>
        <v>5.3251466657999999E-2</v>
      </c>
      <c r="M190" s="17">
        <v>15.242800000000001</v>
      </c>
      <c r="N190" s="16">
        <f t="shared" si="95"/>
        <v>0.31705023999999998</v>
      </c>
      <c r="O190" s="17">
        <v>7.6820000000000004</v>
      </c>
      <c r="P190" s="16">
        <f t="shared" si="96"/>
        <v>0.1413488</v>
      </c>
      <c r="Q190" s="17">
        <v>0.15156666699999999</v>
      </c>
      <c r="R190" s="16">
        <f t="shared" si="97"/>
        <v>2.2704686716599996E-2</v>
      </c>
      <c r="S190" s="17">
        <v>6.0735999999999999</v>
      </c>
      <c r="T190" s="16">
        <f t="shared" si="98"/>
        <v>0.10811008</v>
      </c>
      <c r="U190" s="17">
        <v>13.5465</v>
      </c>
      <c r="V190" s="16">
        <f t="shared" si="99"/>
        <v>0.27093</v>
      </c>
      <c r="W190" s="17">
        <v>2.434933333</v>
      </c>
      <c r="X190" s="16">
        <f t="shared" si="100"/>
        <v>4.1150373327699996E-2</v>
      </c>
      <c r="Y190" s="17">
        <v>0.68359999999999999</v>
      </c>
      <c r="Z190" s="16">
        <f t="shared" si="101"/>
        <v>1.9756039999999999E-2</v>
      </c>
      <c r="AA190" s="17">
        <v>0.24963333300000001</v>
      </c>
      <c r="AB190" s="16">
        <f t="shared" si="102"/>
        <v>1.3904576648100001E-2</v>
      </c>
      <c r="AC190" s="16" t="s">
        <v>77</v>
      </c>
      <c r="AD190" s="16" t="s">
        <v>77</v>
      </c>
      <c r="AE190" s="16">
        <f t="shared" si="103"/>
        <v>96.630966666000006</v>
      </c>
      <c r="AF190" s="17"/>
      <c r="AG190" s="17">
        <v>48.442999999999998</v>
      </c>
      <c r="AH190" s="17">
        <v>1.8240000000000001</v>
      </c>
      <c r="AI190" s="17">
        <v>13.574</v>
      </c>
      <c r="AJ190" s="17">
        <v>0.77900000000000003</v>
      </c>
      <c r="AK190" s="17">
        <v>9.8019999999999996</v>
      </c>
      <c r="AL190" s="17">
        <v>0.13500000000000001</v>
      </c>
      <c r="AM190" s="17">
        <v>10.381</v>
      </c>
      <c r="AN190" s="17">
        <v>12.063000000000001</v>
      </c>
      <c r="AO190" s="17">
        <v>2.1680000000000001</v>
      </c>
      <c r="AP190" s="17">
        <v>0.60899999999999999</v>
      </c>
      <c r="AQ190" s="17">
        <v>0.222</v>
      </c>
      <c r="AS190">
        <v>15.07</v>
      </c>
      <c r="AU190" s="13">
        <v>40.467100000000002</v>
      </c>
      <c r="AV190" s="7" t="s">
        <v>77</v>
      </c>
      <c r="AW190" s="7" t="s">
        <v>77</v>
      </c>
      <c r="AX190" s="7" t="s">
        <v>77</v>
      </c>
      <c r="AY190" s="13">
        <v>4.87E-2</v>
      </c>
      <c r="AZ190" s="7" t="s">
        <v>77</v>
      </c>
      <c r="BA190" s="13">
        <v>12.8194</v>
      </c>
      <c r="BB190" s="7" t="s">
        <v>77</v>
      </c>
      <c r="BC190" s="13">
        <v>0.1893</v>
      </c>
      <c r="BD190" s="7" t="s">
        <v>77</v>
      </c>
      <c r="BE190" s="13">
        <v>45.5332333333333</v>
      </c>
      <c r="BF190" s="7" t="s">
        <v>77</v>
      </c>
      <c r="BG190" s="13">
        <v>0.30783333333333301</v>
      </c>
      <c r="BH190" s="7" t="s">
        <v>77</v>
      </c>
      <c r="BI190" s="7" t="s">
        <v>77</v>
      </c>
      <c r="BJ190" s="7" t="s">
        <v>77</v>
      </c>
      <c r="BK190" s="13">
        <v>0.25513333333333305</v>
      </c>
      <c r="BL190" s="7" t="s">
        <v>77</v>
      </c>
      <c r="BM190" s="7" t="s">
        <v>77</v>
      </c>
      <c r="BN190" s="7" t="s">
        <v>77</v>
      </c>
      <c r="BO190" s="7" t="s">
        <v>77</v>
      </c>
      <c r="BP190" s="7" t="s">
        <v>77</v>
      </c>
      <c r="BQ190" s="7" t="s">
        <v>77</v>
      </c>
      <c r="BR190" s="7" t="s">
        <v>77</v>
      </c>
      <c r="BS190" s="7" t="s">
        <v>77</v>
      </c>
      <c r="BT190" s="7" t="s">
        <v>77</v>
      </c>
      <c r="BU190" s="7">
        <f t="shared" si="104"/>
        <v>99.620699999999971</v>
      </c>
      <c r="BV190" s="7">
        <v>86.359362668145678</v>
      </c>
      <c r="BW190" s="7" t="s">
        <v>77</v>
      </c>
      <c r="BY190" s="24" t="s">
        <v>77</v>
      </c>
      <c r="BZ190" s="1" t="s">
        <v>77</v>
      </c>
      <c r="CA190" s="13">
        <v>3.8146435443015201</v>
      </c>
      <c r="CB190" s="7">
        <f t="shared" si="105"/>
        <v>0.19073217721507602</v>
      </c>
      <c r="CC190" s="1" t="s">
        <v>77</v>
      </c>
      <c r="CD190" s="1" t="s">
        <v>77</v>
      </c>
      <c r="CE190" s="1" t="s">
        <v>77</v>
      </c>
      <c r="CF190" s="1" t="s">
        <v>77</v>
      </c>
      <c r="CG190" s="1" t="s">
        <v>77</v>
      </c>
      <c r="CH190" s="1" t="s">
        <v>77</v>
      </c>
      <c r="CI190" s="1" t="s">
        <v>77</v>
      </c>
      <c r="CJ190" s="1" t="s">
        <v>77</v>
      </c>
      <c r="CK190" s="1" t="s">
        <v>77</v>
      </c>
      <c r="CL190" s="1" t="s">
        <v>77</v>
      </c>
      <c r="CM190" s="1" t="s">
        <v>77</v>
      </c>
      <c r="CN190" s="1" t="s">
        <v>77</v>
      </c>
      <c r="CO190" s="1" t="s">
        <v>77</v>
      </c>
      <c r="CP190" s="1" t="s">
        <v>77</v>
      </c>
      <c r="CQ190" s="1" t="s">
        <v>77</v>
      </c>
      <c r="CR190" s="1" t="s">
        <v>77</v>
      </c>
      <c r="CS190" s="1" t="s">
        <v>77</v>
      </c>
      <c r="CT190" s="1" t="s">
        <v>77</v>
      </c>
      <c r="CU190" s="1" t="s">
        <v>77</v>
      </c>
      <c r="CV190" s="1" t="s">
        <v>77</v>
      </c>
      <c r="CW190" s="13">
        <v>26.885679769073501</v>
      </c>
      <c r="CX190" s="7">
        <f t="shared" si="106"/>
        <v>0.53771359538147001</v>
      </c>
      <c r="CY190" s="13">
        <v>120.915492036637</v>
      </c>
      <c r="CZ190" s="7">
        <f t="shared" si="107"/>
        <v>2.4183098407327401</v>
      </c>
      <c r="DA190" s="13">
        <v>30.6692936755178</v>
      </c>
      <c r="DB190" s="7">
        <f t="shared" si="108"/>
        <v>1.226771747020712</v>
      </c>
      <c r="DC190" s="13">
        <v>220.21033317930599</v>
      </c>
      <c r="DD190" s="7">
        <f t="shared" si="109"/>
        <v>13.212619990758359</v>
      </c>
      <c r="DE190" s="13">
        <v>18.878031289825898</v>
      </c>
      <c r="DF190" s="7">
        <f t="shared" si="110"/>
        <v>0.56634093869477697</v>
      </c>
      <c r="DG190" s="13">
        <v>41.579714728492597</v>
      </c>
      <c r="DH190" s="7">
        <f t="shared" si="111"/>
        <v>1.2473914418547778</v>
      </c>
      <c r="DI190" s="13">
        <v>5.1419112797367896</v>
      </c>
      <c r="DJ190" s="7">
        <f t="shared" si="112"/>
        <v>0.15425733839210368</v>
      </c>
      <c r="DK190" s="13">
        <v>22.961932014242102</v>
      </c>
      <c r="DL190" s="7">
        <f t="shared" si="113"/>
        <v>0.45923864028484207</v>
      </c>
      <c r="DM190" s="13">
        <v>5.24200688572739</v>
      </c>
      <c r="DN190" s="7">
        <f t="shared" si="114"/>
        <v>0.41936055085819124</v>
      </c>
      <c r="DO190" s="13">
        <v>1.3042457460574399</v>
      </c>
      <c r="DP190" s="7">
        <f t="shared" si="115"/>
        <v>0.19563686190861598</v>
      </c>
      <c r="DQ190" s="13">
        <v>4.4362372575031097</v>
      </c>
      <c r="DR190" s="7">
        <f t="shared" si="116"/>
        <v>0.39926135317527983</v>
      </c>
      <c r="DS190" s="7" t="s">
        <v>77</v>
      </c>
      <c r="DT190" s="7" t="s">
        <v>77</v>
      </c>
      <c r="DU190" s="13">
        <v>4.3411464318120396</v>
      </c>
      <c r="DV190" s="7">
        <f t="shared" si="117"/>
        <v>0.17364585727248158</v>
      </c>
      <c r="DW190" s="7" t="s">
        <v>77</v>
      </c>
      <c r="DX190" s="7" t="s">
        <v>77</v>
      </c>
      <c r="DY190" s="13">
        <v>2.4663557316082199</v>
      </c>
      <c r="DZ190" s="7">
        <f t="shared" si="118"/>
        <v>9.8654229264328791E-2</v>
      </c>
      <c r="EA190" s="7" t="s">
        <v>77</v>
      </c>
      <c r="EB190" s="7" t="s">
        <v>77</v>
      </c>
      <c r="EC190" s="13">
        <v>2.1070125061019902</v>
      </c>
      <c r="ED190" s="13">
        <f t="shared" si="119"/>
        <v>0.12642075036611941</v>
      </c>
      <c r="EE190" s="13">
        <v>0.33612104491641404</v>
      </c>
      <c r="EF190" s="7">
        <f t="shared" si="120"/>
        <v>4.7056946288297971E-2</v>
      </c>
      <c r="EG190" s="13">
        <v>2.9758423661003501</v>
      </c>
      <c r="EH190" s="13">
        <f t="shared" si="121"/>
        <v>0.47613477857605602</v>
      </c>
      <c r="EI190" s="7" t="s">
        <v>77</v>
      </c>
      <c r="EJ190" s="7" t="s">
        <v>77</v>
      </c>
      <c r="EK190" s="7" t="s">
        <v>77</v>
      </c>
      <c r="EL190" s="7" t="s">
        <v>77</v>
      </c>
      <c r="EM190" s="7" t="s">
        <v>77</v>
      </c>
      <c r="EN190" s="7" t="s">
        <v>77</v>
      </c>
      <c r="EO190" s="7" t="s">
        <v>77</v>
      </c>
      <c r="EP190" s="7" t="s">
        <v>77</v>
      </c>
      <c r="EQ190" s="7" t="s">
        <v>77</v>
      </c>
      <c r="ER190" s="7" t="s">
        <v>77</v>
      </c>
      <c r="ES190" s="13">
        <v>338.25955750000003</v>
      </c>
      <c r="ET190" s="13">
        <v>22.837364869999998</v>
      </c>
      <c r="EU190" s="13">
        <v>102.70191490000001</v>
      </c>
      <c r="EV190" s="13">
        <v>26.090012489999999</v>
      </c>
      <c r="EW190" s="13">
        <v>187.02561349999999</v>
      </c>
      <c r="EX190" s="13">
        <v>16.03313816</v>
      </c>
      <c r="EY190" s="13">
        <v>35.313767079999998</v>
      </c>
      <c r="EZ190" s="13">
        <v>4.3675959449999997</v>
      </c>
      <c r="FA190" s="13">
        <v>19.501887409999998</v>
      </c>
      <c r="FB190" s="13">
        <v>4.4523273410000002</v>
      </c>
      <c r="FC190" s="13">
        <v>1.107822573</v>
      </c>
      <c r="FD190" s="13">
        <v>3.7683117789999998</v>
      </c>
      <c r="FE190" s="7" t="s">
        <v>77</v>
      </c>
      <c r="FF190" s="13">
        <v>3.6893453890000001</v>
      </c>
      <c r="FG190" s="7" t="s">
        <v>77</v>
      </c>
      <c r="FH190" s="13">
        <v>2.0981002210000002</v>
      </c>
      <c r="FI190" s="7" t="s">
        <v>77</v>
      </c>
      <c r="FJ190" s="13">
        <v>1.795634553</v>
      </c>
      <c r="FK190" s="13">
        <v>0.28691677100000001</v>
      </c>
    </row>
    <row r="191" spans="1:167" x14ac:dyDescent="0.25">
      <c r="A191" t="s">
        <v>133</v>
      </c>
      <c r="B191" s="1" t="s">
        <v>225</v>
      </c>
      <c r="C191" s="15">
        <v>64.873819999999995</v>
      </c>
      <c r="D191" s="15">
        <v>-22.350280000000001</v>
      </c>
      <c r="E191" t="s">
        <v>146</v>
      </c>
      <c r="F191">
        <v>1</v>
      </c>
      <c r="G191" t="s">
        <v>72</v>
      </c>
      <c r="I191" s="17">
        <v>46.734066669999997</v>
      </c>
      <c r="J191" s="16">
        <f t="shared" si="93"/>
        <v>0.93468133339999993</v>
      </c>
      <c r="K191" s="17">
        <v>2.0293000000000001</v>
      </c>
      <c r="L191" s="16">
        <f t="shared" si="94"/>
        <v>5.2761799999999998E-2</v>
      </c>
      <c r="M191" s="17">
        <v>15.2203</v>
      </c>
      <c r="N191" s="16">
        <f t="shared" si="95"/>
        <v>0.31658223999999996</v>
      </c>
      <c r="O191" s="17">
        <v>7.7930666669999997</v>
      </c>
      <c r="P191" s="16">
        <f t="shared" si="96"/>
        <v>0.1433924266728</v>
      </c>
      <c r="Q191" s="17">
        <v>0.1033</v>
      </c>
      <c r="R191" s="16">
        <f t="shared" si="97"/>
        <v>1.547434E-2</v>
      </c>
      <c r="S191" s="17">
        <v>6.7131999999999996</v>
      </c>
      <c r="T191" s="16">
        <f t="shared" si="98"/>
        <v>0.11949496</v>
      </c>
      <c r="U191" s="17">
        <v>13.594099999999999</v>
      </c>
      <c r="V191" s="16">
        <f t="shared" si="99"/>
        <v>0.27188200000000001</v>
      </c>
      <c r="W191" s="17">
        <v>2.2562666669999998</v>
      </c>
      <c r="X191" s="16">
        <f t="shared" si="100"/>
        <v>3.8130906672299993E-2</v>
      </c>
      <c r="Y191" s="17">
        <v>0.71719999999999995</v>
      </c>
      <c r="Z191" s="16">
        <f t="shared" si="101"/>
        <v>2.0727079999999998E-2</v>
      </c>
      <c r="AA191" s="17">
        <v>0.2802</v>
      </c>
      <c r="AB191" s="16">
        <f t="shared" si="102"/>
        <v>1.560714E-2</v>
      </c>
      <c r="AC191" s="16" t="s">
        <v>77</v>
      </c>
      <c r="AD191" s="16" t="s">
        <v>77</v>
      </c>
      <c r="AE191" s="16">
        <f t="shared" si="103"/>
        <v>95.441000004000003</v>
      </c>
      <c r="AF191" s="17"/>
      <c r="AG191" s="17">
        <v>47.540999999999997</v>
      </c>
      <c r="AH191" s="17">
        <v>1.865</v>
      </c>
      <c r="AI191" s="17">
        <v>13.986000000000001</v>
      </c>
      <c r="AJ191" s="17">
        <v>0.77</v>
      </c>
      <c r="AK191" s="17">
        <v>9.7870000000000008</v>
      </c>
      <c r="AL191" s="17">
        <v>9.5000000000000001E-2</v>
      </c>
      <c r="AM191" s="17">
        <v>10.474</v>
      </c>
      <c r="AN191" s="17">
        <v>12.492000000000001</v>
      </c>
      <c r="AO191" s="17">
        <v>2.073</v>
      </c>
      <c r="AP191" s="17">
        <v>0.65900000000000003</v>
      </c>
      <c r="AQ191" s="17">
        <v>0.25700000000000001</v>
      </c>
      <c r="AS191">
        <v>12.96</v>
      </c>
      <c r="AU191" s="13">
        <v>40.250100000000003</v>
      </c>
      <c r="AV191" s="7" t="s">
        <v>77</v>
      </c>
      <c r="AW191" s="7" t="s">
        <v>77</v>
      </c>
      <c r="AX191" s="7" t="s">
        <v>77</v>
      </c>
      <c r="AY191" s="13">
        <v>4.0300000000000002E-2</v>
      </c>
      <c r="AZ191" s="7" t="s">
        <v>77</v>
      </c>
      <c r="BA191" s="13">
        <v>12.7617666666667</v>
      </c>
      <c r="BB191" s="7" t="s">
        <v>77</v>
      </c>
      <c r="BC191" s="13">
        <v>0.19120000000000001</v>
      </c>
      <c r="BD191" s="7" t="s">
        <v>77</v>
      </c>
      <c r="BE191" s="13">
        <v>46.567599999999999</v>
      </c>
      <c r="BF191" s="7" t="s">
        <v>77</v>
      </c>
      <c r="BG191" s="13">
        <v>0.32596666666666702</v>
      </c>
      <c r="BH191" s="7" t="s">
        <v>77</v>
      </c>
      <c r="BI191" s="7" t="s">
        <v>77</v>
      </c>
      <c r="BJ191" s="7" t="s">
        <v>77</v>
      </c>
      <c r="BK191" s="13">
        <v>0.26023333333333304</v>
      </c>
      <c r="BL191" s="7" t="s">
        <v>77</v>
      </c>
      <c r="BM191" s="7" t="s">
        <v>77</v>
      </c>
      <c r="BN191" s="7" t="s">
        <v>77</v>
      </c>
      <c r="BO191" s="7" t="s">
        <v>77</v>
      </c>
      <c r="BP191" s="7" t="s">
        <v>77</v>
      </c>
      <c r="BQ191" s="7" t="s">
        <v>77</v>
      </c>
      <c r="BR191" s="7" t="s">
        <v>77</v>
      </c>
      <c r="BS191" s="7" t="s">
        <v>77</v>
      </c>
      <c r="BT191" s="7" t="s">
        <v>77</v>
      </c>
      <c r="BU191" s="7">
        <f t="shared" si="104"/>
        <v>100.39716666666671</v>
      </c>
      <c r="BV191" s="7">
        <v>86.673946798566092</v>
      </c>
      <c r="BW191" s="7" t="s">
        <v>77</v>
      </c>
      <c r="BY191" s="24" t="s">
        <v>77</v>
      </c>
      <c r="BZ191" s="1" t="s">
        <v>77</v>
      </c>
      <c r="CA191" s="13">
        <v>3.68598623782683</v>
      </c>
      <c r="CB191" s="7">
        <f t="shared" si="105"/>
        <v>0.18429931189134152</v>
      </c>
      <c r="CC191" s="1" t="s">
        <v>77</v>
      </c>
      <c r="CD191" s="1" t="s">
        <v>77</v>
      </c>
      <c r="CE191" s="1" t="s">
        <v>77</v>
      </c>
      <c r="CF191" s="1" t="s">
        <v>77</v>
      </c>
      <c r="CG191" s="1" t="s">
        <v>77</v>
      </c>
      <c r="CH191" s="1" t="s">
        <v>77</v>
      </c>
      <c r="CI191" s="1" t="s">
        <v>77</v>
      </c>
      <c r="CJ191" s="1" t="s">
        <v>77</v>
      </c>
      <c r="CK191" s="1" t="s">
        <v>77</v>
      </c>
      <c r="CL191" s="1" t="s">
        <v>77</v>
      </c>
      <c r="CM191" s="1" t="s">
        <v>77</v>
      </c>
      <c r="CN191" s="1" t="s">
        <v>77</v>
      </c>
      <c r="CO191" s="1" t="s">
        <v>77</v>
      </c>
      <c r="CP191" s="1" t="s">
        <v>77</v>
      </c>
      <c r="CQ191" s="1" t="s">
        <v>77</v>
      </c>
      <c r="CR191" s="1" t="s">
        <v>77</v>
      </c>
      <c r="CS191" s="1" t="s">
        <v>77</v>
      </c>
      <c r="CT191" s="1" t="s">
        <v>77</v>
      </c>
      <c r="CU191" s="1" t="s">
        <v>77</v>
      </c>
      <c r="CV191" s="1" t="s">
        <v>77</v>
      </c>
      <c r="CW191" s="13">
        <v>26.0502854867438</v>
      </c>
      <c r="CX191" s="7">
        <f t="shared" si="106"/>
        <v>0.52100570973487603</v>
      </c>
      <c r="CY191" s="13">
        <v>134.52359477136201</v>
      </c>
      <c r="CZ191" s="7">
        <f t="shared" si="107"/>
        <v>2.6904718954272404</v>
      </c>
      <c r="DA191" s="13">
        <v>35.419247810923501</v>
      </c>
      <c r="DB191" s="7">
        <f t="shared" si="108"/>
        <v>1.4167699124369402</v>
      </c>
      <c r="DC191" s="13">
        <v>244.10965461834201</v>
      </c>
      <c r="DD191" s="7">
        <f t="shared" si="109"/>
        <v>14.646579277100519</v>
      </c>
      <c r="DE191" s="13">
        <v>22.155658518473899</v>
      </c>
      <c r="DF191" s="7">
        <f t="shared" si="110"/>
        <v>0.66466975555421692</v>
      </c>
      <c r="DG191" s="13">
        <v>48.2655556424872</v>
      </c>
      <c r="DH191" s="7">
        <f t="shared" si="111"/>
        <v>1.447966669274616</v>
      </c>
      <c r="DI191" s="13">
        <v>5.8151152156335399</v>
      </c>
      <c r="DJ191" s="7">
        <f t="shared" si="112"/>
        <v>0.1744534564690062</v>
      </c>
      <c r="DK191" s="13">
        <v>26.805366225490001</v>
      </c>
      <c r="DL191" s="7">
        <f t="shared" si="113"/>
        <v>0.53610732450980003</v>
      </c>
      <c r="DM191" s="13">
        <v>5.4564518647291003</v>
      </c>
      <c r="DN191" s="7">
        <f t="shared" si="114"/>
        <v>0.43651614917832804</v>
      </c>
      <c r="DO191" s="13">
        <v>1.3194042382302</v>
      </c>
      <c r="DP191" s="7">
        <f t="shared" si="115"/>
        <v>0.19791063573452999</v>
      </c>
      <c r="DQ191" s="13">
        <v>5.08884676823424</v>
      </c>
      <c r="DR191" s="7">
        <f t="shared" si="116"/>
        <v>0.45799620914108158</v>
      </c>
      <c r="DS191" s="7" t="s">
        <v>77</v>
      </c>
      <c r="DT191" s="7" t="s">
        <v>77</v>
      </c>
      <c r="DU191" s="13">
        <v>4.57817374229273</v>
      </c>
      <c r="DV191" s="7">
        <f t="shared" si="117"/>
        <v>0.1831269496917092</v>
      </c>
      <c r="DW191" s="7" t="s">
        <v>77</v>
      </c>
      <c r="DX191" s="7" t="s">
        <v>77</v>
      </c>
      <c r="DY191" s="13">
        <v>2.6765625133977</v>
      </c>
      <c r="DZ191" s="7">
        <f t="shared" si="118"/>
        <v>0.107062500535908</v>
      </c>
      <c r="EA191" s="7" t="s">
        <v>77</v>
      </c>
      <c r="EB191" s="7" t="s">
        <v>77</v>
      </c>
      <c r="EC191" s="13">
        <v>2.00493806682872</v>
      </c>
      <c r="ED191" s="13">
        <f t="shared" si="119"/>
        <v>0.1202962840097232</v>
      </c>
      <c r="EE191" s="13">
        <v>0.26646401859438101</v>
      </c>
      <c r="EF191" s="7">
        <f t="shared" si="120"/>
        <v>3.7304962603213344E-2</v>
      </c>
      <c r="EG191" s="13">
        <v>3.8300476945613</v>
      </c>
      <c r="EH191" s="13">
        <f t="shared" si="121"/>
        <v>0.61280763112980796</v>
      </c>
      <c r="EI191" s="7" t="s">
        <v>77</v>
      </c>
      <c r="EJ191" s="7" t="s">
        <v>77</v>
      </c>
      <c r="EK191" s="7" t="s">
        <v>77</v>
      </c>
      <c r="EL191" s="7" t="s">
        <v>77</v>
      </c>
      <c r="EM191" s="7" t="s">
        <v>77</v>
      </c>
      <c r="EN191" s="7" t="s">
        <v>77</v>
      </c>
      <c r="EO191" s="7" t="s">
        <v>77</v>
      </c>
      <c r="EP191" s="7" t="s">
        <v>77</v>
      </c>
      <c r="EQ191" s="7" t="s">
        <v>77</v>
      </c>
      <c r="ER191" s="7" t="s">
        <v>77</v>
      </c>
      <c r="ES191" s="13">
        <v>415.95251880000001</v>
      </c>
      <c r="ET191" s="13">
        <v>22.67700117</v>
      </c>
      <c r="EU191" s="13">
        <v>117.0974633</v>
      </c>
      <c r="EV191" s="13">
        <v>30.871734279999998</v>
      </c>
      <c r="EW191" s="13">
        <v>212.47398709999999</v>
      </c>
      <c r="EX191" s="13">
        <v>19.284311939999998</v>
      </c>
      <c r="EY191" s="13">
        <v>42.010456249999997</v>
      </c>
      <c r="EZ191" s="13">
        <v>5.062038351</v>
      </c>
      <c r="FA191" s="13">
        <v>23.331714609999999</v>
      </c>
      <c r="FB191" s="13">
        <v>4.7495593960000004</v>
      </c>
      <c r="FC191" s="13">
        <v>1.148521036</v>
      </c>
      <c r="FD191" s="13">
        <v>4.429947072</v>
      </c>
      <c r="FE191" s="7" t="s">
        <v>77</v>
      </c>
      <c r="FF191" s="13">
        <v>3.9870554619999998</v>
      </c>
      <c r="FG191" s="7" t="s">
        <v>77</v>
      </c>
      <c r="FH191" s="13">
        <v>2.332915909</v>
      </c>
      <c r="FI191" s="7" t="s">
        <v>77</v>
      </c>
      <c r="FJ191" s="13">
        <v>1.7501922139999999</v>
      </c>
      <c r="FK191" s="13">
        <v>0.23293039900000001</v>
      </c>
    </row>
    <row r="192" spans="1:167" x14ac:dyDescent="0.25">
      <c r="A192" t="s">
        <v>133</v>
      </c>
      <c r="B192" s="1" t="s">
        <v>225</v>
      </c>
      <c r="C192" s="15">
        <v>64.873819999999995</v>
      </c>
      <c r="D192" s="15">
        <v>-22.350280000000001</v>
      </c>
      <c r="E192" t="s">
        <v>146</v>
      </c>
      <c r="F192">
        <v>2</v>
      </c>
      <c r="G192" t="s">
        <v>72</v>
      </c>
      <c r="I192" s="17">
        <v>47.770033329999997</v>
      </c>
      <c r="J192" s="16">
        <f t="shared" si="93"/>
        <v>0.9554006666</v>
      </c>
      <c r="K192" s="17">
        <v>2.0625</v>
      </c>
      <c r="L192" s="16">
        <f t="shared" si="94"/>
        <v>5.3624999999999999E-2</v>
      </c>
      <c r="M192" s="17">
        <v>15.305766670000001</v>
      </c>
      <c r="N192" s="16">
        <f t="shared" si="95"/>
        <v>0.31835994673599999</v>
      </c>
      <c r="O192" s="17">
        <v>7.5137999999999998</v>
      </c>
      <c r="P192" s="16">
        <f t="shared" si="96"/>
        <v>0.13825392</v>
      </c>
      <c r="Q192" s="17">
        <v>0.110666667</v>
      </c>
      <c r="R192" s="16">
        <f t="shared" si="97"/>
        <v>1.6577866716599998E-2</v>
      </c>
      <c r="S192" s="17">
        <v>6.8277666669999997</v>
      </c>
      <c r="T192" s="16">
        <f t="shared" si="98"/>
        <v>0.12153424667259999</v>
      </c>
      <c r="U192" s="17">
        <v>13.585800000000001</v>
      </c>
      <c r="V192" s="16">
        <f t="shared" si="99"/>
        <v>0.27171600000000001</v>
      </c>
      <c r="W192" s="17">
        <v>2.4096666670000002</v>
      </c>
      <c r="X192" s="16">
        <f t="shared" si="100"/>
        <v>4.0723366672299997E-2</v>
      </c>
      <c r="Y192" s="17">
        <v>0.76526666700000001</v>
      </c>
      <c r="Z192" s="16">
        <f t="shared" si="101"/>
        <v>2.2116206676299998E-2</v>
      </c>
      <c r="AA192" s="17">
        <v>0.29013333299999999</v>
      </c>
      <c r="AB192" s="16">
        <f t="shared" si="102"/>
        <v>1.6160426648099999E-2</v>
      </c>
      <c r="AC192" s="16" t="s">
        <v>77</v>
      </c>
      <c r="AD192" s="16" t="s">
        <v>77</v>
      </c>
      <c r="AE192" s="16">
        <f t="shared" si="103"/>
        <v>96.641400001000022</v>
      </c>
      <c r="AF192" s="17"/>
      <c r="AG192" s="17">
        <v>47.756</v>
      </c>
      <c r="AH192" s="17">
        <v>1.84</v>
      </c>
      <c r="AI192" s="17">
        <v>13.657</v>
      </c>
      <c r="AJ192" s="17">
        <v>0.77900000000000003</v>
      </c>
      <c r="AK192" s="17">
        <v>9.8170000000000002</v>
      </c>
      <c r="AL192" s="17">
        <v>9.9000000000000005E-2</v>
      </c>
      <c r="AM192" s="17">
        <v>10.837999999999999</v>
      </c>
      <c r="AN192" s="17">
        <v>12.122</v>
      </c>
      <c r="AO192" s="17">
        <v>2.15</v>
      </c>
      <c r="AP192" s="17">
        <v>0.68300000000000005</v>
      </c>
      <c r="AQ192" s="17">
        <v>0.25900000000000001</v>
      </c>
      <c r="AS192">
        <v>14.68</v>
      </c>
      <c r="AU192" s="13">
        <v>40.104999999999997</v>
      </c>
      <c r="AV192" s="7" t="s">
        <v>77</v>
      </c>
      <c r="AW192" s="7" t="s">
        <v>77</v>
      </c>
      <c r="AX192" s="7" t="s">
        <v>77</v>
      </c>
      <c r="AY192" s="13">
        <v>4.8533333333333296E-2</v>
      </c>
      <c r="AZ192" s="7" t="s">
        <v>77</v>
      </c>
      <c r="BA192" s="13">
        <v>12.490033333333301</v>
      </c>
      <c r="BB192" s="7" t="s">
        <v>77</v>
      </c>
      <c r="BC192" s="13">
        <v>0.22686666666666702</v>
      </c>
      <c r="BD192" s="7" t="s">
        <v>77</v>
      </c>
      <c r="BE192" s="13">
        <v>46.985233333333298</v>
      </c>
      <c r="BF192" s="7" t="s">
        <v>77</v>
      </c>
      <c r="BG192" s="13">
        <v>0.31933333333333302</v>
      </c>
      <c r="BH192" s="7" t="s">
        <v>77</v>
      </c>
      <c r="BI192" s="7" t="s">
        <v>77</v>
      </c>
      <c r="BJ192" s="7" t="s">
        <v>77</v>
      </c>
      <c r="BK192" s="13">
        <v>0.23023333333333301</v>
      </c>
      <c r="BL192" s="7" t="s">
        <v>77</v>
      </c>
      <c r="BM192" s="7" t="s">
        <v>77</v>
      </c>
      <c r="BN192" s="7" t="s">
        <v>77</v>
      </c>
      <c r="BO192" s="7" t="s">
        <v>77</v>
      </c>
      <c r="BP192" s="7" t="s">
        <v>77</v>
      </c>
      <c r="BQ192" s="7" t="s">
        <v>77</v>
      </c>
      <c r="BR192" s="7" t="s">
        <v>77</v>
      </c>
      <c r="BS192" s="7" t="s">
        <v>77</v>
      </c>
      <c r="BT192" s="7" t="s">
        <v>77</v>
      </c>
      <c r="BU192" s="7">
        <f t="shared" si="104"/>
        <v>100.40523333333326</v>
      </c>
      <c r="BV192" s="7">
        <v>87.021752285652511</v>
      </c>
      <c r="BW192" s="7" t="s">
        <v>77</v>
      </c>
      <c r="BY192" s="24" t="s">
        <v>77</v>
      </c>
      <c r="BZ192" s="1" t="s">
        <v>77</v>
      </c>
      <c r="CA192" s="13">
        <v>3.6704838024678899</v>
      </c>
      <c r="CB192" s="7">
        <f t="shared" si="105"/>
        <v>0.18352419012339449</v>
      </c>
      <c r="CC192" s="1" t="s">
        <v>77</v>
      </c>
      <c r="CD192" s="1" t="s">
        <v>77</v>
      </c>
      <c r="CE192" s="1" t="s">
        <v>77</v>
      </c>
      <c r="CF192" s="1" t="s">
        <v>77</v>
      </c>
      <c r="CG192" s="1" t="s">
        <v>77</v>
      </c>
      <c r="CH192" s="1" t="s">
        <v>77</v>
      </c>
      <c r="CI192" s="1" t="s">
        <v>77</v>
      </c>
      <c r="CJ192" s="1" t="s">
        <v>77</v>
      </c>
      <c r="CK192" s="1" t="s">
        <v>77</v>
      </c>
      <c r="CL192" s="1" t="s">
        <v>77</v>
      </c>
      <c r="CM192" s="1" t="s">
        <v>77</v>
      </c>
      <c r="CN192" s="1" t="s">
        <v>77</v>
      </c>
      <c r="CO192" s="1" t="s">
        <v>77</v>
      </c>
      <c r="CP192" s="1" t="s">
        <v>77</v>
      </c>
      <c r="CQ192" s="1" t="s">
        <v>77</v>
      </c>
      <c r="CR192" s="1" t="s">
        <v>77</v>
      </c>
      <c r="CS192" s="1" t="s">
        <v>77</v>
      </c>
      <c r="CT192" s="1" t="s">
        <v>77</v>
      </c>
      <c r="CU192" s="1" t="s">
        <v>77</v>
      </c>
      <c r="CV192" s="1" t="s">
        <v>77</v>
      </c>
      <c r="CW192" s="13">
        <v>26.379720931350601</v>
      </c>
      <c r="CX192" s="7">
        <f t="shared" si="106"/>
        <v>0.52759441862701206</v>
      </c>
      <c r="CY192" s="13">
        <v>145.59518855606601</v>
      </c>
      <c r="CZ192" s="7">
        <f t="shared" si="107"/>
        <v>2.9119037711213203</v>
      </c>
      <c r="DA192" s="13">
        <v>40.307089760835098</v>
      </c>
      <c r="DB192" s="7">
        <f t="shared" si="108"/>
        <v>1.6122835904334039</v>
      </c>
      <c r="DC192" s="13">
        <v>279.249765507603</v>
      </c>
      <c r="DD192" s="7">
        <f t="shared" si="109"/>
        <v>16.754985930456179</v>
      </c>
      <c r="DE192" s="13">
        <v>24.7341240379534</v>
      </c>
      <c r="DF192" s="7">
        <f t="shared" si="110"/>
        <v>0.74202372113860193</v>
      </c>
      <c r="DG192" s="13">
        <v>53.913366513559197</v>
      </c>
      <c r="DH192" s="7">
        <f t="shared" si="111"/>
        <v>1.6174009954067758</v>
      </c>
      <c r="DI192" s="13">
        <v>6.5171657454972403</v>
      </c>
      <c r="DJ192" s="7">
        <f t="shared" si="112"/>
        <v>0.19551497236491719</v>
      </c>
      <c r="DK192" s="13">
        <v>29.389959150979799</v>
      </c>
      <c r="DL192" s="7">
        <f t="shared" si="113"/>
        <v>0.58779918301959599</v>
      </c>
      <c r="DM192" s="13">
        <v>6.3847152638335603</v>
      </c>
      <c r="DN192" s="7">
        <f t="shared" si="114"/>
        <v>0.51077722110668478</v>
      </c>
      <c r="DO192" s="13">
        <v>1.49909863337534</v>
      </c>
      <c r="DP192" s="7">
        <f t="shared" si="115"/>
        <v>0.22486479500630099</v>
      </c>
      <c r="DQ192" s="13">
        <v>5.2588861696922304</v>
      </c>
      <c r="DR192" s="7">
        <f t="shared" si="116"/>
        <v>0.47329975527230073</v>
      </c>
      <c r="DS192" s="7" t="s">
        <v>77</v>
      </c>
      <c r="DT192" s="7" t="s">
        <v>77</v>
      </c>
      <c r="DU192" s="13">
        <v>4.6979784481013303</v>
      </c>
      <c r="DV192" s="7">
        <f t="shared" si="117"/>
        <v>0.18791913792405321</v>
      </c>
      <c r="DW192" s="7" t="s">
        <v>77</v>
      </c>
      <c r="DX192" s="7" t="s">
        <v>77</v>
      </c>
      <c r="DY192" s="13">
        <v>2.4974943095523598</v>
      </c>
      <c r="DZ192" s="7">
        <f t="shared" si="118"/>
        <v>9.9899772382094396E-2</v>
      </c>
      <c r="EA192" s="7" t="s">
        <v>77</v>
      </c>
      <c r="EB192" s="7" t="s">
        <v>77</v>
      </c>
      <c r="EC192" s="13">
        <v>2.2978151743169599</v>
      </c>
      <c r="ED192" s="13">
        <f t="shared" si="119"/>
        <v>0.13786891045901759</v>
      </c>
      <c r="EE192" s="13">
        <v>0.34497329996950704</v>
      </c>
      <c r="EF192" s="7">
        <f t="shared" si="120"/>
        <v>4.8296261995730991E-2</v>
      </c>
      <c r="EG192" s="13">
        <v>3.81196499879045</v>
      </c>
      <c r="EH192" s="13">
        <f t="shared" si="121"/>
        <v>0.609914399806472</v>
      </c>
      <c r="EI192" s="7" t="s">
        <v>77</v>
      </c>
      <c r="EJ192" s="7" t="s">
        <v>77</v>
      </c>
      <c r="EK192" s="7" t="s">
        <v>77</v>
      </c>
      <c r="EL192" s="7" t="s">
        <v>77</v>
      </c>
      <c r="EM192" s="7" t="s">
        <v>77</v>
      </c>
      <c r="EN192" s="7" t="s">
        <v>77</v>
      </c>
      <c r="EO192" s="7" t="s">
        <v>77</v>
      </c>
      <c r="EP192" s="7" t="s">
        <v>77</v>
      </c>
      <c r="EQ192" s="7" t="s">
        <v>77</v>
      </c>
      <c r="ER192" s="7" t="s">
        <v>77</v>
      </c>
      <c r="ES192" s="13">
        <v>412.47464100000002</v>
      </c>
      <c r="ET192" s="13">
        <v>22.51039407</v>
      </c>
      <c r="EU192" s="13">
        <v>124.2316761</v>
      </c>
      <c r="EV192" s="13">
        <v>34.444650369999998</v>
      </c>
      <c r="EW192" s="13">
        <v>238.25711039999999</v>
      </c>
      <c r="EX192" s="13">
        <v>21.103188129999999</v>
      </c>
      <c r="EY192" s="13">
        <v>45.99903037</v>
      </c>
      <c r="EZ192" s="13">
        <v>5.5611520859999999</v>
      </c>
      <c r="FA192" s="13">
        <v>25.075911250000001</v>
      </c>
      <c r="FB192" s="13">
        <v>5.4477850109999997</v>
      </c>
      <c r="FC192" s="13">
        <v>1.2791731040000001</v>
      </c>
      <c r="FD192" s="13">
        <v>4.48759408</v>
      </c>
      <c r="FE192" s="7" t="s">
        <v>77</v>
      </c>
      <c r="FF192" s="13">
        <v>4.0108614820000001</v>
      </c>
      <c r="FG192" s="7" t="s">
        <v>77</v>
      </c>
      <c r="FH192" s="13">
        <v>2.1342478159999998</v>
      </c>
      <c r="FI192" s="7" t="s">
        <v>77</v>
      </c>
      <c r="FJ192" s="13">
        <v>1.9670430830000001</v>
      </c>
      <c r="FK192" s="13">
        <v>0.29578337100000002</v>
      </c>
    </row>
    <row r="193" spans="1:167" x14ac:dyDescent="0.25">
      <c r="A193" t="s">
        <v>133</v>
      </c>
      <c r="B193" s="1" t="s">
        <v>225</v>
      </c>
      <c r="C193" s="15">
        <v>64.873819999999995</v>
      </c>
      <c r="D193" s="15">
        <v>-22.350280000000001</v>
      </c>
      <c r="E193" t="s">
        <v>147</v>
      </c>
      <c r="F193">
        <v>1</v>
      </c>
      <c r="G193" t="s">
        <v>72</v>
      </c>
      <c r="I193" s="17">
        <v>48.425849999999997</v>
      </c>
      <c r="J193" s="16">
        <f t="shared" si="93"/>
        <v>0.96851699999999996</v>
      </c>
      <c r="K193" s="17">
        <v>2.4562499999999998</v>
      </c>
      <c r="L193" s="16">
        <f t="shared" si="94"/>
        <v>6.3862499999999989E-2</v>
      </c>
      <c r="M193" s="17">
        <v>14.81545</v>
      </c>
      <c r="N193" s="16">
        <f t="shared" si="95"/>
        <v>0.30816136</v>
      </c>
      <c r="O193" s="17">
        <v>6.7460500000000003</v>
      </c>
      <c r="P193" s="16">
        <f t="shared" si="96"/>
        <v>0.12412732</v>
      </c>
      <c r="Q193" s="17">
        <v>0.19</v>
      </c>
      <c r="R193" s="16">
        <f t="shared" si="97"/>
        <v>2.8461999999999998E-2</v>
      </c>
      <c r="S193" s="17">
        <v>5.94895</v>
      </c>
      <c r="T193" s="16">
        <f t="shared" si="98"/>
        <v>0.10589131</v>
      </c>
      <c r="U193" s="17">
        <v>13.1835</v>
      </c>
      <c r="V193" s="16">
        <f t="shared" si="99"/>
        <v>0.26367000000000002</v>
      </c>
      <c r="W193" s="17">
        <v>2.4742999999999999</v>
      </c>
      <c r="X193" s="16">
        <f t="shared" si="100"/>
        <v>4.1815669999999992E-2</v>
      </c>
      <c r="Y193" s="17">
        <v>0.74185000000000001</v>
      </c>
      <c r="Z193" s="16">
        <f t="shared" si="101"/>
        <v>2.1439464999999998E-2</v>
      </c>
      <c r="AA193" s="17">
        <v>0.26995000000000002</v>
      </c>
      <c r="AB193" s="16">
        <f t="shared" si="102"/>
        <v>1.5036215E-2</v>
      </c>
      <c r="AC193" s="16" t="s">
        <v>77</v>
      </c>
      <c r="AD193" s="16" t="s">
        <v>77</v>
      </c>
      <c r="AE193" s="16">
        <f t="shared" si="103"/>
        <v>95.252149999999972</v>
      </c>
      <c r="AF193" s="17"/>
      <c r="AG193" s="17">
        <v>48.256</v>
      </c>
      <c r="AH193" s="17">
        <v>2.0790000000000002</v>
      </c>
      <c r="AI193" s="17">
        <v>12.541</v>
      </c>
      <c r="AJ193" s="17">
        <v>0.81200000000000006</v>
      </c>
      <c r="AK193" s="17">
        <v>10.172000000000001</v>
      </c>
      <c r="AL193" s="17">
        <v>0.161</v>
      </c>
      <c r="AM193" s="17">
        <v>11.869</v>
      </c>
      <c r="AN193" s="17">
        <v>11.159000000000001</v>
      </c>
      <c r="AO193" s="17">
        <v>2.0939999999999999</v>
      </c>
      <c r="AP193" s="17">
        <v>0.628</v>
      </c>
      <c r="AQ193" s="17">
        <v>0.22900000000000001</v>
      </c>
      <c r="AS193">
        <v>22.13</v>
      </c>
      <c r="AU193" s="13">
        <v>40.352499999999999</v>
      </c>
      <c r="AV193" s="7" t="s">
        <v>77</v>
      </c>
      <c r="AW193" s="7" t="s">
        <v>77</v>
      </c>
      <c r="AX193" s="7" t="s">
        <v>77</v>
      </c>
      <c r="AY193" s="13">
        <v>4.5700000000000005E-2</v>
      </c>
      <c r="AZ193" s="7" t="s">
        <v>77</v>
      </c>
      <c r="BA193" s="13">
        <v>11.9535</v>
      </c>
      <c r="BB193" s="7" t="s">
        <v>77</v>
      </c>
      <c r="BC193" s="13">
        <v>0.186733333333333</v>
      </c>
      <c r="BD193" s="7" t="s">
        <v>77</v>
      </c>
      <c r="BE193" s="13">
        <v>46.946566666666698</v>
      </c>
      <c r="BF193" s="7" t="s">
        <v>77</v>
      </c>
      <c r="BG193" s="13">
        <v>0.29176666666666701</v>
      </c>
      <c r="BH193" s="7" t="s">
        <v>77</v>
      </c>
      <c r="BI193" s="7" t="s">
        <v>77</v>
      </c>
      <c r="BJ193" s="7" t="s">
        <v>77</v>
      </c>
      <c r="BK193" s="13">
        <v>0.25283333333333302</v>
      </c>
      <c r="BL193" s="7" t="s">
        <v>77</v>
      </c>
      <c r="BM193" s="7" t="s">
        <v>77</v>
      </c>
      <c r="BN193" s="7" t="s">
        <v>77</v>
      </c>
      <c r="BO193" s="7" t="s">
        <v>77</v>
      </c>
      <c r="BP193" s="7" t="s">
        <v>77</v>
      </c>
      <c r="BQ193" s="7" t="s">
        <v>77</v>
      </c>
      <c r="BR193" s="7" t="s">
        <v>77</v>
      </c>
      <c r="BS193" s="7" t="s">
        <v>77</v>
      </c>
      <c r="BT193" s="7" t="s">
        <v>77</v>
      </c>
      <c r="BU193" s="7">
        <f t="shared" si="104"/>
        <v>100.02960000000002</v>
      </c>
      <c r="BV193" s="7">
        <v>87.500621667212627</v>
      </c>
      <c r="BW193" s="7" t="s">
        <v>77</v>
      </c>
      <c r="BY193" s="24" t="s">
        <v>77</v>
      </c>
      <c r="BZ193" s="1" t="s">
        <v>77</v>
      </c>
      <c r="CA193" s="13">
        <v>3.21509920391013</v>
      </c>
      <c r="CB193" s="7">
        <f t="shared" si="105"/>
        <v>0.1607549601955065</v>
      </c>
      <c r="CC193" s="1" t="s">
        <v>77</v>
      </c>
      <c r="CD193" s="1" t="s">
        <v>77</v>
      </c>
      <c r="CE193" s="1" t="s">
        <v>77</v>
      </c>
      <c r="CF193" s="1" t="s">
        <v>77</v>
      </c>
      <c r="CG193" s="1" t="s">
        <v>77</v>
      </c>
      <c r="CH193" s="1" t="s">
        <v>77</v>
      </c>
      <c r="CI193" s="1" t="s">
        <v>77</v>
      </c>
      <c r="CJ193" s="1" t="s">
        <v>77</v>
      </c>
      <c r="CK193" s="1" t="s">
        <v>77</v>
      </c>
      <c r="CL193" s="1" t="s">
        <v>77</v>
      </c>
      <c r="CM193" s="1" t="s">
        <v>77</v>
      </c>
      <c r="CN193" s="1" t="s">
        <v>77</v>
      </c>
      <c r="CO193" s="1" t="s">
        <v>77</v>
      </c>
      <c r="CP193" s="1" t="s">
        <v>77</v>
      </c>
      <c r="CQ193" s="1" t="s">
        <v>77</v>
      </c>
      <c r="CR193" s="1" t="s">
        <v>77</v>
      </c>
      <c r="CS193" s="1" t="s">
        <v>77</v>
      </c>
      <c r="CT193" s="1" t="s">
        <v>77</v>
      </c>
      <c r="CU193" s="1" t="s">
        <v>77</v>
      </c>
      <c r="CV193" s="1" t="s">
        <v>77</v>
      </c>
      <c r="CW193" s="13">
        <v>27.8443704920976</v>
      </c>
      <c r="CX193" s="7">
        <f t="shared" si="106"/>
        <v>0.55688740984195195</v>
      </c>
      <c r="CY193" s="13">
        <v>121.71721031509399</v>
      </c>
      <c r="CZ193" s="7">
        <f t="shared" si="107"/>
        <v>2.4343442063018799</v>
      </c>
      <c r="DA193" s="13">
        <v>31.661821217503999</v>
      </c>
      <c r="DB193" s="7">
        <f t="shared" si="108"/>
        <v>1.26647284870016</v>
      </c>
      <c r="DC193" s="13">
        <v>220.22278556615899</v>
      </c>
      <c r="DD193" s="7">
        <f t="shared" si="109"/>
        <v>13.213367133969539</v>
      </c>
      <c r="DE193" s="13">
        <v>19.163986304929701</v>
      </c>
      <c r="DF193" s="7">
        <f t="shared" si="110"/>
        <v>0.57491958914789099</v>
      </c>
      <c r="DG193" s="13">
        <v>41.291772293654901</v>
      </c>
      <c r="DH193" s="7">
        <f t="shared" si="111"/>
        <v>1.2387531688096469</v>
      </c>
      <c r="DI193" s="13">
        <v>5.1362936267717103</v>
      </c>
      <c r="DJ193" s="7">
        <f t="shared" si="112"/>
        <v>0.15408880880315132</v>
      </c>
      <c r="DK193" s="13">
        <v>23.911820749844701</v>
      </c>
      <c r="DL193" s="7">
        <f t="shared" si="113"/>
        <v>0.47823641499689401</v>
      </c>
      <c r="DM193" s="13">
        <v>5.27633076393486</v>
      </c>
      <c r="DN193" s="7">
        <f t="shared" si="114"/>
        <v>0.42210646111478883</v>
      </c>
      <c r="DO193" s="13">
        <v>1.20182556757142</v>
      </c>
      <c r="DP193" s="7">
        <f t="shared" si="115"/>
        <v>0.18027383513571299</v>
      </c>
      <c r="DQ193" s="13">
        <v>4.6039606738570003</v>
      </c>
      <c r="DR193" s="7">
        <f t="shared" si="116"/>
        <v>0.41435646064713</v>
      </c>
      <c r="DS193" s="7" t="s">
        <v>77</v>
      </c>
      <c r="DT193" s="7" t="s">
        <v>77</v>
      </c>
      <c r="DU193" s="13">
        <v>4.7679767728631504</v>
      </c>
      <c r="DV193" s="7">
        <f t="shared" si="117"/>
        <v>0.19071907091452603</v>
      </c>
      <c r="DW193" s="7" t="s">
        <v>77</v>
      </c>
      <c r="DX193" s="7" t="s">
        <v>77</v>
      </c>
      <c r="DY193" s="13">
        <v>2.7652538797353499</v>
      </c>
      <c r="DZ193" s="7">
        <f t="shared" si="118"/>
        <v>0.110610155189414</v>
      </c>
      <c r="EA193" s="7" t="s">
        <v>77</v>
      </c>
      <c r="EB193" s="7" t="s">
        <v>77</v>
      </c>
      <c r="EC193" s="13">
        <v>2.4909345562513798</v>
      </c>
      <c r="ED193" s="13">
        <f t="shared" si="119"/>
        <v>0.14945607337508279</v>
      </c>
      <c r="EE193" s="13">
        <v>0.38615720151975602</v>
      </c>
      <c r="EF193" s="7">
        <f t="shared" si="120"/>
        <v>5.4062008212765848E-2</v>
      </c>
      <c r="EG193" s="13">
        <v>3.3628096088630399</v>
      </c>
      <c r="EH193" s="13">
        <f t="shared" si="121"/>
        <v>0.53804953741808637</v>
      </c>
      <c r="EI193" s="7" t="s">
        <v>77</v>
      </c>
      <c r="EJ193" s="7" t="s">
        <v>77</v>
      </c>
      <c r="EK193" s="7" t="s">
        <v>77</v>
      </c>
      <c r="EL193" s="7" t="s">
        <v>77</v>
      </c>
      <c r="EM193" s="7" t="s">
        <v>77</v>
      </c>
      <c r="EN193" s="7" t="s">
        <v>77</v>
      </c>
      <c r="EO193" s="7" t="s">
        <v>77</v>
      </c>
      <c r="EP193" s="7" t="s">
        <v>77</v>
      </c>
      <c r="EQ193" s="7" t="s">
        <v>77</v>
      </c>
      <c r="ER193" s="7" t="s">
        <v>77</v>
      </c>
      <c r="ES193" s="13">
        <v>299.95371610000001</v>
      </c>
      <c r="ET193" s="13">
        <v>21.687292920000001</v>
      </c>
      <c r="EU193" s="13">
        <v>94.793046200000006</v>
      </c>
      <c r="EV193" s="13">
        <v>24.716806930000001</v>
      </c>
      <c r="EW193" s="13">
        <v>171.48885569999999</v>
      </c>
      <c r="EX193" s="13">
        <v>14.923033459999999</v>
      </c>
      <c r="EY193" s="13">
        <v>32.15406394</v>
      </c>
      <c r="EZ193" s="13">
        <v>4.000432268</v>
      </c>
      <c r="FA193" s="13">
        <v>18.620600570000001</v>
      </c>
      <c r="FB193" s="13">
        <v>4.1090898669999998</v>
      </c>
      <c r="FC193" s="13">
        <v>0.93602544399999998</v>
      </c>
      <c r="FD193" s="13">
        <v>3.5860010290000002</v>
      </c>
      <c r="FE193" s="7" t="s">
        <v>77</v>
      </c>
      <c r="FF193" s="13">
        <v>3.7165401170000001</v>
      </c>
      <c r="FG193" s="7" t="s">
        <v>77</v>
      </c>
      <c r="FH193" s="13">
        <v>2.1586959829999999</v>
      </c>
      <c r="FI193" s="7" t="s">
        <v>77</v>
      </c>
      <c r="FJ193" s="13">
        <v>1.9499061929999999</v>
      </c>
      <c r="FK193" s="13">
        <v>0.30304131200000001</v>
      </c>
    </row>
    <row r="194" spans="1:167" x14ac:dyDescent="0.25">
      <c r="FE194" s="7"/>
      <c r="FG194" s="7"/>
      <c r="FI194" s="7"/>
    </row>
  </sheetData>
  <conditionalFormatting sqref="BU2:BX2">
    <cfRule type="cellIs" dxfId="0" priority="2" operator="between">
      <formula>99</formula>
      <formula>101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1"/>
  <sheetViews>
    <sheetView workbookViewId="0">
      <selection activeCell="J14" sqref="J14"/>
    </sheetView>
  </sheetViews>
  <sheetFormatPr defaultRowHeight="15" x14ac:dyDescent="0.25"/>
  <cols>
    <col min="1" max="4" width="9.140625" style="15"/>
    <col min="5" max="8" width="9.140625" style="34"/>
    <col min="9" max="9" width="9.28515625" style="34" customWidth="1"/>
    <col min="10" max="23" width="9.140625" style="34"/>
    <col min="24" max="24" width="12" style="34" bestFit="1" customWidth="1"/>
    <col min="25" max="16384" width="9.140625" style="34"/>
  </cols>
  <sheetData>
    <row r="1" spans="1:29" x14ac:dyDescent="0.25">
      <c r="A1" s="15" t="s">
        <v>158</v>
      </c>
    </row>
    <row r="2" spans="1:29" x14ac:dyDescent="0.25">
      <c r="A2" s="15" t="s">
        <v>159</v>
      </c>
    </row>
    <row r="4" spans="1:29" x14ac:dyDescent="0.25">
      <c r="A4" s="15" t="s">
        <v>153</v>
      </c>
      <c r="B4" s="15" t="s">
        <v>160</v>
      </c>
      <c r="C4" s="15" t="s">
        <v>161</v>
      </c>
    </row>
    <row r="5" spans="1:29" x14ac:dyDescent="0.25">
      <c r="A5" s="15" t="s">
        <v>156</v>
      </c>
      <c r="B5" s="15">
        <v>1</v>
      </c>
      <c r="C5" s="15" t="s">
        <v>162</v>
      </c>
    </row>
    <row r="6" spans="1:29" x14ac:dyDescent="0.25">
      <c r="A6" s="15" t="s">
        <v>156</v>
      </c>
      <c r="B6" s="15">
        <v>2</v>
      </c>
      <c r="C6" s="15" t="s">
        <v>162</v>
      </c>
    </row>
    <row r="7" spans="1:29" x14ac:dyDescent="0.25">
      <c r="A7" s="15" t="s">
        <v>155</v>
      </c>
      <c r="B7" s="15">
        <v>1</v>
      </c>
      <c r="C7" s="15" t="s">
        <v>163</v>
      </c>
    </row>
    <row r="8" spans="1:29" s="15" customFormat="1" x14ac:dyDescent="0.25">
      <c r="A8" s="15" t="s">
        <v>157</v>
      </c>
      <c r="B8" s="15">
        <v>1</v>
      </c>
      <c r="C8" s="15" t="s">
        <v>164</v>
      </c>
      <c r="G8" s="15" t="s">
        <v>81</v>
      </c>
    </row>
    <row r="9" spans="1:29" s="15" customFormat="1" x14ac:dyDescent="0.25"/>
    <row r="10" spans="1:29" s="15" customFormat="1" x14ac:dyDescent="0.25">
      <c r="A10" s="21" t="s">
        <v>1</v>
      </c>
      <c r="B10" s="21" t="s">
        <v>2</v>
      </c>
      <c r="C10" s="21" t="s">
        <v>3</v>
      </c>
      <c r="D10" s="21" t="s">
        <v>4</v>
      </c>
      <c r="E10" s="21" t="s">
        <v>153</v>
      </c>
      <c r="F10" s="21" t="s">
        <v>154</v>
      </c>
      <c r="G10" s="21" t="s">
        <v>5</v>
      </c>
      <c r="H10" s="21" t="s">
        <v>216</v>
      </c>
      <c r="I10" s="21" t="s">
        <v>6</v>
      </c>
      <c r="J10" s="21" t="s">
        <v>116</v>
      </c>
      <c r="K10" s="21" t="s">
        <v>7</v>
      </c>
      <c r="L10" s="21" t="s">
        <v>117</v>
      </c>
      <c r="M10" s="21" t="s">
        <v>8</v>
      </c>
      <c r="N10" s="21" t="s">
        <v>118</v>
      </c>
      <c r="O10" s="21" t="s">
        <v>9</v>
      </c>
      <c r="P10" s="21" t="s">
        <v>119</v>
      </c>
      <c r="Q10" s="21" t="s">
        <v>10</v>
      </c>
      <c r="R10" s="21" t="s">
        <v>120</v>
      </c>
      <c r="S10" s="21" t="s">
        <v>11</v>
      </c>
      <c r="T10" s="21" t="s">
        <v>217</v>
      </c>
      <c r="U10" s="21" t="s">
        <v>12</v>
      </c>
      <c r="V10" s="21" t="s">
        <v>122</v>
      </c>
      <c r="W10" s="21" t="s">
        <v>13</v>
      </c>
      <c r="X10" s="21" t="s">
        <v>218</v>
      </c>
      <c r="Y10" s="21" t="s">
        <v>14</v>
      </c>
      <c r="Z10" s="21" t="s">
        <v>124</v>
      </c>
      <c r="AA10" s="21" t="s">
        <v>78</v>
      </c>
      <c r="AB10" s="21" t="s">
        <v>125</v>
      </c>
      <c r="AC10" s="21" t="s">
        <v>15</v>
      </c>
    </row>
    <row r="11" spans="1:29" s="15" customFormat="1" x14ac:dyDescent="0.25">
      <c r="A11" s="15" t="s">
        <v>71</v>
      </c>
      <c r="B11" s="15">
        <v>1</v>
      </c>
      <c r="C11" s="15">
        <v>1</v>
      </c>
      <c r="D11" s="15" t="s">
        <v>72</v>
      </c>
      <c r="E11" s="15" t="s">
        <v>155</v>
      </c>
      <c r="F11" s="15">
        <v>1</v>
      </c>
      <c r="G11" s="30">
        <v>45.369929999999997</v>
      </c>
      <c r="H11" s="30">
        <f>G11*0.0028</f>
        <v>0.127035804</v>
      </c>
      <c r="I11" s="30">
        <v>2.8106599999999999</v>
      </c>
      <c r="J11" s="30">
        <f>I11*0.0083</f>
        <v>2.3328478E-2</v>
      </c>
      <c r="K11" s="30">
        <v>16.886790000000001</v>
      </c>
      <c r="L11" s="30">
        <f>K11*0.0011</f>
        <v>1.8575469000000004E-2</v>
      </c>
      <c r="M11" s="30">
        <v>9.3374799999999993</v>
      </c>
      <c r="N11" s="30">
        <f>M11*0.0065</f>
        <v>6.069361999999999E-2</v>
      </c>
      <c r="O11" s="30">
        <v>0.17505000000000001</v>
      </c>
      <c r="P11" s="30">
        <f>O11*0.0391</f>
        <v>6.844455000000001E-3</v>
      </c>
      <c r="Q11" s="30">
        <v>6.3878000000000004</v>
      </c>
      <c r="R11" s="30">
        <f>Q11*0.002</f>
        <v>1.2775600000000002E-2</v>
      </c>
      <c r="S11" s="30">
        <v>12.212870000000001</v>
      </c>
      <c r="T11" s="30">
        <f>S11*0.0066</f>
        <v>8.0604941999999999E-2</v>
      </c>
      <c r="U11" s="30">
        <v>2.54454</v>
      </c>
      <c r="V11" s="30">
        <f>U11*0.0387</f>
        <v>9.8473697999999998E-2</v>
      </c>
      <c r="W11" s="30">
        <f>V11*0.0387</f>
        <v>3.8109321125999996E-3</v>
      </c>
      <c r="X11" s="30">
        <f>W11*0.0178</f>
        <v>6.7834591604279998E-5</v>
      </c>
      <c r="Y11" s="30">
        <v>0.59828999999999999</v>
      </c>
      <c r="Z11" s="30">
        <f>Y11*0.0717</f>
        <v>4.2897392999999999E-2</v>
      </c>
      <c r="AA11" s="30">
        <v>0.30003999999999997</v>
      </c>
      <c r="AB11" s="30">
        <f>AA11*0.1493</f>
        <v>4.4795971999999989E-2</v>
      </c>
      <c r="AC11" s="30">
        <v>97.508769999999984</v>
      </c>
    </row>
    <row r="12" spans="1:29" s="15" customFormat="1" x14ac:dyDescent="0.25">
      <c r="A12" s="15" t="s">
        <v>71</v>
      </c>
      <c r="B12" s="15">
        <v>3</v>
      </c>
      <c r="C12" s="15">
        <v>1</v>
      </c>
      <c r="D12" s="15" t="s">
        <v>72</v>
      </c>
      <c r="E12" s="15" t="s">
        <v>155</v>
      </c>
      <c r="F12" s="15">
        <v>1</v>
      </c>
      <c r="G12" s="30">
        <v>45.593179999999997</v>
      </c>
      <c r="H12" s="30">
        <f t="shared" ref="H12:H31" si="0">G12*0.0028</f>
        <v>0.12766090399999999</v>
      </c>
      <c r="I12" s="30">
        <v>2.8625699999999998</v>
      </c>
      <c r="J12" s="30">
        <f t="shared" ref="J12:J31" si="1">I12*0.0083</f>
        <v>2.3759330999999998E-2</v>
      </c>
      <c r="K12" s="30">
        <v>16.359539999999999</v>
      </c>
      <c r="L12" s="30">
        <f t="shared" ref="L12:L31" si="2">K12*0.0011</f>
        <v>1.7995494000000001E-2</v>
      </c>
      <c r="M12" s="30">
        <v>10.229469999999999</v>
      </c>
      <c r="N12" s="30">
        <f t="shared" ref="N12:N31" si="3">M12*0.0065</f>
        <v>6.6491554999999994E-2</v>
      </c>
      <c r="O12" s="30">
        <v>0.19041</v>
      </c>
      <c r="P12" s="30">
        <f t="shared" ref="P12:P31" si="4">O12*0.0391</f>
        <v>7.4450310000000004E-3</v>
      </c>
      <c r="Q12" s="30">
        <v>6.2969200000000001</v>
      </c>
      <c r="R12" s="30">
        <f t="shared" ref="R12:R31" si="5">Q12*0.002</f>
        <v>1.259384E-2</v>
      </c>
      <c r="S12" s="30">
        <v>11.91897</v>
      </c>
      <c r="T12" s="30">
        <f t="shared" ref="T12:T31" si="6">S12*0.0066</f>
        <v>7.8665202000000004E-2</v>
      </c>
      <c r="U12" s="30">
        <v>2.51511</v>
      </c>
      <c r="V12" s="30">
        <f t="shared" ref="V12:V31" si="7">U12*0.0387</f>
        <v>9.7334756999999994E-2</v>
      </c>
      <c r="W12" s="30">
        <v>0.94896999999999998</v>
      </c>
      <c r="X12" s="30">
        <f t="shared" ref="X12:X31" si="8">W12*0.0178</f>
        <v>1.6891666E-2</v>
      </c>
      <c r="Y12" s="30">
        <v>0.56155999999999995</v>
      </c>
      <c r="Z12" s="30">
        <f t="shared" ref="Z12:Z31" si="9">Y12*0.0717</f>
        <v>4.0263851999999996E-2</v>
      </c>
      <c r="AA12" s="30">
        <v>0.37025600000000003</v>
      </c>
      <c r="AB12" s="30">
        <f t="shared" ref="AB12:AB31" si="10">AA12*0.1493</f>
        <v>5.5279220800000001E-2</v>
      </c>
      <c r="AC12" s="30">
        <v>97.846956000000006</v>
      </c>
    </row>
    <row r="13" spans="1:29" s="15" customFormat="1" x14ac:dyDescent="0.25">
      <c r="A13" s="15" t="s">
        <v>71</v>
      </c>
      <c r="B13" s="15">
        <v>4</v>
      </c>
      <c r="C13" s="15">
        <v>1</v>
      </c>
      <c r="D13" s="15" t="s">
        <v>72</v>
      </c>
      <c r="E13" s="15" t="s">
        <v>155</v>
      </c>
      <c r="F13" s="15">
        <v>1</v>
      </c>
      <c r="G13" s="30">
        <v>45.493369999999999</v>
      </c>
      <c r="H13" s="30">
        <f t="shared" si="0"/>
        <v>0.12738143599999999</v>
      </c>
      <c r="I13" s="30">
        <v>2.89012</v>
      </c>
      <c r="J13" s="30">
        <f t="shared" si="1"/>
        <v>2.3987996000000001E-2</v>
      </c>
      <c r="K13" s="30">
        <v>16.325310000000002</v>
      </c>
      <c r="L13" s="30">
        <f t="shared" si="2"/>
        <v>1.7957841000000002E-2</v>
      </c>
      <c r="M13" s="30">
        <v>10.56291</v>
      </c>
      <c r="N13" s="30">
        <f t="shared" si="3"/>
        <v>6.8658915000000001E-2</v>
      </c>
      <c r="O13" s="30">
        <v>0.17946000000000001</v>
      </c>
      <c r="P13" s="30">
        <f t="shared" si="4"/>
        <v>7.0168860000000008E-3</v>
      </c>
      <c r="Q13" s="30">
        <v>6.1107300000000002</v>
      </c>
      <c r="R13" s="30">
        <f t="shared" si="5"/>
        <v>1.222146E-2</v>
      </c>
      <c r="S13" s="30">
        <v>11.787879999999999</v>
      </c>
      <c r="T13" s="30">
        <f t="shared" si="6"/>
        <v>7.780000799999999E-2</v>
      </c>
      <c r="U13" s="30">
        <v>2.6450900000000002</v>
      </c>
      <c r="V13" s="30">
        <f t="shared" si="7"/>
        <v>0.10236498300000001</v>
      </c>
      <c r="W13" s="30">
        <v>1.0061599999999999</v>
      </c>
      <c r="X13" s="30">
        <f t="shared" si="8"/>
        <v>1.7909648E-2</v>
      </c>
      <c r="Y13" s="30">
        <v>0.48005999999999999</v>
      </c>
      <c r="Z13" s="30">
        <f t="shared" si="9"/>
        <v>3.4420302E-2</v>
      </c>
      <c r="AA13" s="30">
        <v>0.33573599999999998</v>
      </c>
      <c r="AB13" s="30">
        <f t="shared" si="10"/>
        <v>5.0125384799999992E-2</v>
      </c>
      <c r="AC13" s="30">
        <v>97.816825999999992</v>
      </c>
    </row>
    <row r="14" spans="1:29" s="15" customFormat="1" x14ac:dyDescent="0.25">
      <c r="A14" s="15" t="s">
        <v>71</v>
      </c>
      <c r="B14" s="15">
        <v>6</v>
      </c>
      <c r="C14" s="15">
        <v>1</v>
      </c>
      <c r="D14" s="15" t="s">
        <v>72</v>
      </c>
      <c r="E14" s="15" t="s">
        <v>155</v>
      </c>
      <c r="F14" s="15">
        <v>1</v>
      </c>
      <c r="G14" s="30">
        <v>45.21846</v>
      </c>
      <c r="H14" s="30">
        <f t="shared" si="0"/>
        <v>0.126611688</v>
      </c>
      <c r="I14" s="30">
        <v>3.3712900000000001</v>
      </c>
      <c r="J14" s="30">
        <f t="shared" si="1"/>
        <v>2.7981707000000001E-2</v>
      </c>
      <c r="K14" s="30">
        <v>15.5093</v>
      </c>
      <c r="L14" s="30">
        <f t="shared" si="2"/>
        <v>1.7060229999999999E-2</v>
      </c>
      <c r="M14" s="30">
        <v>11.233739999999999</v>
      </c>
      <c r="N14" s="30">
        <f t="shared" si="3"/>
        <v>7.301930999999999E-2</v>
      </c>
      <c r="O14" s="30">
        <v>0.19137999999999999</v>
      </c>
      <c r="P14" s="30">
        <f t="shared" si="4"/>
        <v>7.4829580000000005E-3</v>
      </c>
      <c r="Q14" s="30">
        <v>6.2193300000000002</v>
      </c>
      <c r="R14" s="30">
        <f t="shared" si="5"/>
        <v>1.2438660000000001E-2</v>
      </c>
      <c r="S14" s="30">
        <v>10.9529</v>
      </c>
      <c r="T14" s="30">
        <f t="shared" si="6"/>
        <v>7.2289140000000002E-2</v>
      </c>
      <c r="U14" s="30">
        <v>2.80402</v>
      </c>
      <c r="V14" s="30">
        <f t="shared" si="7"/>
        <v>0.10851557399999999</v>
      </c>
      <c r="W14" s="30">
        <v>1.14472</v>
      </c>
      <c r="X14" s="30">
        <f t="shared" si="8"/>
        <v>2.0376016E-2</v>
      </c>
      <c r="Y14" s="30">
        <v>0.66096999999999995</v>
      </c>
      <c r="Z14" s="30">
        <f t="shared" si="9"/>
        <v>4.7391548999999998E-2</v>
      </c>
      <c r="AA14" s="30">
        <v>0.40317600000000003</v>
      </c>
      <c r="AB14" s="30">
        <f t="shared" si="10"/>
        <v>6.0194176799999999E-2</v>
      </c>
      <c r="AC14" s="30">
        <v>97.709286000000006</v>
      </c>
    </row>
    <row r="15" spans="1:29" s="15" customFormat="1" x14ac:dyDescent="0.25">
      <c r="A15" s="15" t="s">
        <v>71</v>
      </c>
      <c r="B15" s="15">
        <v>7</v>
      </c>
      <c r="C15" s="15">
        <v>1</v>
      </c>
      <c r="D15" s="15" t="s">
        <v>72</v>
      </c>
      <c r="E15" s="15" t="s">
        <v>155</v>
      </c>
      <c r="F15" s="15">
        <v>1</v>
      </c>
      <c r="G15" s="30">
        <v>44.362130000000001</v>
      </c>
      <c r="H15" s="30">
        <f t="shared" si="0"/>
        <v>0.124213964</v>
      </c>
      <c r="I15" s="30">
        <v>3.4275500000000001</v>
      </c>
      <c r="J15" s="30">
        <f t="shared" si="1"/>
        <v>2.8448665000000001E-2</v>
      </c>
      <c r="K15" s="30">
        <v>15.295859999999999</v>
      </c>
      <c r="L15" s="30">
        <f t="shared" si="2"/>
        <v>1.6825446000000001E-2</v>
      </c>
      <c r="M15" s="30">
        <v>10.911960000000001</v>
      </c>
      <c r="N15" s="30">
        <f t="shared" si="3"/>
        <v>7.0927740000000003E-2</v>
      </c>
      <c r="O15" s="30">
        <v>0.20746000000000001</v>
      </c>
      <c r="P15" s="30">
        <f t="shared" si="4"/>
        <v>8.1116860000000016E-3</v>
      </c>
      <c r="Q15" s="30">
        <v>6.4334100000000003</v>
      </c>
      <c r="R15" s="30">
        <f t="shared" si="5"/>
        <v>1.2866820000000001E-2</v>
      </c>
      <c r="S15" s="30">
        <v>11.40821</v>
      </c>
      <c r="T15" s="30">
        <f t="shared" si="6"/>
        <v>7.5294185999999999E-2</v>
      </c>
      <c r="U15" s="30">
        <v>2.7512400000000001</v>
      </c>
      <c r="V15" s="30">
        <f t="shared" si="7"/>
        <v>0.106472988</v>
      </c>
      <c r="W15" s="30">
        <v>1.12412</v>
      </c>
      <c r="X15" s="30">
        <f t="shared" si="8"/>
        <v>2.0009335999999999E-2</v>
      </c>
      <c r="Y15" s="30">
        <v>1.3025599999999999</v>
      </c>
      <c r="Z15" s="30">
        <f t="shared" si="9"/>
        <v>9.3393551999999991E-2</v>
      </c>
      <c r="AA15" s="30">
        <v>0.31564800000000004</v>
      </c>
      <c r="AB15" s="30">
        <f t="shared" si="10"/>
        <v>4.7126246400000002E-2</v>
      </c>
      <c r="AC15" s="30">
        <v>97.540147999999988</v>
      </c>
    </row>
    <row r="16" spans="1:29" s="15" customFormat="1" x14ac:dyDescent="0.25">
      <c r="A16" s="15" t="s">
        <v>71</v>
      </c>
      <c r="B16" s="15">
        <v>7</v>
      </c>
      <c r="C16" s="15">
        <v>5</v>
      </c>
      <c r="D16" s="15" t="s">
        <v>72</v>
      </c>
      <c r="E16" s="15" t="s">
        <v>155</v>
      </c>
      <c r="F16" s="15">
        <v>1</v>
      </c>
      <c r="G16" s="30">
        <v>45.546300000000002</v>
      </c>
      <c r="H16" s="30">
        <f t="shared" si="0"/>
        <v>0.12752964</v>
      </c>
      <c r="I16" s="30">
        <v>3.21827</v>
      </c>
      <c r="J16" s="30">
        <f t="shared" si="1"/>
        <v>2.6711641000000001E-2</v>
      </c>
      <c r="K16" s="30">
        <v>14.056609999999999</v>
      </c>
      <c r="L16" s="30">
        <f t="shared" si="2"/>
        <v>1.5462271E-2</v>
      </c>
      <c r="M16" s="30">
        <v>12.158939999999999</v>
      </c>
      <c r="N16" s="30">
        <f t="shared" si="3"/>
        <v>7.903310999999999E-2</v>
      </c>
      <c r="O16" s="30">
        <v>0.224</v>
      </c>
      <c r="P16" s="30">
        <f t="shared" si="4"/>
        <v>8.7584000000000013E-3</v>
      </c>
      <c r="Q16" s="30">
        <v>5.9487399999999999</v>
      </c>
      <c r="R16" s="30">
        <f t="shared" si="5"/>
        <v>1.189748E-2</v>
      </c>
      <c r="S16" s="30">
        <v>12.30254</v>
      </c>
      <c r="T16" s="30">
        <f t="shared" si="6"/>
        <v>8.1196764000000005E-2</v>
      </c>
      <c r="U16" s="30">
        <v>2.6238199999999998</v>
      </c>
      <c r="V16" s="30">
        <f t="shared" si="7"/>
        <v>0.10154183399999998</v>
      </c>
      <c r="W16" s="30">
        <v>1.1559600000000001</v>
      </c>
      <c r="X16" s="30">
        <f t="shared" si="8"/>
        <v>2.0576088000000003E-2</v>
      </c>
      <c r="Y16" s="30">
        <v>0.87573999999999996</v>
      </c>
      <c r="Z16" s="30">
        <f t="shared" si="9"/>
        <v>6.2790557999999996E-2</v>
      </c>
      <c r="AA16" s="30">
        <v>0.14707200000000001</v>
      </c>
      <c r="AB16" s="30">
        <f t="shared" si="10"/>
        <v>2.1957849599999999E-2</v>
      </c>
      <c r="AC16" s="30">
        <v>98.257991999999973</v>
      </c>
    </row>
    <row r="17" spans="1:29" s="15" customFormat="1" x14ac:dyDescent="0.25">
      <c r="A17" s="15" t="s">
        <v>71</v>
      </c>
      <c r="B17" s="15">
        <v>7</v>
      </c>
      <c r="C17" s="15">
        <v>6</v>
      </c>
      <c r="D17" s="15" t="s">
        <v>72</v>
      </c>
      <c r="E17" s="15" t="s">
        <v>155</v>
      </c>
      <c r="F17" s="15">
        <v>1</v>
      </c>
      <c r="G17" s="30">
        <v>45.487110000000001</v>
      </c>
      <c r="H17" s="30">
        <f t="shared" si="0"/>
        <v>0.127363908</v>
      </c>
      <c r="I17" s="30">
        <v>3.2714400000000001</v>
      </c>
      <c r="J17" s="30">
        <f t="shared" si="1"/>
        <v>2.7152952000000001E-2</v>
      </c>
      <c r="K17" s="30">
        <v>13.825699999999999</v>
      </c>
      <c r="L17" s="30">
        <f t="shared" si="2"/>
        <v>1.5208269999999999E-2</v>
      </c>
      <c r="M17" s="30">
        <v>12.59332</v>
      </c>
      <c r="N17" s="30">
        <f t="shared" si="3"/>
        <v>8.1856579999999998E-2</v>
      </c>
      <c r="O17" s="30">
        <v>0.24274000000000001</v>
      </c>
      <c r="P17" s="30">
        <f t="shared" si="4"/>
        <v>9.4911340000000018E-3</v>
      </c>
      <c r="Q17" s="30">
        <v>5.9116200000000001</v>
      </c>
      <c r="R17" s="30">
        <f t="shared" si="5"/>
        <v>1.182324E-2</v>
      </c>
      <c r="S17" s="30">
        <v>12.144349999999999</v>
      </c>
      <c r="T17" s="30">
        <f t="shared" si="6"/>
        <v>8.0152709999999988E-2</v>
      </c>
      <c r="U17" s="30">
        <v>2.6264500000000002</v>
      </c>
      <c r="V17" s="30">
        <f t="shared" si="7"/>
        <v>0.10164361500000001</v>
      </c>
      <c r="W17" s="30">
        <v>1.04339</v>
      </c>
      <c r="X17" s="30">
        <f t="shared" si="8"/>
        <v>1.8572342000000002E-2</v>
      </c>
      <c r="Y17" s="30">
        <v>0.92952999999999997</v>
      </c>
      <c r="Z17" s="30">
        <f t="shared" si="9"/>
        <v>6.6647300999999992E-2</v>
      </c>
      <c r="AA17" s="30">
        <v>0.13328000000000001</v>
      </c>
      <c r="AB17" s="30">
        <f t="shared" si="10"/>
        <v>1.9898704E-2</v>
      </c>
      <c r="AC17" s="30">
        <v>98.208930000000009</v>
      </c>
    </row>
    <row r="18" spans="1:29" s="15" customFormat="1" x14ac:dyDescent="0.25">
      <c r="A18" s="15" t="s">
        <v>71</v>
      </c>
      <c r="B18" s="15">
        <v>9</v>
      </c>
      <c r="C18" s="15">
        <v>1</v>
      </c>
      <c r="D18" s="15" t="s">
        <v>72</v>
      </c>
      <c r="E18" s="15" t="s">
        <v>155</v>
      </c>
      <c r="F18" s="15">
        <v>1</v>
      </c>
      <c r="G18" s="30">
        <v>45.07734</v>
      </c>
      <c r="H18" s="30">
        <f t="shared" si="0"/>
        <v>0.12621655200000001</v>
      </c>
      <c r="I18" s="30">
        <v>3.4847299999999999</v>
      </c>
      <c r="J18" s="30">
        <f t="shared" si="1"/>
        <v>2.8923259E-2</v>
      </c>
      <c r="K18" s="30">
        <v>13.473940000000001</v>
      </c>
      <c r="L18" s="30">
        <f t="shared" si="2"/>
        <v>1.4821334000000002E-2</v>
      </c>
      <c r="M18" s="30">
        <v>12.96339</v>
      </c>
      <c r="N18" s="30">
        <f t="shared" si="3"/>
        <v>8.4262034999999999E-2</v>
      </c>
      <c r="O18" s="30">
        <v>0.23913999999999999</v>
      </c>
      <c r="P18" s="30">
        <f t="shared" si="4"/>
        <v>9.3503739999999998E-3</v>
      </c>
      <c r="Q18" s="30">
        <v>5.9539299999999997</v>
      </c>
      <c r="R18" s="30">
        <f t="shared" si="5"/>
        <v>1.1907859999999999E-2</v>
      </c>
      <c r="S18" s="30">
        <v>11.984360000000001</v>
      </c>
      <c r="T18" s="30">
        <f t="shared" si="6"/>
        <v>7.9096776000000008E-2</v>
      </c>
      <c r="U18" s="30">
        <v>2.6068600000000002</v>
      </c>
      <c r="V18" s="30">
        <f t="shared" si="7"/>
        <v>0.100885482</v>
      </c>
      <c r="W18" s="30">
        <v>1.07667</v>
      </c>
      <c r="X18" s="30">
        <f t="shared" si="8"/>
        <v>1.9164726E-2</v>
      </c>
      <c r="Y18" s="30">
        <v>1.00187</v>
      </c>
      <c r="Z18" s="30">
        <f t="shared" si="9"/>
        <v>7.1834079000000009E-2</v>
      </c>
      <c r="AA18" s="30">
        <v>9.5911999999999997E-2</v>
      </c>
      <c r="AB18" s="30">
        <f t="shared" si="10"/>
        <v>1.4319661599999998E-2</v>
      </c>
      <c r="AC18" s="30">
        <v>97.958141999999981</v>
      </c>
    </row>
    <row r="19" spans="1:29" s="15" customFormat="1" x14ac:dyDescent="0.25">
      <c r="A19" s="15" t="s">
        <v>71</v>
      </c>
      <c r="B19" s="15">
        <v>10</v>
      </c>
      <c r="C19" s="15">
        <v>1</v>
      </c>
      <c r="D19" s="15" t="s">
        <v>72</v>
      </c>
      <c r="E19" s="15" t="s">
        <v>155</v>
      </c>
      <c r="F19" s="15">
        <v>1</v>
      </c>
      <c r="G19" s="30">
        <v>43.787460000000003</v>
      </c>
      <c r="H19" s="30">
        <f t="shared" si="0"/>
        <v>0.12260488800000001</v>
      </c>
      <c r="I19" s="30">
        <v>3.29915</v>
      </c>
      <c r="J19" s="30">
        <f t="shared" si="1"/>
        <v>2.7382944999999999E-2</v>
      </c>
      <c r="K19" s="30">
        <v>14.53098</v>
      </c>
      <c r="L19" s="30">
        <f t="shared" si="2"/>
        <v>1.5984077999999999E-2</v>
      </c>
      <c r="M19" s="30">
        <v>13.269310000000001</v>
      </c>
      <c r="N19" s="30">
        <f t="shared" si="3"/>
        <v>8.6250515E-2</v>
      </c>
      <c r="O19" s="30">
        <v>0.26311000000000001</v>
      </c>
      <c r="P19" s="30">
        <f t="shared" si="4"/>
        <v>1.0287601E-2</v>
      </c>
      <c r="Q19" s="30">
        <v>6.0854100000000004</v>
      </c>
      <c r="R19" s="30">
        <f t="shared" si="5"/>
        <v>1.2170820000000001E-2</v>
      </c>
      <c r="S19" s="30">
        <v>11.436859999999999</v>
      </c>
      <c r="T19" s="30">
        <f t="shared" si="6"/>
        <v>7.5483276000000002E-2</v>
      </c>
      <c r="U19" s="30">
        <v>2.5727099999999998</v>
      </c>
      <c r="V19" s="30">
        <f t="shared" si="7"/>
        <v>9.9563876999999995E-2</v>
      </c>
      <c r="W19" s="30">
        <v>0.95574000000000003</v>
      </c>
      <c r="X19" s="30">
        <f t="shared" si="8"/>
        <v>1.7012171999999999E-2</v>
      </c>
      <c r="Y19" s="30">
        <v>1.06542</v>
      </c>
      <c r="Z19" s="30">
        <f t="shared" si="9"/>
        <v>7.6390613999999996E-2</v>
      </c>
      <c r="AA19" s="30">
        <v>0.43180800000000003</v>
      </c>
      <c r="AB19" s="30">
        <f t="shared" si="10"/>
        <v>6.4468934399999997E-2</v>
      </c>
      <c r="AC19" s="30">
        <v>97.697958</v>
      </c>
    </row>
    <row r="20" spans="1:29" s="15" customFormat="1" x14ac:dyDescent="0.25">
      <c r="A20" s="15" t="s">
        <v>71</v>
      </c>
      <c r="B20" s="15">
        <v>14</v>
      </c>
      <c r="C20" s="15">
        <v>1</v>
      </c>
      <c r="D20" s="15" t="s">
        <v>72</v>
      </c>
      <c r="E20" s="15" t="s">
        <v>155</v>
      </c>
      <c r="F20" s="15">
        <v>1</v>
      </c>
      <c r="G20" s="30">
        <v>45.245469999999997</v>
      </c>
      <c r="H20" s="30">
        <f t="shared" si="0"/>
        <v>0.12668731599999999</v>
      </c>
      <c r="I20" s="30">
        <v>2.7404600000000001</v>
      </c>
      <c r="J20" s="30">
        <f t="shared" si="1"/>
        <v>2.2745818000000001E-2</v>
      </c>
      <c r="K20" s="30">
        <v>16.000879999999999</v>
      </c>
      <c r="L20" s="30">
        <f t="shared" si="2"/>
        <v>1.7600967999999998E-2</v>
      </c>
      <c r="M20" s="30">
        <v>10.91461</v>
      </c>
      <c r="N20" s="30">
        <f t="shared" si="3"/>
        <v>7.0944964999999999E-2</v>
      </c>
      <c r="O20" s="30">
        <v>0.18335000000000001</v>
      </c>
      <c r="P20" s="30">
        <f t="shared" si="4"/>
        <v>7.168985000000001E-3</v>
      </c>
      <c r="Q20" s="30">
        <v>6.3070300000000001</v>
      </c>
      <c r="R20" s="30">
        <f t="shared" si="5"/>
        <v>1.261406E-2</v>
      </c>
      <c r="S20" s="30">
        <v>11.553990000000001</v>
      </c>
      <c r="T20" s="30">
        <f t="shared" si="6"/>
        <v>7.6256334000000009E-2</v>
      </c>
      <c r="U20" s="30">
        <v>2.5878000000000001</v>
      </c>
      <c r="V20" s="30">
        <f t="shared" si="7"/>
        <v>0.10014786000000001</v>
      </c>
      <c r="W20" s="30">
        <v>1.00556</v>
      </c>
      <c r="X20" s="30">
        <f t="shared" si="8"/>
        <v>1.7898968000000001E-2</v>
      </c>
      <c r="Y20" s="30">
        <v>0.60145999999999999</v>
      </c>
      <c r="Z20" s="30">
        <f t="shared" si="9"/>
        <v>4.3124681999999998E-2</v>
      </c>
      <c r="AA20" s="30">
        <v>0.36777599999999999</v>
      </c>
      <c r="AB20" s="30">
        <f t="shared" si="10"/>
        <v>5.4908956799999992E-2</v>
      </c>
      <c r="AC20" s="30">
        <v>97.508386000000002</v>
      </c>
    </row>
    <row r="21" spans="1:29" s="15" customFormat="1" x14ac:dyDescent="0.25">
      <c r="A21" s="15" t="s">
        <v>71</v>
      </c>
      <c r="B21" s="15">
        <v>15</v>
      </c>
      <c r="C21" s="15">
        <v>1</v>
      </c>
      <c r="D21" s="15" t="s">
        <v>72</v>
      </c>
      <c r="E21" s="15" t="s">
        <v>155</v>
      </c>
      <c r="F21" s="15">
        <v>1</v>
      </c>
      <c r="G21" s="30">
        <v>45.880040000000001</v>
      </c>
      <c r="H21" s="30">
        <f t="shared" si="0"/>
        <v>0.12846411199999999</v>
      </c>
      <c r="I21" s="30">
        <v>2.75543</v>
      </c>
      <c r="J21" s="30">
        <f t="shared" si="1"/>
        <v>2.2870069E-2</v>
      </c>
      <c r="K21" s="30">
        <v>16.20552</v>
      </c>
      <c r="L21" s="30">
        <f t="shared" si="2"/>
        <v>1.7826072000000002E-2</v>
      </c>
      <c r="M21" s="30">
        <v>10.715120000000001</v>
      </c>
      <c r="N21" s="30">
        <f t="shared" si="3"/>
        <v>6.9648280000000007E-2</v>
      </c>
      <c r="O21" s="30">
        <v>0.19689999999999999</v>
      </c>
      <c r="P21" s="30">
        <f t="shared" si="4"/>
        <v>7.6987900000000005E-3</v>
      </c>
      <c r="Q21" s="30">
        <v>6.2140199999999997</v>
      </c>
      <c r="R21" s="30">
        <f t="shared" si="5"/>
        <v>1.242804E-2</v>
      </c>
      <c r="S21" s="30">
        <v>11.56072</v>
      </c>
      <c r="T21" s="30">
        <f t="shared" si="6"/>
        <v>7.6300751999999999E-2</v>
      </c>
      <c r="U21" s="30">
        <v>2.6383899999999998</v>
      </c>
      <c r="V21" s="30">
        <f t="shared" si="7"/>
        <v>0.10210569299999998</v>
      </c>
      <c r="W21" s="30">
        <v>1.05982</v>
      </c>
      <c r="X21" s="30">
        <f t="shared" si="8"/>
        <v>1.8864796E-2</v>
      </c>
      <c r="Y21" s="30">
        <v>0.59582999999999997</v>
      </c>
      <c r="Z21" s="30">
        <f t="shared" si="9"/>
        <v>4.2721010999999996E-2</v>
      </c>
      <c r="AA21" s="30">
        <v>0.39727999999999997</v>
      </c>
      <c r="AB21" s="30">
        <f t="shared" si="10"/>
        <v>5.9313903999999994E-2</v>
      </c>
      <c r="AC21" s="30">
        <v>98.219070000000016</v>
      </c>
    </row>
    <row r="22" spans="1:29" s="15" customFormat="1" x14ac:dyDescent="0.25">
      <c r="A22" s="15" t="s">
        <v>71</v>
      </c>
      <c r="B22" s="15">
        <v>19</v>
      </c>
      <c r="C22" s="15">
        <v>1</v>
      </c>
      <c r="D22" s="15" t="s">
        <v>72</v>
      </c>
      <c r="E22" s="15" t="s">
        <v>155</v>
      </c>
      <c r="F22" s="15">
        <v>1</v>
      </c>
      <c r="G22" s="30">
        <v>45.43045</v>
      </c>
      <c r="H22" s="30">
        <f t="shared" si="0"/>
        <v>0.12720525999999999</v>
      </c>
      <c r="I22" s="30">
        <v>2.7105800000000002</v>
      </c>
      <c r="J22" s="30">
        <f t="shared" si="1"/>
        <v>2.2497814000000001E-2</v>
      </c>
      <c r="K22" s="30">
        <v>16.035450000000001</v>
      </c>
      <c r="L22" s="30">
        <f t="shared" si="2"/>
        <v>1.7638995000000001E-2</v>
      </c>
      <c r="M22" s="30">
        <v>10.59111</v>
      </c>
      <c r="N22" s="30">
        <f t="shared" si="3"/>
        <v>6.8842214999999998E-2</v>
      </c>
      <c r="O22" s="30">
        <v>0.18018000000000001</v>
      </c>
      <c r="P22" s="30">
        <f t="shared" si="4"/>
        <v>7.0450380000000009E-3</v>
      </c>
      <c r="Q22" s="30">
        <v>6.3088300000000004</v>
      </c>
      <c r="R22" s="30">
        <f t="shared" si="5"/>
        <v>1.2617660000000001E-2</v>
      </c>
      <c r="S22" s="30">
        <v>11.520239999999999</v>
      </c>
      <c r="T22" s="30">
        <f t="shared" si="6"/>
        <v>7.6033584000000001E-2</v>
      </c>
      <c r="U22" s="30">
        <v>2.3157899999999998</v>
      </c>
      <c r="V22" s="30">
        <f t="shared" si="7"/>
        <v>8.9621072999999982E-2</v>
      </c>
      <c r="W22" s="30">
        <v>1.0280100000000001</v>
      </c>
      <c r="X22" s="30">
        <f t="shared" si="8"/>
        <v>1.8298578000000003E-2</v>
      </c>
      <c r="Y22" s="30">
        <v>0.55000000000000004</v>
      </c>
      <c r="Z22" s="30">
        <f t="shared" si="9"/>
        <v>3.9435000000000005E-2</v>
      </c>
      <c r="AA22" s="30">
        <v>0.37063199999999996</v>
      </c>
      <c r="AB22" s="30">
        <f t="shared" si="10"/>
        <v>5.5335357599999989E-2</v>
      </c>
      <c r="AC22" s="30">
        <v>97.041271999999978</v>
      </c>
    </row>
    <row r="23" spans="1:29" x14ac:dyDescent="0.25">
      <c r="A23" s="15" t="s">
        <v>71</v>
      </c>
      <c r="B23" s="15">
        <v>20</v>
      </c>
      <c r="C23" s="15">
        <v>1</v>
      </c>
      <c r="D23" s="15" t="s">
        <v>72</v>
      </c>
      <c r="E23" s="15" t="s">
        <v>155</v>
      </c>
      <c r="F23" s="15">
        <v>1</v>
      </c>
      <c r="G23" s="37">
        <v>43.503909999999998</v>
      </c>
      <c r="H23" s="30">
        <f t="shared" si="0"/>
        <v>0.12181094799999999</v>
      </c>
      <c r="I23" s="37">
        <v>3.0159899999999999</v>
      </c>
      <c r="J23" s="30">
        <f t="shared" si="1"/>
        <v>2.5032716999999999E-2</v>
      </c>
      <c r="K23" s="37">
        <v>15.184150000000001</v>
      </c>
      <c r="L23" s="30">
        <f t="shared" si="2"/>
        <v>1.6702565000000003E-2</v>
      </c>
      <c r="M23" s="37">
        <v>12.10249</v>
      </c>
      <c r="N23" s="30">
        <f t="shared" si="3"/>
        <v>7.8666185E-2</v>
      </c>
      <c r="O23" s="37">
        <v>0.2344</v>
      </c>
      <c r="P23" s="30">
        <f t="shared" si="4"/>
        <v>9.165040000000001E-3</v>
      </c>
      <c r="Q23" s="37">
        <v>6.3525700000000001</v>
      </c>
      <c r="R23" s="30">
        <f t="shared" si="5"/>
        <v>1.270514E-2</v>
      </c>
      <c r="S23" s="37">
        <v>11.948180000000001</v>
      </c>
      <c r="T23" s="30">
        <f t="shared" si="6"/>
        <v>7.8857988000000004E-2</v>
      </c>
      <c r="U23" s="37">
        <v>2.4643000000000002</v>
      </c>
      <c r="V23" s="30">
        <f t="shared" si="7"/>
        <v>9.5368410000000001E-2</v>
      </c>
      <c r="W23" s="37">
        <v>0.89732000000000001</v>
      </c>
      <c r="X23" s="30">
        <f t="shared" si="8"/>
        <v>1.5972296E-2</v>
      </c>
      <c r="Y23" s="37">
        <v>0.92898000000000003</v>
      </c>
      <c r="Z23" s="30">
        <f t="shared" si="9"/>
        <v>6.6607866000000002E-2</v>
      </c>
      <c r="AA23" s="37">
        <v>0.37980000000000003</v>
      </c>
      <c r="AB23" s="30">
        <f t="shared" si="10"/>
        <v>5.670414E-2</v>
      </c>
      <c r="AC23" s="37">
        <v>97.012089999999986</v>
      </c>
    </row>
    <row r="24" spans="1:29" x14ac:dyDescent="0.25">
      <c r="A24" s="15" t="s">
        <v>71</v>
      </c>
      <c r="B24" s="15">
        <v>23</v>
      </c>
      <c r="C24" s="15">
        <v>1</v>
      </c>
      <c r="D24" s="15" t="s">
        <v>72</v>
      </c>
      <c r="E24" s="15" t="s">
        <v>155</v>
      </c>
      <c r="F24" s="15">
        <v>1</v>
      </c>
      <c r="G24" s="37">
        <v>44.711880000000001</v>
      </c>
      <c r="H24" s="30">
        <f t="shared" si="0"/>
        <v>0.125193264</v>
      </c>
      <c r="I24" s="37">
        <v>3.1246499999999999</v>
      </c>
      <c r="J24" s="30">
        <f t="shared" si="1"/>
        <v>2.5934595000000001E-2</v>
      </c>
      <c r="K24" s="37">
        <v>16.067540000000001</v>
      </c>
      <c r="L24" s="30">
        <f t="shared" si="2"/>
        <v>1.7674294000000004E-2</v>
      </c>
      <c r="M24" s="37">
        <v>11.9695</v>
      </c>
      <c r="N24" s="30">
        <f t="shared" si="3"/>
        <v>7.7801750000000003E-2</v>
      </c>
      <c r="O24" s="37">
        <v>0.20582</v>
      </c>
      <c r="P24" s="30">
        <f t="shared" si="4"/>
        <v>8.0475620000000012E-3</v>
      </c>
      <c r="Q24" s="37">
        <v>6.0534499999999998</v>
      </c>
      <c r="R24" s="30">
        <f t="shared" si="5"/>
        <v>1.21069E-2</v>
      </c>
      <c r="S24" s="37">
        <v>11.569649999999999</v>
      </c>
      <c r="T24" s="30">
        <f t="shared" si="6"/>
        <v>7.6359689999999994E-2</v>
      </c>
      <c r="U24" s="37">
        <v>2.42957</v>
      </c>
      <c r="V24" s="30">
        <f t="shared" si="7"/>
        <v>9.4024359000000002E-2</v>
      </c>
      <c r="W24" s="37">
        <v>0.84447000000000005</v>
      </c>
      <c r="X24" s="30">
        <f t="shared" si="8"/>
        <v>1.5031566000000001E-2</v>
      </c>
      <c r="Y24" s="37">
        <v>0.45678000000000002</v>
      </c>
      <c r="Z24" s="30">
        <f t="shared" si="9"/>
        <v>3.2751125999999998E-2</v>
      </c>
      <c r="AA24" s="37">
        <v>0.40069600000000005</v>
      </c>
      <c r="AB24" s="30">
        <f t="shared" si="10"/>
        <v>5.9823912800000004E-2</v>
      </c>
      <c r="AC24" s="37">
        <v>97.834005999999988</v>
      </c>
    </row>
    <row r="25" spans="1:29" x14ac:dyDescent="0.25">
      <c r="A25" s="15" t="s">
        <v>71</v>
      </c>
      <c r="B25" s="15">
        <v>28</v>
      </c>
      <c r="C25" s="15">
        <v>1</v>
      </c>
      <c r="D25" s="15" t="s">
        <v>72</v>
      </c>
      <c r="E25" s="15" t="s">
        <v>155</v>
      </c>
      <c r="F25" s="15">
        <v>1</v>
      </c>
      <c r="G25" s="30">
        <v>44.726410000000001</v>
      </c>
      <c r="H25" s="30">
        <f t="shared" si="0"/>
        <v>0.12523394800000001</v>
      </c>
      <c r="I25" s="30">
        <v>3.45899</v>
      </c>
      <c r="J25" s="30">
        <f t="shared" si="1"/>
        <v>2.8709617E-2</v>
      </c>
      <c r="K25" s="30">
        <v>13.18764</v>
      </c>
      <c r="L25" s="30">
        <f t="shared" si="2"/>
        <v>1.4506404000000001E-2</v>
      </c>
      <c r="M25" s="30">
        <v>13.393330000000001</v>
      </c>
      <c r="N25" s="30">
        <f t="shared" si="3"/>
        <v>8.7056645000000002E-2</v>
      </c>
      <c r="O25" s="37">
        <v>0.25736999999999999</v>
      </c>
      <c r="P25" s="30">
        <f t="shared" si="4"/>
        <v>1.0063167E-2</v>
      </c>
      <c r="Q25" s="37">
        <v>5.7674200000000004</v>
      </c>
      <c r="R25" s="30">
        <f t="shared" si="5"/>
        <v>1.1534840000000001E-2</v>
      </c>
      <c r="S25" s="37">
        <v>12.38354</v>
      </c>
      <c r="T25" s="30">
        <f t="shared" si="6"/>
        <v>8.1731364000000001E-2</v>
      </c>
      <c r="U25" s="37">
        <v>2.58779</v>
      </c>
      <c r="V25" s="30">
        <f t="shared" si="7"/>
        <v>0.100147473</v>
      </c>
      <c r="W25" s="37">
        <v>1.06663</v>
      </c>
      <c r="X25" s="30">
        <f t="shared" si="8"/>
        <v>1.8986013999999999E-2</v>
      </c>
      <c r="Y25" s="37">
        <v>0.93815999999999999</v>
      </c>
      <c r="Z25" s="30">
        <f t="shared" si="9"/>
        <v>6.7266071999999996E-2</v>
      </c>
      <c r="AA25" s="37">
        <v>0.169296</v>
      </c>
      <c r="AB25" s="30">
        <f t="shared" si="10"/>
        <v>2.5275892799999998E-2</v>
      </c>
      <c r="AC25" s="37">
        <v>97.936576000000002</v>
      </c>
    </row>
    <row r="26" spans="1:29" x14ac:dyDescent="0.25">
      <c r="A26" s="15" t="s">
        <v>71</v>
      </c>
      <c r="B26" s="15">
        <v>30</v>
      </c>
      <c r="C26" s="15">
        <v>1</v>
      </c>
      <c r="D26" s="15" t="s">
        <v>72</v>
      </c>
      <c r="E26" s="15" t="s">
        <v>155</v>
      </c>
      <c r="F26" s="15">
        <v>1</v>
      </c>
      <c r="G26" s="30">
        <v>45.45861</v>
      </c>
      <c r="H26" s="30">
        <f t="shared" si="0"/>
        <v>0.12728410800000001</v>
      </c>
      <c r="I26" s="30">
        <v>2.42794</v>
      </c>
      <c r="J26" s="30">
        <f t="shared" si="1"/>
        <v>2.0151901999999999E-2</v>
      </c>
      <c r="K26" s="30">
        <v>16.460789999999999</v>
      </c>
      <c r="L26" s="30">
        <f t="shared" si="2"/>
        <v>1.8106869000000001E-2</v>
      </c>
      <c r="M26" s="30">
        <v>10.422639999999999</v>
      </c>
      <c r="N26" s="30">
        <f t="shared" si="3"/>
        <v>6.7747159999999987E-2</v>
      </c>
      <c r="O26" s="37">
        <v>0.18612000000000001</v>
      </c>
      <c r="P26" s="30">
        <f t="shared" si="4"/>
        <v>7.2772920000000012E-3</v>
      </c>
      <c r="Q26" s="37">
        <v>6.34253</v>
      </c>
      <c r="R26" s="30">
        <f t="shared" si="5"/>
        <v>1.268506E-2</v>
      </c>
      <c r="S26" s="37">
        <v>12.07948</v>
      </c>
      <c r="T26" s="30">
        <f t="shared" si="6"/>
        <v>7.9724567999999996E-2</v>
      </c>
      <c r="U26" s="37">
        <v>2.6308400000000001</v>
      </c>
      <c r="V26" s="30">
        <f t="shared" si="7"/>
        <v>0.101813508</v>
      </c>
      <c r="W26" s="37">
        <v>0.94964000000000004</v>
      </c>
      <c r="X26" s="30">
        <f t="shared" si="8"/>
        <v>1.6903592000000002E-2</v>
      </c>
      <c r="Y26" s="37">
        <v>0.61170000000000002</v>
      </c>
      <c r="Z26" s="30">
        <f t="shared" si="9"/>
        <v>4.3858890000000005E-2</v>
      </c>
      <c r="AA26" s="37">
        <v>0.26411200000000001</v>
      </c>
      <c r="AB26" s="30">
        <f t="shared" si="10"/>
        <v>3.9431921599999996E-2</v>
      </c>
      <c r="AC26" s="37">
        <v>97.834402000000011</v>
      </c>
    </row>
    <row r="27" spans="1:29" x14ac:dyDescent="0.25">
      <c r="A27" s="15" t="s">
        <v>71</v>
      </c>
      <c r="B27" s="15">
        <v>30</v>
      </c>
      <c r="C27" s="15">
        <v>2</v>
      </c>
      <c r="D27" s="15" t="s">
        <v>72</v>
      </c>
      <c r="E27" s="15" t="s">
        <v>155</v>
      </c>
      <c r="F27" s="15">
        <v>1</v>
      </c>
      <c r="G27" s="30">
        <v>45.102069999999998</v>
      </c>
      <c r="H27" s="30">
        <f t="shared" si="0"/>
        <v>0.12628579600000001</v>
      </c>
      <c r="I27" s="30">
        <v>2.5532499999999998</v>
      </c>
      <c r="J27" s="30">
        <f t="shared" si="1"/>
        <v>2.1191974999999998E-2</v>
      </c>
      <c r="K27" s="30">
        <v>16.277920000000002</v>
      </c>
      <c r="L27" s="30">
        <f t="shared" si="2"/>
        <v>1.7905712000000004E-2</v>
      </c>
      <c r="M27" s="30">
        <v>10.63043</v>
      </c>
      <c r="N27" s="30">
        <f t="shared" si="3"/>
        <v>6.9097795000000004E-2</v>
      </c>
      <c r="O27" s="37">
        <v>0.21092</v>
      </c>
      <c r="P27" s="30">
        <f t="shared" si="4"/>
        <v>8.246972E-3</v>
      </c>
      <c r="Q27" s="37">
        <v>6.2172999999999998</v>
      </c>
      <c r="R27" s="30">
        <f t="shared" si="5"/>
        <v>1.2434600000000001E-2</v>
      </c>
      <c r="S27" s="37">
        <v>12.047040000000001</v>
      </c>
      <c r="T27" s="30">
        <f t="shared" si="6"/>
        <v>7.9510464000000003E-2</v>
      </c>
      <c r="U27" s="37">
        <v>2.7532399999999999</v>
      </c>
      <c r="V27" s="30">
        <f t="shared" si="7"/>
        <v>0.106550388</v>
      </c>
      <c r="W27" s="37">
        <v>0.95379000000000003</v>
      </c>
      <c r="X27" s="30">
        <f t="shared" si="8"/>
        <v>1.6977461999999999E-2</v>
      </c>
      <c r="Y27" s="37">
        <v>0.63741999999999999</v>
      </c>
      <c r="Z27" s="30">
        <f t="shared" si="9"/>
        <v>4.5703014E-2</v>
      </c>
      <c r="AA27" s="37">
        <v>0.217144</v>
      </c>
      <c r="AB27" s="30">
        <f t="shared" si="10"/>
        <v>3.2419599199999996E-2</v>
      </c>
      <c r="AC27" s="37">
        <v>97.600524000000007</v>
      </c>
    </row>
    <row r="28" spans="1:29" x14ac:dyDescent="0.25">
      <c r="A28" s="15" t="s">
        <v>71</v>
      </c>
      <c r="B28" s="15">
        <v>31</v>
      </c>
      <c r="C28" s="15">
        <v>1</v>
      </c>
      <c r="D28" s="15" t="s">
        <v>72</v>
      </c>
      <c r="E28" s="15" t="s">
        <v>155</v>
      </c>
      <c r="F28" s="15">
        <v>1</v>
      </c>
      <c r="G28" s="30">
        <v>45.218089999999997</v>
      </c>
      <c r="H28" s="30">
        <f t="shared" si="0"/>
        <v>0.12661065199999999</v>
      </c>
      <c r="I28" s="30">
        <v>2.5292300000000001</v>
      </c>
      <c r="J28" s="30">
        <f t="shared" si="1"/>
        <v>2.0992609000000002E-2</v>
      </c>
      <c r="K28" s="30">
        <v>15.90855</v>
      </c>
      <c r="L28" s="30">
        <f t="shared" si="2"/>
        <v>1.7499405000000003E-2</v>
      </c>
      <c r="M28" s="30">
        <v>10.94487</v>
      </c>
      <c r="N28" s="30">
        <f t="shared" si="3"/>
        <v>7.1141654999999998E-2</v>
      </c>
      <c r="O28" s="37">
        <v>0.18723000000000001</v>
      </c>
      <c r="P28" s="30">
        <f t="shared" si="4"/>
        <v>7.3206930000000005E-3</v>
      </c>
      <c r="Q28" s="37">
        <v>6.5212700000000003</v>
      </c>
      <c r="R28" s="30">
        <f t="shared" si="5"/>
        <v>1.3042540000000002E-2</v>
      </c>
      <c r="S28" s="37">
        <v>12.3316</v>
      </c>
      <c r="T28" s="30">
        <f t="shared" si="6"/>
        <v>8.1388559999999999E-2</v>
      </c>
      <c r="U28" s="37">
        <v>2.5511499999999998</v>
      </c>
      <c r="V28" s="30">
        <f t="shared" si="7"/>
        <v>9.8729504999999981E-2</v>
      </c>
      <c r="W28" s="37">
        <v>0.78491</v>
      </c>
      <c r="X28" s="30">
        <f t="shared" si="8"/>
        <v>1.3971397999999999E-2</v>
      </c>
      <c r="Y28" s="37">
        <v>0.70867999999999998</v>
      </c>
      <c r="Z28" s="30">
        <f t="shared" si="9"/>
        <v>5.0812355999999996E-2</v>
      </c>
      <c r="AA28" s="37">
        <v>0.35044799999999998</v>
      </c>
      <c r="AB28" s="30">
        <f t="shared" si="10"/>
        <v>5.2321886399999996E-2</v>
      </c>
      <c r="AC28" s="37">
        <v>98.036027999999973</v>
      </c>
    </row>
    <row r="29" spans="1:29" x14ac:dyDescent="0.25">
      <c r="A29" s="15" t="s">
        <v>71</v>
      </c>
      <c r="B29" s="15">
        <v>31</v>
      </c>
      <c r="C29" s="15">
        <v>2</v>
      </c>
      <c r="D29" s="15" t="s">
        <v>72</v>
      </c>
      <c r="E29" s="15" t="s">
        <v>155</v>
      </c>
      <c r="F29" s="15">
        <v>1</v>
      </c>
      <c r="G29" s="30">
        <v>44.992699999999999</v>
      </c>
      <c r="H29" s="30">
        <f t="shared" si="0"/>
        <v>0.12597955999999999</v>
      </c>
      <c r="I29" s="30">
        <v>2.8770799999999999</v>
      </c>
      <c r="J29" s="30">
        <f t="shared" si="1"/>
        <v>2.3879763999999998E-2</v>
      </c>
      <c r="K29" s="30">
        <v>15.264430000000001</v>
      </c>
      <c r="L29" s="30">
        <f t="shared" si="2"/>
        <v>1.6790873000000001E-2</v>
      </c>
      <c r="M29" s="30">
        <v>11.528029999999999</v>
      </c>
      <c r="N29" s="30">
        <f t="shared" si="3"/>
        <v>7.4932194999999993E-2</v>
      </c>
      <c r="O29" s="37">
        <v>0.21371000000000001</v>
      </c>
      <c r="P29" s="30">
        <f t="shared" si="4"/>
        <v>8.3560610000000014E-3</v>
      </c>
      <c r="Q29" s="37">
        <v>6.3575200000000001</v>
      </c>
      <c r="R29" s="30">
        <f t="shared" si="5"/>
        <v>1.271504E-2</v>
      </c>
      <c r="S29" s="37">
        <v>11.985670000000001</v>
      </c>
      <c r="T29" s="30">
        <f t="shared" si="6"/>
        <v>7.9105422000000009E-2</v>
      </c>
      <c r="U29" s="37">
        <v>2.5612200000000001</v>
      </c>
      <c r="V29" s="30">
        <f t="shared" si="7"/>
        <v>9.9119213999999997E-2</v>
      </c>
      <c r="W29" s="37">
        <v>0.89302999999999999</v>
      </c>
      <c r="X29" s="30">
        <f t="shared" si="8"/>
        <v>1.5895934E-2</v>
      </c>
      <c r="Y29" s="37">
        <v>0.82130000000000003</v>
      </c>
      <c r="Z29" s="30">
        <f t="shared" si="9"/>
        <v>5.8887210000000002E-2</v>
      </c>
      <c r="AA29" s="37">
        <v>0.36587999999999998</v>
      </c>
      <c r="AB29" s="30">
        <f t="shared" si="10"/>
        <v>5.4625883999999993E-2</v>
      </c>
      <c r="AC29" s="37">
        <v>97.860569999999996</v>
      </c>
    </row>
    <row r="30" spans="1:29" x14ac:dyDescent="0.25">
      <c r="A30" s="15" t="s">
        <v>71</v>
      </c>
      <c r="B30" s="15">
        <v>32</v>
      </c>
      <c r="C30" s="15">
        <v>1</v>
      </c>
      <c r="D30" s="15" t="s">
        <v>72</v>
      </c>
      <c r="E30" s="15" t="s">
        <v>155</v>
      </c>
      <c r="F30" s="15">
        <v>1</v>
      </c>
      <c r="G30" s="30">
        <v>45.937480000000001</v>
      </c>
      <c r="H30" s="30">
        <f t="shared" si="0"/>
        <v>0.12862494399999999</v>
      </c>
      <c r="I30" s="30">
        <v>2.8527200000000001</v>
      </c>
      <c r="J30" s="30">
        <f t="shared" si="1"/>
        <v>2.3677576000000002E-2</v>
      </c>
      <c r="K30" s="30">
        <v>16.367280000000001</v>
      </c>
      <c r="L30" s="30">
        <f t="shared" si="2"/>
        <v>1.8004008000000002E-2</v>
      </c>
      <c r="M30" s="30">
        <v>9.4693500000000004</v>
      </c>
      <c r="N30" s="30">
        <f t="shared" si="3"/>
        <v>6.1550775000000002E-2</v>
      </c>
      <c r="O30" s="37">
        <v>0.15939999999999999</v>
      </c>
      <c r="P30" s="30">
        <f t="shared" si="4"/>
        <v>6.23254E-3</v>
      </c>
      <c r="Q30" s="37">
        <v>6.2915999999999999</v>
      </c>
      <c r="R30" s="30">
        <f t="shared" si="5"/>
        <v>1.2583199999999999E-2</v>
      </c>
      <c r="S30" s="37">
        <v>12.114940000000001</v>
      </c>
      <c r="T30" s="30">
        <f t="shared" si="6"/>
        <v>7.9958604000000003E-2</v>
      </c>
      <c r="U30" s="37">
        <v>2.5672100000000002</v>
      </c>
      <c r="V30" s="30">
        <f t="shared" si="7"/>
        <v>9.9351027000000008E-2</v>
      </c>
      <c r="W30" s="37">
        <v>0.94386999999999999</v>
      </c>
      <c r="X30" s="30">
        <f t="shared" si="8"/>
        <v>1.6800886000000001E-2</v>
      </c>
      <c r="Y30" s="37">
        <v>0.59826999999999997</v>
      </c>
      <c r="Z30" s="30">
        <f t="shared" si="9"/>
        <v>4.2895958999999997E-2</v>
      </c>
      <c r="AA30" s="37">
        <v>0.33424799999999999</v>
      </c>
      <c r="AB30" s="30">
        <f t="shared" si="10"/>
        <v>4.9903226399999993E-2</v>
      </c>
      <c r="AC30" s="37">
        <v>97.636368000000019</v>
      </c>
    </row>
    <row r="31" spans="1:29" x14ac:dyDescent="0.25">
      <c r="A31" s="15" t="s">
        <v>71</v>
      </c>
      <c r="B31" s="15">
        <v>38</v>
      </c>
      <c r="C31" s="15">
        <v>1</v>
      </c>
      <c r="D31" s="15" t="s">
        <v>72</v>
      </c>
      <c r="E31" s="15" t="s">
        <v>155</v>
      </c>
      <c r="F31" s="15">
        <v>1</v>
      </c>
      <c r="G31" s="30">
        <v>44.211539999999999</v>
      </c>
      <c r="H31" s="30">
        <f t="shared" si="0"/>
        <v>0.123792312</v>
      </c>
      <c r="I31" s="30">
        <v>3.24207</v>
      </c>
      <c r="J31" s="30">
        <f t="shared" si="1"/>
        <v>2.6909181000000001E-2</v>
      </c>
      <c r="K31" s="30">
        <v>14.10491</v>
      </c>
      <c r="L31" s="30">
        <f t="shared" si="2"/>
        <v>1.5515401000000002E-2</v>
      </c>
      <c r="M31" s="30">
        <v>13.90155</v>
      </c>
      <c r="N31" s="30">
        <f t="shared" si="3"/>
        <v>9.0360074999999998E-2</v>
      </c>
      <c r="O31" s="37">
        <v>0.26865</v>
      </c>
      <c r="P31" s="30">
        <f t="shared" si="4"/>
        <v>1.0504215000000001E-2</v>
      </c>
      <c r="Q31" s="37">
        <v>5.42544</v>
      </c>
      <c r="R31" s="30">
        <f t="shared" si="5"/>
        <v>1.085088E-2</v>
      </c>
      <c r="S31" s="37">
        <v>11.35341</v>
      </c>
      <c r="T31" s="30">
        <f t="shared" si="6"/>
        <v>7.4932505999999996E-2</v>
      </c>
      <c r="U31" s="37">
        <v>2.57924</v>
      </c>
      <c r="V31" s="30">
        <f t="shared" si="7"/>
        <v>9.9816587999999998E-2</v>
      </c>
      <c r="W31" s="37">
        <v>1.33352</v>
      </c>
      <c r="X31" s="30">
        <f t="shared" si="8"/>
        <v>2.3736656000000002E-2</v>
      </c>
      <c r="Y31" s="37">
        <v>0.89500999999999997</v>
      </c>
      <c r="Z31" s="30">
        <f t="shared" si="9"/>
        <v>6.4172217000000004E-2</v>
      </c>
      <c r="AA31" s="37">
        <v>0.302504</v>
      </c>
      <c r="AB31" s="30">
        <f t="shared" si="10"/>
        <v>4.5163847199999996E-2</v>
      </c>
      <c r="AC31" s="37">
        <v>97.617843999999977</v>
      </c>
    </row>
    <row r="32" spans="1:29" x14ac:dyDescent="0.25">
      <c r="A32" s="15" t="s">
        <v>74</v>
      </c>
      <c r="B32" s="15">
        <v>1</v>
      </c>
      <c r="C32" s="15">
        <v>1</v>
      </c>
      <c r="D32" s="15" t="s">
        <v>72</v>
      </c>
      <c r="E32" s="15" t="s">
        <v>156</v>
      </c>
      <c r="F32" s="15">
        <v>2</v>
      </c>
      <c r="G32" s="30">
        <v>45.897379999999998</v>
      </c>
      <c r="H32" s="30">
        <f>G32*0.0093</f>
        <v>0.42684563399999997</v>
      </c>
      <c r="I32" s="30">
        <v>0.42596000000000001</v>
      </c>
      <c r="J32" s="30">
        <f>I32*0.0239</f>
        <v>1.0180444E-2</v>
      </c>
      <c r="K32" s="30">
        <v>17.60764</v>
      </c>
      <c r="L32" s="30">
        <f>K32*0.0202</f>
        <v>0.35567432799999998</v>
      </c>
      <c r="M32" s="30">
        <v>13.44272</v>
      </c>
      <c r="N32" s="30">
        <f>M32*0.0086</f>
        <v>0.11560739199999999</v>
      </c>
      <c r="O32" s="37">
        <v>0.22681000000000001</v>
      </c>
      <c r="P32" s="37">
        <f>O32*0.1183</f>
        <v>2.6831623000000002E-2</v>
      </c>
      <c r="Q32" s="37">
        <v>8.6989900000000002</v>
      </c>
      <c r="R32" s="37">
        <f>Q32*0.0405</f>
        <v>0.35230909500000002</v>
      </c>
      <c r="S32" s="37">
        <v>11.54884</v>
      </c>
      <c r="T32" s="30">
        <f>S32*0.011</f>
        <v>0.12703724</v>
      </c>
      <c r="U32" s="37">
        <v>1.4060699999999999</v>
      </c>
      <c r="V32" s="37">
        <f>U32*0.0561</f>
        <v>7.8880526999999992E-2</v>
      </c>
      <c r="W32" s="37">
        <v>6.0299999999999999E-2</v>
      </c>
      <c r="X32" s="37">
        <f>W32*0.0394</f>
        <v>2.3758199999999998E-3</v>
      </c>
      <c r="Y32" s="37">
        <v>2.0209999999999999E-2</v>
      </c>
      <c r="Z32" s="37">
        <f>Y32*0.0932</f>
        <v>1.883572E-3</v>
      </c>
      <c r="AA32" s="37">
        <v>4.018E-2</v>
      </c>
      <c r="AB32" s="37">
        <f>AA32*0.4881</f>
        <v>1.9611857999999999E-2</v>
      </c>
      <c r="AC32" s="37">
        <v>99.375100000000003</v>
      </c>
    </row>
    <row r="33" spans="1:29" x14ac:dyDescent="0.25">
      <c r="A33" s="15" t="s">
        <v>74</v>
      </c>
      <c r="B33" s="15">
        <v>4</v>
      </c>
      <c r="C33" s="15">
        <v>1</v>
      </c>
      <c r="D33" s="15" t="s">
        <v>72</v>
      </c>
      <c r="E33" s="15" t="s">
        <v>156</v>
      </c>
      <c r="F33" s="15">
        <v>2</v>
      </c>
      <c r="G33" s="30">
        <v>47.842019999999998</v>
      </c>
      <c r="H33" s="30">
        <f t="shared" ref="H33:H51" si="11">G33*0.0093</f>
        <v>0.44493078599999997</v>
      </c>
      <c r="I33" s="30">
        <v>0.95209999999999995</v>
      </c>
      <c r="J33" s="30">
        <f t="shared" ref="J33:J51" si="12">I33*0.0239</f>
        <v>2.2755189999999998E-2</v>
      </c>
      <c r="K33" s="30">
        <v>16.17043</v>
      </c>
      <c r="L33" s="30">
        <f t="shared" ref="L33:L51" si="13">K33*0.0202</f>
        <v>0.32664268599999996</v>
      </c>
      <c r="M33" s="30">
        <v>10.33779</v>
      </c>
      <c r="N33" s="30">
        <f t="shared" ref="N33:N51" si="14">M33*0.0086</f>
        <v>8.8904994000000001E-2</v>
      </c>
      <c r="O33" s="37">
        <v>0.16516</v>
      </c>
      <c r="P33" s="37">
        <f t="shared" ref="P33:P51" si="15">O33*0.1183</f>
        <v>1.9538428E-2</v>
      </c>
      <c r="Q33" s="37">
        <v>7.36273</v>
      </c>
      <c r="R33" s="37">
        <f t="shared" ref="R33:R51" si="16">Q33*0.0405</f>
        <v>0.29819056500000002</v>
      </c>
      <c r="S33" s="37">
        <v>14.438219999999999</v>
      </c>
      <c r="T33" s="30">
        <f t="shared" ref="T33:T51" si="17">S33*0.011</f>
        <v>0.15882041999999999</v>
      </c>
      <c r="U33" s="37">
        <v>1.6204000000000001</v>
      </c>
      <c r="V33" s="37">
        <f t="shared" ref="V33:V51" si="18">U33*0.0561</f>
        <v>9.0904440000000003E-2</v>
      </c>
      <c r="W33" s="37">
        <v>0.16392999999999999</v>
      </c>
      <c r="X33" s="37">
        <f t="shared" ref="X33:X51" si="19">W33*0.0394</f>
        <v>6.4588419999999994E-3</v>
      </c>
      <c r="Y33" s="37">
        <v>0.15062</v>
      </c>
      <c r="Z33" s="37">
        <f t="shared" ref="Z33:Z51" si="20">Y33*0.0932</f>
        <v>1.4037784000000001E-2</v>
      </c>
      <c r="AA33" s="37">
        <v>0.20873</v>
      </c>
      <c r="AB33" s="37">
        <f t="shared" ref="AB33:AB51" si="21">AA33*0.4881</f>
        <v>0.101881113</v>
      </c>
      <c r="AC33" s="37">
        <v>99.412130000000005</v>
      </c>
    </row>
    <row r="34" spans="1:29" x14ac:dyDescent="0.25">
      <c r="A34" s="15" t="s">
        <v>74</v>
      </c>
      <c r="B34" s="15">
        <v>6</v>
      </c>
      <c r="C34" s="15">
        <v>1</v>
      </c>
      <c r="D34" s="15" t="s">
        <v>72</v>
      </c>
      <c r="E34" s="15" t="s">
        <v>156</v>
      </c>
      <c r="F34" s="15">
        <v>2</v>
      </c>
      <c r="G34" s="30">
        <v>46.792529999999999</v>
      </c>
      <c r="H34" s="30">
        <f t="shared" si="11"/>
        <v>0.43517052899999997</v>
      </c>
      <c r="I34" s="30">
        <v>0.83498000000000006</v>
      </c>
      <c r="J34" s="30">
        <f t="shared" si="12"/>
        <v>1.9956022000000004E-2</v>
      </c>
      <c r="K34" s="30">
        <v>15.754720000000001</v>
      </c>
      <c r="L34" s="30">
        <f t="shared" si="13"/>
        <v>0.31824534399999999</v>
      </c>
      <c r="M34" s="30">
        <v>9.4144400000000008</v>
      </c>
      <c r="N34" s="30">
        <f t="shared" si="14"/>
        <v>8.0964184000000008E-2</v>
      </c>
      <c r="O34" s="37">
        <v>0.16814999999999999</v>
      </c>
      <c r="P34" s="37">
        <f t="shared" si="15"/>
        <v>1.9892145E-2</v>
      </c>
      <c r="Q34" s="37">
        <v>9.3440600000000007</v>
      </c>
      <c r="R34" s="37">
        <f t="shared" si="16"/>
        <v>0.37843443000000004</v>
      </c>
      <c r="S34" s="37">
        <v>14.27951</v>
      </c>
      <c r="T34" s="30">
        <f t="shared" si="17"/>
        <v>0.15707461</v>
      </c>
      <c r="U34" s="37">
        <v>1.60975</v>
      </c>
      <c r="V34" s="37">
        <f t="shared" si="18"/>
        <v>9.0306974999999998E-2</v>
      </c>
      <c r="W34" s="37">
        <v>2.529E-2</v>
      </c>
      <c r="X34" s="37">
        <f t="shared" si="19"/>
        <v>9.9642599999999991E-4</v>
      </c>
      <c r="Y34" s="37">
        <v>3.9320000000000001E-2</v>
      </c>
      <c r="Z34" s="37">
        <f t="shared" si="20"/>
        <v>3.6646240000000004E-3</v>
      </c>
      <c r="AA34" s="37">
        <v>0.15643000000000001</v>
      </c>
      <c r="AB34" s="37">
        <f t="shared" si="21"/>
        <v>7.6353483E-2</v>
      </c>
      <c r="AC34" s="37">
        <v>98.419180000000011</v>
      </c>
    </row>
    <row r="35" spans="1:29" x14ac:dyDescent="0.25">
      <c r="A35" s="15" t="s">
        <v>74</v>
      </c>
      <c r="B35" s="15">
        <v>7</v>
      </c>
      <c r="C35" s="15">
        <v>1</v>
      </c>
      <c r="D35" s="15" t="s">
        <v>72</v>
      </c>
      <c r="E35" s="15" t="s">
        <v>156</v>
      </c>
      <c r="F35" s="15">
        <v>2</v>
      </c>
      <c r="G35" s="30">
        <v>49.03322</v>
      </c>
      <c r="H35" s="30">
        <f t="shared" si="11"/>
        <v>0.45600894599999997</v>
      </c>
      <c r="I35" s="30">
        <v>0.78034000000000003</v>
      </c>
      <c r="J35" s="30">
        <f t="shared" si="12"/>
        <v>1.8650126000000003E-2</v>
      </c>
      <c r="K35" s="30">
        <v>15.87589</v>
      </c>
      <c r="L35" s="30">
        <f t="shared" si="13"/>
        <v>0.32069297799999996</v>
      </c>
      <c r="M35" s="30">
        <v>8.8290600000000001</v>
      </c>
      <c r="N35" s="30">
        <f t="shared" si="14"/>
        <v>7.5929916E-2</v>
      </c>
      <c r="O35" s="37">
        <v>0.15228</v>
      </c>
      <c r="P35" s="37">
        <f t="shared" si="15"/>
        <v>1.8014723999999999E-2</v>
      </c>
      <c r="Q35" s="37">
        <v>8.9104100000000006</v>
      </c>
      <c r="R35" s="37">
        <f t="shared" si="16"/>
        <v>0.36087160500000004</v>
      </c>
      <c r="S35" s="37">
        <v>14.30007</v>
      </c>
      <c r="T35" s="30">
        <f t="shared" si="17"/>
        <v>0.15730076999999998</v>
      </c>
      <c r="U35" s="37">
        <v>1.7501599999999999</v>
      </c>
      <c r="V35" s="37">
        <f t="shared" si="18"/>
        <v>9.8183975999999992E-2</v>
      </c>
      <c r="W35" s="37">
        <v>1.321E-2</v>
      </c>
      <c r="X35" s="37">
        <f t="shared" si="19"/>
        <v>5.2047399999999994E-4</v>
      </c>
      <c r="Y35" s="37">
        <v>5.178E-2</v>
      </c>
      <c r="Z35" s="37">
        <f t="shared" si="20"/>
        <v>4.8258960000000005E-3</v>
      </c>
      <c r="AA35" s="37">
        <v>0.10065</v>
      </c>
      <c r="AB35" s="37">
        <f t="shared" si="21"/>
        <v>4.9127264999999996E-2</v>
      </c>
      <c r="AC35" s="37">
        <v>99.797070000000005</v>
      </c>
    </row>
    <row r="36" spans="1:29" x14ac:dyDescent="0.25">
      <c r="A36" s="15" t="s">
        <v>74</v>
      </c>
      <c r="B36" s="15">
        <v>8</v>
      </c>
      <c r="C36" s="15">
        <v>1</v>
      </c>
      <c r="D36" s="15" t="s">
        <v>72</v>
      </c>
      <c r="E36" s="15" t="s">
        <v>156</v>
      </c>
      <c r="F36" s="15">
        <v>2</v>
      </c>
      <c r="G36" s="30">
        <v>48.016480000000001</v>
      </c>
      <c r="H36" s="30">
        <f t="shared" si="11"/>
        <v>0.44655326399999995</v>
      </c>
      <c r="I36" s="30">
        <v>0.74470999999999998</v>
      </c>
      <c r="J36" s="30">
        <f t="shared" si="12"/>
        <v>1.7798569E-2</v>
      </c>
      <c r="K36" s="30">
        <v>15.77168</v>
      </c>
      <c r="L36" s="30">
        <f t="shared" si="13"/>
        <v>0.31858793599999996</v>
      </c>
      <c r="M36" s="30">
        <v>9.29556</v>
      </c>
      <c r="N36" s="30">
        <f t="shared" si="14"/>
        <v>7.9941815999999999E-2</v>
      </c>
      <c r="O36" s="37">
        <v>0.154</v>
      </c>
      <c r="P36" s="37">
        <f t="shared" si="15"/>
        <v>1.82182E-2</v>
      </c>
      <c r="Q36" s="37">
        <v>9.3683200000000006</v>
      </c>
      <c r="R36" s="37">
        <f t="shared" si="16"/>
        <v>0.37941696000000003</v>
      </c>
      <c r="S36" s="37">
        <v>14.1996</v>
      </c>
      <c r="T36" s="30">
        <f t="shared" si="17"/>
        <v>0.15619559999999999</v>
      </c>
      <c r="U36" s="37">
        <v>1.4925900000000001</v>
      </c>
      <c r="V36" s="37">
        <f t="shared" si="18"/>
        <v>8.3734298999999998E-2</v>
      </c>
      <c r="W36" s="37">
        <v>3.526E-2</v>
      </c>
      <c r="X36" s="37">
        <f t="shared" si="19"/>
        <v>1.389244E-3</v>
      </c>
      <c r="Y36" s="37">
        <v>1.1860000000000001E-2</v>
      </c>
      <c r="Z36" s="37">
        <f t="shared" si="20"/>
        <v>1.1053520000000002E-3</v>
      </c>
      <c r="AA36" s="37">
        <v>0.12975</v>
      </c>
      <c r="AB36" s="37">
        <f t="shared" si="21"/>
        <v>6.3330974999999998E-2</v>
      </c>
      <c r="AC36" s="37">
        <v>99.219809999999995</v>
      </c>
    </row>
    <row r="37" spans="1:29" x14ac:dyDescent="0.25">
      <c r="A37" s="15" t="s">
        <v>74</v>
      </c>
      <c r="B37" s="15">
        <v>10</v>
      </c>
      <c r="C37" s="15">
        <v>1</v>
      </c>
      <c r="D37" s="15" t="s">
        <v>72</v>
      </c>
      <c r="E37" s="15" t="s">
        <v>156</v>
      </c>
      <c r="F37" s="15">
        <v>2</v>
      </c>
      <c r="G37" s="30">
        <v>47.750630000000001</v>
      </c>
      <c r="H37" s="30">
        <f t="shared" si="11"/>
        <v>0.44408085899999999</v>
      </c>
      <c r="I37" s="30">
        <v>1.2432799999999999</v>
      </c>
      <c r="J37" s="30">
        <f t="shared" si="12"/>
        <v>2.9714391999999999E-2</v>
      </c>
      <c r="K37" s="30">
        <v>15.54049</v>
      </c>
      <c r="L37" s="30">
        <f t="shared" si="13"/>
        <v>0.31391789799999997</v>
      </c>
      <c r="M37" s="30">
        <v>10.09108</v>
      </c>
      <c r="N37" s="30">
        <f t="shared" si="14"/>
        <v>8.6783288E-2</v>
      </c>
      <c r="O37" s="37">
        <v>0.18526000000000001</v>
      </c>
      <c r="P37" s="37">
        <f t="shared" si="15"/>
        <v>2.1916258000000001E-2</v>
      </c>
      <c r="Q37" s="37">
        <v>9.0743399999999994</v>
      </c>
      <c r="R37" s="37">
        <f t="shared" si="16"/>
        <v>0.36751076999999999</v>
      </c>
      <c r="S37" s="37">
        <v>13.68493</v>
      </c>
      <c r="T37" s="30">
        <f t="shared" si="17"/>
        <v>0.15053422999999999</v>
      </c>
      <c r="U37" s="37">
        <v>1.61642</v>
      </c>
      <c r="V37" s="37">
        <f t="shared" si="18"/>
        <v>9.0681161999999996E-2</v>
      </c>
      <c r="W37" s="37">
        <v>0.15342</v>
      </c>
      <c r="X37" s="37">
        <f t="shared" si="19"/>
        <v>6.044748E-3</v>
      </c>
      <c r="Y37" s="37">
        <v>0.10965</v>
      </c>
      <c r="Z37" s="37">
        <f t="shared" si="20"/>
        <v>1.021938E-2</v>
      </c>
      <c r="AA37" s="37">
        <v>0.22467999999999999</v>
      </c>
      <c r="AB37" s="37">
        <f t="shared" si="21"/>
        <v>0.10966630799999999</v>
      </c>
      <c r="AC37" s="37">
        <v>99.674180000000021</v>
      </c>
    </row>
    <row r="38" spans="1:29" x14ac:dyDescent="0.25">
      <c r="A38" s="15" t="s">
        <v>74</v>
      </c>
      <c r="B38" s="15">
        <v>11</v>
      </c>
      <c r="C38" s="15">
        <v>1</v>
      </c>
      <c r="D38" s="15" t="s">
        <v>72</v>
      </c>
      <c r="E38" s="15" t="s">
        <v>156</v>
      </c>
      <c r="F38" s="15">
        <v>2</v>
      </c>
      <c r="G38" s="30">
        <v>48.338079999999998</v>
      </c>
      <c r="H38" s="30">
        <f t="shared" si="11"/>
        <v>0.44954414399999992</v>
      </c>
      <c r="I38" s="30">
        <v>0.99975999999999998</v>
      </c>
      <c r="J38" s="30">
        <f t="shared" si="12"/>
        <v>2.3894264000000002E-2</v>
      </c>
      <c r="K38" s="30">
        <v>16.110880000000002</v>
      </c>
      <c r="L38" s="30">
        <f t="shared" si="13"/>
        <v>0.32543977600000001</v>
      </c>
      <c r="M38" s="30">
        <v>8.4753799999999995</v>
      </c>
      <c r="N38" s="30">
        <f t="shared" si="14"/>
        <v>7.2888267999999992E-2</v>
      </c>
      <c r="O38" s="37">
        <v>0.14799000000000001</v>
      </c>
      <c r="P38" s="37">
        <f t="shared" si="15"/>
        <v>1.7507217000000002E-2</v>
      </c>
      <c r="Q38" s="37">
        <v>8.7010299999999994</v>
      </c>
      <c r="R38" s="37">
        <f t="shared" si="16"/>
        <v>0.35239171499999999</v>
      </c>
      <c r="S38" s="37">
        <v>14.177339999999999</v>
      </c>
      <c r="T38" s="30">
        <f t="shared" si="17"/>
        <v>0.15595073999999998</v>
      </c>
      <c r="U38" s="37">
        <v>1.8685099999999999</v>
      </c>
      <c r="V38" s="37">
        <f t="shared" si="18"/>
        <v>0.10482341099999999</v>
      </c>
      <c r="W38" s="37">
        <v>1.976E-2</v>
      </c>
      <c r="X38" s="37">
        <f t="shared" si="19"/>
        <v>7.7854399999999994E-4</v>
      </c>
      <c r="Y38" s="37">
        <v>2.2409999999999999E-2</v>
      </c>
      <c r="Z38" s="37">
        <f t="shared" si="20"/>
        <v>2.0886120000000001E-3</v>
      </c>
      <c r="AA38" s="37">
        <v>0.15190000000000001</v>
      </c>
      <c r="AB38" s="37">
        <f t="shared" si="21"/>
        <v>7.4142390000000002E-2</v>
      </c>
      <c r="AC38" s="37">
        <v>99.013040000000004</v>
      </c>
    </row>
    <row r="39" spans="1:29" x14ac:dyDescent="0.25">
      <c r="A39" s="15" t="s">
        <v>74</v>
      </c>
      <c r="B39" s="15">
        <v>12</v>
      </c>
      <c r="C39" s="15">
        <v>1</v>
      </c>
      <c r="D39" s="15" t="s">
        <v>72</v>
      </c>
      <c r="E39" s="15" t="s">
        <v>156</v>
      </c>
      <c r="F39" s="15">
        <v>2</v>
      </c>
      <c r="G39" s="30">
        <v>46.710259999999998</v>
      </c>
      <c r="H39" s="30">
        <f t="shared" si="11"/>
        <v>0.43440541799999993</v>
      </c>
      <c r="I39" s="30">
        <v>0.22090000000000001</v>
      </c>
      <c r="J39" s="30">
        <f t="shared" si="12"/>
        <v>5.2795100000000003E-3</v>
      </c>
      <c r="K39" s="30">
        <v>18.620290000000001</v>
      </c>
      <c r="L39" s="30">
        <f t="shared" si="13"/>
        <v>0.37612985799999998</v>
      </c>
      <c r="M39" s="30">
        <v>11.18989</v>
      </c>
      <c r="N39" s="30">
        <f t="shared" si="14"/>
        <v>9.6233053999999998E-2</v>
      </c>
      <c r="O39" s="37">
        <v>0.22345000000000001</v>
      </c>
      <c r="P39" s="37">
        <f t="shared" si="15"/>
        <v>2.6434135000000001E-2</v>
      </c>
      <c r="Q39" s="37">
        <v>8.5328099999999996</v>
      </c>
      <c r="R39" s="37">
        <f t="shared" si="16"/>
        <v>0.34557880499999999</v>
      </c>
      <c r="S39" s="37">
        <v>12.760960000000001</v>
      </c>
      <c r="T39" s="30">
        <f t="shared" si="17"/>
        <v>0.14037056000000001</v>
      </c>
      <c r="U39" s="37">
        <v>1.3224</v>
      </c>
      <c r="V39" s="37">
        <f t="shared" si="18"/>
        <v>7.4186639999999998E-2</v>
      </c>
      <c r="W39" s="37">
        <v>3.8899999999999997E-2</v>
      </c>
      <c r="X39" s="37">
        <f t="shared" si="19"/>
        <v>1.5326599999999997E-3</v>
      </c>
      <c r="Y39" s="37">
        <v>2.23E-2</v>
      </c>
      <c r="Z39" s="37">
        <f t="shared" si="20"/>
        <v>2.07836E-3</v>
      </c>
      <c r="AA39" s="37">
        <v>1.6160000000000001E-2</v>
      </c>
      <c r="AB39" s="37">
        <f t="shared" si="21"/>
        <v>7.8876959999999996E-3</v>
      </c>
      <c r="AC39" s="37">
        <v>99.658320000000003</v>
      </c>
    </row>
    <row r="40" spans="1:29" x14ac:dyDescent="0.25">
      <c r="A40" s="15" t="s">
        <v>74</v>
      </c>
      <c r="B40" s="15">
        <v>12</v>
      </c>
      <c r="C40" s="15">
        <v>3</v>
      </c>
      <c r="D40" s="15" t="s">
        <v>72</v>
      </c>
      <c r="E40" s="15" t="s">
        <v>156</v>
      </c>
      <c r="F40" s="15">
        <v>2</v>
      </c>
      <c r="G40" s="30">
        <v>46.247</v>
      </c>
      <c r="H40" s="30">
        <f t="shared" si="11"/>
        <v>0.43009709999999995</v>
      </c>
      <c r="I40" s="30">
        <v>0.16278000000000001</v>
      </c>
      <c r="J40" s="30">
        <f t="shared" si="12"/>
        <v>3.8904420000000005E-3</v>
      </c>
      <c r="K40" s="30">
        <v>17.563189999999999</v>
      </c>
      <c r="L40" s="30">
        <f t="shared" si="13"/>
        <v>0.35477643799999997</v>
      </c>
      <c r="M40" s="30">
        <v>13.04514</v>
      </c>
      <c r="N40" s="30">
        <f t="shared" si="14"/>
        <v>0.112188204</v>
      </c>
      <c r="O40" s="37">
        <v>0.21573000000000001</v>
      </c>
      <c r="P40" s="37">
        <f t="shared" si="15"/>
        <v>2.5520859E-2</v>
      </c>
      <c r="Q40" s="37">
        <v>8.1991899999999998</v>
      </c>
      <c r="R40" s="37">
        <f t="shared" si="16"/>
        <v>0.33206719499999998</v>
      </c>
      <c r="S40" s="37">
        <v>12.155110000000001</v>
      </c>
      <c r="T40" s="30">
        <f t="shared" si="17"/>
        <v>0.13370620999999999</v>
      </c>
      <c r="U40" s="37">
        <v>1.3862300000000001</v>
      </c>
      <c r="V40" s="37">
        <f t="shared" si="18"/>
        <v>7.7767503000000002E-2</v>
      </c>
      <c r="W40" s="37">
        <v>2.8539999999999999E-2</v>
      </c>
      <c r="X40" s="37">
        <f t="shared" si="19"/>
        <v>1.1244759999999999E-3</v>
      </c>
      <c r="Y40" s="37">
        <v>-2.5409999999999999E-2</v>
      </c>
      <c r="Z40" s="37">
        <f t="shared" si="20"/>
        <v>-2.3682120000000002E-3</v>
      </c>
      <c r="AA40" s="37">
        <v>1.4500000000000001E-2</v>
      </c>
      <c r="AB40" s="37">
        <f t="shared" si="21"/>
        <v>7.0774499999999999E-3</v>
      </c>
      <c r="AC40" s="37">
        <v>98.99199999999999</v>
      </c>
    </row>
    <row r="41" spans="1:29" x14ac:dyDescent="0.25">
      <c r="A41" s="15" t="s">
        <v>74</v>
      </c>
      <c r="B41" s="15">
        <v>13</v>
      </c>
      <c r="C41" s="15">
        <v>1</v>
      </c>
      <c r="D41" s="15" t="s">
        <v>72</v>
      </c>
      <c r="E41" s="15" t="s">
        <v>156</v>
      </c>
      <c r="F41" s="15">
        <v>2</v>
      </c>
      <c r="G41" s="30">
        <v>49.414999999999999</v>
      </c>
      <c r="H41" s="30">
        <f t="shared" si="11"/>
        <v>0.45955949999999995</v>
      </c>
      <c r="I41" s="30">
        <v>1.1772899999999999</v>
      </c>
      <c r="J41" s="30">
        <f t="shared" si="12"/>
        <v>2.8137230999999999E-2</v>
      </c>
      <c r="K41" s="30">
        <v>16.585789999999999</v>
      </c>
      <c r="L41" s="30">
        <f t="shared" si="13"/>
        <v>0.33503295799999999</v>
      </c>
      <c r="M41" s="30">
        <v>9.0265799999999992</v>
      </c>
      <c r="N41" s="30">
        <f t="shared" si="14"/>
        <v>7.7628587999999998E-2</v>
      </c>
      <c r="O41" s="37">
        <v>0.14251</v>
      </c>
      <c r="P41" s="37">
        <f t="shared" si="15"/>
        <v>1.6858933E-2</v>
      </c>
      <c r="Q41" s="37">
        <v>7.0453799999999998</v>
      </c>
      <c r="R41" s="37">
        <f t="shared" si="16"/>
        <v>0.28533788999999998</v>
      </c>
      <c r="S41" s="37">
        <v>14.78711</v>
      </c>
      <c r="T41" s="30">
        <f t="shared" si="17"/>
        <v>0.16265821</v>
      </c>
      <c r="U41" s="37">
        <v>1.7242200000000001</v>
      </c>
      <c r="V41" s="37">
        <f t="shared" si="18"/>
        <v>9.6728742000000006E-2</v>
      </c>
      <c r="W41" s="37">
        <v>0.14552999999999999</v>
      </c>
      <c r="X41" s="37">
        <f t="shared" si="19"/>
        <v>5.7338819999999992E-3</v>
      </c>
      <c r="Y41" s="37">
        <v>0.10577</v>
      </c>
      <c r="Z41" s="37">
        <f t="shared" si="20"/>
        <v>9.8577640000000015E-3</v>
      </c>
      <c r="AA41" s="37">
        <v>0.18894</v>
      </c>
      <c r="AB41" s="37">
        <f t="shared" si="21"/>
        <v>9.2221613999999993E-2</v>
      </c>
      <c r="AC41" s="37">
        <v>100.34411999999999</v>
      </c>
    </row>
    <row r="42" spans="1:29" x14ac:dyDescent="0.25">
      <c r="A42" s="15" t="s">
        <v>74</v>
      </c>
      <c r="B42" s="15">
        <v>14</v>
      </c>
      <c r="C42" s="15">
        <v>1</v>
      </c>
      <c r="D42" s="15" t="s">
        <v>72</v>
      </c>
      <c r="E42" s="15" t="s">
        <v>156</v>
      </c>
      <c r="F42" s="15">
        <v>2</v>
      </c>
      <c r="G42" s="30">
        <v>48.304900000000004</v>
      </c>
      <c r="H42" s="30">
        <f t="shared" si="11"/>
        <v>0.44923556999999997</v>
      </c>
      <c r="I42" s="30">
        <v>0.86512</v>
      </c>
      <c r="J42" s="30">
        <f t="shared" si="12"/>
        <v>2.0676368000000001E-2</v>
      </c>
      <c r="K42" s="30">
        <v>15.81061</v>
      </c>
      <c r="L42" s="30">
        <f t="shared" si="13"/>
        <v>0.31937432199999999</v>
      </c>
      <c r="M42" s="30">
        <v>7.7230100000000004</v>
      </c>
      <c r="N42" s="30">
        <f t="shared" si="14"/>
        <v>6.6417886000000009E-2</v>
      </c>
      <c r="O42" s="37">
        <v>0.14341000000000001</v>
      </c>
      <c r="P42" s="37">
        <f t="shared" si="15"/>
        <v>1.6965403E-2</v>
      </c>
      <c r="Q42" s="37">
        <v>9.0614299999999997</v>
      </c>
      <c r="R42" s="37">
        <f t="shared" si="16"/>
        <v>0.366987915</v>
      </c>
      <c r="S42" s="37">
        <v>14.63111</v>
      </c>
      <c r="T42" s="30">
        <f t="shared" si="17"/>
        <v>0.16094220999999997</v>
      </c>
      <c r="U42" s="37">
        <v>1.73055</v>
      </c>
      <c r="V42" s="37">
        <f t="shared" si="18"/>
        <v>9.7083854999999997E-2</v>
      </c>
      <c r="W42" s="37">
        <v>0.13335</v>
      </c>
      <c r="X42" s="37">
        <f t="shared" si="19"/>
        <v>5.2539899999999992E-3</v>
      </c>
      <c r="Y42" s="37">
        <v>0.11686000000000001</v>
      </c>
      <c r="Z42" s="37">
        <f t="shared" si="20"/>
        <v>1.0891352000000002E-2</v>
      </c>
      <c r="AA42" s="37">
        <v>0.18764</v>
      </c>
      <c r="AB42" s="37">
        <f t="shared" si="21"/>
        <v>9.1587083999999999E-2</v>
      </c>
      <c r="AC42" s="37">
        <v>98.707989999999995</v>
      </c>
    </row>
    <row r="43" spans="1:29" x14ac:dyDescent="0.25">
      <c r="A43" s="15" t="s">
        <v>74</v>
      </c>
      <c r="B43" s="15">
        <v>15</v>
      </c>
      <c r="C43" s="15">
        <v>1</v>
      </c>
      <c r="D43" s="15" t="s">
        <v>72</v>
      </c>
      <c r="E43" s="15" t="s">
        <v>156</v>
      </c>
      <c r="F43" s="15">
        <v>2</v>
      </c>
      <c r="G43" s="30">
        <v>47.016590000000001</v>
      </c>
      <c r="H43" s="30">
        <f t="shared" si="11"/>
        <v>0.43725428699999996</v>
      </c>
      <c r="I43" s="30">
        <v>1.2454400000000001</v>
      </c>
      <c r="J43" s="30">
        <f t="shared" si="12"/>
        <v>2.9766016000000003E-2</v>
      </c>
      <c r="K43" s="30">
        <v>16.49023</v>
      </c>
      <c r="L43" s="30">
        <f t="shared" si="13"/>
        <v>0.333102646</v>
      </c>
      <c r="M43" s="30">
        <v>9.4792900000000007</v>
      </c>
      <c r="N43" s="30">
        <f t="shared" si="14"/>
        <v>8.1521894000000011E-2</v>
      </c>
      <c r="O43" s="37">
        <v>0.18396000000000001</v>
      </c>
      <c r="P43" s="37">
        <f t="shared" si="15"/>
        <v>2.1762468000000004E-2</v>
      </c>
      <c r="Q43" s="37">
        <v>8.0487699999999993</v>
      </c>
      <c r="R43" s="37">
        <f t="shared" si="16"/>
        <v>0.325975185</v>
      </c>
      <c r="S43" s="37">
        <v>15.27858</v>
      </c>
      <c r="T43" s="30">
        <f t="shared" si="17"/>
        <v>0.16806437999999999</v>
      </c>
      <c r="U43" s="37">
        <v>1.59667</v>
      </c>
      <c r="V43" s="37">
        <f t="shared" si="18"/>
        <v>8.9573186999999999E-2</v>
      </c>
      <c r="W43" s="37">
        <v>3.1269999999999999E-2</v>
      </c>
      <c r="X43" s="37">
        <f t="shared" si="19"/>
        <v>1.232038E-3</v>
      </c>
      <c r="Y43" s="37">
        <v>5.0819999999999997E-2</v>
      </c>
      <c r="Z43" s="37">
        <f t="shared" si="20"/>
        <v>4.7364240000000004E-3</v>
      </c>
      <c r="AA43" s="37">
        <v>0.18434</v>
      </c>
      <c r="AB43" s="37">
        <f t="shared" si="21"/>
        <v>8.9976353999999995E-2</v>
      </c>
      <c r="AC43" s="37">
        <v>99.605960000000039</v>
      </c>
    </row>
    <row r="44" spans="1:29" x14ac:dyDescent="0.25">
      <c r="A44" s="15" t="s">
        <v>74</v>
      </c>
      <c r="B44" s="15">
        <v>16</v>
      </c>
      <c r="C44" s="15">
        <v>1</v>
      </c>
      <c r="D44" s="15" t="s">
        <v>72</v>
      </c>
      <c r="E44" s="15" t="s">
        <v>156</v>
      </c>
      <c r="F44" s="15">
        <v>2</v>
      </c>
      <c r="G44" s="30">
        <v>48.738370000000003</v>
      </c>
      <c r="H44" s="30">
        <f t="shared" si="11"/>
        <v>0.45326684099999998</v>
      </c>
      <c r="I44" s="30">
        <v>0.84253999999999996</v>
      </c>
      <c r="J44" s="30">
        <f t="shared" si="12"/>
        <v>2.0136706000000001E-2</v>
      </c>
      <c r="K44" s="30">
        <v>15.844900000000001</v>
      </c>
      <c r="L44" s="30">
        <f t="shared" si="13"/>
        <v>0.32006698</v>
      </c>
      <c r="M44" s="30">
        <v>8.6739599999999992</v>
      </c>
      <c r="N44" s="30">
        <f t="shared" si="14"/>
        <v>7.4596055999999994E-2</v>
      </c>
      <c r="O44" s="37">
        <v>0.16747000000000001</v>
      </c>
      <c r="P44" s="37">
        <f t="shared" si="15"/>
        <v>1.9811701000000001E-2</v>
      </c>
      <c r="Q44" s="37">
        <v>8.9150700000000001</v>
      </c>
      <c r="R44" s="37">
        <f t="shared" si="16"/>
        <v>0.36106033500000001</v>
      </c>
      <c r="S44" s="37">
        <v>14.02614</v>
      </c>
      <c r="T44" s="30">
        <f t="shared" si="17"/>
        <v>0.15428754</v>
      </c>
      <c r="U44" s="37">
        <v>1.8470899999999999</v>
      </c>
      <c r="V44" s="37">
        <f t="shared" si="18"/>
        <v>0.10362174899999999</v>
      </c>
      <c r="W44" s="37">
        <v>1.396E-2</v>
      </c>
      <c r="X44" s="37">
        <f t="shared" si="19"/>
        <v>5.5002399999999998E-4</v>
      </c>
      <c r="Y44" s="37">
        <v>2.8989999999999998E-2</v>
      </c>
      <c r="Z44" s="37">
        <f t="shared" si="20"/>
        <v>2.7018680000000001E-3</v>
      </c>
      <c r="AA44" s="37">
        <v>0.15156</v>
      </c>
      <c r="AB44" s="37">
        <f t="shared" si="21"/>
        <v>7.3976435999999993E-2</v>
      </c>
      <c r="AC44" s="37">
        <v>99.250049999999973</v>
      </c>
    </row>
    <row r="45" spans="1:29" x14ac:dyDescent="0.25">
      <c r="A45" s="15" t="s">
        <v>74</v>
      </c>
      <c r="B45" s="15">
        <v>21</v>
      </c>
      <c r="C45" s="15">
        <v>1</v>
      </c>
      <c r="D45" s="15" t="s">
        <v>72</v>
      </c>
      <c r="E45" s="15" t="s">
        <v>156</v>
      </c>
      <c r="F45" s="15">
        <v>2</v>
      </c>
      <c r="G45" s="37">
        <v>49.797600000000003</v>
      </c>
      <c r="H45" s="30">
        <f t="shared" si="11"/>
        <v>0.46311767999999998</v>
      </c>
      <c r="I45" s="37">
        <v>0.55683000000000005</v>
      </c>
      <c r="J45" s="30">
        <f t="shared" si="12"/>
        <v>1.3308237000000002E-2</v>
      </c>
      <c r="K45" s="37">
        <v>16.21555</v>
      </c>
      <c r="L45" s="30">
        <f t="shared" si="13"/>
        <v>0.32755411000000001</v>
      </c>
      <c r="M45" s="37">
        <v>7.6575800000000003</v>
      </c>
      <c r="N45" s="30">
        <f t="shared" si="14"/>
        <v>6.5855188000000009E-2</v>
      </c>
      <c r="O45" s="37">
        <v>0.14373</v>
      </c>
      <c r="P45" s="37">
        <f t="shared" si="15"/>
        <v>1.7003259E-2</v>
      </c>
      <c r="Q45" s="37">
        <v>8.5831800000000005</v>
      </c>
      <c r="R45" s="37">
        <f t="shared" si="16"/>
        <v>0.34761879000000001</v>
      </c>
      <c r="S45" s="37">
        <v>15.54552</v>
      </c>
      <c r="T45" s="30">
        <f t="shared" si="17"/>
        <v>0.17100071999999999</v>
      </c>
      <c r="U45" s="37">
        <v>1.57941</v>
      </c>
      <c r="V45" s="37">
        <f t="shared" si="18"/>
        <v>8.8604901E-2</v>
      </c>
      <c r="W45" s="37">
        <v>1.34E-2</v>
      </c>
      <c r="X45" s="37">
        <f t="shared" si="19"/>
        <v>5.2795999999999995E-4</v>
      </c>
      <c r="Y45" s="37">
        <v>2.9159999999999998E-2</v>
      </c>
      <c r="Z45" s="37">
        <f t="shared" si="20"/>
        <v>2.7177120000000002E-3</v>
      </c>
      <c r="AA45" s="37">
        <v>0.15353</v>
      </c>
      <c r="AB45" s="37">
        <f t="shared" si="21"/>
        <v>7.4937992999999994E-2</v>
      </c>
      <c r="AC45" s="37">
        <v>100.27549</v>
      </c>
    </row>
    <row r="46" spans="1:29" x14ac:dyDescent="0.25">
      <c r="A46" s="15" t="s">
        <v>74</v>
      </c>
      <c r="B46" s="15">
        <v>23</v>
      </c>
      <c r="C46" s="15">
        <v>1</v>
      </c>
      <c r="D46" s="15" t="s">
        <v>72</v>
      </c>
      <c r="E46" s="15" t="s">
        <v>156</v>
      </c>
      <c r="F46" s="15">
        <v>2</v>
      </c>
      <c r="G46" s="37">
        <v>49.114649999999997</v>
      </c>
      <c r="H46" s="30">
        <f t="shared" si="11"/>
        <v>0.45676624499999996</v>
      </c>
      <c r="I46" s="37">
        <v>0.87336000000000003</v>
      </c>
      <c r="J46" s="30">
        <f t="shared" si="12"/>
        <v>2.0873304000000002E-2</v>
      </c>
      <c r="K46" s="37">
        <v>15.596120000000001</v>
      </c>
      <c r="L46" s="30">
        <f t="shared" si="13"/>
        <v>0.31504162400000002</v>
      </c>
      <c r="M46" s="37">
        <v>8.1156799999999993</v>
      </c>
      <c r="N46" s="30">
        <f t="shared" si="14"/>
        <v>6.9794847999999993E-2</v>
      </c>
      <c r="O46" s="37">
        <v>0.14815999999999999</v>
      </c>
      <c r="P46" s="37">
        <f t="shared" si="15"/>
        <v>1.7527327999999998E-2</v>
      </c>
      <c r="Q46" s="37">
        <v>8.4579199999999997</v>
      </c>
      <c r="R46" s="37">
        <f t="shared" si="16"/>
        <v>0.34254575999999998</v>
      </c>
      <c r="S46" s="37">
        <v>15.580439999999999</v>
      </c>
      <c r="T46" s="30">
        <f t="shared" si="17"/>
        <v>0.17138483999999998</v>
      </c>
      <c r="U46" s="37">
        <v>1.6200699999999999</v>
      </c>
      <c r="V46" s="37">
        <f t="shared" si="18"/>
        <v>9.0885926999999991E-2</v>
      </c>
      <c r="W46" s="37">
        <v>8.9700000000000005E-3</v>
      </c>
      <c r="X46" s="37">
        <f t="shared" si="19"/>
        <v>3.5341799999999998E-4</v>
      </c>
      <c r="Y46" s="37">
        <v>-1.0070000000000001E-2</v>
      </c>
      <c r="Z46" s="37">
        <f t="shared" si="20"/>
        <v>-9.3852400000000015E-4</v>
      </c>
      <c r="AA46" s="37">
        <v>0.13689000000000001</v>
      </c>
      <c r="AB46" s="37">
        <f t="shared" si="21"/>
        <v>6.681600900000001E-2</v>
      </c>
      <c r="AC46" s="37">
        <v>99.642189999999999</v>
      </c>
    </row>
    <row r="47" spans="1:29" x14ac:dyDescent="0.25">
      <c r="A47" s="15" t="s">
        <v>74</v>
      </c>
      <c r="B47" s="15">
        <v>24</v>
      </c>
      <c r="C47" s="15">
        <v>2</v>
      </c>
      <c r="D47" s="15" t="s">
        <v>72</v>
      </c>
      <c r="E47" s="15" t="s">
        <v>156</v>
      </c>
      <c r="F47" s="15">
        <v>2</v>
      </c>
      <c r="G47" s="37">
        <v>48.088250000000002</v>
      </c>
      <c r="H47" s="30">
        <f t="shared" si="11"/>
        <v>0.44722072499999999</v>
      </c>
      <c r="I47" s="37">
        <v>0.78422999999999998</v>
      </c>
      <c r="J47" s="30">
        <f t="shared" si="12"/>
        <v>1.8743097E-2</v>
      </c>
      <c r="K47" s="37">
        <v>15.94087</v>
      </c>
      <c r="L47" s="30">
        <f t="shared" si="13"/>
        <v>0.32200557400000002</v>
      </c>
      <c r="M47" s="37">
        <v>9.4341500000000007</v>
      </c>
      <c r="N47" s="30">
        <f t="shared" si="14"/>
        <v>8.1133690000000008E-2</v>
      </c>
      <c r="O47" s="37">
        <v>0.18456</v>
      </c>
      <c r="P47" s="37">
        <f t="shared" si="15"/>
        <v>2.1833448000000002E-2</v>
      </c>
      <c r="Q47" s="37">
        <v>8.7790199999999992</v>
      </c>
      <c r="R47" s="37">
        <f t="shared" si="16"/>
        <v>0.35555030999999998</v>
      </c>
      <c r="S47" s="37">
        <v>14.724640000000001</v>
      </c>
      <c r="T47" s="30">
        <f t="shared" si="17"/>
        <v>0.16197104000000001</v>
      </c>
      <c r="U47" s="37">
        <v>1.5456300000000001</v>
      </c>
      <c r="V47" s="37">
        <f t="shared" si="18"/>
        <v>8.6709842999999995E-2</v>
      </c>
      <c r="W47" s="37">
        <v>1.4250000000000001E-2</v>
      </c>
      <c r="X47" s="37">
        <f t="shared" si="19"/>
        <v>5.6145000000000001E-4</v>
      </c>
      <c r="Y47" s="37">
        <v>-2.121E-2</v>
      </c>
      <c r="Z47" s="37">
        <f t="shared" si="20"/>
        <v>-1.9767719999999999E-3</v>
      </c>
      <c r="AA47" s="37">
        <v>9.6869999999999998E-2</v>
      </c>
      <c r="AB47" s="37">
        <f t="shared" si="21"/>
        <v>4.7282246999999999E-2</v>
      </c>
      <c r="AC47" s="37">
        <v>99.571260000000009</v>
      </c>
    </row>
    <row r="48" spans="1:29" x14ac:dyDescent="0.25">
      <c r="A48" s="15" t="s">
        <v>74</v>
      </c>
      <c r="B48" s="15">
        <v>24</v>
      </c>
      <c r="C48" s="15">
        <v>1</v>
      </c>
      <c r="D48" s="15" t="s">
        <v>72</v>
      </c>
      <c r="E48" s="15" t="s">
        <v>156</v>
      </c>
      <c r="F48" s="15">
        <v>2</v>
      </c>
      <c r="G48" s="37">
        <v>48.206600000000002</v>
      </c>
      <c r="H48" s="30">
        <f t="shared" si="11"/>
        <v>0.44832137999999999</v>
      </c>
      <c r="I48" s="37">
        <v>0.94089999999999996</v>
      </c>
      <c r="J48" s="30">
        <f t="shared" si="12"/>
        <v>2.2487509999999999E-2</v>
      </c>
      <c r="K48" s="37">
        <v>16.477989999999998</v>
      </c>
      <c r="L48" s="30">
        <f t="shared" si="13"/>
        <v>0.33285539799999997</v>
      </c>
      <c r="M48" s="37">
        <v>9.4774100000000008</v>
      </c>
      <c r="N48" s="30">
        <f t="shared" si="14"/>
        <v>8.1505726000000001E-2</v>
      </c>
      <c r="O48" s="37">
        <v>0.17866000000000001</v>
      </c>
      <c r="P48" s="37">
        <f t="shared" si="15"/>
        <v>2.1135478000000003E-2</v>
      </c>
      <c r="Q48" s="37">
        <v>8.8584899999999998</v>
      </c>
      <c r="R48" s="37">
        <f t="shared" si="16"/>
        <v>0.358768845</v>
      </c>
      <c r="S48" s="37">
        <v>14.909509999999999</v>
      </c>
      <c r="T48" s="30">
        <f t="shared" si="17"/>
        <v>0.16400460999999997</v>
      </c>
      <c r="U48" s="37">
        <v>1.54349</v>
      </c>
      <c r="V48" s="37">
        <f t="shared" si="18"/>
        <v>8.6589789E-2</v>
      </c>
      <c r="W48" s="37">
        <v>1.9800000000000002E-2</v>
      </c>
      <c r="X48" s="37">
        <f t="shared" si="19"/>
        <v>7.8012000000000003E-4</v>
      </c>
      <c r="Y48" s="37">
        <v>5.5199999999999999E-2</v>
      </c>
      <c r="Z48" s="37">
        <f t="shared" si="20"/>
        <v>5.1446399999999998E-3</v>
      </c>
      <c r="AA48" s="37">
        <v>0.13744999999999999</v>
      </c>
      <c r="AB48" s="37">
        <f t="shared" si="21"/>
        <v>6.7089344999999995E-2</v>
      </c>
      <c r="AC48" s="37">
        <v>100.80550000000001</v>
      </c>
    </row>
    <row r="49" spans="1:29" x14ac:dyDescent="0.25">
      <c r="A49" s="15" t="s">
        <v>74</v>
      </c>
      <c r="B49" s="15">
        <v>25</v>
      </c>
      <c r="C49" s="15">
        <v>1</v>
      </c>
      <c r="D49" s="15" t="s">
        <v>72</v>
      </c>
      <c r="E49" s="15" t="s">
        <v>156</v>
      </c>
      <c r="F49" s="15">
        <v>2</v>
      </c>
      <c r="G49" s="37">
        <v>48.505130000000001</v>
      </c>
      <c r="H49" s="30">
        <f t="shared" si="11"/>
        <v>0.45109770899999996</v>
      </c>
      <c r="I49" s="37">
        <v>0.59802</v>
      </c>
      <c r="J49" s="30">
        <f t="shared" si="12"/>
        <v>1.4292678000000001E-2</v>
      </c>
      <c r="K49" s="37">
        <v>15.08934</v>
      </c>
      <c r="L49" s="30">
        <f t="shared" si="13"/>
        <v>0.304804668</v>
      </c>
      <c r="M49" s="37">
        <v>8.6445100000000004</v>
      </c>
      <c r="N49" s="30">
        <f t="shared" si="14"/>
        <v>7.4342786000000008E-2</v>
      </c>
      <c r="O49" s="37">
        <v>0.15733</v>
      </c>
      <c r="P49" s="37">
        <f t="shared" si="15"/>
        <v>1.8612139E-2</v>
      </c>
      <c r="Q49" s="37">
        <v>8.7953499999999991</v>
      </c>
      <c r="R49" s="37">
        <f t="shared" si="16"/>
        <v>0.35621167499999995</v>
      </c>
      <c r="S49" s="37">
        <v>14.48644</v>
      </c>
      <c r="T49" s="30">
        <f t="shared" si="17"/>
        <v>0.15935083999999999</v>
      </c>
      <c r="U49" s="37">
        <v>1.90873</v>
      </c>
      <c r="V49" s="37">
        <f t="shared" si="18"/>
        <v>0.107079753</v>
      </c>
      <c r="W49" s="37">
        <v>7.8100000000000001E-3</v>
      </c>
      <c r="X49" s="37">
        <f t="shared" si="19"/>
        <v>3.07714E-4</v>
      </c>
      <c r="Y49" s="37">
        <v>1.2999999999999999E-2</v>
      </c>
      <c r="Z49" s="37">
        <f t="shared" si="20"/>
        <v>1.2116E-3</v>
      </c>
      <c r="AA49" s="37">
        <v>0.13586000000000001</v>
      </c>
      <c r="AB49" s="37">
        <f t="shared" si="21"/>
        <v>6.6313265999999996E-2</v>
      </c>
      <c r="AC49" s="37">
        <v>98.341520000000003</v>
      </c>
    </row>
    <row r="50" spans="1:29" x14ac:dyDescent="0.25">
      <c r="A50" s="15" t="s">
        <v>74</v>
      </c>
      <c r="B50" s="15">
        <v>25</v>
      </c>
      <c r="C50" s="15">
        <v>2</v>
      </c>
      <c r="D50" s="15" t="s">
        <v>72</v>
      </c>
      <c r="E50" s="15" t="s">
        <v>156</v>
      </c>
      <c r="F50" s="15">
        <v>2</v>
      </c>
      <c r="G50" s="37">
        <v>48.933579999999999</v>
      </c>
      <c r="H50" s="30">
        <f t="shared" si="11"/>
        <v>0.45508229399999994</v>
      </c>
      <c r="I50" s="37">
        <v>0.75629000000000002</v>
      </c>
      <c r="J50" s="30">
        <f t="shared" si="12"/>
        <v>1.8075331E-2</v>
      </c>
      <c r="K50" s="37">
        <v>15.06836</v>
      </c>
      <c r="L50" s="30">
        <f t="shared" si="13"/>
        <v>0.30438087199999997</v>
      </c>
      <c r="M50" s="37">
        <v>8.4157499999999992</v>
      </c>
      <c r="N50" s="30">
        <f t="shared" si="14"/>
        <v>7.2375449999999994E-2</v>
      </c>
      <c r="O50" s="37">
        <v>0.18618999999999999</v>
      </c>
      <c r="P50" s="37">
        <f t="shared" si="15"/>
        <v>2.2026277E-2</v>
      </c>
      <c r="Q50" s="37">
        <v>8.97072</v>
      </c>
      <c r="R50" s="37">
        <f t="shared" si="16"/>
        <v>0.36331416</v>
      </c>
      <c r="S50" s="37">
        <v>14.65164</v>
      </c>
      <c r="T50" s="30">
        <f t="shared" si="17"/>
        <v>0.16116803999999998</v>
      </c>
      <c r="U50" s="37">
        <v>1.86531</v>
      </c>
      <c r="V50" s="37">
        <f t="shared" si="18"/>
        <v>0.104643891</v>
      </c>
      <c r="W50" s="37">
        <v>8.0599999999999995E-3</v>
      </c>
      <c r="X50" s="37">
        <f t="shared" si="19"/>
        <v>3.1756399999999994E-4</v>
      </c>
      <c r="Y50" s="37">
        <v>6.8809999999999996E-2</v>
      </c>
      <c r="Z50" s="37">
        <f t="shared" si="20"/>
        <v>6.4130919999999996E-3</v>
      </c>
      <c r="AA50" s="37">
        <v>0.10345</v>
      </c>
      <c r="AB50" s="37">
        <f t="shared" si="21"/>
        <v>5.0493944999999998E-2</v>
      </c>
      <c r="AC50" s="37">
        <v>99.028159999999986</v>
      </c>
    </row>
    <row r="51" spans="1:29" x14ac:dyDescent="0.25">
      <c r="A51" s="15" t="s">
        <v>74</v>
      </c>
      <c r="B51" s="15">
        <v>25</v>
      </c>
      <c r="C51" s="15">
        <v>3</v>
      </c>
      <c r="D51" s="15" t="s">
        <v>72</v>
      </c>
      <c r="E51" s="15" t="s">
        <v>156</v>
      </c>
      <c r="F51" s="15">
        <v>2</v>
      </c>
      <c r="G51" s="37">
        <v>47.16281</v>
      </c>
      <c r="H51" s="30">
        <f t="shared" si="11"/>
        <v>0.43861413299999996</v>
      </c>
      <c r="I51" s="37">
        <v>0.75322999999999996</v>
      </c>
      <c r="J51" s="30">
        <f t="shared" si="12"/>
        <v>1.8002197000000001E-2</v>
      </c>
      <c r="K51" s="37">
        <v>15.744070000000001</v>
      </c>
      <c r="L51" s="30">
        <f t="shared" si="13"/>
        <v>0.31803021399999998</v>
      </c>
      <c r="M51" s="37">
        <v>9.18675</v>
      </c>
      <c r="N51" s="30">
        <f t="shared" si="14"/>
        <v>7.9006049999999994E-2</v>
      </c>
      <c r="O51" s="37">
        <v>0.16619</v>
      </c>
      <c r="P51" s="37">
        <f t="shared" si="15"/>
        <v>1.9660277E-2</v>
      </c>
      <c r="Q51" s="37">
        <v>9.3707499999999992</v>
      </c>
      <c r="R51" s="37">
        <f t="shared" si="16"/>
        <v>0.37951537499999999</v>
      </c>
      <c r="S51" s="37">
        <v>14.05486</v>
      </c>
      <c r="T51" s="30">
        <f t="shared" si="17"/>
        <v>0.15460346</v>
      </c>
      <c r="U51" s="37">
        <v>1.5710999999999999</v>
      </c>
      <c r="V51" s="37">
        <f t="shared" si="18"/>
        <v>8.8138709999999995E-2</v>
      </c>
      <c r="W51" s="37">
        <v>4.4200000000000003E-2</v>
      </c>
      <c r="X51" s="37">
        <f t="shared" si="19"/>
        <v>1.7414800000000001E-3</v>
      </c>
      <c r="Y51" s="37">
        <v>1.7399999999999999E-2</v>
      </c>
      <c r="Z51" s="37">
        <f t="shared" si="20"/>
        <v>1.6216799999999999E-3</v>
      </c>
      <c r="AA51" s="37">
        <v>0.13375000000000001</v>
      </c>
      <c r="AB51" s="37">
        <f t="shared" si="21"/>
        <v>6.5283375000000005E-2</v>
      </c>
      <c r="AC51" s="37">
        <v>98.205110000000019</v>
      </c>
    </row>
    <row r="52" spans="1:29" x14ac:dyDescent="0.25">
      <c r="A52" s="15" t="s">
        <v>74</v>
      </c>
      <c r="B52" s="15">
        <v>26</v>
      </c>
      <c r="C52" s="15">
        <v>1</v>
      </c>
      <c r="D52" s="15" t="s">
        <v>72</v>
      </c>
      <c r="E52" s="15" t="s">
        <v>155</v>
      </c>
      <c r="F52" s="34">
        <v>1</v>
      </c>
      <c r="G52" s="37">
        <v>47.529916669999999</v>
      </c>
      <c r="H52" s="30">
        <f t="shared" ref="H52:H98" si="22">G52*0.0028</f>
        <v>0.133083766676</v>
      </c>
      <c r="I52" s="37">
        <v>0.89577233300000003</v>
      </c>
      <c r="J52" s="30">
        <f t="shared" ref="J52:J98" si="23">I52*0.0083</f>
        <v>7.4349103639000007E-3</v>
      </c>
      <c r="K52" s="37">
        <v>15.385716670000001</v>
      </c>
      <c r="L52" s="30">
        <f t="shared" ref="L52:L98" si="24">K52*0.0011</f>
        <v>1.6924288337000003E-2</v>
      </c>
      <c r="M52" s="37">
        <v>9.74512</v>
      </c>
      <c r="N52" s="30">
        <f t="shared" ref="N52:N98" si="25">M52*0.0065</f>
        <v>6.3343280000000002E-2</v>
      </c>
      <c r="O52" s="37">
        <v>0.180664667</v>
      </c>
      <c r="P52" s="30">
        <f t="shared" ref="P52:P98" si="26">O52*0.0391</f>
        <v>7.0639884797000004E-3</v>
      </c>
      <c r="Q52" s="37">
        <v>9.0696033329999999</v>
      </c>
      <c r="R52" s="30">
        <f t="shared" ref="R52:R98" si="27">Q52*0.002</f>
        <v>1.8139206666E-2</v>
      </c>
      <c r="S52" s="37">
        <v>13.80785</v>
      </c>
      <c r="T52" s="30">
        <f t="shared" ref="T52:T98" si="28">S52*0.0066</f>
        <v>9.1131810000000008E-2</v>
      </c>
      <c r="U52" s="37">
        <v>1.666788333</v>
      </c>
      <c r="V52" s="30">
        <f t="shared" ref="V52:V98" si="29">U52*0.0387</f>
        <v>6.4504708487099993E-2</v>
      </c>
      <c r="W52" s="37">
        <v>4.1222833E-2</v>
      </c>
      <c r="X52" s="30">
        <f t="shared" ref="X52:X98" si="30">W52*0.0178</f>
        <v>7.337664274E-4</v>
      </c>
      <c r="Y52" s="37">
        <v>0.10533883300000001</v>
      </c>
      <c r="Z52" s="30">
        <f t="shared" ref="Z52:Z98" si="31">Y52*0.0717</f>
        <v>7.5527943261000001E-3</v>
      </c>
      <c r="AA52" s="37">
        <v>1.4800000000000001E-2</v>
      </c>
      <c r="AB52" s="30">
        <f t="shared" ref="AB52:AB98" si="32">AA52*0.1493</f>
        <v>2.2096400000000001E-3</v>
      </c>
      <c r="AC52" s="37">
        <v>98.442793672000022</v>
      </c>
    </row>
    <row r="53" spans="1:29" x14ac:dyDescent="0.25">
      <c r="A53" s="15" t="s">
        <v>74</v>
      </c>
      <c r="B53" s="15">
        <v>28</v>
      </c>
      <c r="C53" s="15">
        <v>1</v>
      </c>
      <c r="D53" s="15" t="s">
        <v>72</v>
      </c>
      <c r="E53" s="15" t="s">
        <v>155</v>
      </c>
      <c r="F53" s="34">
        <v>1</v>
      </c>
      <c r="G53" s="37">
        <v>47.689374999999998</v>
      </c>
      <c r="H53" s="30">
        <f t="shared" si="22"/>
        <v>0.13353024999999999</v>
      </c>
      <c r="I53" s="37">
        <v>1.3793575</v>
      </c>
      <c r="J53" s="30">
        <f t="shared" si="23"/>
        <v>1.1448667250000001E-2</v>
      </c>
      <c r="K53" s="37">
        <v>15.500925000000001</v>
      </c>
      <c r="L53" s="30">
        <f t="shared" si="24"/>
        <v>1.7051017500000001E-2</v>
      </c>
      <c r="M53" s="37">
        <v>8.4858174999999996</v>
      </c>
      <c r="N53" s="30">
        <f t="shared" si="25"/>
        <v>5.5157813749999993E-2</v>
      </c>
      <c r="O53" s="37">
        <v>0.16684075000000001</v>
      </c>
      <c r="P53" s="30">
        <f t="shared" si="26"/>
        <v>6.523473325000001E-3</v>
      </c>
      <c r="Q53" s="37">
        <v>8.2248800000000006</v>
      </c>
      <c r="R53" s="30">
        <f t="shared" si="27"/>
        <v>1.6449760000000001E-2</v>
      </c>
      <c r="S53" s="37">
        <v>14.7957</v>
      </c>
      <c r="T53" s="30">
        <f t="shared" si="28"/>
        <v>9.7651619999999995E-2</v>
      </c>
      <c r="U53" s="37">
        <v>1.7548125000000001</v>
      </c>
      <c r="V53" s="30">
        <f t="shared" si="29"/>
        <v>6.7911243750000003E-2</v>
      </c>
      <c r="W53" s="37">
        <v>0.17911199999999999</v>
      </c>
      <c r="X53" s="30">
        <f t="shared" si="30"/>
        <v>3.1881936E-3</v>
      </c>
      <c r="Y53" s="37">
        <v>0.13043625</v>
      </c>
      <c r="Z53" s="30">
        <f t="shared" si="31"/>
        <v>9.3522791249999997E-3</v>
      </c>
      <c r="AA53" s="37">
        <v>1.6760000000000001E-2</v>
      </c>
      <c r="AB53" s="30">
        <f t="shared" si="32"/>
        <v>2.5022679999999998E-3</v>
      </c>
      <c r="AC53" s="37">
        <v>98.324016499999999</v>
      </c>
    </row>
    <row r="54" spans="1:29" x14ac:dyDescent="0.25">
      <c r="A54" s="15" t="s">
        <v>74</v>
      </c>
      <c r="B54" s="15">
        <v>29</v>
      </c>
      <c r="C54" s="15">
        <v>1</v>
      </c>
      <c r="D54" s="15" t="s">
        <v>72</v>
      </c>
      <c r="E54" s="15" t="s">
        <v>155</v>
      </c>
      <c r="F54" s="34">
        <v>1</v>
      </c>
      <c r="G54" s="37">
        <v>48.485083330000002</v>
      </c>
      <c r="H54" s="30">
        <f t="shared" si="22"/>
        <v>0.135758233324</v>
      </c>
      <c r="I54" s="37">
        <v>1.0687234999999999</v>
      </c>
      <c r="J54" s="30">
        <f t="shared" si="23"/>
        <v>8.8704050500000003E-3</v>
      </c>
      <c r="K54" s="37">
        <v>15.5985</v>
      </c>
      <c r="L54" s="30">
        <f t="shared" si="24"/>
        <v>1.7158349999999999E-2</v>
      </c>
      <c r="M54" s="37">
        <v>8.0018100000000008</v>
      </c>
      <c r="N54" s="30">
        <f t="shared" si="25"/>
        <v>5.2011765000000001E-2</v>
      </c>
      <c r="O54" s="37">
        <v>0.170870833</v>
      </c>
      <c r="P54" s="30">
        <f t="shared" si="26"/>
        <v>6.6810495703000005E-3</v>
      </c>
      <c r="Q54" s="37">
        <v>9.3915450000000007</v>
      </c>
      <c r="R54" s="30">
        <f t="shared" si="27"/>
        <v>1.8783090000000002E-2</v>
      </c>
      <c r="S54" s="37">
        <v>14.38996667</v>
      </c>
      <c r="T54" s="30">
        <f t="shared" si="28"/>
        <v>9.4973780021999993E-2</v>
      </c>
      <c r="U54" s="37">
        <v>1.6945683330000001</v>
      </c>
      <c r="V54" s="30">
        <f t="shared" si="29"/>
        <v>6.5579794487099996E-2</v>
      </c>
      <c r="W54" s="37">
        <v>0.154637833</v>
      </c>
      <c r="X54" s="30">
        <f t="shared" si="30"/>
        <v>2.7525534274E-3</v>
      </c>
      <c r="Y54" s="37">
        <v>0.102382167</v>
      </c>
      <c r="Z54" s="30">
        <f t="shared" si="31"/>
        <v>7.3408013738999996E-3</v>
      </c>
      <c r="AA54" s="37">
        <v>1.67E-2</v>
      </c>
      <c r="AB54" s="30">
        <f t="shared" si="32"/>
        <v>2.4933099999999999E-3</v>
      </c>
      <c r="AC54" s="37">
        <v>99.07478766600002</v>
      </c>
    </row>
    <row r="55" spans="1:29" x14ac:dyDescent="0.25">
      <c r="A55" s="15" t="s">
        <v>74</v>
      </c>
      <c r="B55" s="15">
        <v>30</v>
      </c>
      <c r="C55" s="15">
        <v>1</v>
      </c>
      <c r="D55" s="15" t="s">
        <v>72</v>
      </c>
      <c r="E55" s="15" t="s">
        <v>155</v>
      </c>
      <c r="F55" s="34">
        <v>1</v>
      </c>
      <c r="G55" s="37">
        <v>47.242925</v>
      </c>
      <c r="H55" s="30">
        <f t="shared" si="22"/>
        <v>0.13228018999999999</v>
      </c>
      <c r="I55" s="37">
        <v>0.7790975</v>
      </c>
      <c r="J55" s="30">
        <f t="shared" si="23"/>
        <v>6.4665092500000004E-3</v>
      </c>
      <c r="K55" s="37">
        <v>15.57475</v>
      </c>
      <c r="L55" s="30">
        <f t="shared" si="24"/>
        <v>1.7132225000000001E-2</v>
      </c>
      <c r="M55" s="37">
        <v>9.2733699999999999</v>
      </c>
      <c r="N55" s="30">
        <f t="shared" si="25"/>
        <v>6.0276904999999999E-2</v>
      </c>
      <c r="O55" s="37">
        <v>0.16756550000000001</v>
      </c>
      <c r="P55" s="30">
        <f t="shared" si="26"/>
        <v>6.5518110500000009E-3</v>
      </c>
      <c r="Q55" s="37">
        <v>9.3122399999999992</v>
      </c>
      <c r="R55" s="30">
        <f t="shared" si="27"/>
        <v>1.8624479999999999E-2</v>
      </c>
      <c r="S55" s="37">
        <v>14.27745</v>
      </c>
      <c r="T55" s="30">
        <f t="shared" si="28"/>
        <v>9.4231170000000003E-2</v>
      </c>
      <c r="U55" s="37">
        <v>1.5537300000000001</v>
      </c>
      <c r="V55" s="30">
        <f t="shared" si="29"/>
        <v>6.0129350999999998E-2</v>
      </c>
      <c r="W55" s="37">
        <v>3.116025E-2</v>
      </c>
      <c r="X55" s="30">
        <f t="shared" si="30"/>
        <v>5.5465245000000003E-4</v>
      </c>
      <c r="Y55" s="37">
        <v>9.7999249999999996E-2</v>
      </c>
      <c r="Z55" s="30">
        <f t="shared" si="31"/>
        <v>7.0265462249999994E-3</v>
      </c>
      <c r="AA55" s="37">
        <v>1.3780000000000001E-2</v>
      </c>
      <c r="AB55" s="30">
        <f t="shared" si="32"/>
        <v>2.057354E-3</v>
      </c>
      <c r="AC55" s="37">
        <v>98.324067499999998</v>
      </c>
    </row>
    <row r="56" spans="1:29" x14ac:dyDescent="0.25">
      <c r="A56" s="15" t="s">
        <v>74</v>
      </c>
      <c r="B56" s="15">
        <v>30</v>
      </c>
      <c r="C56" s="15">
        <v>2</v>
      </c>
      <c r="D56" s="15" t="s">
        <v>72</v>
      </c>
      <c r="E56" s="15" t="s">
        <v>155</v>
      </c>
      <c r="F56" s="34">
        <v>1</v>
      </c>
      <c r="G56" s="37">
        <v>47.875160000000001</v>
      </c>
      <c r="H56" s="30">
        <f t="shared" si="22"/>
        <v>0.13405044799999999</v>
      </c>
      <c r="I56" s="37">
        <v>1.2107600000000001</v>
      </c>
      <c r="J56" s="30">
        <f t="shared" si="23"/>
        <v>1.0049308E-2</v>
      </c>
      <c r="K56" s="37">
        <v>14.932079999999999</v>
      </c>
      <c r="L56" s="30">
        <f t="shared" si="24"/>
        <v>1.6425288E-2</v>
      </c>
      <c r="M56" s="37">
        <v>10.06889</v>
      </c>
      <c r="N56" s="30">
        <f t="shared" si="25"/>
        <v>6.5447784999999994E-2</v>
      </c>
      <c r="O56" s="37">
        <v>0.18152160000000001</v>
      </c>
      <c r="P56" s="30">
        <f t="shared" si="26"/>
        <v>7.0974945600000006E-3</v>
      </c>
      <c r="Q56" s="37">
        <v>8.8858119999999996</v>
      </c>
      <c r="R56" s="30">
        <f t="shared" si="27"/>
        <v>1.7771624E-2</v>
      </c>
      <c r="S56" s="37">
        <v>13.33254</v>
      </c>
      <c r="T56" s="30">
        <f t="shared" si="28"/>
        <v>8.7994764000000003E-2</v>
      </c>
      <c r="U56" s="37">
        <v>1.8813340000000001</v>
      </c>
      <c r="V56" s="30">
        <f t="shared" si="29"/>
        <v>7.2807625799999998E-2</v>
      </c>
      <c r="W56" s="37">
        <v>0.16127359999999999</v>
      </c>
      <c r="X56" s="30">
        <f t="shared" si="30"/>
        <v>2.8706700799999998E-3</v>
      </c>
      <c r="Y56" s="37">
        <v>0.12308760000000001</v>
      </c>
      <c r="Z56" s="30">
        <f t="shared" si="31"/>
        <v>8.8253809200000005E-3</v>
      </c>
      <c r="AA56" s="37">
        <v>1.6959999999999999E-2</v>
      </c>
      <c r="AB56" s="30">
        <f t="shared" si="32"/>
        <v>2.5321279999999998E-3</v>
      </c>
      <c r="AC56" s="37">
        <v>98.669418799999988</v>
      </c>
    </row>
    <row r="57" spans="1:29" x14ac:dyDescent="0.25">
      <c r="A57" s="15" t="s">
        <v>74</v>
      </c>
      <c r="B57" s="15">
        <v>32</v>
      </c>
      <c r="C57" s="15">
        <v>1</v>
      </c>
      <c r="D57" s="15" t="s">
        <v>72</v>
      </c>
      <c r="E57" s="15" t="s">
        <v>155</v>
      </c>
      <c r="F57" s="34">
        <v>1</v>
      </c>
      <c r="G57" s="37">
        <v>47.036000000000001</v>
      </c>
      <c r="H57" s="30">
        <f t="shared" si="22"/>
        <v>0.13170080000000001</v>
      </c>
      <c r="I57" s="37">
        <v>0.76278120000000005</v>
      </c>
      <c r="J57" s="30">
        <f t="shared" si="23"/>
        <v>6.3310839600000009E-3</v>
      </c>
      <c r="K57" s="37">
        <v>15.696020000000001</v>
      </c>
      <c r="L57" s="30">
        <f t="shared" si="24"/>
        <v>1.7265622000000001E-2</v>
      </c>
      <c r="M57" s="37">
        <v>9.4831599999999998</v>
      </c>
      <c r="N57" s="30">
        <f t="shared" si="25"/>
        <v>6.1640539999999994E-2</v>
      </c>
      <c r="O57" s="37">
        <v>0.17339399999999999</v>
      </c>
      <c r="P57" s="30">
        <f t="shared" si="26"/>
        <v>6.7797054000000006E-3</v>
      </c>
      <c r="Q57" s="37">
        <v>9.0632959999999994</v>
      </c>
      <c r="R57" s="30">
        <f t="shared" si="27"/>
        <v>1.8126592E-2</v>
      </c>
      <c r="S57" s="37">
        <v>14.30954</v>
      </c>
      <c r="T57" s="30">
        <f t="shared" si="28"/>
        <v>9.4442964000000004E-2</v>
      </c>
      <c r="U57" s="37">
        <v>1.481322</v>
      </c>
      <c r="V57" s="30">
        <f t="shared" si="29"/>
        <v>5.73271614E-2</v>
      </c>
      <c r="W57" s="37">
        <v>3.1898000000000003E-2</v>
      </c>
      <c r="X57" s="30">
        <f t="shared" si="30"/>
        <v>5.6778440000000003E-4</v>
      </c>
      <c r="Y57" s="37">
        <v>2.28142E-2</v>
      </c>
      <c r="Z57" s="30">
        <f t="shared" si="31"/>
        <v>1.6357781399999999E-3</v>
      </c>
      <c r="AA57" s="37">
        <v>1.404E-2</v>
      </c>
      <c r="AB57" s="30">
        <f t="shared" si="32"/>
        <v>2.0961719999999999E-3</v>
      </c>
      <c r="AC57" s="37">
        <v>98.074265399999987</v>
      </c>
    </row>
    <row r="58" spans="1:29" x14ac:dyDescent="0.25">
      <c r="A58" s="15" t="s">
        <v>74</v>
      </c>
      <c r="B58" s="15">
        <v>32</v>
      </c>
      <c r="C58" s="15">
        <v>2</v>
      </c>
      <c r="D58" s="15" t="s">
        <v>72</v>
      </c>
      <c r="E58" s="15" t="s">
        <v>155</v>
      </c>
      <c r="F58" s="34">
        <v>1</v>
      </c>
      <c r="G58" s="37">
        <v>46.988439999999997</v>
      </c>
      <c r="H58" s="30">
        <f t="shared" si="22"/>
        <v>0.13156763199999999</v>
      </c>
      <c r="I58" s="37">
        <v>0.76114519999999997</v>
      </c>
      <c r="J58" s="30">
        <f t="shared" si="23"/>
        <v>6.3175051599999995E-3</v>
      </c>
      <c r="K58" s="37">
        <v>15.957420000000001</v>
      </c>
      <c r="L58" s="30">
        <f t="shared" si="24"/>
        <v>1.7553162000000001E-2</v>
      </c>
      <c r="M58" s="37">
        <v>9.3912600000000008</v>
      </c>
      <c r="N58" s="30">
        <f t="shared" si="25"/>
        <v>6.1043190000000004E-2</v>
      </c>
      <c r="O58" s="37">
        <v>0.193103</v>
      </c>
      <c r="P58" s="30">
        <f t="shared" si="26"/>
        <v>7.5503273000000004E-3</v>
      </c>
      <c r="Q58" s="37">
        <v>9.296754</v>
      </c>
      <c r="R58" s="30">
        <f t="shared" si="27"/>
        <v>1.8593508000000002E-2</v>
      </c>
      <c r="S58" s="37">
        <v>14.70036</v>
      </c>
      <c r="T58" s="30">
        <f t="shared" si="28"/>
        <v>9.7022375999999994E-2</v>
      </c>
      <c r="U58" s="37">
        <v>1.4498279999999999</v>
      </c>
      <c r="V58" s="30">
        <f t="shared" si="29"/>
        <v>5.6108343599999992E-2</v>
      </c>
      <c r="W58" s="37">
        <v>2.3113000000000002E-2</v>
      </c>
      <c r="X58" s="30">
        <f t="shared" si="30"/>
        <v>4.1141140000000001E-4</v>
      </c>
      <c r="Y58" s="37">
        <v>4.4696399999999997E-2</v>
      </c>
      <c r="Z58" s="30">
        <f t="shared" si="31"/>
        <v>3.2047318799999997E-3</v>
      </c>
      <c r="AA58" s="37">
        <v>1.4019999999999999E-2</v>
      </c>
      <c r="AB58" s="30">
        <f t="shared" si="32"/>
        <v>2.0931859999999999E-3</v>
      </c>
      <c r="AC58" s="37">
        <v>98.82013959999999</v>
      </c>
    </row>
    <row r="59" spans="1:29" x14ac:dyDescent="0.25">
      <c r="A59" s="15" t="s">
        <v>74</v>
      </c>
      <c r="B59" s="15">
        <v>32</v>
      </c>
      <c r="C59" s="15">
        <v>4</v>
      </c>
      <c r="D59" s="15" t="s">
        <v>72</v>
      </c>
      <c r="E59" s="15" t="s">
        <v>155</v>
      </c>
      <c r="F59" s="34">
        <v>1</v>
      </c>
      <c r="G59" s="37">
        <v>47.247579999999999</v>
      </c>
      <c r="H59" s="30">
        <f t="shared" si="22"/>
        <v>0.13229322399999999</v>
      </c>
      <c r="I59" s="37">
        <v>0.81090019999999996</v>
      </c>
      <c r="J59" s="30">
        <f t="shared" si="23"/>
        <v>6.73047166E-3</v>
      </c>
      <c r="K59" s="37">
        <v>15.3203</v>
      </c>
      <c r="L59" s="30">
        <f t="shared" si="24"/>
        <v>1.6852330000000002E-2</v>
      </c>
      <c r="M59" s="37">
        <v>9.3736739999999994</v>
      </c>
      <c r="N59" s="30">
        <f t="shared" si="25"/>
        <v>6.092888099999999E-2</v>
      </c>
      <c r="O59" s="37">
        <v>0.17243359999999999</v>
      </c>
      <c r="P59" s="30">
        <f t="shared" si="26"/>
        <v>6.7421537600000003E-3</v>
      </c>
      <c r="Q59" s="37">
        <v>8.9558040000000005</v>
      </c>
      <c r="R59" s="30">
        <f t="shared" si="27"/>
        <v>1.7911608000000002E-2</v>
      </c>
      <c r="S59" s="37">
        <v>14.774559999999999</v>
      </c>
      <c r="T59" s="30">
        <f t="shared" si="28"/>
        <v>9.7512095999999993E-2</v>
      </c>
      <c r="U59" s="37">
        <v>1.485638</v>
      </c>
      <c r="V59" s="30">
        <f t="shared" si="29"/>
        <v>5.7494190599999995E-2</v>
      </c>
      <c r="W59" s="37">
        <v>2.4152199999999999E-2</v>
      </c>
      <c r="X59" s="30">
        <f t="shared" si="30"/>
        <v>4.2990915999999998E-4</v>
      </c>
      <c r="Y59" s="37">
        <v>1.7033199999999998E-2</v>
      </c>
      <c r="Z59" s="30">
        <f t="shared" si="31"/>
        <v>1.2212804399999999E-3</v>
      </c>
      <c r="AA59" s="37">
        <v>1.2200000000000001E-2</v>
      </c>
      <c r="AB59" s="30">
        <f t="shared" si="32"/>
        <v>1.82146E-3</v>
      </c>
      <c r="AC59" s="37">
        <v>98.194275199999993</v>
      </c>
    </row>
    <row r="60" spans="1:29" x14ac:dyDescent="0.25">
      <c r="A60" s="15" t="s">
        <v>74</v>
      </c>
      <c r="B60" s="15">
        <v>34</v>
      </c>
      <c r="C60" s="15">
        <v>1</v>
      </c>
      <c r="D60" s="15" t="s">
        <v>72</v>
      </c>
      <c r="E60" s="15" t="s">
        <v>155</v>
      </c>
      <c r="F60" s="34">
        <v>1</v>
      </c>
      <c r="G60" s="37">
        <v>47.868749999999999</v>
      </c>
      <c r="H60" s="30">
        <f t="shared" si="22"/>
        <v>0.1340325</v>
      </c>
      <c r="I60" s="37">
        <v>0.81543949999999998</v>
      </c>
      <c r="J60" s="30">
        <f t="shared" si="23"/>
        <v>6.7681478499999996E-3</v>
      </c>
      <c r="K60" s="37">
        <v>15.056775</v>
      </c>
      <c r="L60" s="30">
        <f t="shared" si="24"/>
        <v>1.6562452500000002E-2</v>
      </c>
      <c r="M60" s="37">
        <v>10.0821725</v>
      </c>
      <c r="N60" s="30">
        <f t="shared" si="25"/>
        <v>6.5534121249999994E-2</v>
      </c>
      <c r="O60" s="37">
        <v>0.1564555</v>
      </c>
      <c r="P60" s="30">
        <f t="shared" si="26"/>
        <v>6.11741005E-3</v>
      </c>
      <c r="Q60" s="37">
        <v>9.0866725000000006</v>
      </c>
      <c r="R60" s="30">
        <f t="shared" si="27"/>
        <v>1.8173345E-2</v>
      </c>
      <c r="S60" s="37">
        <v>13.899875</v>
      </c>
      <c r="T60" s="30">
        <f t="shared" si="28"/>
        <v>9.1739174999999992E-2</v>
      </c>
      <c r="U60" s="37">
        <v>1.6642325</v>
      </c>
      <c r="V60" s="30">
        <f t="shared" si="29"/>
        <v>6.4405797749999993E-2</v>
      </c>
      <c r="W60" s="37">
        <v>2.3608500000000001E-2</v>
      </c>
      <c r="X60" s="30">
        <f t="shared" si="30"/>
        <v>4.2023130000000002E-4</v>
      </c>
      <c r="Y60" s="37">
        <v>7.9304250000000007E-2</v>
      </c>
      <c r="Z60" s="30">
        <f t="shared" si="31"/>
        <v>5.6861147250000001E-3</v>
      </c>
      <c r="AA60" s="37">
        <v>1.3780000000000001E-2</v>
      </c>
      <c r="AB60" s="30">
        <f t="shared" si="32"/>
        <v>2.057354E-3</v>
      </c>
      <c r="AC60" s="37">
        <v>98.747065250000006</v>
      </c>
    </row>
    <row r="61" spans="1:29" x14ac:dyDescent="0.25">
      <c r="A61" s="15" t="s">
        <v>75</v>
      </c>
      <c r="B61" s="15">
        <v>2</v>
      </c>
      <c r="C61" s="15">
        <v>1</v>
      </c>
      <c r="D61" s="15" t="s">
        <v>72</v>
      </c>
      <c r="E61" s="15" t="s">
        <v>155</v>
      </c>
      <c r="F61" s="34">
        <v>1</v>
      </c>
      <c r="G61" s="37">
        <v>47.910359999999997</v>
      </c>
      <c r="H61" s="30">
        <f t="shared" si="22"/>
        <v>0.13414900799999999</v>
      </c>
      <c r="I61" s="37">
        <v>0.99777000000000005</v>
      </c>
      <c r="J61" s="30">
        <f t="shared" si="23"/>
        <v>8.2814910000000002E-3</v>
      </c>
      <c r="K61" s="37">
        <v>15.27314</v>
      </c>
      <c r="L61" s="30">
        <f t="shared" si="24"/>
        <v>1.6800453999999999E-2</v>
      </c>
      <c r="M61" s="37">
        <v>10.227679999999999</v>
      </c>
      <c r="N61" s="30">
        <f t="shared" si="25"/>
        <v>6.6479919999999998E-2</v>
      </c>
      <c r="O61" s="37">
        <v>0.17383000000000001</v>
      </c>
      <c r="P61" s="30">
        <f t="shared" si="26"/>
        <v>6.7967530000000009E-3</v>
      </c>
      <c r="Q61" s="37">
        <v>9.1235999999999997</v>
      </c>
      <c r="R61" s="30">
        <f t="shared" si="27"/>
        <v>1.8247199999999998E-2</v>
      </c>
      <c r="S61" s="37">
        <v>13.726150000000001</v>
      </c>
      <c r="T61" s="30">
        <f t="shared" si="28"/>
        <v>9.0592590000000001E-2</v>
      </c>
      <c r="U61" s="37">
        <v>1.82</v>
      </c>
      <c r="V61" s="30">
        <f t="shared" si="29"/>
        <v>7.0433999999999997E-2</v>
      </c>
      <c r="W61" s="37">
        <v>0.11153</v>
      </c>
      <c r="X61" s="30">
        <f t="shared" si="30"/>
        <v>1.9852340000000002E-3</v>
      </c>
      <c r="Y61" s="37">
        <v>0.11244</v>
      </c>
      <c r="Z61" s="30">
        <f t="shared" si="31"/>
        <v>8.0619479999999993E-3</v>
      </c>
      <c r="AA61" s="37">
        <v>0.15467913370095102</v>
      </c>
      <c r="AB61" s="30">
        <f t="shared" si="32"/>
        <v>2.3093594661551985E-2</v>
      </c>
      <c r="AC61" s="37">
        <v>99.631179133700954</v>
      </c>
    </row>
    <row r="62" spans="1:29" x14ac:dyDescent="0.25">
      <c r="A62" s="15" t="s">
        <v>75</v>
      </c>
      <c r="B62" s="15">
        <v>9</v>
      </c>
      <c r="C62" s="15">
        <v>1</v>
      </c>
      <c r="D62" s="15" t="s">
        <v>72</v>
      </c>
      <c r="E62" s="15" t="s">
        <v>155</v>
      </c>
      <c r="F62" s="34">
        <v>1</v>
      </c>
      <c r="G62" s="37">
        <v>47.79674</v>
      </c>
      <c r="H62" s="30">
        <f t="shared" si="22"/>
        <v>0.13383087199999999</v>
      </c>
      <c r="I62" s="37">
        <v>0.77881</v>
      </c>
      <c r="J62" s="30">
        <f t="shared" si="23"/>
        <v>6.4641230000000004E-3</v>
      </c>
      <c r="K62" s="37">
        <v>15.8375</v>
      </c>
      <c r="L62" s="30">
        <f t="shared" si="24"/>
        <v>1.7421250000000003E-2</v>
      </c>
      <c r="M62" s="37">
        <v>9.6016300000000001</v>
      </c>
      <c r="N62" s="30">
        <f t="shared" si="25"/>
        <v>6.2410594999999999E-2</v>
      </c>
      <c r="O62" s="37">
        <v>0.17443</v>
      </c>
      <c r="P62" s="30">
        <f t="shared" si="26"/>
        <v>6.8202130000000003E-3</v>
      </c>
      <c r="Q62" s="37">
        <v>9.1234599999999997</v>
      </c>
      <c r="R62" s="30">
        <f t="shared" si="27"/>
        <v>1.824692E-2</v>
      </c>
      <c r="S62" s="37">
        <v>14.85102</v>
      </c>
      <c r="T62" s="30">
        <f t="shared" si="28"/>
        <v>9.8016731999999995E-2</v>
      </c>
      <c r="U62" s="37">
        <v>1.4990600000000001</v>
      </c>
      <c r="V62" s="30">
        <f t="shared" si="29"/>
        <v>5.8013622000000001E-2</v>
      </c>
      <c r="W62" s="37">
        <v>2.6849999999999999E-2</v>
      </c>
      <c r="X62" s="30">
        <f t="shared" si="30"/>
        <v>4.7793E-4</v>
      </c>
      <c r="Y62" s="37">
        <v>4.0559999999999999E-2</v>
      </c>
      <c r="Z62" s="30">
        <f t="shared" si="31"/>
        <v>2.9081519999999998E-3</v>
      </c>
      <c r="AA62" s="37">
        <v>0.10529049788220252</v>
      </c>
      <c r="AB62" s="30">
        <f t="shared" si="32"/>
        <v>1.5719871333812835E-2</v>
      </c>
      <c r="AC62" s="37">
        <v>99.835350497882203</v>
      </c>
    </row>
    <row r="63" spans="1:29" x14ac:dyDescent="0.25">
      <c r="A63" s="15" t="s">
        <v>75</v>
      </c>
      <c r="B63" s="15">
        <v>11</v>
      </c>
      <c r="C63" s="15">
        <v>1</v>
      </c>
      <c r="D63" s="15" t="s">
        <v>72</v>
      </c>
      <c r="E63" s="15" t="s">
        <v>155</v>
      </c>
      <c r="F63" s="34">
        <v>1</v>
      </c>
      <c r="G63" s="37">
        <v>48.116309999999999</v>
      </c>
      <c r="H63" s="30">
        <f t="shared" si="22"/>
        <v>0.13472566799999999</v>
      </c>
      <c r="I63" s="37">
        <v>0.93628999999999996</v>
      </c>
      <c r="J63" s="30">
        <f t="shared" si="23"/>
        <v>7.7712069999999996E-3</v>
      </c>
      <c r="K63" s="37">
        <v>15.71133</v>
      </c>
      <c r="L63" s="30">
        <f t="shared" si="24"/>
        <v>1.7282463000000001E-2</v>
      </c>
      <c r="M63" s="37">
        <v>10.02971</v>
      </c>
      <c r="N63" s="30">
        <f t="shared" si="25"/>
        <v>6.5193114999999996E-2</v>
      </c>
      <c r="O63" s="37">
        <v>0.19616</v>
      </c>
      <c r="P63" s="30">
        <f t="shared" si="26"/>
        <v>7.6698560000000009E-3</v>
      </c>
      <c r="Q63" s="37">
        <v>8.9353700000000007</v>
      </c>
      <c r="R63" s="30">
        <f t="shared" si="27"/>
        <v>1.7870740000000003E-2</v>
      </c>
      <c r="S63" s="37">
        <v>14.167400000000001</v>
      </c>
      <c r="T63" s="30">
        <f t="shared" si="28"/>
        <v>9.3504840000000006E-2</v>
      </c>
      <c r="U63" s="37">
        <v>1.56359</v>
      </c>
      <c r="V63" s="30">
        <f t="shared" si="29"/>
        <v>6.0510932999999996E-2</v>
      </c>
      <c r="W63" s="37">
        <v>2.9819999999999999E-2</v>
      </c>
      <c r="X63" s="30">
        <f t="shared" si="30"/>
        <v>5.3079599999999994E-4</v>
      </c>
      <c r="Y63" s="37">
        <v>5.6349999999999997E-2</v>
      </c>
      <c r="Z63" s="30">
        <f t="shared" si="31"/>
        <v>4.0402950000000002E-3</v>
      </c>
      <c r="AA63" s="37">
        <v>0.13511947574522495</v>
      </c>
      <c r="AB63" s="30">
        <f t="shared" si="32"/>
        <v>2.0173337728762085E-2</v>
      </c>
      <c r="AC63" s="37">
        <v>99.877449475745237</v>
      </c>
    </row>
    <row r="64" spans="1:29" x14ac:dyDescent="0.25">
      <c r="A64" s="15" t="s">
        <v>75</v>
      </c>
      <c r="B64" s="15">
        <v>11</v>
      </c>
      <c r="C64" s="15">
        <v>3</v>
      </c>
      <c r="D64" s="15" t="s">
        <v>72</v>
      </c>
      <c r="E64" s="15" t="s">
        <v>155</v>
      </c>
      <c r="F64" s="34">
        <v>1</v>
      </c>
      <c r="G64" s="37">
        <v>47.893590000000003</v>
      </c>
      <c r="H64" s="30">
        <f t="shared" si="22"/>
        <v>0.134102052</v>
      </c>
      <c r="I64" s="37">
        <v>0.94738999999999995</v>
      </c>
      <c r="J64" s="30">
        <f t="shared" si="23"/>
        <v>7.8633369999999998E-3</v>
      </c>
      <c r="K64" s="37">
        <v>15.68511</v>
      </c>
      <c r="L64" s="30">
        <f t="shared" si="24"/>
        <v>1.7253621E-2</v>
      </c>
      <c r="M64" s="37">
        <v>10.088699999999999</v>
      </c>
      <c r="N64" s="30">
        <f t="shared" si="25"/>
        <v>6.5576549999999997E-2</v>
      </c>
      <c r="O64" s="37">
        <v>0.18076999999999999</v>
      </c>
      <c r="P64" s="30">
        <f t="shared" si="26"/>
        <v>7.0681069999999997E-3</v>
      </c>
      <c r="Q64" s="37">
        <v>8.7545699999999993</v>
      </c>
      <c r="R64" s="30">
        <f t="shared" si="27"/>
        <v>1.7509139999999999E-2</v>
      </c>
      <c r="S64" s="37">
        <v>14.04458</v>
      </c>
      <c r="T64" s="30">
        <f t="shared" si="28"/>
        <v>9.2694228000000004E-2</v>
      </c>
      <c r="U64" s="37">
        <v>1.62632</v>
      </c>
      <c r="V64" s="30">
        <f t="shared" si="29"/>
        <v>6.2938583999999992E-2</v>
      </c>
      <c r="W64" s="37">
        <v>3.4909999999999997E-2</v>
      </c>
      <c r="X64" s="30">
        <f t="shared" si="30"/>
        <v>6.2139799999999989E-4</v>
      </c>
      <c r="Y64" s="37">
        <v>6.6619999999999999E-2</v>
      </c>
      <c r="Z64" s="30">
        <f t="shared" si="31"/>
        <v>4.776654E-3</v>
      </c>
      <c r="AA64" s="37">
        <v>0.13713737712778712</v>
      </c>
      <c r="AB64" s="30">
        <f t="shared" si="32"/>
        <v>2.0474610405178614E-2</v>
      </c>
      <c r="AC64" s="37">
        <v>99.459697377127782</v>
      </c>
    </row>
    <row r="65" spans="1:29" x14ac:dyDescent="0.25">
      <c r="A65" s="15" t="s">
        <v>75</v>
      </c>
      <c r="B65" s="15">
        <v>11</v>
      </c>
      <c r="C65" s="15">
        <v>4</v>
      </c>
      <c r="D65" s="15" t="s">
        <v>72</v>
      </c>
      <c r="E65" s="15" t="s">
        <v>155</v>
      </c>
      <c r="F65" s="34">
        <v>1</v>
      </c>
      <c r="G65" s="37">
        <v>48.05433</v>
      </c>
      <c r="H65" s="30">
        <f t="shared" si="22"/>
        <v>0.134552124</v>
      </c>
      <c r="I65" s="37">
        <v>0.86312</v>
      </c>
      <c r="J65" s="30">
        <f t="shared" si="23"/>
        <v>7.1638960000000003E-3</v>
      </c>
      <c r="K65" s="37">
        <v>15.72289</v>
      </c>
      <c r="L65" s="30">
        <f t="shared" si="24"/>
        <v>1.7295179000000001E-2</v>
      </c>
      <c r="M65" s="37">
        <v>10.01272</v>
      </c>
      <c r="N65" s="30">
        <f t="shared" si="25"/>
        <v>6.508267999999999E-2</v>
      </c>
      <c r="O65" s="37">
        <v>0.17752999999999999</v>
      </c>
      <c r="P65" s="30">
        <f t="shared" si="26"/>
        <v>6.9414230000000004E-3</v>
      </c>
      <c r="Q65" s="37">
        <v>9.0471400000000006</v>
      </c>
      <c r="R65" s="30">
        <f t="shared" si="27"/>
        <v>1.8094280000000001E-2</v>
      </c>
      <c r="S65" s="37">
        <v>14.29063</v>
      </c>
      <c r="T65" s="30">
        <f t="shared" si="28"/>
        <v>9.4318157999999999E-2</v>
      </c>
      <c r="U65" s="37">
        <v>1.4695</v>
      </c>
      <c r="V65" s="30">
        <f t="shared" si="29"/>
        <v>5.6869650000000001E-2</v>
      </c>
      <c r="W65" s="37">
        <v>1.491E-2</v>
      </c>
      <c r="X65" s="30">
        <f t="shared" si="30"/>
        <v>2.6539799999999997E-4</v>
      </c>
      <c r="Y65" s="37">
        <v>4.9149999999999999E-2</v>
      </c>
      <c r="Z65" s="30">
        <f t="shared" si="31"/>
        <v>3.5240549999999999E-3</v>
      </c>
      <c r="AA65" s="37">
        <v>0.1306241508830816</v>
      </c>
      <c r="AB65" s="30">
        <f t="shared" si="32"/>
        <v>1.9502185726844083E-2</v>
      </c>
      <c r="AC65" s="37">
        <v>99.832544150883081</v>
      </c>
    </row>
    <row r="66" spans="1:29" x14ac:dyDescent="0.25">
      <c r="A66" s="15" t="s">
        <v>75</v>
      </c>
      <c r="B66" s="15">
        <v>11</v>
      </c>
      <c r="C66" s="15">
        <v>5</v>
      </c>
      <c r="D66" s="15" t="s">
        <v>72</v>
      </c>
      <c r="E66" s="15" t="s">
        <v>155</v>
      </c>
      <c r="F66" s="34">
        <v>1</v>
      </c>
      <c r="G66" s="37">
        <v>47.352609999999999</v>
      </c>
      <c r="H66" s="30">
        <f t="shared" si="22"/>
        <v>0.13258730799999999</v>
      </c>
      <c r="I66" s="37">
        <v>0.78154000000000001</v>
      </c>
      <c r="J66" s="30">
        <f t="shared" si="23"/>
        <v>6.486782E-3</v>
      </c>
      <c r="K66" s="37">
        <v>15.906129999999999</v>
      </c>
      <c r="L66" s="30">
        <f t="shared" si="24"/>
        <v>1.7496742999999999E-2</v>
      </c>
      <c r="M66" s="37">
        <v>9.4595900000000004</v>
      </c>
      <c r="N66" s="30">
        <f t="shared" si="25"/>
        <v>6.1487334999999997E-2</v>
      </c>
      <c r="O66" s="37">
        <v>0.16108</v>
      </c>
      <c r="P66" s="30">
        <f t="shared" si="26"/>
        <v>6.2982280000000003E-3</v>
      </c>
      <c r="Q66" s="37">
        <v>9.3655200000000001</v>
      </c>
      <c r="R66" s="30">
        <f t="shared" si="27"/>
        <v>1.8731040000000001E-2</v>
      </c>
      <c r="S66" s="37">
        <v>14.77453</v>
      </c>
      <c r="T66" s="30">
        <f t="shared" si="28"/>
        <v>9.7511898E-2</v>
      </c>
      <c r="U66" s="37">
        <v>1.56887</v>
      </c>
      <c r="V66" s="30">
        <f t="shared" si="29"/>
        <v>6.0715268999999995E-2</v>
      </c>
      <c r="W66" s="37">
        <v>2.7279999999999999E-2</v>
      </c>
      <c r="X66" s="30">
        <f t="shared" si="30"/>
        <v>4.8558399999999995E-4</v>
      </c>
      <c r="Y66" s="37">
        <v>3.6749999999999998E-2</v>
      </c>
      <c r="Z66" s="30">
        <f t="shared" si="31"/>
        <v>2.6349749999999999E-3</v>
      </c>
      <c r="AA66" s="37">
        <v>0.11114440981379366</v>
      </c>
      <c r="AB66" s="30">
        <f t="shared" si="32"/>
        <v>1.6593860385199392E-2</v>
      </c>
      <c r="AC66" s="37">
        <v>99.545044409813798</v>
      </c>
    </row>
    <row r="67" spans="1:29" x14ac:dyDescent="0.25">
      <c r="A67" s="15" t="s">
        <v>75</v>
      </c>
      <c r="B67" s="15">
        <v>11</v>
      </c>
      <c r="C67" s="15">
        <v>6</v>
      </c>
      <c r="D67" s="15" t="s">
        <v>72</v>
      </c>
      <c r="E67" s="15" t="s">
        <v>155</v>
      </c>
      <c r="F67" s="34">
        <v>1</v>
      </c>
      <c r="G67" s="37">
        <v>48.197299999999998</v>
      </c>
      <c r="H67" s="30">
        <f t="shared" si="22"/>
        <v>0.13495244000000001</v>
      </c>
      <c r="I67" s="37">
        <v>0.87050000000000005</v>
      </c>
      <c r="J67" s="30">
        <f t="shared" si="23"/>
        <v>7.2251500000000005E-3</v>
      </c>
      <c r="K67" s="37">
        <v>15.967409999999999</v>
      </c>
      <c r="L67" s="30">
        <f t="shared" si="24"/>
        <v>1.7564151E-2</v>
      </c>
      <c r="M67" s="37">
        <v>9.7124699999999997</v>
      </c>
      <c r="N67" s="30">
        <f t="shared" si="25"/>
        <v>6.3131054999999991E-2</v>
      </c>
      <c r="O67" s="37">
        <v>0.17963000000000001</v>
      </c>
      <c r="P67" s="30">
        <f t="shared" si="26"/>
        <v>7.0235330000000011E-3</v>
      </c>
      <c r="Q67" s="37">
        <v>8.9736100000000008</v>
      </c>
      <c r="R67" s="30">
        <f t="shared" si="27"/>
        <v>1.7947220000000003E-2</v>
      </c>
      <c r="S67" s="37">
        <v>14.14664</v>
      </c>
      <c r="T67" s="30">
        <f t="shared" si="28"/>
        <v>9.3367824000000002E-2</v>
      </c>
      <c r="U67" s="37">
        <v>1.5264200000000001</v>
      </c>
      <c r="V67" s="30">
        <f t="shared" si="29"/>
        <v>5.9072454000000003E-2</v>
      </c>
      <c r="W67" s="37">
        <v>2.606E-2</v>
      </c>
      <c r="X67" s="30">
        <f t="shared" si="30"/>
        <v>4.6386799999999998E-4</v>
      </c>
      <c r="Y67" s="37">
        <v>6.1710000000000001E-2</v>
      </c>
      <c r="Z67" s="30">
        <f t="shared" si="31"/>
        <v>4.4246069999999997E-3</v>
      </c>
      <c r="AA67" s="37">
        <v>0.13162311196355789</v>
      </c>
      <c r="AB67" s="30">
        <f t="shared" si="32"/>
        <v>1.9651330616159191E-2</v>
      </c>
      <c r="AC67" s="37">
        <v>99.793373111963561</v>
      </c>
    </row>
    <row r="68" spans="1:29" x14ac:dyDescent="0.25">
      <c r="A68" s="15" t="s">
        <v>75</v>
      </c>
      <c r="B68" s="15">
        <v>11</v>
      </c>
      <c r="C68" s="15">
        <v>7</v>
      </c>
      <c r="D68" s="15" t="s">
        <v>72</v>
      </c>
      <c r="E68" s="15" t="s">
        <v>155</v>
      </c>
      <c r="F68" s="34">
        <v>1</v>
      </c>
      <c r="G68" s="37">
        <v>47.915179999999999</v>
      </c>
      <c r="H68" s="30">
        <f t="shared" si="22"/>
        <v>0.13416250399999999</v>
      </c>
      <c r="I68" s="37">
        <v>0.85782000000000003</v>
      </c>
      <c r="J68" s="30">
        <f t="shared" si="23"/>
        <v>7.1199060000000005E-3</v>
      </c>
      <c r="K68" s="37">
        <v>15.77712</v>
      </c>
      <c r="L68" s="30">
        <f t="shared" si="24"/>
        <v>1.7354832000000001E-2</v>
      </c>
      <c r="M68" s="37">
        <v>9.8526699999999998</v>
      </c>
      <c r="N68" s="30">
        <f t="shared" si="25"/>
        <v>6.4042354999999995E-2</v>
      </c>
      <c r="O68" s="37">
        <v>0.17560000000000001</v>
      </c>
      <c r="P68" s="30">
        <f t="shared" si="26"/>
        <v>6.8659600000000008E-3</v>
      </c>
      <c r="Q68" s="37">
        <v>8.8421800000000008</v>
      </c>
      <c r="R68" s="30">
        <f t="shared" si="27"/>
        <v>1.7684360000000003E-2</v>
      </c>
      <c r="S68" s="37">
        <v>14.198</v>
      </c>
      <c r="T68" s="30">
        <f t="shared" si="28"/>
        <v>9.3706800000000007E-2</v>
      </c>
      <c r="U68" s="37">
        <v>1.5624400000000001</v>
      </c>
      <c r="V68" s="30">
        <f t="shared" si="29"/>
        <v>6.0466428000000003E-2</v>
      </c>
      <c r="W68" s="37">
        <v>4.6890000000000001E-2</v>
      </c>
      <c r="X68" s="30">
        <f t="shared" si="30"/>
        <v>8.3464200000000002E-4</v>
      </c>
      <c r="Y68" s="37">
        <v>5.2179999999999997E-2</v>
      </c>
      <c r="Z68" s="30">
        <f t="shared" si="31"/>
        <v>3.7413059999999998E-3</v>
      </c>
      <c r="AA68" s="37">
        <v>0.13993446815312077</v>
      </c>
      <c r="AB68" s="30">
        <f t="shared" si="32"/>
        <v>2.0892216095260929E-2</v>
      </c>
      <c r="AC68" s="37">
        <v>99.420014468153127</v>
      </c>
    </row>
    <row r="69" spans="1:29" x14ac:dyDescent="0.25">
      <c r="A69" s="15" t="s">
        <v>75</v>
      </c>
      <c r="B69" s="15">
        <v>11</v>
      </c>
      <c r="C69" s="15">
        <v>8</v>
      </c>
      <c r="D69" s="15" t="s">
        <v>72</v>
      </c>
      <c r="E69" s="15" t="s">
        <v>155</v>
      </c>
      <c r="F69" s="34">
        <v>1</v>
      </c>
      <c r="G69" s="37">
        <v>47.406649999999999</v>
      </c>
      <c r="H69" s="30">
        <f t="shared" si="22"/>
        <v>0.13273862</v>
      </c>
      <c r="I69" s="37">
        <v>0.77871999999999997</v>
      </c>
      <c r="J69" s="30">
        <f t="shared" si="23"/>
        <v>6.4633759999999998E-3</v>
      </c>
      <c r="K69" s="37">
        <v>16.037459999999999</v>
      </c>
      <c r="L69" s="30">
        <f t="shared" si="24"/>
        <v>1.7641206E-2</v>
      </c>
      <c r="M69" s="37">
        <v>9.4565400000000004</v>
      </c>
      <c r="N69" s="30">
        <f t="shared" si="25"/>
        <v>6.1467510000000003E-2</v>
      </c>
      <c r="O69" s="37">
        <v>0.18285000000000001</v>
      </c>
      <c r="P69" s="30">
        <f t="shared" si="26"/>
        <v>7.1494350000000009E-3</v>
      </c>
      <c r="Q69" s="37">
        <v>9.2278599999999997</v>
      </c>
      <c r="R69" s="30">
        <f t="shared" si="27"/>
        <v>1.8455719999999998E-2</v>
      </c>
      <c r="S69" s="37">
        <v>14.915660000000001</v>
      </c>
      <c r="T69" s="30">
        <f t="shared" si="28"/>
        <v>9.844335600000001E-2</v>
      </c>
      <c r="U69" s="37">
        <v>1.44242</v>
      </c>
      <c r="V69" s="30">
        <f t="shared" si="29"/>
        <v>5.5821653999999998E-2</v>
      </c>
      <c r="W69" s="37">
        <v>1.1379999999999999E-2</v>
      </c>
      <c r="X69" s="30">
        <f t="shared" si="30"/>
        <v>2.0256399999999999E-4</v>
      </c>
      <c r="Y69" s="37">
        <v>3.9399999999999998E-2</v>
      </c>
      <c r="Z69" s="30">
        <f t="shared" si="31"/>
        <v>2.8249799999999999E-3</v>
      </c>
      <c r="AA69" s="37">
        <v>0.11098457604091745</v>
      </c>
      <c r="AB69" s="30">
        <f t="shared" si="32"/>
        <v>1.6569997202908974E-2</v>
      </c>
      <c r="AC69" s="37">
        <v>99.609924576040925</v>
      </c>
    </row>
    <row r="70" spans="1:29" x14ac:dyDescent="0.25">
      <c r="A70" s="15" t="s">
        <v>75</v>
      </c>
      <c r="B70" s="15">
        <v>16</v>
      </c>
      <c r="C70" s="15">
        <v>1</v>
      </c>
      <c r="D70" s="15" t="s">
        <v>72</v>
      </c>
      <c r="E70" s="15" t="s">
        <v>155</v>
      </c>
      <c r="F70" s="34">
        <v>1</v>
      </c>
      <c r="G70" s="37">
        <v>47.826450000000001</v>
      </c>
      <c r="H70" s="30">
        <f t="shared" si="22"/>
        <v>0.13391406</v>
      </c>
      <c r="I70" s="37">
        <v>0.85409000000000002</v>
      </c>
      <c r="J70" s="30">
        <f t="shared" si="23"/>
        <v>7.088947E-3</v>
      </c>
      <c r="K70" s="37">
        <v>15.211069999999999</v>
      </c>
      <c r="L70" s="30">
        <f t="shared" si="24"/>
        <v>1.6732177000000001E-2</v>
      </c>
      <c r="M70" s="37">
        <v>10.210430000000001</v>
      </c>
      <c r="N70" s="30">
        <f t="shared" si="25"/>
        <v>6.6367795000000007E-2</v>
      </c>
      <c r="O70" s="37">
        <v>0.1867</v>
      </c>
      <c r="P70" s="30">
        <f t="shared" si="26"/>
        <v>7.2999700000000011E-3</v>
      </c>
      <c r="Q70" s="37">
        <v>8.7774199999999993</v>
      </c>
      <c r="R70" s="30">
        <f t="shared" si="27"/>
        <v>1.7554839999999999E-2</v>
      </c>
      <c r="S70" s="37">
        <v>14.392300000000001</v>
      </c>
      <c r="T70" s="30">
        <f t="shared" si="28"/>
        <v>9.4989180000000006E-2</v>
      </c>
      <c r="U70" s="37">
        <v>1.58785</v>
      </c>
      <c r="V70" s="30">
        <f t="shared" si="29"/>
        <v>6.1449794999999995E-2</v>
      </c>
      <c r="W70" s="37">
        <v>4.5690000000000001E-2</v>
      </c>
      <c r="X70" s="30">
        <f t="shared" si="30"/>
        <v>8.1328200000000002E-4</v>
      </c>
      <c r="Y70" s="37">
        <v>6.2300000000000001E-2</v>
      </c>
      <c r="Z70" s="30">
        <f t="shared" si="31"/>
        <v>4.4669100000000002E-3</v>
      </c>
      <c r="AA70" s="37">
        <v>0.15318069208023657</v>
      </c>
      <c r="AB70" s="30">
        <f t="shared" si="32"/>
        <v>2.2869877327579318E-2</v>
      </c>
      <c r="AC70" s="37">
        <v>99.307480692080233</v>
      </c>
    </row>
    <row r="71" spans="1:29" x14ac:dyDescent="0.25">
      <c r="A71" s="15" t="s">
        <v>75</v>
      </c>
      <c r="B71" s="15">
        <v>17</v>
      </c>
      <c r="C71" s="15">
        <v>1</v>
      </c>
      <c r="D71" s="15" t="s">
        <v>72</v>
      </c>
      <c r="E71" s="15" t="s">
        <v>155</v>
      </c>
      <c r="F71" s="34">
        <v>1</v>
      </c>
      <c r="G71" s="37">
        <v>47.74841</v>
      </c>
      <c r="H71" s="30">
        <f t="shared" si="22"/>
        <v>0.133695548</v>
      </c>
      <c r="I71" s="37">
        <v>1.1326099999999999</v>
      </c>
      <c r="J71" s="30">
        <f t="shared" si="23"/>
        <v>9.4006630000000001E-3</v>
      </c>
      <c r="K71" s="37">
        <v>15.20246</v>
      </c>
      <c r="L71" s="30">
        <f t="shared" si="24"/>
        <v>1.6722706E-2</v>
      </c>
      <c r="M71" s="37">
        <v>10.16184</v>
      </c>
      <c r="N71" s="30">
        <f t="shared" si="25"/>
        <v>6.6051959999999993E-2</v>
      </c>
      <c r="O71" s="37">
        <v>0.18240000000000001</v>
      </c>
      <c r="P71" s="30">
        <f t="shared" si="26"/>
        <v>7.1318400000000004E-3</v>
      </c>
      <c r="Q71" s="37">
        <v>9.1283399999999997</v>
      </c>
      <c r="R71" s="30">
        <f t="shared" si="27"/>
        <v>1.8256680000000001E-2</v>
      </c>
      <c r="S71" s="37">
        <v>13.649699999999999</v>
      </c>
      <c r="T71" s="30">
        <f t="shared" si="28"/>
        <v>9.0088019999999991E-2</v>
      </c>
      <c r="U71" s="37">
        <v>1.83934</v>
      </c>
      <c r="V71" s="30">
        <f t="shared" si="29"/>
        <v>7.118245799999999E-2</v>
      </c>
      <c r="W71" s="37">
        <v>0.1489</v>
      </c>
      <c r="X71" s="30">
        <f t="shared" si="30"/>
        <v>2.6504200000000001E-3</v>
      </c>
      <c r="Y71" s="37">
        <v>0.14641999999999999</v>
      </c>
      <c r="Z71" s="30">
        <f t="shared" si="31"/>
        <v>1.0498314E-2</v>
      </c>
      <c r="AA71" s="37">
        <v>0.2253256613122353</v>
      </c>
      <c r="AB71" s="30">
        <f t="shared" si="32"/>
        <v>3.3641121233916729E-2</v>
      </c>
      <c r="AC71" s="37">
        <v>99.565745661312235</v>
      </c>
    </row>
    <row r="72" spans="1:29" x14ac:dyDescent="0.25">
      <c r="A72" s="15" t="s">
        <v>75</v>
      </c>
      <c r="B72" s="15">
        <v>18</v>
      </c>
      <c r="C72" s="15">
        <v>1</v>
      </c>
      <c r="D72" s="15" t="s">
        <v>72</v>
      </c>
      <c r="E72" s="15" t="s">
        <v>155</v>
      </c>
      <c r="F72" s="34">
        <v>1</v>
      </c>
      <c r="G72" s="37">
        <v>47.884659999999997</v>
      </c>
      <c r="H72" s="30">
        <f t="shared" si="22"/>
        <v>0.13407704799999998</v>
      </c>
      <c r="I72" s="37">
        <v>1.7821899999999999</v>
      </c>
      <c r="J72" s="30">
        <f t="shared" si="23"/>
        <v>1.4792177E-2</v>
      </c>
      <c r="K72" s="37">
        <v>15.821</v>
      </c>
      <c r="L72" s="30">
        <f t="shared" si="24"/>
        <v>1.7403100000000001E-2</v>
      </c>
      <c r="M72" s="37">
        <v>9.99282</v>
      </c>
      <c r="N72" s="30">
        <f t="shared" si="25"/>
        <v>6.4953330000000004E-2</v>
      </c>
      <c r="O72" s="37">
        <v>0.17693</v>
      </c>
      <c r="P72" s="30">
        <f t="shared" si="26"/>
        <v>6.9179630000000009E-3</v>
      </c>
      <c r="Q72" s="37">
        <v>6.8964800000000004</v>
      </c>
      <c r="R72" s="30">
        <f t="shared" si="27"/>
        <v>1.3792960000000002E-2</v>
      </c>
      <c r="S72" s="37">
        <v>13.69778</v>
      </c>
      <c r="T72" s="30">
        <f t="shared" si="28"/>
        <v>9.0405347999999996E-2</v>
      </c>
      <c r="U72" s="37">
        <v>2.06793</v>
      </c>
      <c r="V72" s="30">
        <f t="shared" si="29"/>
        <v>8.0028891000000005E-2</v>
      </c>
      <c r="W72" s="37">
        <v>0.24354000000000001</v>
      </c>
      <c r="X72" s="30">
        <f t="shared" si="30"/>
        <v>4.3350120000000001E-3</v>
      </c>
      <c r="Y72" s="37">
        <v>0.22309999999999999</v>
      </c>
      <c r="Z72" s="30">
        <f t="shared" si="31"/>
        <v>1.599627E-2</v>
      </c>
      <c r="AA72" s="37">
        <v>0.26880044753456406</v>
      </c>
      <c r="AB72" s="30">
        <f t="shared" si="32"/>
        <v>4.0131906816910409E-2</v>
      </c>
      <c r="AC72" s="37">
        <v>99.055230447534541</v>
      </c>
    </row>
    <row r="73" spans="1:29" x14ac:dyDescent="0.25">
      <c r="A73" s="15" t="s">
        <v>75</v>
      </c>
      <c r="B73" s="15">
        <v>19</v>
      </c>
      <c r="C73" s="15">
        <v>1</v>
      </c>
      <c r="D73" s="15" t="s">
        <v>72</v>
      </c>
      <c r="E73" s="15" t="s">
        <v>155</v>
      </c>
      <c r="F73" s="34">
        <v>1</v>
      </c>
      <c r="G73" s="37">
        <v>47.886389999999999</v>
      </c>
      <c r="H73" s="30">
        <f t="shared" si="22"/>
        <v>0.13408189200000001</v>
      </c>
      <c r="I73" s="37">
        <v>0.71641999999999995</v>
      </c>
      <c r="J73" s="30">
        <f t="shared" si="23"/>
        <v>5.9462859999999994E-3</v>
      </c>
      <c r="K73" s="37">
        <v>16.11336</v>
      </c>
      <c r="L73" s="30">
        <f t="shared" si="24"/>
        <v>1.7724696000000002E-2</v>
      </c>
      <c r="M73" s="37">
        <v>9.3434899999999992</v>
      </c>
      <c r="N73" s="30">
        <f t="shared" si="25"/>
        <v>6.0732684999999995E-2</v>
      </c>
      <c r="O73" s="37">
        <v>0.16747999999999999</v>
      </c>
      <c r="P73" s="30">
        <f t="shared" si="26"/>
        <v>6.548468E-3</v>
      </c>
      <c r="Q73" s="37">
        <v>9.4881700000000002</v>
      </c>
      <c r="R73" s="30">
        <f t="shared" si="27"/>
        <v>1.8976340000000001E-2</v>
      </c>
      <c r="S73" s="37">
        <v>14.3515</v>
      </c>
      <c r="T73" s="30">
        <f t="shared" si="28"/>
        <v>9.4719899999999996E-2</v>
      </c>
      <c r="U73" s="37">
        <v>1.54573</v>
      </c>
      <c r="V73" s="30">
        <f t="shared" si="29"/>
        <v>5.9819750999999997E-2</v>
      </c>
      <c r="W73" s="37">
        <v>1.968E-2</v>
      </c>
      <c r="X73" s="30">
        <f t="shared" si="30"/>
        <v>3.5030400000000001E-4</v>
      </c>
      <c r="Y73" s="37">
        <v>5.0720000000000001E-2</v>
      </c>
      <c r="Z73" s="30">
        <f t="shared" si="31"/>
        <v>3.6366240000000002E-3</v>
      </c>
      <c r="AA73" s="37">
        <v>0.1183768880364421</v>
      </c>
      <c r="AB73" s="30">
        <f t="shared" si="32"/>
        <v>1.7673669383840802E-2</v>
      </c>
      <c r="AC73" s="37">
        <v>99.801316888036439</v>
      </c>
    </row>
    <row r="74" spans="1:29" x14ac:dyDescent="0.25">
      <c r="A74" s="15" t="s">
        <v>75</v>
      </c>
      <c r="B74" s="15">
        <v>20</v>
      </c>
      <c r="C74" s="15">
        <v>1</v>
      </c>
      <c r="D74" s="15" t="s">
        <v>72</v>
      </c>
      <c r="E74" s="15" t="s">
        <v>155</v>
      </c>
      <c r="F74" s="34">
        <v>1</v>
      </c>
      <c r="G74" s="37">
        <v>48.342919999999999</v>
      </c>
      <c r="H74" s="30">
        <f t="shared" si="22"/>
        <v>0.135360176</v>
      </c>
      <c r="I74" s="37">
        <v>0.82867000000000002</v>
      </c>
      <c r="J74" s="30">
        <f t="shared" si="23"/>
        <v>6.8779610000000001E-3</v>
      </c>
      <c r="K74" s="37">
        <v>15.38923</v>
      </c>
      <c r="L74" s="30">
        <f t="shared" si="24"/>
        <v>1.6928153000000001E-2</v>
      </c>
      <c r="M74" s="37">
        <v>9.9058399999999995</v>
      </c>
      <c r="N74" s="30">
        <f t="shared" si="25"/>
        <v>6.4387959999999994E-2</v>
      </c>
      <c r="O74" s="37">
        <v>0.16616</v>
      </c>
      <c r="P74" s="30">
        <f t="shared" si="26"/>
        <v>6.4968560000000005E-3</v>
      </c>
      <c r="Q74" s="37">
        <v>8.5316399999999994</v>
      </c>
      <c r="R74" s="30">
        <f t="shared" si="27"/>
        <v>1.706328E-2</v>
      </c>
      <c r="S74" s="37">
        <v>14.6996</v>
      </c>
      <c r="T74" s="30">
        <f t="shared" si="28"/>
        <v>9.7017359999999997E-2</v>
      </c>
      <c r="U74" s="37">
        <v>1.52122</v>
      </c>
      <c r="V74" s="30">
        <f t="shared" si="29"/>
        <v>5.8871213999999998E-2</v>
      </c>
      <c r="W74" s="37">
        <v>4.104E-2</v>
      </c>
      <c r="X74" s="30">
        <f t="shared" si="30"/>
        <v>7.30512E-4</v>
      </c>
      <c r="Y74" s="37">
        <v>5.6800000000000003E-2</v>
      </c>
      <c r="Z74" s="30">
        <f t="shared" si="31"/>
        <v>4.0725600000000002E-3</v>
      </c>
      <c r="AA74" s="37">
        <v>0.1333812834651962</v>
      </c>
      <c r="AB74" s="30">
        <f t="shared" si="32"/>
        <v>1.9913825621353791E-2</v>
      </c>
      <c r="AC74" s="37">
        <v>99.616501283465198</v>
      </c>
    </row>
    <row r="75" spans="1:29" x14ac:dyDescent="0.25">
      <c r="A75" s="15" t="s">
        <v>75</v>
      </c>
      <c r="B75" s="15">
        <v>21</v>
      </c>
      <c r="C75" s="15">
        <v>1</v>
      </c>
      <c r="D75" s="15" t="s">
        <v>72</v>
      </c>
      <c r="E75" s="15" t="s">
        <v>155</v>
      </c>
      <c r="F75" s="34">
        <v>1</v>
      </c>
      <c r="G75" s="37">
        <v>47.753450000000001</v>
      </c>
      <c r="H75" s="30">
        <f t="shared" si="22"/>
        <v>0.13370966000000001</v>
      </c>
      <c r="I75" s="37">
        <v>0.70109999999999995</v>
      </c>
      <c r="J75" s="30">
        <f t="shared" si="23"/>
        <v>5.8191299999999996E-3</v>
      </c>
      <c r="K75" s="37">
        <v>16.095669999999998</v>
      </c>
      <c r="L75" s="30">
        <f t="shared" si="24"/>
        <v>1.7705236999999999E-2</v>
      </c>
      <c r="M75" s="37">
        <v>9.1124399999999994</v>
      </c>
      <c r="N75" s="30">
        <f t="shared" si="25"/>
        <v>5.9230859999999996E-2</v>
      </c>
      <c r="O75" s="37">
        <v>0.17072999999999999</v>
      </c>
      <c r="P75" s="30">
        <f t="shared" si="26"/>
        <v>6.6755429999999999E-3</v>
      </c>
      <c r="Q75" s="37">
        <v>9.3539100000000008</v>
      </c>
      <c r="R75" s="30">
        <f t="shared" si="27"/>
        <v>1.8707820000000003E-2</v>
      </c>
      <c r="S75" s="37">
        <v>14.72706</v>
      </c>
      <c r="T75" s="30">
        <f t="shared" si="28"/>
        <v>9.7198595999999998E-2</v>
      </c>
      <c r="U75" s="37">
        <v>1.5338400000000001</v>
      </c>
      <c r="V75" s="30">
        <f t="shared" si="29"/>
        <v>5.9359608000000001E-2</v>
      </c>
      <c r="W75" s="37">
        <v>1.49E-2</v>
      </c>
      <c r="X75" s="30">
        <f t="shared" si="30"/>
        <v>2.6521999999999998E-4</v>
      </c>
      <c r="Y75" s="37">
        <v>4.2840000000000003E-2</v>
      </c>
      <c r="Z75" s="30">
        <f t="shared" si="31"/>
        <v>3.0716280000000003E-3</v>
      </c>
      <c r="AA75" s="37">
        <v>0.10239351074882122</v>
      </c>
      <c r="AB75" s="30">
        <f t="shared" si="32"/>
        <v>1.5287351154799006E-2</v>
      </c>
      <c r="AC75" s="37">
        <v>99.608333510748807</v>
      </c>
    </row>
    <row r="76" spans="1:29" x14ac:dyDescent="0.25">
      <c r="A76" s="15" t="s">
        <v>75</v>
      </c>
      <c r="B76" s="15">
        <v>22</v>
      </c>
      <c r="C76" s="15">
        <v>1</v>
      </c>
      <c r="D76" s="15" t="s">
        <v>72</v>
      </c>
      <c r="E76" s="15" t="s">
        <v>155</v>
      </c>
      <c r="F76" s="34">
        <v>1</v>
      </c>
      <c r="G76" s="37">
        <v>47.535600000000002</v>
      </c>
      <c r="H76" s="30">
        <f t="shared" si="22"/>
        <v>0.13309968</v>
      </c>
      <c r="I76" s="37">
        <v>0.81237000000000004</v>
      </c>
      <c r="J76" s="30">
        <f t="shared" si="23"/>
        <v>6.7426710000000004E-3</v>
      </c>
      <c r="K76" s="37">
        <v>15.82991</v>
      </c>
      <c r="L76" s="30">
        <f t="shared" si="24"/>
        <v>1.7412901000000001E-2</v>
      </c>
      <c r="M76" s="37">
        <v>9.6268899999999995</v>
      </c>
      <c r="N76" s="30">
        <f t="shared" si="25"/>
        <v>6.2574784999999994E-2</v>
      </c>
      <c r="O76" s="37">
        <v>0.17183999999999999</v>
      </c>
      <c r="P76" s="30">
        <f t="shared" si="26"/>
        <v>6.7189440000000001E-3</v>
      </c>
      <c r="Q76" s="37">
        <v>8.7478200000000008</v>
      </c>
      <c r="R76" s="30">
        <f t="shared" si="27"/>
        <v>1.7495640000000003E-2</v>
      </c>
      <c r="S76" s="37">
        <v>15.16633</v>
      </c>
      <c r="T76" s="30">
        <f t="shared" si="28"/>
        <v>0.100097778</v>
      </c>
      <c r="U76" s="37">
        <v>1.45269</v>
      </c>
      <c r="V76" s="30">
        <f t="shared" si="29"/>
        <v>5.6219102999999999E-2</v>
      </c>
      <c r="W76" s="37">
        <v>1.8839999999999999E-2</v>
      </c>
      <c r="X76" s="30">
        <f t="shared" si="30"/>
        <v>3.3535199999999997E-4</v>
      </c>
      <c r="Y76" s="37">
        <v>6.0949999999999997E-2</v>
      </c>
      <c r="Z76" s="30">
        <f t="shared" si="31"/>
        <v>4.3701149999999999E-3</v>
      </c>
      <c r="AA76" s="37">
        <v>0.11863661791736595</v>
      </c>
      <c r="AB76" s="30">
        <f t="shared" si="32"/>
        <v>1.7712447055062735E-2</v>
      </c>
      <c r="AC76" s="37">
        <v>99.541876617917382</v>
      </c>
    </row>
    <row r="77" spans="1:29" x14ac:dyDescent="0.25">
      <c r="A77" s="15" t="s">
        <v>75</v>
      </c>
      <c r="B77" s="15">
        <v>23</v>
      </c>
      <c r="C77" s="15">
        <v>1</v>
      </c>
      <c r="D77" s="15" t="s">
        <v>72</v>
      </c>
      <c r="E77" s="15" t="s">
        <v>155</v>
      </c>
      <c r="F77" s="34">
        <v>1</v>
      </c>
      <c r="G77" s="37">
        <v>47.324019999999997</v>
      </c>
      <c r="H77" s="30">
        <f t="shared" si="22"/>
        <v>0.13250725599999999</v>
      </c>
      <c r="I77" s="37">
        <v>0.79215999999999998</v>
      </c>
      <c r="J77" s="30">
        <f t="shared" si="23"/>
        <v>6.5749279999999998E-3</v>
      </c>
      <c r="K77" s="37">
        <v>15.966049999999999</v>
      </c>
      <c r="L77" s="30">
        <f t="shared" si="24"/>
        <v>1.7562655E-2</v>
      </c>
      <c r="M77" s="37">
        <v>9.7138600000000004</v>
      </c>
      <c r="N77" s="30">
        <f t="shared" si="25"/>
        <v>6.3140089999999996E-2</v>
      </c>
      <c r="O77" s="37">
        <v>0.17868000000000001</v>
      </c>
      <c r="P77" s="30">
        <f t="shared" si="26"/>
        <v>6.9863880000000005E-3</v>
      </c>
      <c r="Q77" s="37">
        <v>9.4370200000000004</v>
      </c>
      <c r="R77" s="30">
        <f t="shared" si="27"/>
        <v>1.8874040000000002E-2</v>
      </c>
      <c r="S77" s="37">
        <v>14.366540000000001</v>
      </c>
      <c r="T77" s="30">
        <f t="shared" si="28"/>
        <v>9.4819163999999997E-2</v>
      </c>
      <c r="U77" s="37">
        <v>1.5073300000000001</v>
      </c>
      <c r="V77" s="30">
        <f t="shared" si="29"/>
        <v>5.8333670999999997E-2</v>
      </c>
      <c r="W77" s="37">
        <v>2.5829999999999999E-2</v>
      </c>
      <c r="X77" s="30">
        <f t="shared" si="30"/>
        <v>4.5977399999999998E-4</v>
      </c>
      <c r="Y77" s="37">
        <v>5.824E-2</v>
      </c>
      <c r="Z77" s="30">
        <f t="shared" si="31"/>
        <v>4.1758079999999996E-3</v>
      </c>
      <c r="AA77" s="37">
        <v>0.13673779269559658</v>
      </c>
      <c r="AB77" s="30">
        <f t="shared" si="32"/>
        <v>2.0414952449452569E-2</v>
      </c>
      <c r="AC77" s="37">
        <v>99.506467792695588</v>
      </c>
    </row>
    <row r="78" spans="1:29" x14ac:dyDescent="0.25">
      <c r="A78" s="15" t="s">
        <v>75</v>
      </c>
      <c r="B78" s="15">
        <v>23</v>
      </c>
      <c r="C78" s="15">
        <v>2</v>
      </c>
      <c r="D78" s="15" t="s">
        <v>72</v>
      </c>
      <c r="E78" s="15" t="s">
        <v>155</v>
      </c>
      <c r="F78" s="34">
        <v>1</v>
      </c>
      <c r="G78" s="37">
        <v>47.445970000000003</v>
      </c>
      <c r="H78" s="30">
        <f t="shared" si="22"/>
        <v>0.13284871600000001</v>
      </c>
      <c r="I78" s="37">
        <v>0.79408000000000001</v>
      </c>
      <c r="J78" s="30">
        <f t="shared" si="23"/>
        <v>6.5908640000000001E-3</v>
      </c>
      <c r="K78" s="37">
        <v>15.974460000000001</v>
      </c>
      <c r="L78" s="30">
        <f t="shared" si="24"/>
        <v>1.7571906000000002E-2</v>
      </c>
      <c r="M78" s="37">
        <v>9.7059899999999999</v>
      </c>
      <c r="N78" s="30">
        <f t="shared" si="25"/>
        <v>6.3088934999999999E-2</v>
      </c>
      <c r="O78" s="37">
        <v>0.19020000000000001</v>
      </c>
      <c r="P78" s="30">
        <f t="shared" si="26"/>
        <v>7.4368200000000011E-3</v>
      </c>
      <c r="Q78" s="37">
        <v>9.4739599999999999</v>
      </c>
      <c r="R78" s="30">
        <f t="shared" si="27"/>
        <v>1.894792E-2</v>
      </c>
      <c r="S78" s="37">
        <v>14.45514</v>
      </c>
      <c r="T78" s="30">
        <f t="shared" si="28"/>
        <v>9.5403924000000001E-2</v>
      </c>
      <c r="U78" s="37">
        <v>1.46746</v>
      </c>
      <c r="V78" s="30">
        <f t="shared" si="29"/>
        <v>5.6790701999999998E-2</v>
      </c>
      <c r="W78" s="37">
        <v>2.4500000000000001E-2</v>
      </c>
      <c r="X78" s="30">
        <f t="shared" si="30"/>
        <v>4.3610000000000003E-4</v>
      </c>
      <c r="Y78" s="37">
        <v>5.5480000000000002E-2</v>
      </c>
      <c r="Z78" s="30">
        <f t="shared" si="31"/>
        <v>3.9779159999999997E-3</v>
      </c>
      <c r="AA78" s="37">
        <v>0.13863581874850156</v>
      </c>
      <c r="AB78" s="30">
        <f t="shared" si="32"/>
        <v>2.0698327739151281E-2</v>
      </c>
      <c r="AC78" s="37">
        <v>99.72587581874852</v>
      </c>
    </row>
    <row r="79" spans="1:29" x14ac:dyDescent="0.25">
      <c r="A79" s="15" t="s">
        <v>75</v>
      </c>
      <c r="B79" s="15">
        <v>25</v>
      </c>
      <c r="C79" s="15">
        <v>1</v>
      </c>
      <c r="D79" s="15" t="s">
        <v>72</v>
      </c>
      <c r="E79" s="15" t="s">
        <v>155</v>
      </c>
      <c r="F79" s="34">
        <v>1</v>
      </c>
      <c r="G79" s="37">
        <v>47.849130000000002</v>
      </c>
      <c r="H79" s="30">
        <f t="shared" si="22"/>
        <v>0.13397756399999999</v>
      </c>
      <c r="I79" s="37">
        <v>0.88451000000000002</v>
      </c>
      <c r="J79" s="30">
        <f t="shared" si="23"/>
        <v>7.3414330000000005E-3</v>
      </c>
      <c r="K79" s="37">
        <v>15.597239999999999</v>
      </c>
      <c r="L79" s="30">
        <f t="shared" si="24"/>
        <v>1.7156964E-2</v>
      </c>
      <c r="M79" s="37">
        <v>10.117660000000001</v>
      </c>
      <c r="N79" s="30">
        <f t="shared" si="25"/>
        <v>6.5764790000000004E-2</v>
      </c>
      <c r="O79" s="37">
        <v>0.1749</v>
      </c>
      <c r="P79" s="30">
        <f t="shared" si="26"/>
        <v>6.8385900000000003E-3</v>
      </c>
      <c r="Q79" s="37">
        <v>9.1507400000000008</v>
      </c>
      <c r="R79" s="30">
        <f t="shared" si="27"/>
        <v>1.8301480000000002E-2</v>
      </c>
      <c r="S79" s="37">
        <v>13.824479999999999</v>
      </c>
      <c r="T79" s="30">
        <f t="shared" si="28"/>
        <v>9.1241567999999995E-2</v>
      </c>
      <c r="U79" s="37">
        <v>1.7723100000000001</v>
      </c>
      <c r="V79" s="30">
        <f t="shared" si="29"/>
        <v>6.8588396999999995E-2</v>
      </c>
      <c r="W79" s="37">
        <v>2.8389999999999999E-2</v>
      </c>
      <c r="X79" s="30">
        <f t="shared" si="30"/>
        <v>5.0534199999999999E-4</v>
      </c>
      <c r="Y79" s="37">
        <v>6.8489999999999995E-2</v>
      </c>
      <c r="Z79" s="30">
        <f t="shared" si="31"/>
        <v>4.9107329999999996E-3</v>
      </c>
      <c r="AA79" s="37">
        <v>0.13695756413330137</v>
      </c>
      <c r="AB79" s="30">
        <f t="shared" si="32"/>
        <v>2.0447764325101894E-2</v>
      </c>
      <c r="AC79" s="37">
        <v>99.604807564133296</v>
      </c>
    </row>
    <row r="80" spans="1:29" x14ac:dyDescent="0.25">
      <c r="A80" s="15" t="s">
        <v>75</v>
      </c>
      <c r="B80" s="15">
        <v>26</v>
      </c>
      <c r="C80" s="15">
        <v>1</v>
      </c>
      <c r="D80" s="15" t="s">
        <v>72</v>
      </c>
      <c r="E80" s="15" t="s">
        <v>155</v>
      </c>
      <c r="F80" s="34">
        <v>1</v>
      </c>
      <c r="G80" s="37">
        <v>48.274059999999999</v>
      </c>
      <c r="H80" s="30">
        <f t="shared" si="22"/>
        <v>0.13516736799999998</v>
      </c>
      <c r="I80" s="37">
        <v>0.66666999999999998</v>
      </c>
      <c r="J80" s="30">
        <f t="shared" si="23"/>
        <v>5.5333609999999997E-3</v>
      </c>
      <c r="K80" s="37">
        <v>15.500439999999999</v>
      </c>
      <c r="L80" s="30">
        <f t="shared" si="24"/>
        <v>1.7050484000000001E-2</v>
      </c>
      <c r="M80" s="37">
        <v>10.10539</v>
      </c>
      <c r="N80" s="30">
        <f t="shared" si="25"/>
        <v>6.5685035000000003E-2</v>
      </c>
      <c r="O80" s="37">
        <v>0.17627999999999999</v>
      </c>
      <c r="P80" s="30">
        <f t="shared" si="26"/>
        <v>6.8925480000000001E-3</v>
      </c>
      <c r="Q80" s="37">
        <v>8.53871</v>
      </c>
      <c r="R80" s="30">
        <f t="shared" si="27"/>
        <v>1.7077419999999999E-2</v>
      </c>
      <c r="S80" s="37">
        <v>14.247680000000001</v>
      </c>
      <c r="T80" s="30">
        <f t="shared" si="28"/>
        <v>9.4034688000000005E-2</v>
      </c>
      <c r="U80" s="37">
        <v>1.6526799999999999</v>
      </c>
      <c r="V80" s="30">
        <f t="shared" si="29"/>
        <v>6.3958715999999999E-2</v>
      </c>
      <c r="W80" s="37">
        <v>1.5879999999999998E-2</v>
      </c>
      <c r="X80" s="30">
        <f t="shared" si="30"/>
        <v>2.8266399999999996E-4</v>
      </c>
      <c r="Y80" s="37">
        <v>5.62E-2</v>
      </c>
      <c r="Z80" s="30">
        <f t="shared" si="31"/>
        <v>4.0295399999999999E-3</v>
      </c>
      <c r="AA80" s="37">
        <v>0.14714696715415967</v>
      </c>
      <c r="AB80" s="30">
        <f t="shared" si="32"/>
        <v>2.1969042196116038E-2</v>
      </c>
      <c r="AC80" s="37">
        <v>99.381136967154163</v>
      </c>
    </row>
    <row r="81" spans="1:29" x14ac:dyDescent="0.25">
      <c r="A81" s="15" t="s">
        <v>76</v>
      </c>
      <c r="B81" s="15">
        <v>4</v>
      </c>
      <c r="C81" s="15">
        <v>1</v>
      </c>
      <c r="D81" s="15" t="s">
        <v>72</v>
      </c>
      <c r="E81" s="15" t="s">
        <v>155</v>
      </c>
      <c r="F81" s="34">
        <v>1</v>
      </c>
      <c r="G81" s="37">
        <v>48.504359999999998</v>
      </c>
      <c r="H81" s="30">
        <f t="shared" si="22"/>
        <v>0.13581220799999999</v>
      </c>
      <c r="I81" s="37">
        <v>2.2614299999999998</v>
      </c>
      <c r="J81" s="30">
        <f t="shared" si="23"/>
        <v>1.8769868999999998E-2</v>
      </c>
      <c r="K81" s="37">
        <v>16.41572</v>
      </c>
      <c r="L81" s="30">
        <f t="shared" si="24"/>
        <v>1.8057292000000003E-2</v>
      </c>
      <c r="M81" s="37">
        <v>9.6995799999999992</v>
      </c>
      <c r="N81" s="30">
        <f t="shared" si="25"/>
        <v>6.3047269999999989E-2</v>
      </c>
      <c r="O81" s="37">
        <v>0.18134</v>
      </c>
      <c r="P81" s="30">
        <f t="shared" si="26"/>
        <v>7.0903940000000007E-3</v>
      </c>
      <c r="Q81" s="37">
        <v>4.92354</v>
      </c>
      <c r="R81" s="30">
        <f t="shared" si="27"/>
        <v>9.8470800000000011E-3</v>
      </c>
      <c r="S81" s="37">
        <v>12.88627</v>
      </c>
      <c r="T81" s="30">
        <f t="shared" si="28"/>
        <v>8.5049381999999993E-2</v>
      </c>
      <c r="U81" s="37">
        <v>2.5558700000000001</v>
      </c>
      <c r="V81" s="30">
        <f t="shared" si="29"/>
        <v>9.8912168999999994E-2</v>
      </c>
      <c r="W81" s="37">
        <v>0.53332000000000002</v>
      </c>
      <c r="X81" s="30">
        <f t="shared" si="30"/>
        <v>9.4930959999999995E-3</v>
      </c>
      <c r="Y81" s="37">
        <v>0.19009999999999999</v>
      </c>
      <c r="Z81" s="30">
        <f t="shared" si="31"/>
        <v>1.3630169999999999E-2</v>
      </c>
      <c r="AA81" s="37">
        <v>0.248504</v>
      </c>
      <c r="AB81" s="30">
        <f t="shared" si="32"/>
        <v>3.7101647199999997E-2</v>
      </c>
      <c r="AC81" s="37">
        <v>98.400034000000005</v>
      </c>
    </row>
    <row r="82" spans="1:29" x14ac:dyDescent="0.25">
      <c r="A82" s="15" t="s">
        <v>76</v>
      </c>
      <c r="B82" s="15">
        <v>5</v>
      </c>
      <c r="C82" s="15">
        <v>1</v>
      </c>
      <c r="D82" s="15" t="s">
        <v>72</v>
      </c>
      <c r="E82" s="15" t="s">
        <v>155</v>
      </c>
      <c r="F82" s="34">
        <v>1</v>
      </c>
      <c r="G82" s="37">
        <v>48.32376</v>
      </c>
      <c r="H82" s="30">
        <f t="shared" si="22"/>
        <v>0.13530652800000001</v>
      </c>
      <c r="I82" s="37">
        <v>2.38856</v>
      </c>
      <c r="J82" s="30">
        <f t="shared" si="23"/>
        <v>1.9825048000000001E-2</v>
      </c>
      <c r="K82" s="37">
        <v>16.643920000000001</v>
      </c>
      <c r="L82" s="30">
        <f t="shared" si="24"/>
        <v>1.8308312000000004E-2</v>
      </c>
      <c r="M82" s="37">
        <v>9.4455899999999993</v>
      </c>
      <c r="N82" s="30">
        <f t="shared" si="25"/>
        <v>6.1396334999999989E-2</v>
      </c>
      <c r="O82" s="37">
        <v>0.16545000000000001</v>
      </c>
      <c r="P82" s="30">
        <f t="shared" si="26"/>
        <v>6.4690950000000011E-3</v>
      </c>
      <c r="Q82" s="37">
        <v>4.4660299999999999</v>
      </c>
      <c r="R82" s="30">
        <f t="shared" si="27"/>
        <v>8.9320600000000003E-3</v>
      </c>
      <c r="S82" s="37">
        <v>13.67076</v>
      </c>
      <c r="T82" s="30">
        <f t="shared" si="28"/>
        <v>9.0227015999999993E-2</v>
      </c>
      <c r="U82" s="37">
        <v>3.0150999999999999</v>
      </c>
      <c r="V82" s="30">
        <f t="shared" si="29"/>
        <v>0.11668437</v>
      </c>
      <c r="W82" s="37">
        <v>0.48376000000000002</v>
      </c>
      <c r="X82" s="30">
        <f t="shared" si="30"/>
        <v>8.6109280000000003E-3</v>
      </c>
      <c r="Y82" s="37">
        <v>0.22439000000000001</v>
      </c>
      <c r="Z82" s="30">
        <f t="shared" si="31"/>
        <v>1.6088762999999999E-2</v>
      </c>
      <c r="AA82" s="37">
        <v>0.24526400000000001</v>
      </c>
      <c r="AB82" s="30">
        <f t="shared" si="32"/>
        <v>3.6617915199999997E-2</v>
      </c>
      <c r="AC82" s="37">
        <v>99.07258400000002</v>
      </c>
    </row>
    <row r="83" spans="1:29" x14ac:dyDescent="0.25">
      <c r="A83" s="15" t="s">
        <v>76</v>
      </c>
      <c r="B83" s="15">
        <v>8</v>
      </c>
      <c r="C83" s="15">
        <v>1</v>
      </c>
      <c r="D83" s="15" t="s">
        <v>72</v>
      </c>
      <c r="E83" s="15" t="s">
        <v>155</v>
      </c>
      <c r="F83" s="34">
        <v>1</v>
      </c>
      <c r="G83" s="37">
        <v>48.07891</v>
      </c>
      <c r="H83" s="30">
        <f t="shared" si="22"/>
        <v>0.13462094799999999</v>
      </c>
      <c r="I83" s="37">
        <v>2.2595100000000001</v>
      </c>
      <c r="J83" s="30">
        <f t="shared" si="23"/>
        <v>1.8753933E-2</v>
      </c>
      <c r="K83" s="37">
        <v>16.733180000000001</v>
      </c>
      <c r="L83" s="30">
        <f t="shared" si="24"/>
        <v>1.8406498E-2</v>
      </c>
      <c r="M83" s="37">
        <v>9.37195</v>
      </c>
      <c r="N83" s="30">
        <f t="shared" si="25"/>
        <v>6.0917674999999998E-2</v>
      </c>
      <c r="O83" s="37">
        <v>0.18117</v>
      </c>
      <c r="P83" s="30">
        <f t="shared" si="26"/>
        <v>7.0837470000000005E-3</v>
      </c>
      <c r="Q83" s="37">
        <v>4.8336499999999996</v>
      </c>
      <c r="R83" s="30">
        <f t="shared" si="27"/>
        <v>9.6672999999999985E-3</v>
      </c>
      <c r="S83" s="37">
        <v>13.46856</v>
      </c>
      <c r="T83" s="30">
        <f t="shared" si="28"/>
        <v>8.8892496000000001E-2</v>
      </c>
      <c r="U83" s="37">
        <v>2.8844099999999999</v>
      </c>
      <c r="V83" s="30">
        <f t="shared" si="29"/>
        <v>0.11162666699999998</v>
      </c>
      <c r="W83" s="37">
        <v>0.45387</v>
      </c>
      <c r="X83" s="30">
        <f t="shared" si="30"/>
        <v>8.0788860000000004E-3</v>
      </c>
      <c r="Y83" s="37">
        <v>0.21121000000000001</v>
      </c>
      <c r="Z83" s="30">
        <f t="shared" si="31"/>
        <v>1.5143757000000001E-2</v>
      </c>
      <c r="AA83" s="37">
        <v>0.26034400000000002</v>
      </c>
      <c r="AB83" s="30">
        <f t="shared" si="32"/>
        <v>3.8869359200000002E-2</v>
      </c>
      <c r="AC83" s="37">
        <v>98.736763999999994</v>
      </c>
    </row>
    <row r="84" spans="1:29" x14ac:dyDescent="0.25">
      <c r="A84" s="15" t="s">
        <v>76</v>
      </c>
      <c r="B84" s="15">
        <v>9</v>
      </c>
      <c r="C84" s="15">
        <v>1</v>
      </c>
      <c r="D84" s="15" t="s">
        <v>72</v>
      </c>
      <c r="E84" s="15" t="s">
        <v>155</v>
      </c>
      <c r="F84" s="34">
        <v>1</v>
      </c>
      <c r="G84" s="37">
        <v>48.110379999999999</v>
      </c>
      <c r="H84" s="30">
        <f t="shared" si="22"/>
        <v>0.13470906399999999</v>
      </c>
      <c r="I84" s="37">
        <v>2.3984299999999998</v>
      </c>
      <c r="J84" s="30">
        <f t="shared" si="23"/>
        <v>1.9906969E-2</v>
      </c>
      <c r="K84" s="37">
        <v>16.922879999999999</v>
      </c>
      <c r="L84" s="30">
        <f t="shared" si="24"/>
        <v>1.8615168000000001E-2</v>
      </c>
      <c r="M84" s="37">
        <v>9.1555400000000002</v>
      </c>
      <c r="N84" s="30">
        <f t="shared" si="25"/>
        <v>5.9511009999999996E-2</v>
      </c>
      <c r="O84" s="37">
        <v>0.15043000000000001</v>
      </c>
      <c r="P84" s="30">
        <f t="shared" si="26"/>
        <v>5.8818130000000005E-3</v>
      </c>
      <c r="Q84" s="37">
        <v>4.6903199999999998</v>
      </c>
      <c r="R84" s="30">
        <f t="shared" si="27"/>
        <v>9.3806399999999991E-3</v>
      </c>
      <c r="S84" s="37">
        <v>13.55969</v>
      </c>
      <c r="T84" s="30">
        <f t="shared" si="28"/>
        <v>8.9493954000000001E-2</v>
      </c>
      <c r="U84" s="37">
        <v>2.8829500000000001</v>
      </c>
      <c r="V84" s="30">
        <f t="shared" si="29"/>
        <v>0.111570165</v>
      </c>
      <c r="W84" s="37">
        <v>0.50616000000000005</v>
      </c>
      <c r="X84" s="30">
        <f t="shared" si="30"/>
        <v>9.0096480000000003E-3</v>
      </c>
      <c r="Y84" s="37">
        <v>0.25147999999999998</v>
      </c>
      <c r="Z84" s="30">
        <f t="shared" si="31"/>
        <v>1.8031116E-2</v>
      </c>
      <c r="AA84" s="37">
        <v>0.24035199999999998</v>
      </c>
      <c r="AB84" s="30">
        <f t="shared" si="32"/>
        <v>3.5884553599999994E-2</v>
      </c>
      <c r="AC84" s="37">
        <v>98.868611999999999</v>
      </c>
    </row>
    <row r="85" spans="1:29" x14ac:dyDescent="0.25">
      <c r="A85" s="15" t="s">
        <v>76</v>
      </c>
      <c r="B85" s="15">
        <v>10</v>
      </c>
      <c r="C85" s="15">
        <v>1</v>
      </c>
      <c r="D85" s="15" t="s">
        <v>72</v>
      </c>
      <c r="E85" s="15" t="s">
        <v>155</v>
      </c>
      <c r="F85" s="34">
        <v>1</v>
      </c>
      <c r="G85" s="37">
        <v>48.373550000000002</v>
      </c>
      <c r="H85" s="30">
        <f t="shared" si="22"/>
        <v>0.13544594000000001</v>
      </c>
      <c r="I85" s="37">
        <v>2.32314</v>
      </c>
      <c r="J85" s="30">
        <f t="shared" si="23"/>
        <v>1.9282061999999999E-2</v>
      </c>
      <c r="K85" s="37">
        <v>16.862079999999999</v>
      </c>
      <c r="L85" s="30">
        <f t="shared" si="24"/>
        <v>1.8548288E-2</v>
      </c>
      <c r="M85" s="37">
        <v>8.9741099999999996</v>
      </c>
      <c r="N85" s="30">
        <f t="shared" si="25"/>
        <v>5.8331714999999992E-2</v>
      </c>
      <c r="O85" s="37">
        <v>0.14718000000000001</v>
      </c>
      <c r="P85" s="30">
        <f t="shared" si="26"/>
        <v>5.7547380000000006E-3</v>
      </c>
      <c r="Q85" s="37">
        <v>4.5687100000000003</v>
      </c>
      <c r="R85" s="30">
        <f t="shared" si="27"/>
        <v>9.1374200000000003E-3</v>
      </c>
      <c r="S85" s="37">
        <v>13.803050000000001</v>
      </c>
      <c r="T85" s="30">
        <f t="shared" si="28"/>
        <v>9.1100130000000001E-2</v>
      </c>
      <c r="U85" s="37">
        <v>2.90821</v>
      </c>
      <c r="V85" s="30">
        <f t="shared" si="29"/>
        <v>0.112547727</v>
      </c>
      <c r="W85" s="37">
        <v>0.45743</v>
      </c>
      <c r="X85" s="30">
        <f t="shared" si="30"/>
        <v>8.1422539999999998E-3</v>
      </c>
      <c r="Y85" s="37">
        <v>0.22142000000000001</v>
      </c>
      <c r="Z85" s="30">
        <f t="shared" si="31"/>
        <v>1.5875814000000002E-2</v>
      </c>
      <c r="AA85" s="37">
        <v>0.23238400000000001</v>
      </c>
      <c r="AB85" s="30">
        <f t="shared" si="32"/>
        <v>3.4694931200000001E-2</v>
      </c>
      <c r="AC85" s="37">
        <v>98.871263999999996</v>
      </c>
    </row>
    <row r="86" spans="1:29" x14ac:dyDescent="0.25">
      <c r="A86" s="15" t="s">
        <v>76</v>
      </c>
      <c r="B86" s="15">
        <v>11</v>
      </c>
      <c r="C86" s="15">
        <v>1</v>
      </c>
      <c r="D86" s="15" t="s">
        <v>72</v>
      </c>
      <c r="E86" s="15" t="s">
        <v>155</v>
      </c>
      <c r="F86" s="34">
        <v>1</v>
      </c>
      <c r="G86" s="37">
        <v>48.526989999999998</v>
      </c>
      <c r="H86" s="30">
        <f t="shared" si="22"/>
        <v>0.135875572</v>
      </c>
      <c r="I86" s="37">
        <v>2.2914099999999999</v>
      </c>
      <c r="J86" s="30">
        <f t="shared" si="23"/>
        <v>1.9018703000000001E-2</v>
      </c>
      <c r="K86" s="37">
        <v>16.048030000000001</v>
      </c>
      <c r="L86" s="30">
        <f t="shared" si="24"/>
        <v>1.7652833000000003E-2</v>
      </c>
      <c r="M86" s="37">
        <v>9.6014599999999994</v>
      </c>
      <c r="N86" s="30">
        <f t="shared" si="25"/>
        <v>6.2409489999999991E-2</v>
      </c>
      <c r="O86" s="37">
        <v>0.16063</v>
      </c>
      <c r="P86" s="30">
        <f t="shared" si="26"/>
        <v>6.2806329999999999E-3</v>
      </c>
      <c r="Q86" s="37">
        <v>4.5907600000000004</v>
      </c>
      <c r="R86" s="30">
        <f t="shared" si="27"/>
        <v>9.1815200000000003E-3</v>
      </c>
      <c r="S86" s="37">
        <v>13.53397</v>
      </c>
      <c r="T86" s="30">
        <f t="shared" si="28"/>
        <v>8.9324202000000005E-2</v>
      </c>
      <c r="U86" s="37">
        <v>2.7536700000000001</v>
      </c>
      <c r="V86" s="30">
        <f t="shared" si="29"/>
        <v>0.10656702899999999</v>
      </c>
      <c r="W86" s="37">
        <v>0.44296999999999997</v>
      </c>
      <c r="X86" s="30">
        <f t="shared" si="30"/>
        <v>7.8848659999999991E-3</v>
      </c>
      <c r="Y86" s="37">
        <v>0.21551999999999999</v>
      </c>
      <c r="Z86" s="30">
        <f t="shared" si="31"/>
        <v>1.5452783999999999E-2</v>
      </c>
      <c r="AA86" s="37">
        <v>0.29433600000000004</v>
      </c>
      <c r="AB86" s="30">
        <f t="shared" si="32"/>
        <v>4.3944364800000003E-2</v>
      </c>
      <c r="AC86" s="37">
        <v>98.459745999999996</v>
      </c>
    </row>
    <row r="87" spans="1:29" x14ac:dyDescent="0.25">
      <c r="A87" s="15" t="s">
        <v>76</v>
      </c>
      <c r="B87" s="15">
        <v>14</v>
      </c>
      <c r="C87" s="15">
        <v>1</v>
      </c>
      <c r="D87" s="15" t="s">
        <v>72</v>
      </c>
      <c r="E87" s="15" t="s">
        <v>155</v>
      </c>
      <c r="F87" s="34">
        <v>1</v>
      </c>
      <c r="G87" s="37">
        <v>48.464109999999998</v>
      </c>
      <c r="H87" s="30">
        <f t="shared" si="22"/>
        <v>0.135699508</v>
      </c>
      <c r="I87" s="37">
        <v>2.2963100000000001</v>
      </c>
      <c r="J87" s="30">
        <f t="shared" si="23"/>
        <v>1.9059373000000001E-2</v>
      </c>
      <c r="K87" s="37">
        <v>16.13381</v>
      </c>
      <c r="L87" s="30">
        <f t="shared" si="24"/>
        <v>1.7747191000000002E-2</v>
      </c>
      <c r="M87" s="37">
        <v>9.3875399999999996</v>
      </c>
      <c r="N87" s="30">
        <f t="shared" si="25"/>
        <v>6.1019009999999992E-2</v>
      </c>
      <c r="O87" s="37">
        <v>0.18096999999999999</v>
      </c>
      <c r="P87" s="30">
        <f t="shared" si="26"/>
        <v>7.0759270000000001E-3</v>
      </c>
      <c r="Q87" s="37">
        <v>4.9320899999999996</v>
      </c>
      <c r="R87" s="30">
        <f t="shared" si="27"/>
        <v>9.8641800000000002E-3</v>
      </c>
      <c r="S87" s="37">
        <v>13.276529999999999</v>
      </c>
      <c r="T87" s="30">
        <f t="shared" si="28"/>
        <v>8.7625097999999998E-2</v>
      </c>
      <c r="U87" s="37">
        <v>2.95126</v>
      </c>
      <c r="V87" s="30">
        <f t="shared" si="29"/>
        <v>0.114213762</v>
      </c>
      <c r="W87" s="37">
        <v>0.44968999999999998</v>
      </c>
      <c r="X87" s="30">
        <f t="shared" si="30"/>
        <v>8.0044820000000003E-3</v>
      </c>
      <c r="Y87" s="37">
        <v>0.27366000000000001</v>
      </c>
      <c r="Z87" s="30">
        <f t="shared" si="31"/>
        <v>1.9621421999999999E-2</v>
      </c>
      <c r="AA87" s="37">
        <v>0.25382399999999999</v>
      </c>
      <c r="AB87" s="30">
        <f t="shared" si="32"/>
        <v>3.7895923199999994E-2</v>
      </c>
      <c r="AC87" s="37">
        <v>98.599794000000003</v>
      </c>
    </row>
    <row r="88" spans="1:29" x14ac:dyDescent="0.25">
      <c r="A88" s="15" t="s">
        <v>76</v>
      </c>
      <c r="B88" s="15">
        <v>14</v>
      </c>
      <c r="C88" s="15">
        <v>2</v>
      </c>
      <c r="D88" s="15" t="s">
        <v>72</v>
      </c>
      <c r="E88" s="15" t="s">
        <v>155</v>
      </c>
      <c r="F88" s="34">
        <v>1</v>
      </c>
      <c r="G88" s="37">
        <v>48.546480000000003</v>
      </c>
      <c r="H88" s="30">
        <f t="shared" si="22"/>
        <v>0.135930144</v>
      </c>
      <c r="I88" s="37">
        <v>2.2502</v>
      </c>
      <c r="J88" s="30">
        <f t="shared" si="23"/>
        <v>1.8676660000000001E-2</v>
      </c>
      <c r="K88" s="37">
        <v>16.626909999999999</v>
      </c>
      <c r="L88" s="30">
        <f t="shared" si="24"/>
        <v>1.8289600999999999E-2</v>
      </c>
      <c r="M88" s="37">
        <v>9.1261700000000001</v>
      </c>
      <c r="N88" s="30">
        <f t="shared" si="25"/>
        <v>5.9320104999999998E-2</v>
      </c>
      <c r="O88" s="37">
        <v>0.16514999999999999</v>
      </c>
      <c r="P88" s="30">
        <f t="shared" si="26"/>
        <v>6.4573650000000005E-3</v>
      </c>
      <c r="Q88" s="37">
        <v>4.2044800000000002</v>
      </c>
      <c r="R88" s="30">
        <f t="shared" si="27"/>
        <v>8.40896E-3</v>
      </c>
      <c r="S88" s="37">
        <v>13.936959999999999</v>
      </c>
      <c r="T88" s="30">
        <f t="shared" si="28"/>
        <v>9.1983935999999988E-2</v>
      </c>
      <c r="U88" s="37">
        <v>3.0330400000000002</v>
      </c>
      <c r="V88" s="30">
        <f t="shared" si="29"/>
        <v>0.117378648</v>
      </c>
      <c r="W88" s="37">
        <v>0.46840999999999999</v>
      </c>
      <c r="X88" s="30">
        <f t="shared" si="30"/>
        <v>8.3376979999999993E-3</v>
      </c>
      <c r="Y88" s="37">
        <v>0.24812000000000001</v>
      </c>
      <c r="Z88" s="30">
        <f t="shared" si="31"/>
        <v>1.7790204E-2</v>
      </c>
      <c r="AA88" s="37">
        <v>0.21147200000000002</v>
      </c>
      <c r="AB88" s="30">
        <f t="shared" si="32"/>
        <v>3.1572769600000002E-2</v>
      </c>
      <c r="AC88" s="37">
        <v>98.817392000000012</v>
      </c>
    </row>
    <row r="89" spans="1:29" x14ac:dyDescent="0.25">
      <c r="A89" s="15" t="s">
        <v>76</v>
      </c>
      <c r="B89" s="15">
        <v>14</v>
      </c>
      <c r="C89" s="15">
        <v>3</v>
      </c>
      <c r="D89" s="15" t="s">
        <v>72</v>
      </c>
      <c r="E89" s="15" t="s">
        <v>155</v>
      </c>
      <c r="F89" s="34">
        <v>1</v>
      </c>
      <c r="G89" s="37">
        <v>48.146999999999998</v>
      </c>
      <c r="H89" s="30">
        <f t="shared" si="22"/>
        <v>0.1348116</v>
      </c>
      <c r="I89" s="37">
        <v>2.3690899999999999</v>
      </c>
      <c r="J89" s="30">
        <f t="shared" si="23"/>
        <v>1.9663447000000001E-2</v>
      </c>
      <c r="K89" s="37">
        <v>16.41966</v>
      </c>
      <c r="L89" s="30">
        <f t="shared" si="24"/>
        <v>1.8061626000000001E-2</v>
      </c>
      <c r="M89" s="37">
        <v>9.1232100000000003</v>
      </c>
      <c r="N89" s="30">
        <f t="shared" si="25"/>
        <v>5.9300865000000001E-2</v>
      </c>
      <c r="O89" s="37">
        <v>0.15395</v>
      </c>
      <c r="P89" s="30">
        <f t="shared" si="26"/>
        <v>6.0194450000000009E-3</v>
      </c>
      <c r="Q89" s="37">
        <v>4.1507199999999997</v>
      </c>
      <c r="R89" s="30">
        <f t="shared" si="27"/>
        <v>8.3014400000000002E-3</v>
      </c>
      <c r="S89" s="37">
        <v>14.04514</v>
      </c>
      <c r="T89" s="30">
        <f t="shared" si="28"/>
        <v>9.2697924000000001E-2</v>
      </c>
      <c r="U89" s="37">
        <v>2.9568400000000001</v>
      </c>
      <c r="V89" s="30">
        <f t="shared" si="29"/>
        <v>0.114429708</v>
      </c>
      <c r="W89" s="37">
        <v>0.44822000000000001</v>
      </c>
      <c r="X89" s="30">
        <f t="shared" si="30"/>
        <v>7.9783160000000009E-3</v>
      </c>
      <c r="Y89" s="37">
        <v>0.29910999999999999</v>
      </c>
      <c r="Z89" s="30">
        <f t="shared" si="31"/>
        <v>2.1446186999999999E-2</v>
      </c>
      <c r="AA89" s="37">
        <v>0.23286400000000002</v>
      </c>
      <c r="AB89" s="30">
        <f t="shared" si="32"/>
        <v>3.47665952E-2</v>
      </c>
      <c r="AC89" s="37">
        <v>98.345804000000015</v>
      </c>
    </row>
    <row r="90" spans="1:29" x14ac:dyDescent="0.25">
      <c r="A90" s="15" t="s">
        <v>76</v>
      </c>
      <c r="B90" s="15">
        <v>15</v>
      </c>
      <c r="C90" s="15">
        <v>1</v>
      </c>
      <c r="D90" s="15" t="s">
        <v>72</v>
      </c>
      <c r="E90" s="15" t="s">
        <v>155</v>
      </c>
      <c r="F90" s="34">
        <v>1</v>
      </c>
      <c r="G90" s="37">
        <v>47.936010000000003</v>
      </c>
      <c r="H90" s="30">
        <f t="shared" si="22"/>
        <v>0.13422082800000001</v>
      </c>
      <c r="I90" s="37">
        <v>2.4485000000000001</v>
      </c>
      <c r="J90" s="30">
        <f t="shared" si="23"/>
        <v>2.0322550000000002E-2</v>
      </c>
      <c r="K90" s="37">
        <v>15.572520000000001</v>
      </c>
      <c r="L90" s="30">
        <f t="shared" si="24"/>
        <v>1.7129772000000001E-2</v>
      </c>
      <c r="M90" s="37">
        <v>10.249510000000001</v>
      </c>
      <c r="N90" s="30">
        <f t="shared" si="25"/>
        <v>6.6621815000000001E-2</v>
      </c>
      <c r="O90" s="37">
        <v>0.1724</v>
      </c>
      <c r="P90" s="30">
        <f t="shared" si="26"/>
        <v>6.7408400000000005E-3</v>
      </c>
      <c r="Q90" s="37">
        <v>4.65564</v>
      </c>
      <c r="R90" s="30">
        <f t="shared" si="27"/>
        <v>9.3112799999999999E-3</v>
      </c>
      <c r="S90" s="37">
        <v>13.47911</v>
      </c>
      <c r="T90" s="30">
        <f t="shared" si="28"/>
        <v>8.8962126000000002E-2</v>
      </c>
      <c r="U90" s="37">
        <v>3.01946</v>
      </c>
      <c r="V90" s="30">
        <f t="shared" si="29"/>
        <v>0.116853102</v>
      </c>
      <c r="W90" s="37">
        <v>0.55008000000000001</v>
      </c>
      <c r="X90" s="30">
        <f t="shared" si="30"/>
        <v>9.791424E-3</v>
      </c>
      <c r="Y90" s="37">
        <v>0.25786999999999999</v>
      </c>
      <c r="Z90" s="30">
        <f t="shared" si="31"/>
        <v>1.8489279000000001E-2</v>
      </c>
      <c r="AA90" s="37">
        <v>0.28045599999999998</v>
      </c>
      <c r="AB90" s="30">
        <f t="shared" si="32"/>
        <v>4.1872080799999996E-2</v>
      </c>
      <c r="AC90" s="37">
        <v>98.621555999999998</v>
      </c>
    </row>
    <row r="91" spans="1:29" x14ac:dyDescent="0.25">
      <c r="A91" s="15" t="s">
        <v>76</v>
      </c>
      <c r="B91" s="15">
        <v>16</v>
      </c>
      <c r="C91" s="15">
        <v>1</v>
      </c>
      <c r="D91" s="15" t="s">
        <v>72</v>
      </c>
      <c r="E91" s="15" t="s">
        <v>155</v>
      </c>
      <c r="F91" s="34">
        <v>1</v>
      </c>
      <c r="G91" s="37">
        <v>48.094169999999998</v>
      </c>
      <c r="H91" s="30">
        <f t="shared" si="22"/>
        <v>0.13466367599999998</v>
      </c>
      <c r="I91" s="37">
        <v>2.2087500000000002</v>
      </c>
      <c r="J91" s="30">
        <f t="shared" si="23"/>
        <v>1.8332625000000002E-2</v>
      </c>
      <c r="K91" s="37">
        <v>16.570830000000001</v>
      </c>
      <c r="L91" s="30">
        <f t="shared" si="24"/>
        <v>1.8227913000000002E-2</v>
      </c>
      <c r="M91" s="37">
        <v>9.3415400000000002</v>
      </c>
      <c r="N91" s="30">
        <f t="shared" si="25"/>
        <v>6.0720009999999998E-2</v>
      </c>
      <c r="O91" s="37">
        <v>0.18536</v>
      </c>
      <c r="P91" s="30">
        <f t="shared" si="26"/>
        <v>7.2475760000000004E-3</v>
      </c>
      <c r="Q91" s="37">
        <v>4.9095599999999999</v>
      </c>
      <c r="R91" s="30">
        <f t="shared" si="27"/>
        <v>9.8191200000000006E-3</v>
      </c>
      <c r="S91" s="37">
        <v>13.306570000000001</v>
      </c>
      <c r="T91" s="30">
        <f t="shared" si="28"/>
        <v>8.7823362000000002E-2</v>
      </c>
      <c r="U91" s="37">
        <v>2.7814000000000001</v>
      </c>
      <c r="V91" s="30">
        <f t="shared" si="29"/>
        <v>0.10764018</v>
      </c>
      <c r="W91" s="37">
        <v>0.45502999999999999</v>
      </c>
      <c r="X91" s="30">
        <f t="shared" si="30"/>
        <v>8.0995340000000002E-3</v>
      </c>
      <c r="Y91" s="37">
        <v>0.22203999999999999</v>
      </c>
      <c r="Z91" s="30">
        <f t="shared" si="31"/>
        <v>1.5920267999999998E-2</v>
      </c>
      <c r="AA91" s="37">
        <v>0.24820799999999998</v>
      </c>
      <c r="AB91" s="30">
        <f t="shared" si="32"/>
        <v>3.7057454399999995E-2</v>
      </c>
      <c r="AC91" s="37">
        <v>98.323458000000016</v>
      </c>
    </row>
    <row r="92" spans="1:29" x14ac:dyDescent="0.25">
      <c r="A92" s="15" t="s">
        <v>76</v>
      </c>
      <c r="B92" s="15">
        <v>17</v>
      </c>
      <c r="C92" s="15">
        <v>1</v>
      </c>
      <c r="D92" s="15" t="s">
        <v>72</v>
      </c>
      <c r="E92" s="15" t="s">
        <v>155</v>
      </c>
      <c r="F92" s="34">
        <v>1</v>
      </c>
      <c r="G92" s="37">
        <v>48.317320000000002</v>
      </c>
      <c r="H92" s="30">
        <f t="shared" si="22"/>
        <v>0.13528849600000001</v>
      </c>
      <c r="I92" s="37">
        <v>2.2481599999999999</v>
      </c>
      <c r="J92" s="30">
        <f t="shared" si="23"/>
        <v>1.8659728E-2</v>
      </c>
      <c r="K92" s="37">
        <v>15.46937</v>
      </c>
      <c r="L92" s="30">
        <f t="shared" si="24"/>
        <v>1.7016307000000001E-2</v>
      </c>
      <c r="M92" s="37">
        <v>10.54081</v>
      </c>
      <c r="N92" s="30">
        <f t="shared" si="25"/>
        <v>6.8515265000000006E-2</v>
      </c>
      <c r="O92" s="37">
        <v>0.18678</v>
      </c>
      <c r="P92" s="30">
        <f t="shared" si="26"/>
        <v>7.3030980000000009E-3</v>
      </c>
      <c r="Q92" s="37">
        <v>4.6852299999999998</v>
      </c>
      <c r="R92" s="30">
        <f t="shared" si="27"/>
        <v>9.3704600000000006E-3</v>
      </c>
      <c r="S92" s="37">
        <v>13.13813</v>
      </c>
      <c r="T92" s="30">
        <f t="shared" si="28"/>
        <v>8.6711657999999997E-2</v>
      </c>
      <c r="U92" s="37">
        <v>2.90795</v>
      </c>
      <c r="V92" s="30">
        <f t="shared" si="29"/>
        <v>0.112537665</v>
      </c>
      <c r="W92" s="37">
        <v>0.47642000000000001</v>
      </c>
      <c r="X92" s="30">
        <f t="shared" si="30"/>
        <v>8.4802760000000001E-3</v>
      </c>
      <c r="Y92" s="37">
        <v>0.23541999999999999</v>
      </c>
      <c r="Z92" s="30">
        <f t="shared" si="31"/>
        <v>1.6879613999999998E-2</v>
      </c>
      <c r="AA92" s="37">
        <v>0.25990400000000002</v>
      </c>
      <c r="AB92" s="30">
        <f t="shared" si="32"/>
        <v>3.8803667200000003E-2</v>
      </c>
      <c r="AC92" s="37">
        <v>98.465494000000021</v>
      </c>
    </row>
    <row r="93" spans="1:29" x14ac:dyDescent="0.25">
      <c r="A93" s="15" t="s">
        <v>76</v>
      </c>
      <c r="B93" s="15">
        <v>19</v>
      </c>
      <c r="C93" s="15">
        <v>1</v>
      </c>
      <c r="D93" s="15" t="s">
        <v>72</v>
      </c>
      <c r="E93" s="15" t="s">
        <v>155</v>
      </c>
      <c r="F93" s="34">
        <v>1</v>
      </c>
      <c r="G93" s="37">
        <v>47.814990000000002</v>
      </c>
      <c r="H93" s="30">
        <f t="shared" si="22"/>
        <v>0.13388197200000002</v>
      </c>
      <c r="I93" s="37">
        <v>2.2867700000000002</v>
      </c>
      <c r="J93" s="30">
        <f t="shared" si="23"/>
        <v>1.8980191E-2</v>
      </c>
      <c r="K93" s="37">
        <v>15.91151</v>
      </c>
      <c r="L93" s="30">
        <f t="shared" si="24"/>
        <v>1.7502660999999999E-2</v>
      </c>
      <c r="M93" s="37">
        <v>10.25361</v>
      </c>
      <c r="N93" s="30">
        <f t="shared" si="25"/>
        <v>6.6648465000000004E-2</v>
      </c>
      <c r="O93" s="37">
        <v>0.15986</v>
      </c>
      <c r="P93" s="30">
        <f t="shared" si="26"/>
        <v>6.2505260000000002E-3</v>
      </c>
      <c r="Q93" s="37">
        <v>4.4124800000000004</v>
      </c>
      <c r="R93" s="30">
        <f t="shared" si="27"/>
        <v>8.8249600000000015E-3</v>
      </c>
      <c r="S93" s="37">
        <v>13.68515</v>
      </c>
      <c r="T93" s="30">
        <f t="shared" si="28"/>
        <v>9.0321990000000005E-2</v>
      </c>
      <c r="U93" s="37">
        <v>2.9664000000000001</v>
      </c>
      <c r="V93" s="30">
        <f t="shared" si="29"/>
        <v>0.11479968</v>
      </c>
      <c r="W93" s="37">
        <v>0.44914999999999999</v>
      </c>
      <c r="X93" s="30">
        <f t="shared" si="30"/>
        <v>7.9948699999999994E-3</v>
      </c>
      <c r="Y93" s="37">
        <v>0.20893999999999999</v>
      </c>
      <c r="Z93" s="30">
        <f t="shared" si="31"/>
        <v>1.4980997999999999E-2</v>
      </c>
      <c r="AA93" s="37">
        <v>0.244224</v>
      </c>
      <c r="AB93" s="30">
        <f t="shared" si="32"/>
        <v>3.6462643199999999E-2</v>
      </c>
      <c r="AC93" s="37">
        <v>98.393084000000002</v>
      </c>
    </row>
    <row r="94" spans="1:29" x14ac:dyDescent="0.25">
      <c r="A94" s="15" t="s">
        <v>76</v>
      </c>
      <c r="B94" s="15">
        <v>20</v>
      </c>
      <c r="C94" s="15">
        <v>1</v>
      </c>
      <c r="D94" s="15" t="s">
        <v>72</v>
      </c>
      <c r="E94" s="15" t="s">
        <v>155</v>
      </c>
      <c r="F94" s="34">
        <v>1</v>
      </c>
      <c r="G94" s="37">
        <v>47.999279999999999</v>
      </c>
      <c r="H94" s="30">
        <f t="shared" si="22"/>
        <v>0.134397984</v>
      </c>
      <c r="I94" s="37">
        <v>2.3260000000000001</v>
      </c>
      <c r="J94" s="30">
        <f t="shared" si="23"/>
        <v>1.9305800000000001E-2</v>
      </c>
      <c r="K94" s="37">
        <v>15.458830000000001</v>
      </c>
      <c r="L94" s="30">
        <f t="shared" si="24"/>
        <v>1.7004713000000001E-2</v>
      </c>
      <c r="M94" s="37">
        <v>10.881119999999999</v>
      </c>
      <c r="N94" s="30">
        <f t="shared" si="25"/>
        <v>7.072727999999999E-2</v>
      </c>
      <c r="O94" s="37">
        <v>0.18037</v>
      </c>
      <c r="P94" s="30">
        <f t="shared" si="26"/>
        <v>7.0524670000000006E-3</v>
      </c>
      <c r="Q94" s="37">
        <v>4.7423299999999999</v>
      </c>
      <c r="R94" s="30">
        <f t="shared" si="27"/>
        <v>9.4846600000000007E-3</v>
      </c>
      <c r="S94" s="37">
        <v>13.016830000000001</v>
      </c>
      <c r="T94" s="30">
        <f t="shared" si="28"/>
        <v>8.5911078000000002E-2</v>
      </c>
      <c r="U94" s="37">
        <v>3.0968900000000001</v>
      </c>
      <c r="V94" s="30">
        <f t="shared" si="29"/>
        <v>0.11984964300000001</v>
      </c>
      <c r="W94" s="37">
        <v>0.47456999999999999</v>
      </c>
      <c r="X94" s="30">
        <f t="shared" si="30"/>
        <v>8.4473459999999997E-3</v>
      </c>
      <c r="Y94" s="37">
        <v>0.23052</v>
      </c>
      <c r="Z94" s="30">
        <f t="shared" si="31"/>
        <v>1.6528284000000001E-2</v>
      </c>
      <c r="AA94" s="37">
        <v>0.271144</v>
      </c>
      <c r="AB94" s="30">
        <f t="shared" si="32"/>
        <v>4.0481799199999995E-2</v>
      </c>
      <c r="AC94" s="37">
        <v>98.677883999999992</v>
      </c>
    </row>
    <row r="95" spans="1:29" x14ac:dyDescent="0.25">
      <c r="A95" s="15" t="s">
        <v>76</v>
      </c>
      <c r="B95" s="15">
        <v>21</v>
      </c>
      <c r="C95" s="15">
        <v>1</v>
      </c>
      <c r="D95" s="15" t="s">
        <v>72</v>
      </c>
      <c r="E95" s="15" t="s">
        <v>155</v>
      </c>
      <c r="F95" s="34">
        <v>1</v>
      </c>
      <c r="G95" s="37">
        <v>48.735300000000002</v>
      </c>
      <c r="H95" s="30">
        <f t="shared" si="22"/>
        <v>0.13645884</v>
      </c>
      <c r="I95" s="37">
        <v>2.27738</v>
      </c>
      <c r="J95" s="30">
        <f t="shared" si="23"/>
        <v>1.8902254E-2</v>
      </c>
      <c r="K95" s="37">
        <v>16.353840000000002</v>
      </c>
      <c r="L95" s="30">
        <f t="shared" si="24"/>
        <v>1.7989224000000002E-2</v>
      </c>
      <c r="M95" s="37">
        <v>9.2759499999999999</v>
      </c>
      <c r="N95" s="30">
        <f t="shared" si="25"/>
        <v>6.0293674999999998E-2</v>
      </c>
      <c r="O95" s="37">
        <v>0.16589999999999999</v>
      </c>
      <c r="P95" s="30">
        <f t="shared" si="26"/>
        <v>6.4866899999999998E-3</v>
      </c>
      <c r="Q95" s="37">
        <v>4.7873000000000001</v>
      </c>
      <c r="R95" s="30">
        <f t="shared" si="27"/>
        <v>9.5746000000000008E-3</v>
      </c>
      <c r="S95" s="37">
        <v>13.56981</v>
      </c>
      <c r="T95" s="30">
        <f t="shared" si="28"/>
        <v>8.9560745999999997E-2</v>
      </c>
      <c r="U95" s="37">
        <v>2.7029200000000002</v>
      </c>
      <c r="V95" s="30">
        <f t="shared" si="29"/>
        <v>0.104603004</v>
      </c>
      <c r="W95" s="37">
        <v>0.42337000000000002</v>
      </c>
      <c r="X95" s="30">
        <f t="shared" si="30"/>
        <v>7.5359860000000006E-3</v>
      </c>
      <c r="Y95" s="37">
        <v>0.27334999999999998</v>
      </c>
      <c r="Z95" s="30">
        <f t="shared" si="31"/>
        <v>1.9599195E-2</v>
      </c>
      <c r="AA95" s="37">
        <v>0.22639999999999999</v>
      </c>
      <c r="AB95" s="30">
        <f t="shared" si="32"/>
        <v>3.3801519999999995E-2</v>
      </c>
      <c r="AC95" s="37">
        <v>98.791520000000006</v>
      </c>
    </row>
    <row r="96" spans="1:29" x14ac:dyDescent="0.25">
      <c r="A96" s="15" t="s">
        <v>76</v>
      </c>
      <c r="B96" s="15">
        <v>22</v>
      </c>
      <c r="C96" s="15">
        <v>1</v>
      </c>
      <c r="D96" s="15" t="s">
        <v>72</v>
      </c>
      <c r="E96" s="15" t="s">
        <v>155</v>
      </c>
      <c r="F96" s="34">
        <v>1</v>
      </c>
      <c r="G96" s="37">
        <v>47.837789999999998</v>
      </c>
      <c r="H96" s="30">
        <f t="shared" si="22"/>
        <v>0.133945812</v>
      </c>
      <c r="I96" s="37">
        <v>2.29305</v>
      </c>
      <c r="J96" s="30">
        <f t="shared" si="23"/>
        <v>1.9032315000000001E-2</v>
      </c>
      <c r="K96" s="37">
        <v>17.544709999999998</v>
      </c>
      <c r="L96" s="30">
        <f t="shared" si="24"/>
        <v>1.9299180999999999E-2</v>
      </c>
      <c r="M96" s="37">
        <v>8.5148399999999995</v>
      </c>
      <c r="N96" s="30">
        <f t="shared" si="25"/>
        <v>5.5346459999999993E-2</v>
      </c>
      <c r="O96" s="37">
        <v>0.14835999999999999</v>
      </c>
      <c r="P96" s="30">
        <f t="shared" si="26"/>
        <v>5.8008759999999999E-3</v>
      </c>
      <c r="Q96" s="37">
        <v>4.5778499999999998</v>
      </c>
      <c r="R96" s="30">
        <f t="shared" si="27"/>
        <v>9.1556999999999993E-3</v>
      </c>
      <c r="S96" s="37">
        <v>14.2058</v>
      </c>
      <c r="T96" s="30">
        <f t="shared" si="28"/>
        <v>9.3758279999999999E-2</v>
      </c>
      <c r="U96" s="37">
        <v>2.9851999999999999</v>
      </c>
      <c r="V96" s="30">
        <f t="shared" si="29"/>
        <v>0.11552723999999999</v>
      </c>
      <c r="W96" s="37">
        <v>0.46407999999999999</v>
      </c>
      <c r="X96" s="30">
        <f t="shared" si="30"/>
        <v>8.2606239999999994E-3</v>
      </c>
      <c r="Y96" s="37">
        <v>0.21979000000000001</v>
      </c>
      <c r="Z96" s="30">
        <f t="shared" si="31"/>
        <v>1.5758943000000001E-2</v>
      </c>
      <c r="AA96" s="37">
        <v>0.20763199999999998</v>
      </c>
      <c r="AB96" s="30">
        <f t="shared" si="32"/>
        <v>3.0999457599999995E-2</v>
      </c>
      <c r="AC96" s="37">
        <v>98.999102000000008</v>
      </c>
    </row>
    <row r="97" spans="1:29" x14ac:dyDescent="0.25">
      <c r="A97" s="15" t="s">
        <v>76</v>
      </c>
      <c r="B97" s="15">
        <v>24</v>
      </c>
      <c r="C97" s="15">
        <v>1</v>
      </c>
      <c r="D97" s="15" t="s">
        <v>72</v>
      </c>
      <c r="E97" s="15" t="s">
        <v>155</v>
      </c>
      <c r="F97" s="34">
        <v>1</v>
      </c>
      <c r="G97" s="37">
        <v>48.634300000000003</v>
      </c>
      <c r="H97" s="30">
        <f t="shared" si="22"/>
        <v>0.13617604</v>
      </c>
      <c r="I97" s="37">
        <v>2.65259</v>
      </c>
      <c r="J97" s="30">
        <f t="shared" si="23"/>
        <v>2.2016496999999999E-2</v>
      </c>
      <c r="K97" s="37">
        <v>16.127079999999999</v>
      </c>
      <c r="L97" s="30">
        <f t="shared" si="24"/>
        <v>1.7739787999999999E-2</v>
      </c>
      <c r="M97" s="37">
        <v>9.6125699999999998</v>
      </c>
      <c r="N97" s="30">
        <f t="shared" si="25"/>
        <v>6.2481704999999998E-2</v>
      </c>
      <c r="O97" s="37">
        <v>0.16955999999999999</v>
      </c>
      <c r="P97" s="30">
        <f t="shared" si="26"/>
        <v>6.6297960000000003E-3</v>
      </c>
      <c r="Q97" s="37">
        <v>3.8574899999999999</v>
      </c>
      <c r="R97" s="30">
        <f t="shared" si="27"/>
        <v>7.7149799999999998E-3</v>
      </c>
      <c r="S97" s="37">
        <v>13.56719</v>
      </c>
      <c r="T97" s="30">
        <f t="shared" si="28"/>
        <v>8.9543453999999995E-2</v>
      </c>
      <c r="U97" s="37">
        <v>3.3118500000000002</v>
      </c>
      <c r="V97" s="30">
        <f t="shared" si="29"/>
        <v>0.128168595</v>
      </c>
      <c r="W97" s="37">
        <v>0.51007999999999998</v>
      </c>
      <c r="X97" s="30">
        <f t="shared" si="30"/>
        <v>9.0794239999999991E-3</v>
      </c>
      <c r="Y97" s="37">
        <v>0.25563999999999998</v>
      </c>
      <c r="Z97" s="30">
        <f t="shared" si="31"/>
        <v>1.8329387999999999E-2</v>
      </c>
      <c r="AA97" s="37">
        <v>0.21518399999999999</v>
      </c>
      <c r="AB97" s="30">
        <f t="shared" si="32"/>
        <v>3.2126971199999993E-2</v>
      </c>
      <c r="AC97" s="37">
        <v>98.913534000000013</v>
      </c>
    </row>
    <row r="98" spans="1:29" x14ac:dyDescent="0.25">
      <c r="A98" s="15" t="s">
        <v>76</v>
      </c>
      <c r="B98" s="15">
        <v>25</v>
      </c>
      <c r="C98" s="15">
        <v>1</v>
      </c>
      <c r="D98" s="15" t="s">
        <v>72</v>
      </c>
      <c r="E98" s="15" t="s">
        <v>155</v>
      </c>
      <c r="F98" s="34">
        <v>1</v>
      </c>
      <c r="G98" s="37">
        <v>48.460889999999999</v>
      </c>
      <c r="H98" s="30">
        <f t="shared" si="22"/>
        <v>0.135690492</v>
      </c>
      <c r="I98" s="37">
        <v>2.2547799999999998</v>
      </c>
      <c r="J98" s="30">
        <f t="shared" si="23"/>
        <v>1.8714673999999997E-2</v>
      </c>
      <c r="K98" s="37">
        <v>15.63697</v>
      </c>
      <c r="L98" s="30">
        <f t="shared" si="24"/>
        <v>1.7200666999999999E-2</v>
      </c>
      <c r="M98" s="37">
        <v>10.43221</v>
      </c>
      <c r="N98" s="30">
        <f t="shared" si="25"/>
        <v>6.7809364999999996E-2</v>
      </c>
      <c r="O98" s="37">
        <v>0.16785</v>
      </c>
      <c r="P98" s="30">
        <f t="shared" si="26"/>
        <v>6.5629350000000006E-3</v>
      </c>
      <c r="Q98" s="37">
        <v>4.6813799999999999</v>
      </c>
      <c r="R98" s="30">
        <f t="shared" si="27"/>
        <v>9.3627599999999995E-3</v>
      </c>
      <c r="S98" s="37">
        <v>13.242319999999999</v>
      </c>
      <c r="T98" s="30">
        <f t="shared" si="28"/>
        <v>8.7399311999999993E-2</v>
      </c>
      <c r="U98" s="37">
        <v>2.9931199999999998</v>
      </c>
      <c r="V98" s="30">
        <f t="shared" si="29"/>
        <v>0.11583374399999999</v>
      </c>
      <c r="W98" s="37">
        <v>0.44618000000000002</v>
      </c>
      <c r="X98" s="30">
        <f t="shared" si="30"/>
        <v>7.9420040000000008E-3</v>
      </c>
      <c r="Y98" s="37">
        <v>0.22641</v>
      </c>
      <c r="Z98" s="30">
        <f t="shared" si="31"/>
        <v>1.6233596999999999E-2</v>
      </c>
      <c r="AA98" s="37">
        <v>0.28238400000000002</v>
      </c>
      <c r="AB98" s="30">
        <f t="shared" si="32"/>
        <v>4.21599312E-2</v>
      </c>
      <c r="AC98" s="37">
        <v>98.824493999999987</v>
      </c>
    </row>
    <row r="99" spans="1:29" x14ac:dyDescent="0.25">
      <c r="A99" s="15" t="s">
        <v>73</v>
      </c>
      <c r="B99" s="15">
        <v>4</v>
      </c>
      <c r="C99" s="15">
        <v>1</v>
      </c>
      <c r="D99" s="15" t="s">
        <v>72</v>
      </c>
      <c r="E99" s="15" t="s">
        <v>156</v>
      </c>
      <c r="F99" s="34">
        <v>1</v>
      </c>
      <c r="G99" s="37">
        <v>46.558100000000003</v>
      </c>
      <c r="H99" s="37">
        <f>G99*0.0054</f>
        <v>0.25141374000000005</v>
      </c>
      <c r="I99" s="37">
        <v>3.4604400000000002</v>
      </c>
      <c r="J99" s="37">
        <f>I99*0.011</f>
        <v>3.8064840000000003E-2</v>
      </c>
      <c r="K99" s="37">
        <v>16.04</v>
      </c>
      <c r="L99" s="37">
        <f>K99*0.0058</f>
        <v>9.303199999999999E-2</v>
      </c>
      <c r="M99" s="37">
        <v>11.2965</v>
      </c>
      <c r="N99" s="37">
        <f>M99*0.02</f>
        <v>0.22592999999999999</v>
      </c>
      <c r="O99" s="37">
        <v>0.184531</v>
      </c>
      <c r="P99" s="37">
        <f>O99*0.1021</f>
        <v>1.8840615099999999E-2</v>
      </c>
      <c r="Q99" s="37">
        <v>4.9974499999999997</v>
      </c>
      <c r="R99" s="37">
        <f>Q99*0.0045</f>
        <v>2.2488524999999999E-2</v>
      </c>
      <c r="S99" s="37">
        <v>11.548999999999999</v>
      </c>
      <c r="T99" s="30">
        <f>S99*0.0098</f>
        <v>0.11318019999999999</v>
      </c>
      <c r="U99" s="37">
        <v>3.1381700000000001</v>
      </c>
      <c r="V99" s="37">
        <f>U99*0.0258</f>
        <v>8.0964785999999997E-2</v>
      </c>
      <c r="W99" s="37">
        <v>0.78951199999999999</v>
      </c>
      <c r="X99" s="37">
        <f>W99*0.0894</f>
        <v>7.0582372799999987E-2</v>
      </c>
      <c r="Y99" s="37">
        <v>0.53551899999999997</v>
      </c>
      <c r="Z99" s="37">
        <f>Y99*0.0507</f>
        <v>2.71508133E-2</v>
      </c>
      <c r="AA99" s="37" t="s">
        <v>77</v>
      </c>
      <c r="AB99" s="37" t="s">
        <v>77</v>
      </c>
      <c r="AC99" s="37">
        <v>98.549221999999986</v>
      </c>
    </row>
    <row r="100" spans="1:29" x14ac:dyDescent="0.25">
      <c r="A100" s="15" t="s">
        <v>73</v>
      </c>
      <c r="B100" s="15">
        <v>3</v>
      </c>
      <c r="C100" s="15">
        <v>1</v>
      </c>
      <c r="D100" s="15" t="s">
        <v>72</v>
      </c>
      <c r="E100" s="15" t="s">
        <v>156</v>
      </c>
      <c r="F100" s="34">
        <v>1</v>
      </c>
      <c r="G100" s="37">
        <v>45.992433329999997</v>
      </c>
      <c r="H100" s="37">
        <f t="shared" ref="H100:H116" si="33">G100*0.0054</f>
        <v>0.24835913998199999</v>
      </c>
      <c r="I100" s="37">
        <v>3.4344433329999999</v>
      </c>
      <c r="J100" s="37">
        <f t="shared" ref="J100:J116" si="34">I100*0.011</f>
        <v>3.7778876662999998E-2</v>
      </c>
      <c r="K100" s="37">
        <v>15.728</v>
      </c>
      <c r="L100" s="37">
        <f t="shared" ref="L100:L116" si="35">K100*0.0058</f>
        <v>9.1222399999999995E-2</v>
      </c>
      <c r="M100" s="37">
        <v>12.45763333</v>
      </c>
      <c r="N100" s="37">
        <f t="shared" ref="N100:N116" si="36">M100*0.02</f>
        <v>0.24915266660000002</v>
      </c>
      <c r="O100" s="37">
        <v>0.20347233300000001</v>
      </c>
      <c r="P100" s="37">
        <f t="shared" ref="P100:P116" si="37">O100*0.1021</f>
        <v>2.0774525199299999E-2</v>
      </c>
      <c r="Q100" s="37">
        <v>4.9409766670000002</v>
      </c>
      <c r="R100" s="37">
        <f t="shared" ref="R100:R116" si="38">Q100*0.0045</f>
        <v>2.2234395001499999E-2</v>
      </c>
      <c r="S100" s="37">
        <v>11.628399999999999</v>
      </c>
      <c r="T100" s="30">
        <f t="shared" ref="T100:T116" si="39">S100*0.0098</f>
        <v>0.11395831999999999</v>
      </c>
      <c r="U100" s="37">
        <v>3.2992900000000001</v>
      </c>
      <c r="V100" s="37">
        <f t="shared" ref="V100:V116" si="40">U100*0.0258</f>
        <v>8.5121682000000004E-2</v>
      </c>
      <c r="W100" s="37">
        <v>0.87326766700000003</v>
      </c>
      <c r="X100" s="37">
        <f t="shared" ref="X100:X116" si="41">W100*0.0894</f>
        <v>7.8070129429800003E-2</v>
      </c>
      <c r="Y100" s="37">
        <v>0.44857633299999999</v>
      </c>
      <c r="Z100" s="37">
        <f t="shared" ref="Z100:Z116" si="42">Y100*0.0507</f>
        <v>2.27428200831E-2</v>
      </c>
      <c r="AA100" s="37" t="s">
        <v>77</v>
      </c>
      <c r="AB100" s="37" t="s">
        <v>77</v>
      </c>
      <c r="AC100" s="37">
        <v>99.006492992999995</v>
      </c>
    </row>
    <row r="101" spans="1:29" x14ac:dyDescent="0.25">
      <c r="A101" s="15" t="s">
        <v>73</v>
      </c>
      <c r="B101" s="15">
        <v>14</v>
      </c>
      <c r="C101" s="15">
        <v>1</v>
      </c>
      <c r="D101" s="15" t="s">
        <v>79</v>
      </c>
      <c r="E101" s="15" t="s">
        <v>156</v>
      </c>
      <c r="F101" s="34">
        <v>1</v>
      </c>
      <c r="G101" s="37">
        <v>45.75</v>
      </c>
      <c r="H101" s="37">
        <f t="shared" si="33"/>
        <v>0.24705000000000002</v>
      </c>
      <c r="I101" s="37">
        <v>2.82</v>
      </c>
      <c r="J101" s="37">
        <f t="shared" si="34"/>
        <v>3.1019999999999995E-2</v>
      </c>
      <c r="K101" s="37">
        <v>14.74</v>
      </c>
      <c r="L101" s="37">
        <f t="shared" si="35"/>
        <v>8.5491999999999999E-2</v>
      </c>
      <c r="M101" s="37">
        <v>12.63</v>
      </c>
      <c r="N101" s="37">
        <f t="shared" si="36"/>
        <v>0.25260000000000005</v>
      </c>
      <c r="O101" s="37">
        <v>0.2</v>
      </c>
      <c r="P101" s="37">
        <f t="shared" si="37"/>
        <v>2.0420000000000001E-2</v>
      </c>
      <c r="Q101" s="37">
        <v>6.1</v>
      </c>
      <c r="R101" s="37">
        <f t="shared" si="38"/>
        <v>2.7449999999999995E-2</v>
      </c>
      <c r="S101" s="37">
        <v>10.35</v>
      </c>
      <c r="T101" s="30">
        <f t="shared" si="39"/>
        <v>0.10142999999999999</v>
      </c>
      <c r="U101" s="37">
        <v>4.68</v>
      </c>
      <c r="V101" s="37">
        <f t="shared" si="40"/>
        <v>0.12074399999999999</v>
      </c>
      <c r="W101" s="37">
        <v>0.84</v>
      </c>
      <c r="X101" s="37">
        <f t="shared" si="41"/>
        <v>7.5095999999999996E-2</v>
      </c>
      <c r="Y101" s="37">
        <v>0.24</v>
      </c>
      <c r="Z101" s="37">
        <f t="shared" si="42"/>
        <v>1.2168E-2</v>
      </c>
      <c r="AA101" s="37">
        <v>0.19</v>
      </c>
      <c r="AB101" s="37">
        <f>AA101*1.3</f>
        <v>0.24700000000000003</v>
      </c>
      <c r="AC101" s="37">
        <v>98.539999999999978</v>
      </c>
    </row>
    <row r="102" spans="1:29" x14ac:dyDescent="0.25">
      <c r="A102" s="15" t="s">
        <v>73</v>
      </c>
      <c r="B102" s="15">
        <v>14</v>
      </c>
      <c r="C102" s="15">
        <v>4</v>
      </c>
      <c r="D102" s="15" t="s">
        <v>79</v>
      </c>
      <c r="E102" s="15" t="s">
        <v>156</v>
      </c>
      <c r="F102" s="34">
        <v>1</v>
      </c>
      <c r="G102" s="37">
        <v>45.405050000000003</v>
      </c>
      <c r="H102" s="37">
        <f t="shared" si="33"/>
        <v>0.24518727000000004</v>
      </c>
      <c r="I102" s="37">
        <v>2.8774899999999999</v>
      </c>
      <c r="J102" s="37">
        <f t="shared" si="34"/>
        <v>3.1652389999999996E-2</v>
      </c>
      <c r="K102" s="37">
        <v>14.596250000000001</v>
      </c>
      <c r="L102" s="37">
        <f t="shared" si="35"/>
        <v>8.4658250000000004E-2</v>
      </c>
      <c r="M102" s="37">
        <v>12.792</v>
      </c>
      <c r="N102" s="37">
        <f t="shared" si="36"/>
        <v>0.25584000000000001</v>
      </c>
      <c r="O102" s="37">
        <v>0.199545</v>
      </c>
      <c r="P102" s="37">
        <f t="shared" si="37"/>
        <v>2.03735445E-2</v>
      </c>
      <c r="Q102" s="37">
        <v>6.29983</v>
      </c>
      <c r="R102" s="37">
        <f t="shared" si="38"/>
        <v>2.8349234999999997E-2</v>
      </c>
      <c r="S102" s="37">
        <v>10.3552</v>
      </c>
      <c r="T102" s="30">
        <f t="shared" si="39"/>
        <v>0.10148096</v>
      </c>
      <c r="U102" s="37">
        <v>4.4842750000000002</v>
      </c>
      <c r="V102" s="37">
        <f t="shared" si="40"/>
        <v>0.115694295</v>
      </c>
      <c r="W102" s="37">
        <v>0.83527050000000003</v>
      </c>
      <c r="X102" s="37">
        <f t="shared" si="41"/>
        <v>7.4673182699999993E-2</v>
      </c>
      <c r="Y102" s="37">
        <v>0.30941150000000001</v>
      </c>
      <c r="Z102" s="37">
        <f t="shared" si="42"/>
        <v>1.5687163050000001E-2</v>
      </c>
      <c r="AA102" s="37">
        <v>0.19072964117317992</v>
      </c>
      <c r="AB102" s="37">
        <f t="shared" ref="AB102:AB116" si="43">AA102*1.3</f>
        <v>0.24794853352513391</v>
      </c>
      <c r="AC102" s="37">
        <v>98.345051641173171</v>
      </c>
    </row>
    <row r="103" spans="1:29" x14ac:dyDescent="0.25">
      <c r="A103" s="15" t="s">
        <v>73</v>
      </c>
      <c r="B103" s="15">
        <v>14</v>
      </c>
      <c r="C103" s="15">
        <v>7</v>
      </c>
      <c r="D103" s="15" t="s">
        <v>79</v>
      </c>
      <c r="E103" s="15" t="s">
        <v>156</v>
      </c>
      <c r="F103" s="34">
        <v>1</v>
      </c>
      <c r="G103" s="37">
        <v>46.303366666666669</v>
      </c>
      <c r="H103" s="37">
        <f t="shared" si="33"/>
        <v>0.25003818</v>
      </c>
      <c r="I103" s="37">
        <v>2.8428599999999999</v>
      </c>
      <c r="J103" s="37">
        <f t="shared" si="34"/>
        <v>3.1271460000000001E-2</v>
      </c>
      <c r="K103" s="37">
        <v>14.852433333333332</v>
      </c>
      <c r="L103" s="37">
        <f t="shared" si="35"/>
        <v>8.6144113333333314E-2</v>
      </c>
      <c r="M103" s="37">
        <v>12.673766666666666</v>
      </c>
      <c r="N103" s="37">
        <f t="shared" si="36"/>
        <v>0.25347533333333333</v>
      </c>
      <c r="O103" s="37">
        <v>0.20825199999999999</v>
      </c>
      <c r="P103" s="37">
        <f t="shared" si="37"/>
        <v>2.1262529199999998E-2</v>
      </c>
      <c r="Q103" s="37">
        <v>6.1590933333333338</v>
      </c>
      <c r="R103" s="37">
        <f t="shared" si="38"/>
        <v>2.7715920000000002E-2</v>
      </c>
      <c r="S103" s="37">
        <v>10.361666666666666</v>
      </c>
      <c r="T103" s="30">
        <f t="shared" si="39"/>
        <v>0.10154433333333333</v>
      </c>
      <c r="U103" s="37">
        <v>4.2758966666666671</v>
      </c>
      <c r="V103" s="37">
        <f t="shared" si="40"/>
        <v>0.11031813400000001</v>
      </c>
      <c r="W103" s="37">
        <v>0.77376100000000003</v>
      </c>
      <c r="X103" s="37">
        <f t="shared" si="41"/>
        <v>6.9174233399999993E-2</v>
      </c>
      <c r="Y103" s="37">
        <v>0.32223466666666667</v>
      </c>
      <c r="Z103" s="37">
        <f t="shared" si="42"/>
        <v>1.6337297600000002E-2</v>
      </c>
      <c r="AA103" s="37">
        <v>0.15280042089560189</v>
      </c>
      <c r="AB103" s="37">
        <f t="shared" si="43"/>
        <v>0.19864054716428248</v>
      </c>
      <c r="AC103" s="37">
        <v>98.926131420895587</v>
      </c>
    </row>
    <row r="104" spans="1:29" x14ac:dyDescent="0.25">
      <c r="A104" s="15" t="s">
        <v>73</v>
      </c>
      <c r="B104" s="15">
        <v>15</v>
      </c>
      <c r="C104" s="15">
        <v>1</v>
      </c>
      <c r="D104" s="15" t="s">
        <v>79</v>
      </c>
      <c r="E104" s="15" t="s">
        <v>156</v>
      </c>
      <c r="F104" s="34">
        <v>1</v>
      </c>
      <c r="G104" s="37">
        <v>46.71606666666667</v>
      </c>
      <c r="H104" s="37">
        <f t="shared" si="33"/>
        <v>0.25226676000000003</v>
      </c>
      <c r="I104" s="37">
        <v>2.6379633333333334</v>
      </c>
      <c r="J104" s="37">
        <f t="shared" si="34"/>
        <v>2.9017596666666666E-2</v>
      </c>
      <c r="K104" s="37">
        <v>14.502600000000001</v>
      </c>
      <c r="L104" s="37">
        <f t="shared" si="35"/>
        <v>8.4115079999999995E-2</v>
      </c>
      <c r="M104" s="37">
        <v>11.663433333333332</v>
      </c>
      <c r="N104" s="37">
        <f t="shared" si="36"/>
        <v>0.23326866666666665</v>
      </c>
      <c r="O104" s="37">
        <v>0.18554899999999999</v>
      </c>
      <c r="P104" s="37">
        <f t="shared" si="37"/>
        <v>1.8944552899999998E-2</v>
      </c>
      <c r="Q104" s="37">
        <v>6.8584633333333329</v>
      </c>
      <c r="R104" s="37">
        <f t="shared" si="38"/>
        <v>3.0863084999999995E-2</v>
      </c>
      <c r="S104" s="37">
        <v>11.0083</v>
      </c>
      <c r="T104" s="30">
        <f t="shared" si="39"/>
        <v>0.10788133999999999</v>
      </c>
      <c r="U104" s="37">
        <v>4.5256733333333337</v>
      </c>
      <c r="V104" s="37">
        <f t="shared" si="40"/>
        <v>0.116762372</v>
      </c>
      <c r="W104" s="37">
        <v>0.77705333333333337</v>
      </c>
      <c r="X104" s="37">
        <f t="shared" si="41"/>
        <v>6.9468567999999994E-2</v>
      </c>
      <c r="Y104" s="37">
        <v>0.37908133333333338</v>
      </c>
      <c r="Z104" s="37">
        <f t="shared" si="42"/>
        <v>1.9219423600000004E-2</v>
      </c>
      <c r="AA104" s="37">
        <v>0.15018447481286132</v>
      </c>
      <c r="AB104" s="37">
        <f t="shared" si="43"/>
        <v>0.19523981725671971</v>
      </c>
      <c r="AC104" s="37">
        <v>99.404368141479523</v>
      </c>
    </row>
    <row r="105" spans="1:29" x14ac:dyDescent="0.25">
      <c r="A105" s="15" t="s">
        <v>73</v>
      </c>
      <c r="B105" s="15">
        <v>15</v>
      </c>
      <c r="C105" s="15">
        <v>2</v>
      </c>
      <c r="D105" s="15" t="s">
        <v>79</v>
      </c>
      <c r="E105" s="15" t="s">
        <v>156</v>
      </c>
      <c r="F105" s="34">
        <v>1</v>
      </c>
      <c r="G105" s="37">
        <v>46.070966666666664</v>
      </c>
      <c r="H105" s="37">
        <f t="shared" si="33"/>
        <v>0.24878322</v>
      </c>
      <c r="I105" s="37">
        <v>2.7320166666666665</v>
      </c>
      <c r="J105" s="37">
        <f t="shared" si="34"/>
        <v>3.0052183333333329E-2</v>
      </c>
      <c r="K105" s="37">
        <v>14.4880333333333</v>
      </c>
      <c r="L105" s="37">
        <f t="shared" si="35"/>
        <v>8.403059333333314E-2</v>
      </c>
      <c r="M105" s="37">
        <v>11.793700000000001</v>
      </c>
      <c r="N105" s="37">
        <f t="shared" si="36"/>
        <v>0.23587400000000003</v>
      </c>
      <c r="O105" s="37">
        <v>0.16358399999999998</v>
      </c>
      <c r="P105" s="37">
        <f t="shared" si="37"/>
        <v>1.6701926399999997E-2</v>
      </c>
      <c r="Q105" s="37">
        <v>6.9058599999999997</v>
      </c>
      <c r="R105" s="37">
        <f t="shared" si="38"/>
        <v>3.1076369999999996E-2</v>
      </c>
      <c r="S105" s="37">
        <v>10.901666666666666</v>
      </c>
      <c r="T105" s="30">
        <f t="shared" si="39"/>
        <v>0.10683633333333332</v>
      </c>
      <c r="U105" s="37">
        <v>4.52407</v>
      </c>
      <c r="V105" s="37">
        <f t="shared" si="40"/>
        <v>0.116721006</v>
      </c>
      <c r="W105" s="37">
        <v>0.75017366666666663</v>
      </c>
      <c r="X105" s="37">
        <f t="shared" si="41"/>
        <v>6.7065525799999998E-2</v>
      </c>
      <c r="Y105" s="37">
        <v>0.34824566666666668</v>
      </c>
      <c r="Z105" s="37">
        <f t="shared" si="42"/>
        <v>1.7656055300000001E-2</v>
      </c>
      <c r="AA105" s="37">
        <v>0.15855443671914543</v>
      </c>
      <c r="AB105" s="37">
        <f t="shared" si="43"/>
        <v>0.20612076773488908</v>
      </c>
      <c r="AC105" s="37">
        <v>98.836871103385775</v>
      </c>
    </row>
    <row r="106" spans="1:29" x14ac:dyDescent="0.25">
      <c r="A106" s="15" t="s">
        <v>73</v>
      </c>
      <c r="B106" s="15">
        <v>17</v>
      </c>
      <c r="C106" s="15">
        <v>1</v>
      </c>
      <c r="D106" s="15" t="s">
        <v>79</v>
      </c>
      <c r="E106" s="15" t="s">
        <v>156</v>
      </c>
      <c r="F106" s="34">
        <v>1</v>
      </c>
      <c r="G106" s="37">
        <v>46.275633333333332</v>
      </c>
      <c r="H106" s="37">
        <f t="shared" si="33"/>
        <v>0.24988842</v>
      </c>
      <c r="I106" s="37">
        <v>3.40856</v>
      </c>
      <c r="J106" s="37">
        <f t="shared" si="34"/>
        <v>3.7494159999999999E-2</v>
      </c>
      <c r="K106" s="37">
        <v>13.285166666666667</v>
      </c>
      <c r="L106" s="37">
        <f t="shared" si="35"/>
        <v>7.7053966666666668E-2</v>
      </c>
      <c r="M106" s="37">
        <v>13.851799999999999</v>
      </c>
      <c r="N106" s="37">
        <f t="shared" si="36"/>
        <v>0.277036</v>
      </c>
      <c r="O106" s="37">
        <v>0.22945566666666664</v>
      </c>
      <c r="P106" s="37">
        <f t="shared" si="37"/>
        <v>2.3427423566666664E-2</v>
      </c>
      <c r="Q106" s="37">
        <v>6.4358066666666671</v>
      </c>
      <c r="R106" s="37">
        <f t="shared" si="38"/>
        <v>2.8961129999999998E-2</v>
      </c>
      <c r="S106" s="37">
        <v>11.0137</v>
      </c>
      <c r="T106" s="30">
        <f t="shared" si="39"/>
        <v>0.10793425999999999</v>
      </c>
      <c r="U106" s="37">
        <v>3.2033033333333329</v>
      </c>
      <c r="V106" s="37">
        <f t="shared" si="40"/>
        <v>8.2645225999999988E-2</v>
      </c>
      <c r="W106" s="37">
        <v>0.86007999999999996</v>
      </c>
      <c r="X106" s="37">
        <f t="shared" si="41"/>
        <v>7.689115199999999E-2</v>
      </c>
      <c r="Y106" s="37">
        <v>0.51743366666666668</v>
      </c>
      <c r="Z106" s="37">
        <f t="shared" si="42"/>
        <v>2.6233886900000003E-2</v>
      </c>
      <c r="AA106" s="37">
        <v>7.469165401315965E-2</v>
      </c>
      <c r="AB106" s="37">
        <f t="shared" si="43"/>
        <v>9.7099150217107549E-2</v>
      </c>
      <c r="AC106" s="37">
        <v>99.155630987346498</v>
      </c>
    </row>
    <row r="107" spans="1:29" x14ac:dyDescent="0.25">
      <c r="A107" s="15" t="s">
        <v>73</v>
      </c>
      <c r="B107" s="15">
        <v>17</v>
      </c>
      <c r="C107" s="15">
        <v>2</v>
      </c>
      <c r="D107" s="15" t="s">
        <v>79</v>
      </c>
      <c r="E107" s="15" t="s">
        <v>156</v>
      </c>
      <c r="F107" s="34">
        <v>1</v>
      </c>
      <c r="G107" s="37">
        <v>45.86065</v>
      </c>
      <c r="H107" s="37">
        <f t="shared" si="33"/>
        <v>0.24764751000000002</v>
      </c>
      <c r="I107" s="37">
        <v>3.3567999999999998</v>
      </c>
      <c r="J107" s="37">
        <f t="shared" si="34"/>
        <v>3.6924799999999994E-2</v>
      </c>
      <c r="K107" s="37">
        <v>13.3744</v>
      </c>
      <c r="L107" s="37">
        <f t="shared" si="35"/>
        <v>7.7571519999999991E-2</v>
      </c>
      <c r="M107" s="37">
        <v>13.736650000000001</v>
      </c>
      <c r="N107" s="37">
        <f t="shared" si="36"/>
        <v>0.274733</v>
      </c>
      <c r="O107" s="37">
        <v>0.2138755</v>
      </c>
      <c r="P107" s="37">
        <f t="shared" si="37"/>
        <v>2.183668855E-2</v>
      </c>
      <c r="Q107" s="37">
        <v>6.4916649999999994</v>
      </c>
      <c r="R107" s="37">
        <f t="shared" si="38"/>
        <v>2.9212492499999996E-2</v>
      </c>
      <c r="S107" s="37">
        <v>10.819749999999999</v>
      </c>
      <c r="T107" s="30">
        <f t="shared" si="39"/>
        <v>0.10603354999999999</v>
      </c>
      <c r="U107" s="37">
        <v>3.2784599999999999</v>
      </c>
      <c r="V107" s="37">
        <f t="shared" si="40"/>
        <v>8.4584268000000004E-2</v>
      </c>
      <c r="W107" s="37">
        <v>0.91678300000000001</v>
      </c>
      <c r="X107" s="37">
        <f t="shared" si="41"/>
        <v>8.1960400199999991E-2</v>
      </c>
      <c r="Y107" s="37">
        <v>0.47813349999999999</v>
      </c>
      <c r="Z107" s="37">
        <f t="shared" si="42"/>
        <v>2.4241368450000002E-2</v>
      </c>
      <c r="AA107" s="37">
        <v>7.2315791576760186E-2</v>
      </c>
      <c r="AB107" s="37">
        <f t="shared" si="43"/>
        <v>9.4010529049788238E-2</v>
      </c>
      <c r="AC107" s="37">
        <v>98.599482791576747</v>
      </c>
    </row>
    <row r="108" spans="1:29" x14ac:dyDescent="0.25">
      <c r="A108" s="15" t="s">
        <v>73</v>
      </c>
      <c r="B108" s="15">
        <v>17</v>
      </c>
      <c r="C108" s="15">
        <v>5</v>
      </c>
      <c r="D108" s="15" t="s">
        <v>79</v>
      </c>
      <c r="E108" s="15" t="s">
        <v>156</v>
      </c>
      <c r="F108" s="34">
        <v>1</v>
      </c>
      <c r="G108" s="37">
        <v>45.991633333333333</v>
      </c>
      <c r="H108" s="37">
        <f t="shared" si="33"/>
        <v>0.24835482</v>
      </c>
      <c r="I108" s="37">
        <v>2.6765166666666667</v>
      </c>
      <c r="J108" s="37">
        <f t="shared" si="34"/>
        <v>2.9441683333333333E-2</v>
      </c>
      <c r="K108" s="37">
        <v>13.997433333333333</v>
      </c>
      <c r="L108" s="37">
        <f t="shared" si="35"/>
        <v>8.1185113333333322E-2</v>
      </c>
      <c r="M108" s="37">
        <v>11.8926</v>
      </c>
      <c r="N108" s="37">
        <f t="shared" si="36"/>
        <v>0.23785200000000001</v>
      </c>
      <c r="O108" s="37">
        <v>0.1913923333333333</v>
      </c>
      <c r="P108" s="37">
        <f t="shared" si="37"/>
        <v>1.9541157233333328E-2</v>
      </c>
      <c r="Q108" s="37">
        <v>7.359726666666667</v>
      </c>
      <c r="R108" s="37">
        <f t="shared" si="38"/>
        <v>3.3118769999999999E-2</v>
      </c>
      <c r="S108" s="37">
        <v>10.725200000000001</v>
      </c>
      <c r="T108" s="30">
        <f t="shared" si="39"/>
        <v>0.10510696</v>
      </c>
      <c r="U108" s="37">
        <v>4.5245299999999995</v>
      </c>
      <c r="V108" s="37">
        <f t="shared" si="40"/>
        <v>0.11673287399999999</v>
      </c>
      <c r="W108" s="37">
        <v>0.94307766666666659</v>
      </c>
      <c r="X108" s="37">
        <f t="shared" si="41"/>
        <v>8.4311143399999983E-2</v>
      </c>
      <c r="Y108" s="37">
        <v>0.34620233333333328</v>
      </c>
      <c r="Z108" s="37">
        <f t="shared" si="42"/>
        <v>1.7552458299999997E-2</v>
      </c>
      <c r="AA108" s="37">
        <v>0.1832727296944511</v>
      </c>
      <c r="AB108" s="37">
        <f t="shared" si="43"/>
        <v>0.23825454860278644</v>
      </c>
      <c r="AC108" s="37">
        <v>98.831585063027802</v>
      </c>
    </row>
    <row r="109" spans="1:29" x14ac:dyDescent="0.25">
      <c r="A109" s="15" t="s">
        <v>73</v>
      </c>
      <c r="B109" s="15">
        <v>21</v>
      </c>
      <c r="C109" s="15">
        <v>1</v>
      </c>
      <c r="D109" s="15" t="s">
        <v>79</v>
      </c>
      <c r="E109" s="15" t="s">
        <v>156</v>
      </c>
      <c r="F109" s="34">
        <v>1</v>
      </c>
      <c r="G109" s="37">
        <v>46.384633333333333</v>
      </c>
      <c r="H109" s="37">
        <f t="shared" si="33"/>
        <v>0.25047701999999999</v>
      </c>
      <c r="I109" s="37">
        <v>3.7633633333333338</v>
      </c>
      <c r="J109" s="37">
        <f t="shared" si="34"/>
        <v>4.1396996666666672E-2</v>
      </c>
      <c r="K109" s="37">
        <v>13.176599999999999</v>
      </c>
      <c r="L109" s="37">
        <f t="shared" si="35"/>
        <v>7.6424279999999983E-2</v>
      </c>
      <c r="M109" s="37">
        <v>14.404666666666666</v>
      </c>
      <c r="N109" s="37">
        <f t="shared" si="36"/>
        <v>0.28809333333333331</v>
      </c>
      <c r="O109" s="37">
        <v>0.215475</v>
      </c>
      <c r="P109" s="37">
        <f t="shared" si="37"/>
        <v>2.19999975E-2</v>
      </c>
      <c r="Q109" s="37">
        <v>5.4777899999999997</v>
      </c>
      <c r="R109" s="37">
        <f t="shared" si="38"/>
        <v>2.4650054999999997E-2</v>
      </c>
      <c r="S109" s="37">
        <v>10.776533333333333</v>
      </c>
      <c r="T109" s="30">
        <f t="shared" si="39"/>
        <v>0.10561002666666666</v>
      </c>
      <c r="U109" s="37">
        <v>3.3692333333333333</v>
      </c>
      <c r="V109" s="37">
        <f t="shared" si="40"/>
        <v>8.6926219999999998E-2</v>
      </c>
      <c r="W109" s="37">
        <v>0.92283666666666664</v>
      </c>
      <c r="X109" s="37">
        <f t="shared" si="41"/>
        <v>8.2501597999999995E-2</v>
      </c>
      <c r="Y109" s="37">
        <v>0.54284866666666665</v>
      </c>
      <c r="Z109" s="37">
        <f t="shared" si="42"/>
        <v>2.75224274E-2</v>
      </c>
      <c r="AA109" s="37">
        <v>4.4363861583952696E-2</v>
      </c>
      <c r="AB109" s="37">
        <f t="shared" si="43"/>
        <v>5.7673020059138505E-2</v>
      </c>
      <c r="AC109" s="37">
        <v>99.078344194917278</v>
      </c>
    </row>
    <row r="110" spans="1:29" x14ac:dyDescent="0.25">
      <c r="A110" s="15" t="s">
        <v>73</v>
      </c>
      <c r="B110" s="15">
        <v>24</v>
      </c>
      <c r="C110" s="15">
        <v>1</v>
      </c>
      <c r="D110" s="15" t="s">
        <v>79</v>
      </c>
      <c r="E110" s="15" t="s">
        <v>156</v>
      </c>
      <c r="F110" s="34">
        <v>1</v>
      </c>
      <c r="G110" s="37">
        <v>45.225549999999998</v>
      </c>
      <c r="H110" s="37">
        <f t="shared" si="33"/>
        <v>0.24421797000000001</v>
      </c>
      <c r="I110" s="37">
        <v>2.8731099999999996</v>
      </c>
      <c r="J110" s="37">
        <f t="shared" si="34"/>
        <v>3.1604209999999994E-2</v>
      </c>
      <c r="K110" s="37">
        <v>14.04355</v>
      </c>
      <c r="L110" s="37">
        <f t="shared" si="35"/>
        <v>8.1452589999999991E-2</v>
      </c>
      <c r="M110" s="37">
        <v>13.5029</v>
      </c>
      <c r="N110" s="37">
        <f t="shared" si="36"/>
        <v>0.27005800000000002</v>
      </c>
      <c r="O110" s="37">
        <v>0.20776749999999999</v>
      </c>
      <c r="P110" s="37">
        <f t="shared" si="37"/>
        <v>2.1213061749999998E-2</v>
      </c>
      <c r="Q110" s="37">
        <v>7.1438350000000002</v>
      </c>
      <c r="R110" s="37">
        <f t="shared" si="38"/>
        <v>3.2147257499999998E-2</v>
      </c>
      <c r="S110" s="37">
        <v>10.938549999999999</v>
      </c>
      <c r="T110" s="30">
        <f t="shared" si="39"/>
        <v>0.10719778999999999</v>
      </c>
      <c r="U110" s="37">
        <v>3.16899</v>
      </c>
      <c r="V110" s="37">
        <f t="shared" si="40"/>
        <v>8.1759942000000002E-2</v>
      </c>
      <c r="W110" s="37">
        <v>0.75451500000000005</v>
      </c>
      <c r="X110" s="37">
        <f t="shared" si="41"/>
        <v>6.7453640999999995E-2</v>
      </c>
      <c r="Y110" s="37">
        <v>0.46022600000000002</v>
      </c>
      <c r="Z110" s="37">
        <f t="shared" si="42"/>
        <v>2.3333458200000001E-2</v>
      </c>
      <c r="AA110" s="37">
        <v>0.23919423799248785</v>
      </c>
      <c r="AB110" s="37">
        <f t="shared" si="43"/>
        <v>0.31095250939023422</v>
      </c>
      <c r="AC110" s="37">
        <v>98.558187737992483</v>
      </c>
    </row>
    <row r="111" spans="1:29" x14ac:dyDescent="0.25">
      <c r="A111" s="15" t="s">
        <v>73</v>
      </c>
      <c r="B111" s="15">
        <v>27</v>
      </c>
      <c r="C111" s="15">
        <v>1</v>
      </c>
      <c r="D111" s="15" t="s">
        <v>79</v>
      </c>
      <c r="E111" s="15" t="s">
        <v>156</v>
      </c>
      <c r="F111" s="34">
        <v>1</v>
      </c>
      <c r="G111" s="37">
        <v>46.440566666666676</v>
      </c>
      <c r="H111" s="37">
        <f t="shared" si="33"/>
        <v>0.25077906000000005</v>
      </c>
      <c r="I111" s="37">
        <v>3.0070433333333333</v>
      </c>
      <c r="J111" s="37">
        <f t="shared" si="34"/>
        <v>3.3077476666666661E-2</v>
      </c>
      <c r="K111" s="37">
        <v>13.548333333333334</v>
      </c>
      <c r="L111" s="37">
        <f t="shared" si="35"/>
        <v>7.8580333333333335E-2</v>
      </c>
      <c r="M111" s="37">
        <v>13.985199999999999</v>
      </c>
      <c r="N111" s="37">
        <f t="shared" si="36"/>
        <v>0.27970400000000001</v>
      </c>
      <c r="O111" s="37">
        <v>0.19259400000000002</v>
      </c>
      <c r="P111" s="37">
        <f t="shared" si="37"/>
        <v>1.96638474E-2</v>
      </c>
      <c r="Q111" s="37">
        <v>6.4257333333333335</v>
      </c>
      <c r="R111" s="37">
        <f t="shared" si="38"/>
        <v>2.8915799999999998E-2</v>
      </c>
      <c r="S111" s="37">
        <v>10.991199999999999</v>
      </c>
      <c r="T111" s="30">
        <f t="shared" si="39"/>
        <v>0.10771375999999999</v>
      </c>
      <c r="U111" s="37">
        <v>3.2308666666666661</v>
      </c>
      <c r="V111" s="37">
        <f t="shared" si="40"/>
        <v>8.335635999999999E-2</v>
      </c>
      <c r="W111" s="37">
        <v>0.84253999999999996</v>
      </c>
      <c r="X111" s="37">
        <f t="shared" si="41"/>
        <v>7.5323075999999989E-2</v>
      </c>
      <c r="Y111" s="37">
        <v>0.36416233333333331</v>
      </c>
      <c r="Z111" s="37">
        <f t="shared" si="42"/>
        <v>1.8463030299999999E-2</v>
      </c>
      <c r="AA111" s="37">
        <v>7.2131649750925717E-2</v>
      </c>
      <c r="AB111" s="37">
        <f t="shared" si="43"/>
        <v>9.3771144676203441E-2</v>
      </c>
      <c r="AC111" s="37">
        <v>99.100371316417593</v>
      </c>
    </row>
    <row r="112" spans="1:29" x14ac:dyDescent="0.25">
      <c r="A112" s="15" t="s">
        <v>73</v>
      </c>
      <c r="B112" s="15">
        <v>28</v>
      </c>
      <c r="C112" s="15">
        <v>2</v>
      </c>
      <c r="D112" s="15" t="s">
        <v>79</v>
      </c>
      <c r="E112" s="15" t="s">
        <v>156</v>
      </c>
      <c r="F112" s="34">
        <v>1</v>
      </c>
      <c r="G112" s="37">
        <v>47.289099999999998</v>
      </c>
      <c r="H112" s="37">
        <f t="shared" si="33"/>
        <v>0.25536113999999999</v>
      </c>
      <c r="I112" s="37">
        <v>3.1751799999999997</v>
      </c>
      <c r="J112" s="37">
        <f t="shared" si="34"/>
        <v>3.4926979999999996E-2</v>
      </c>
      <c r="K112" s="37">
        <v>13.612333333333334</v>
      </c>
      <c r="L112" s="37">
        <f t="shared" si="35"/>
        <v>7.8951533333333337E-2</v>
      </c>
      <c r="M112" s="37">
        <v>13.751600000000002</v>
      </c>
      <c r="N112" s="37">
        <f t="shared" si="36"/>
        <v>0.27503200000000005</v>
      </c>
      <c r="O112" s="37">
        <v>0.23400200000000002</v>
      </c>
      <c r="P112" s="37">
        <f t="shared" si="37"/>
        <v>2.38916042E-2</v>
      </c>
      <c r="Q112" s="37">
        <v>5.5868499999999992</v>
      </c>
      <c r="R112" s="37">
        <f t="shared" si="38"/>
        <v>2.5140824999999995E-2</v>
      </c>
      <c r="S112" s="37">
        <v>10.343233333333334</v>
      </c>
      <c r="T112" s="30">
        <f t="shared" si="39"/>
        <v>0.10136368666666667</v>
      </c>
      <c r="U112" s="37">
        <v>3.5857766666666664</v>
      </c>
      <c r="V112" s="37">
        <f t="shared" si="40"/>
        <v>9.2513037999999992E-2</v>
      </c>
      <c r="W112" s="37">
        <v>1.08108</v>
      </c>
      <c r="X112" s="37">
        <f t="shared" si="41"/>
        <v>9.6648551999999999E-2</v>
      </c>
      <c r="Y112" s="37">
        <v>0.43462566666666663</v>
      </c>
      <c r="Z112" s="37">
        <f t="shared" si="42"/>
        <v>2.2035521299999999E-2</v>
      </c>
      <c r="AA112" s="37">
        <v>5.5411705159966962E-2</v>
      </c>
      <c r="AB112" s="37">
        <f t="shared" si="43"/>
        <v>7.2035216707957053E-2</v>
      </c>
      <c r="AC112" s="37">
        <v>99.149192705159948</v>
      </c>
    </row>
    <row r="113" spans="1:29" x14ac:dyDescent="0.25">
      <c r="A113" s="15" t="s">
        <v>73</v>
      </c>
      <c r="B113" s="15">
        <v>29</v>
      </c>
      <c r="C113" s="15">
        <v>1</v>
      </c>
      <c r="D113" s="15" t="s">
        <v>79</v>
      </c>
      <c r="E113" s="15" t="s">
        <v>156</v>
      </c>
      <c r="F113" s="34">
        <v>1</v>
      </c>
      <c r="G113" s="37">
        <v>46.647199999999998</v>
      </c>
      <c r="H113" s="37">
        <f t="shared" si="33"/>
        <v>0.25189487999999999</v>
      </c>
      <c r="I113" s="37">
        <v>3.3509600000000002</v>
      </c>
      <c r="J113" s="37">
        <f t="shared" si="34"/>
        <v>3.6860560000000001E-2</v>
      </c>
      <c r="K113" s="37">
        <v>13.551466666666665</v>
      </c>
      <c r="L113" s="37">
        <f t="shared" si="35"/>
        <v>7.8598506666666651E-2</v>
      </c>
      <c r="M113" s="37">
        <v>14.007166666666665</v>
      </c>
      <c r="N113" s="37">
        <f t="shared" si="36"/>
        <v>0.2801433333333333</v>
      </c>
      <c r="O113" s="37">
        <v>0.20944600000000002</v>
      </c>
      <c r="P113" s="37">
        <f t="shared" si="37"/>
        <v>2.1384436600000001E-2</v>
      </c>
      <c r="Q113" s="37">
        <v>5.8343299999999987</v>
      </c>
      <c r="R113" s="37">
        <f t="shared" si="38"/>
        <v>2.6254484999999991E-2</v>
      </c>
      <c r="S113" s="37">
        <v>10.521099999999999</v>
      </c>
      <c r="T113" s="30">
        <f t="shared" si="39"/>
        <v>0.10310677999999998</v>
      </c>
      <c r="U113" s="37">
        <v>3.5673733333333337</v>
      </c>
      <c r="V113" s="37">
        <f t="shared" si="40"/>
        <v>9.2038232000000011E-2</v>
      </c>
      <c r="W113" s="37">
        <v>0.87784466666666672</v>
      </c>
      <c r="X113" s="37">
        <f t="shared" si="41"/>
        <v>7.8479313199999998E-2</v>
      </c>
      <c r="Y113" s="37">
        <v>0.42822266666666664</v>
      </c>
      <c r="Z113" s="37">
        <f t="shared" si="42"/>
        <v>2.17108892E-2</v>
      </c>
      <c r="AA113" s="37">
        <v>4.9186179706438647E-2</v>
      </c>
      <c r="AB113" s="37">
        <f t="shared" si="43"/>
        <v>6.3942033618370239E-2</v>
      </c>
      <c r="AC113" s="37">
        <v>99.044296179706436</v>
      </c>
    </row>
    <row r="114" spans="1:29" x14ac:dyDescent="0.25">
      <c r="A114" s="15" t="s">
        <v>73</v>
      </c>
      <c r="B114" s="15">
        <v>30</v>
      </c>
      <c r="C114" s="15">
        <v>1</v>
      </c>
      <c r="D114" s="15" t="s">
        <v>79</v>
      </c>
      <c r="E114" s="15" t="s">
        <v>156</v>
      </c>
      <c r="F114" s="34">
        <v>1</v>
      </c>
      <c r="G114" s="37">
        <v>46.156100000000002</v>
      </c>
      <c r="H114" s="37">
        <f t="shared" si="33"/>
        <v>0.24924294000000002</v>
      </c>
      <c r="I114" s="37">
        <v>3.5695033333333335</v>
      </c>
      <c r="J114" s="37">
        <f t="shared" si="34"/>
        <v>3.9264536666666669E-2</v>
      </c>
      <c r="K114" s="37">
        <v>13.0113</v>
      </c>
      <c r="L114" s="37">
        <f t="shared" si="35"/>
        <v>7.5465539999999998E-2</v>
      </c>
      <c r="M114" s="37">
        <v>14.417366666666666</v>
      </c>
      <c r="N114" s="37">
        <f t="shared" si="36"/>
        <v>0.28834733333333334</v>
      </c>
      <c r="O114" s="37">
        <v>0.22143466666666667</v>
      </c>
      <c r="P114" s="37">
        <f t="shared" si="37"/>
        <v>2.2608479466666664E-2</v>
      </c>
      <c r="Q114" s="37">
        <v>5.4334099999999994</v>
      </c>
      <c r="R114" s="37">
        <f t="shared" si="38"/>
        <v>2.4450344999999995E-2</v>
      </c>
      <c r="S114" s="37">
        <v>11.298066666666665</v>
      </c>
      <c r="T114" s="30">
        <f t="shared" si="39"/>
        <v>0.11072105333333332</v>
      </c>
      <c r="U114" s="37">
        <v>3.3805399999999999</v>
      </c>
      <c r="V114" s="37">
        <f t="shared" si="40"/>
        <v>8.7217931999999998E-2</v>
      </c>
      <c r="W114" s="37">
        <v>0.92854233333333325</v>
      </c>
      <c r="X114" s="37">
        <f t="shared" si="41"/>
        <v>8.3011684599999983E-2</v>
      </c>
      <c r="Y114" s="37">
        <v>0.50891566666666666</v>
      </c>
      <c r="Z114" s="37">
        <f t="shared" si="42"/>
        <v>2.58020243E-2</v>
      </c>
      <c r="AA114" s="37">
        <v>8.6980873225179153E-2</v>
      </c>
      <c r="AB114" s="37">
        <f t="shared" si="43"/>
        <v>0.11307513519273291</v>
      </c>
      <c r="AC114" s="37">
        <v>99.012160206558505</v>
      </c>
    </row>
    <row r="115" spans="1:29" x14ac:dyDescent="0.25">
      <c r="A115" s="15" t="s">
        <v>73</v>
      </c>
      <c r="B115" s="15">
        <v>31</v>
      </c>
      <c r="C115" s="15">
        <v>1</v>
      </c>
      <c r="D115" s="15" t="s">
        <v>79</v>
      </c>
      <c r="E115" s="15" t="s">
        <v>156</v>
      </c>
      <c r="F115" s="34">
        <v>1</v>
      </c>
      <c r="G115" s="37">
        <v>46.902199999999993</v>
      </c>
      <c r="H115" s="37">
        <f t="shared" si="33"/>
        <v>0.25327188</v>
      </c>
      <c r="I115" s="37">
        <v>2.7772000000000001</v>
      </c>
      <c r="J115" s="37">
        <f t="shared" si="34"/>
        <v>3.0549199999999999E-2</v>
      </c>
      <c r="K115" s="37">
        <v>13.966933333333332</v>
      </c>
      <c r="L115" s="37">
        <f t="shared" si="35"/>
        <v>8.1008213333333315E-2</v>
      </c>
      <c r="M115" s="37">
        <v>13.606933333333332</v>
      </c>
      <c r="N115" s="37">
        <f t="shared" si="36"/>
        <v>0.27213866666666664</v>
      </c>
      <c r="O115" s="37">
        <v>0.18934066666666668</v>
      </c>
      <c r="P115" s="37">
        <f t="shared" si="37"/>
        <v>1.9331682066666668E-2</v>
      </c>
      <c r="Q115" s="37">
        <v>7.2003666666666675</v>
      </c>
      <c r="R115" s="37">
        <f t="shared" si="38"/>
        <v>3.2401650000000004E-2</v>
      </c>
      <c r="S115" s="37">
        <v>10.472766666666667</v>
      </c>
      <c r="T115" s="30">
        <f t="shared" si="39"/>
        <v>0.10263311333333333</v>
      </c>
      <c r="U115" s="37">
        <v>3.3246933333333337</v>
      </c>
      <c r="V115" s="37">
        <f t="shared" si="40"/>
        <v>8.5777088000000015E-2</v>
      </c>
      <c r="W115" s="37">
        <v>0.82140900000000006</v>
      </c>
      <c r="X115" s="37">
        <f t="shared" si="41"/>
        <v>7.3433964599999998E-2</v>
      </c>
      <c r="Y115" s="37">
        <v>0.34014033333333332</v>
      </c>
      <c r="Z115" s="37">
        <f t="shared" si="42"/>
        <v>1.72451149E-2</v>
      </c>
      <c r="AA115" s="37">
        <v>6.0792109539412352E-2</v>
      </c>
      <c r="AB115" s="37">
        <f t="shared" si="43"/>
        <v>7.9029742401236058E-2</v>
      </c>
      <c r="AC115" s="37">
        <v>99.662775442872743</v>
      </c>
    </row>
    <row r="116" spans="1:29" x14ac:dyDescent="0.25">
      <c r="A116" s="15" t="s">
        <v>73</v>
      </c>
      <c r="B116" s="15">
        <v>31</v>
      </c>
      <c r="C116" s="15">
        <v>2</v>
      </c>
      <c r="D116" s="15" t="s">
        <v>79</v>
      </c>
      <c r="E116" s="15" t="s">
        <v>156</v>
      </c>
      <c r="F116" s="34">
        <v>1</v>
      </c>
      <c r="G116" s="37">
        <v>46.667866666666669</v>
      </c>
      <c r="H116" s="37">
        <f t="shared" si="33"/>
        <v>0.25200648000000003</v>
      </c>
      <c r="I116" s="37">
        <v>2.5984566666666669</v>
      </c>
      <c r="J116" s="37">
        <f t="shared" si="34"/>
        <v>2.8583023333333332E-2</v>
      </c>
      <c r="K116" s="37">
        <v>14.785366666666667</v>
      </c>
      <c r="L116" s="37">
        <f t="shared" si="35"/>
        <v>8.5755126666666653E-2</v>
      </c>
      <c r="M116" s="37">
        <v>12.432666666666668</v>
      </c>
      <c r="N116" s="37">
        <f t="shared" si="36"/>
        <v>0.24865333333333337</v>
      </c>
      <c r="O116" s="37">
        <v>0.18969833333333333</v>
      </c>
      <c r="P116" s="37">
        <f t="shared" si="37"/>
        <v>1.9368199833333332E-2</v>
      </c>
      <c r="Q116" s="37">
        <v>6.8449</v>
      </c>
      <c r="R116" s="37">
        <f t="shared" si="38"/>
        <v>3.0802049999999997E-2</v>
      </c>
      <c r="S116" s="37">
        <v>10.573599999999999</v>
      </c>
      <c r="T116" s="30">
        <f t="shared" si="39"/>
        <v>0.10362127999999998</v>
      </c>
      <c r="U116" s="37">
        <v>3.7494033333333334</v>
      </c>
      <c r="V116" s="37">
        <f t="shared" si="40"/>
        <v>9.6734606000000001E-2</v>
      </c>
      <c r="W116" s="37">
        <v>0.72043933333333332</v>
      </c>
      <c r="X116" s="37">
        <f t="shared" si="41"/>
        <v>6.4407276399999991E-2</v>
      </c>
      <c r="Y116" s="37">
        <v>0.37413399999999997</v>
      </c>
      <c r="Z116" s="37">
        <f t="shared" si="42"/>
        <v>1.8968593799999999E-2</v>
      </c>
      <c r="AA116" s="37">
        <v>0.12663829617198116</v>
      </c>
      <c r="AB116" s="37">
        <f t="shared" si="43"/>
        <v>0.16462978502357553</v>
      </c>
      <c r="AC116" s="37">
        <v>99.063169962838629</v>
      </c>
    </row>
    <row r="117" spans="1:29" x14ac:dyDescent="0.25">
      <c r="A117" s="15" t="s">
        <v>73</v>
      </c>
      <c r="B117" s="15">
        <v>35</v>
      </c>
      <c r="C117" s="15">
        <v>1</v>
      </c>
      <c r="D117" s="15" t="s">
        <v>79</v>
      </c>
      <c r="E117" s="15" t="s">
        <v>155</v>
      </c>
      <c r="F117" s="34">
        <v>1</v>
      </c>
      <c r="G117" s="37">
        <v>46.10286</v>
      </c>
      <c r="H117" s="30">
        <f t="shared" ref="H117:H124" si="44">G117*0.0028</f>
        <v>0.129088008</v>
      </c>
      <c r="I117" s="37">
        <v>2.9994700000000001</v>
      </c>
      <c r="J117" s="30">
        <f t="shared" ref="J117:J124" si="45">I117*0.0083</f>
        <v>2.4895601E-2</v>
      </c>
      <c r="K117" s="37">
        <v>13.99222</v>
      </c>
      <c r="L117" s="30">
        <f t="shared" ref="L117:L124" si="46">K117*0.0011</f>
        <v>1.5391442E-2</v>
      </c>
      <c r="M117" s="37">
        <v>12.40053</v>
      </c>
      <c r="N117" s="30">
        <f t="shared" ref="N117:N124" si="47">M117*0.0065</f>
        <v>8.0603444999999996E-2</v>
      </c>
      <c r="O117" s="37">
        <v>0.23669999999999999</v>
      </c>
      <c r="P117" s="30">
        <f t="shared" ref="P117:P125" si="48">O117*0.0391</f>
        <v>9.2549700000000013E-3</v>
      </c>
      <c r="Q117" s="37">
        <v>6.1992900000000004</v>
      </c>
      <c r="R117" s="30">
        <f t="shared" ref="R117:R124" si="49">Q117*0.002</f>
        <v>1.2398580000000001E-2</v>
      </c>
      <c r="S117" s="37">
        <v>9.8921799999999998</v>
      </c>
      <c r="T117" s="30">
        <f t="shared" ref="T117:T124" si="50">S117*0.0066</f>
        <v>6.5288388000000003E-2</v>
      </c>
      <c r="U117" s="37">
        <v>4.8781299999999996</v>
      </c>
      <c r="V117" s="30">
        <f t="shared" ref="V117:V124" si="51">U117*0.0387</f>
        <v>0.18878363099999998</v>
      </c>
      <c r="W117" s="37">
        <v>1.01841</v>
      </c>
      <c r="X117" s="30">
        <f t="shared" ref="X117:X124" si="52">W117*0.0178</f>
        <v>1.8127698000000001E-2</v>
      </c>
      <c r="Y117" s="37">
        <v>0.49003000000000002</v>
      </c>
      <c r="Z117" s="30">
        <f t="shared" ref="Z117:Z124" si="53">Y117*0.0717</f>
        <v>3.5135151000000003E-2</v>
      </c>
      <c r="AA117" s="37">
        <v>0.43501000000000001</v>
      </c>
      <c r="AB117" s="30">
        <f t="shared" ref="AB117:AB124" si="54">AA117*0.1493</f>
        <v>6.4946992999999995E-2</v>
      </c>
      <c r="AC117" s="37">
        <v>98.644830000000013</v>
      </c>
    </row>
    <row r="118" spans="1:29" x14ac:dyDescent="0.25">
      <c r="A118" s="15" t="s">
        <v>73</v>
      </c>
      <c r="B118" s="15">
        <v>40</v>
      </c>
      <c r="C118" s="15">
        <v>1</v>
      </c>
      <c r="D118" s="15" t="s">
        <v>79</v>
      </c>
      <c r="E118" s="15" t="s">
        <v>155</v>
      </c>
      <c r="F118" s="34">
        <v>1</v>
      </c>
      <c r="G118" s="37">
        <v>46.535200000000003</v>
      </c>
      <c r="H118" s="30">
        <f t="shared" si="44"/>
        <v>0.13029856000000001</v>
      </c>
      <c r="I118" s="37">
        <v>2.5403099999999998</v>
      </c>
      <c r="J118" s="30">
        <f t="shared" si="45"/>
        <v>2.1084572999999999E-2</v>
      </c>
      <c r="K118" s="37">
        <v>14.411110000000001</v>
      </c>
      <c r="L118" s="30">
        <f t="shared" si="46"/>
        <v>1.5852221000000003E-2</v>
      </c>
      <c r="M118" s="37">
        <v>12.3657</v>
      </c>
      <c r="N118" s="30">
        <f t="shared" si="47"/>
        <v>8.0377050000000005E-2</v>
      </c>
      <c r="O118" s="37">
        <v>0.22017999999999999</v>
      </c>
      <c r="P118" s="30">
        <f t="shared" si="48"/>
        <v>8.6090379999999994E-3</v>
      </c>
      <c r="Q118" s="37">
        <v>5.8335499999999998</v>
      </c>
      <c r="R118" s="30">
        <f t="shared" si="49"/>
        <v>1.16671E-2</v>
      </c>
      <c r="S118" s="37">
        <v>11.450049999999999</v>
      </c>
      <c r="T118" s="30">
        <f t="shared" si="50"/>
        <v>7.5570329999999991E-2</v>
      </c>
      <c r="U118" s="37">
        <v>3.8394599999999999</v>
      </c>
      <c r="V118" s="30">
        <f t="shared" si="51"/>
        <v>0.148587102</v>
      </c>
      <c r="W118" s="37">
        <v>0.80106999999999995</v>
      </c>
      <c r="X118" s="30">
        <f t="shared" si="52"/>
        <v>1.4259045999999999E-2</v>
      </c>
      <c r="Y118" s="37">
        <v>0.34936</v>
      </c>
      <c r="Z118" s="30">
        <f t="shared" si="53"/>
        <v>2.5049112000000002E-2</v>
      </c>
      <c r="AA118" s="37">
        <v>0.37339</v>
      </c>
      <c r="AB118" s="30">
        <f t="shared" si="54"/>
        <v>5.5747126999999994E-2</v>
      </c>
      <c r="AC118" s="37">
        <v>98.719380000000015</v>
      </c>
    </row>
    <row r="119" spans="1:29" x14ac:dyDescent="0.25">
      <c r="A119" s="15" t="s">
        <v>73</v>
      </c>
      <c r="B119" s="15">
        <v>40</v>
      </c>
      <c r="C119" s="15">
        <v>9</v>
      </c>
      <c r="D119" s="15" t="s">
        <v>79</v>
      </c>
      <c r="E119" s="15" t="s">
        <v>155</v>
      </c>
      <c r="F119" s="34">
        <v>1</v>
      </c>
      <c r="G119" s="37">
        <v>46.067520000000002</v>
      </c>
      <c r="H119" s="30">
        <f t="shared" si="44"/>
        <v>0.12898905599999999</v>
      </c>
      <c r="I119" s="37">
        <v>3.5690200000000001</v>
      </c>
      <c r="J119" s="30">
        <f t="shared" si="45"/>
        <v>2.9622866000000001E-2</v>
      </c>
      <c r="K119" s="37">
        <v>13.27909</v>
      </c>
      <c r="L119" s="30">
        <f t="shared" si="46"/>
        <v>1.4606999000000001E-2</v>
      </c>
      <c r="M119" s="37">
        <v>13.972189999999999</v>
      </c>
      <c r="N119" s="30">
        <f t="shared" si="47"/>
        <v>9.0819234999999998E-2</v>
      </c>
      <c r="O119" s="37">
        <v>0.25880999999999998</v>
      </c>
      <c r="P119" s="30">
        <f t="shared" si="48"/>
        <v>1.0119471E-2</v>
      </c>
      <c r="Q119" s="37">
        <v>5.5680300000000003</v>
      </c>
      <c r="R119" s="30">
        <f t="shared" si="49"/>
        <v>1.1136060000000001E-2</v>
      </c>
      <c r="S119" s="37">
        <v>10.926439999999999</v>
      </c>
      <c r="T119" s="30">
        <f t="shared" si="50"/>
        <v>7.2114503999999996E-2</v>
      </c>
      <c r="U119" s="37">
        <v>3.35405</v>
      </c>
      <c r="V119" s="30">
        <f t="shared" si="51"/>
        <v>0.129801735</v>
      </c>
      <c r="W119" s="37">
        <v>0.94518000000000002</v>
      </c>
      <c r="X119" s="30">
        <f t="shared" si="52"/>
        <v>1.6824203999999999E-2</v>
      </c>
      <c r="Y119" s="37">
        <v>0.58965999999999996</v>
      </c>
      <c r="Z119" s="30">
        <f t="shared" si="53"/>
        <v>4.2278621999999995E-2</v>
      </c>
      <c r="AA119" s="37">
        <v>0.16703999999999999</v>
      </c>
      <c r="AB119" s="30">
        <f t="shared" si="54"/>
        <v>2.4939071999999996E-2</v>
      </c>
      <c r="AC119" s="37">
        <v>98.697029999999998</v>
      </c>
    </row>
    <row r="120" spans="1:29" x14ac:dyDescent="0.25">
      <c r="A120" s="15" t="s">
        <v>73</v>
      </c>
      <c r="B120" s="15">
        <v>44</v>
      </c>
      <c r="C120" s="15">
        <v>1</v>
      </c>
      <c r="D120" s="15" t="s">
        <v>79</v>
      </c>
      <c r="E120" s="15" t="s">
        <v>155</v>
      </c>
      <c r="F120" s="34">
        <v>1</v>
      </c>
      <c r="G120" s="37">
        <v>45.238900000000001</v>
      </c>
      <c r="H120" s="30">
        <f t="shared" si="44"/>
        <v>0.12666891999999999</v>
      </c>
      <c r="I120" s="37">
        <v>3.2441800000000001</v>
      </c>
      <c r="J120" s="30">
        <f t="shared" si="45"/>
        <v>2.6926694000000001E-2</v>
      </c>
      <c r="K120" s="37">
        <v>14.149089999999999</v>
      </c>
      <c r="L120" s="30">
        <f t="shared" si="46"/>
        <v>1.5563999E-2</v>
      </c>
      <c r="M120" s="37">
        <v>12.166930000000001</v>
      </c>
      <c r="N120" s="30">
        <f t="shared" si="47"/>
        <v>7.9085045000000007E-2</v>
      </c>
      <c r="O120" s="37">
        <v>0.21862000000000001</v>
      </c>
      <c r="P120" s="30">
        <f t="shared" si="48"/>
        <v>8.5480420000000005E-3</v>
      </c>
      <c r="Q120" s="37">
        <v>6.4310900000000002</v>
      </c>
      <c r="R120" s="30">
        <f t="shared" si="49"/>
        <v>1.2862180000000001E-2</v>
      </c>
      <c r="S120" s="37">
        <v>11.056469999999999</v>
      </c>
      <c r="T120" s="30">
        <f t="shared" si="50"/>
        <v>7.2972702E-2</v>
      </c>
      <c r="U120" s="37">
        <v>4.4777800000000001</v>
      </c>
      <c r="V120" s="30">
        <f t="shared" si="51"/>
        <v>0.17329008600000001</v>
      </c>
      <c r="W120" s="37">
        <v>0.69157999999999997</v>
      </c>
      <c r="X120" s="30">
        <f t="shared" si="52"/>
        <v>1.2310123999999999E-2</v>
      </c>
      <c r="Y120" s="37">
        <v>0.61250000000000004</v>
      </c>
      <c r="Z120" s="30">
        <f t="shared" si="53"/>
        <v>4.3916250000000004E-2</v>
      </c>
      <c r="AA120" s="37">
        <v>0.43646000000000001</v>
      </c>
      <c r="AB120" s="30">
        <f t="shared" si="54"/>
        <v>6.5163477999999997E-2</v>
      </c>
      <c r="AC120" s="37">
        <v>98.723600000000005</v>
      </c>
    </row>
    <row r="121" spans="1:29" x14ac:dyDescent="0.25">
      <c r="A121" s="15" t="s">
        <v>73</v>
      </c>
      <c r="B121" s="15">
        <v>44</v>
      </c>
      <c r="C121" s="15">
        <v>2</v>
      </c>
      <c r="D121" s="15" t="s">
        <v>79</v>
      </c>
      <c r="E121" s="15" t="s">
        <v>155</v>
      </c>
      <c r="F121" s="34">
        <v>1</v>
      </c>
      <c r="G121" s="37">
        <v>45.358550000000001</v>
      </c>
      <c r="H121" s="30">
        <f t="shared" si="44"/>
        <v>0.12700394000000001</v>
      </c>
      <c r="I121" s="37">
        <v>2.9431500000000002</v>
      </c>
      <c r="J121" s="30">
        <f t="shared" si="45"/>
        <v>2.4428145000000002E-2</v>
      </c>
      <c r="K121" s="37">
        <v>13.7113</v>
      </c>
      <c r="L121" s="30">
        <f t="shared" si="46"/>
        <v>1.5082430000000001E-2</v>
      </c>
      <c r="M121" s="37">
        <v>12.292909999999999</v>
      </c>
      <c r="N121" s="30">
        <f t="shared" si="47"/>
        <v>7.9903914999999992E-2</v>
      </c>
      <c r="O121" s="37">
        <v>0.2457</v>
      </c>
      <c r="P121" s="30">
        <f t="shared" si="48"/>
        <v>9.60687E-3</v>
      </c>
      <c r="Q121" s="37">
        <v>6.76363</v>
      </c>
      <c r="R121" s="30">
        <f t="shared" si="49"/>
        <v>1.3527260000000001E-2</v>
      </c>
      <c r="S121" s="37">
        <v>10.513769999999999</v>
      </c>
      <c r="T121" s="30">
        <f t="shared" si="50"/>
        <v>6.9390882000000001E-2</v>
      </c>
      <c r="U121" s="37">
        <v>4.6270100000000003</v>
      </c>
      <c r="V121" s="30">
        <f t="shared" si="51"/>
        <v>0.17906528699999999</v>
      </c>
      <c r="W121" s="37">
        <v>0.73436000000000001</v>
      </c>
      <c r="X121" s="30">
        <f t="shared" si="52"/>
        <v>1.3071608E-2</v>
      </c>
      <c r="Y121" s="37">
        <v>0.79357999999999995</v>
      </c>
      <c r="Z121" s="30">
        <f t="shared" si="53"/>
        <v>5.6899685999999998E-2</v>
      </c>
      <c r="AA121" s="37">
        <v>0.43867</v>
      </c>
      <c r="AB121" s="30">
        <f t="shared" si="54"/>
        <v>6.5493430999999991E-2</v>
      </c>
      <c r="AC121" s="37">
        <v>98.422630000000012</v>
      </c>
    </row>
    <row r="122" spans="1:29" x14ac:dyDescent="0.25">
      <c r="A122" s="15" t="s">
        <v>73</v>
      </c>
      <c r="B122" s="15">
        <v>44</v>
      </c>
      <c r="C122" s="15">
        <v>4</v>
      </c>
      <c r="D122" s="15" t="s">
        <v>79</v>
      </c>
      <c r="E122" s="15" t="s">
        <v>155</v>
      </c>
      <c r="F122" s="34">
        <v>1</v>
      </c>
      <c r="G122" s="37">
        <v>45.013730000000002</v>
      </c>
      <c r="H122" s="30">
        <f t="shared" si="44"/>
        <v>0.126038444</v>
      </c>
      <c r="I122" s="37">
        <v>3.3565200000000002</v>
      </c>
      <c r="J122" s="30">
        <f t="shared" si="45"/>
        <v>2.7859116000000003E-2</v>
      </c>
      <c r="K122" s="37">
        <v>14.113630000000001</v>
      </c>
      <c r="L122" s="30">
        <f t="shared" si="46"/>
        <v>1.5524993000000001E-2</v>
      </c>
      <c r="M122" s="37">
        <v>12.25346</v>
      </c>
      <c r="N122" s="30">
        <f t="shared" si="47"/>
        <v>7.9647490000000001E-2</v>
      </c>
      <c r="O122" s="37">
        <v>0.20601</v>
      </c>
      <c r="P122" s="30">
        <f t="shared" si="48"/>
        <v>8.0549910000000009E-3</v>
      </c>
      <c r="Q122" s="37">
        <v>6.3465800000000003</v>
      </c>
      <c r="R122" s="30">
        <f t="shared" si="49"/>
        <v>1.269316E-2</v>
      </c>
      <c r="S122" s="37">
        <v>10.933870000000001</v>
      </c>
      <c r="T122" s="30">
        <f t="shared" si="50"/>
        <v>7.2163541999999997E-2</v>
      </c>
      <c r="U122" s="37">
        <v>4.4182199999999998</v>
      </c>
      <c r="V122" s="30">
        <f t="shared" si="51"/>
        <v>0.17098511399999999</v>
      </c>
      <c r="W122" s="37">
        <v>0.68725999999999998</v>
      </c>
      <c r="X122" s="30">
        <f t="shared" si="52"/>
        <v>1.2233227999999999E-2</v>
      </c>
      <c r="Y122" s="37">
        <v>0.62444</v>
      </c>
      <c r="Z122" s="30">
        <f t="shared" si="53"/>
        <v>4.4772347999999997E-2</v>
      </c>
      <c r="AA122" s="37">
        <v>0.40129999999999999</v>
      </c>
      <c r="AB122" s="30">
        <f t="shared" si="54"/>
        <v>5.9914089999999996E-2</v>
      </c>
      <c r="AC122" s="37">
        <v>98.355020000000025</v>
      </c>
    </row>
    <row r="123" spans="1:29" x14ac:dyDescent="0.25">
      <c r="A123" s="15" t="s">
        <v>73</v>
      </c>
      <c r="B123" s="15">
        <v>46</v>
      </c>
      <c r="C123" s="15">
        <v>1</v>
      </c>
      <c r="D123" s="15" t="s">
        <v>79</v>
      </c>
      <c r="E123" s="15" t="s">
        <v>155</v>
      </c>
      <c r="F123" s="34">
        <v>1</v>
      </c>
      <c r="G123" s="37">
        <v>46.353700000000003</v>
      </c>
      <c r="H123" s="30">
        <f t="shared" si="44"/>
        <v>0.12979036000000002</v>
      </c>
      <c r="I123" s="37">
        <v>3.33026</v>
      </c>
      <c r="J123" s="30">
        <f t="shared" si="45"/>
        <v>2.7641157999999999E-2</v>
      </c>
      <c r="K123" s="37">
        <v>13.30691</v>
      </c>
      <c r="L123" s="30">
        <f t="shared" si="46"/>
        <v>1.4637601000000002E-2</v>
      </c>
      <c r="M123" s="37">
        <v>13.74935</v>
      </c>
      <c r="N123" s="30">
        <f t="shared" si="47"/>
        <v>8.9370775E-2</v>
      </c>
      <c r="O123" s="37">
        <v>0.24340000000000001</v>
      </c>
      <c r="P123" s="30">
        <f t="shared" si="48"/>
        <v>9.5169400000000015E-3</v>
      </c>
      <c r="Q123" s="37">
        <v>5.7917500000000004</v>
      </c>
      <c r="R123" s="30">
        <f t="shared" si="49"/>
        <v>1.1583500000000002E-2</v>
      </c>
      <c r="S123" s="37">
        <v>10.799620000000001</v>
      </c>
      <c r="T123" s="30">
        <f t="shared" si="50"/>
        <v>7.1277492000000012E-2</v>
      </c>
      <c r="U123" s="37">
        <v>3.55484</v>
      </c>
      <c r="V123" s="30">
        <f t="shared" si="51"/>
        <v>0.137572308</v>
      </c>
      <c r="W123" s="37">
        <v>1.00993</v>
      </c>
      <c r="X123" s="30">
        <f t="shared" si="52"/>
        <v>1.7976754000000001E-2</v>
      </c>
      <c r="Y123" s="37">
        <v>0.54027000000000003</v>
      </c>
      <c r="Z123" s="30">
        <f t="shared" si="53"/>
        <v>3.8737358999999999E-2</v>
      </c>
      <c r="AA123" s="37">
        <v>0.15867000000000001</v>
      </c>
      <c r="AB123" s="30">
        <f t="shared" si="54"/>
        <v>2.3689431E-2</v>
      </c>
      <c r="AC123" s="37">
        <v>98.838700000000017</v>
      </c>
    </row>
    <row r="124" spans="1:29" x14ac:dyDescent="0.25">
      <c r="A124" s="15" t="s">
        <v>73</v>
      </c>
      <c r="B124" s="15">
        <v>46</v>
      </c>
      <c r="C124" s="15">
        <v>6</v>
      </c>
      <c r="D124" s="15" t="s">
        <v>79</v>
      </c>
      <c r="E124" s="15" t="s">
        <v>155</v>
      </c>
      <c r="F124" s="34">
        <v>1</v>
      </c>
      <c r="G124" s="37">
        <v>45.431800000000003</v>
      </c>
      <c r="H124" s="30">
        <f t="shared" si="44"/>
        <v>0.12720904</v>
      </c>
      <c r="I124" s="37">
        <v>2.5457700000000001</v>
      </c>
      <c r="J124" s="30">
        <f t="shared" si="45"/>
        <v>2.1129891000000001E-2</v>
      </c>
      <c r="K124" s="37">
        <v>14.55973</v>
      </c>
      <c r="L124" s="30">
        <f t="shared" si="46"/>
        <v>1.6015703000000003E-2</v>
      </c>
      <c r="M124" s="37">
        <v>12.32189</v>
      </c>
      <c r="N124" s="30">
        <f t="shared" si="47"/>
        <v>8.0092284999999999E-2</v>
      </c>
      <c r="O124" s="37">
        <v>0.22728000000000001</v>
      </c>
      <c r="P124" s="30">
        <f t="shared" si="48"/>
        <v>8.8866480000000005E-3</v>
      </c>
      <c r="Q124" s="37">
        <v>6.4837800000000003</v>
      </c>
      <c r="R124" s="30">
        <f t="shared" si="49"/>
        <v>1.2967560000000001E-2</v>
      </c>
      <c r="S124" s="37">
        <v>10.48882</v>
      </c>
      <c r="T124" s="30">
        <f t="shared" si="50"/>
        <v>6.9226212000000009E-2</v>
      </c>
      <c r="U124" s="37">
        <v>4.7236900000000004</v>
      </c>
      <c r="V124" s="30">
        <f t="shared" si="51"/>
        <v>0.18280680300000002</v>
      </c>
      <c r="W124" s="37">
        <v>0.85282999999999998</v>
      </c>
      <c r="X124" s="30">
        <f t="shared" si="52"/>
        <v>1.5180374E-2</v>
      </c>
      <c r="Y124" s="37">
        <v>0.32690999999999998</v>
      </c>
      <c r="Z124" s="30">
        <f t="shared" si="53"/>
        <v>2.3439446999999999E-2</v>
      </c>
      <c r="AA124" s="37">
        <v>0.38996999999999998</v>
      </c>
      <c r="AB124" s="30">
        <f t="shared" si="54"/>
        <v>5.8222520999999992E-2</v>
      </c>
      <c r="AC124" s="37">
        <v>98.352469999999997</v>
      </c>
    </row>
    <row r="125" spans="1:29" x14ac:dyDescent="0.25">
      <c r="A125" s="34" t="s">
        <v>133</v>
      </c>
      <c r="B125" s="34">
        <v>1</v>
      </c>
      <c r="C125" s="34">
        <v>1</v>
      </c>
      <c r="D125" s="34" t="s">
        <v>72</v>
      </c>
      <c r="E125" s="15" t="s">
        <v>157</v>
      </c>
      <c r="F125" s="34">
        <v>1</v>
      </c>
      <c r="G125" s="37">
        <v>45.811999999999998</v>
      </c>
      <c r="H125" s="37">
        <v>0.91623999999999994</v>
      </c>
      <c r="I125" s="37">
        <v>4.1580000000000004</v>
      </c>
      <c r="J125" s="37">
        <v>0.10810800000000001</v>
      </c>
      <c r="K125" s="37">
        <v>14.754</v>
      </c>
      <c r="L125" s="37">
        <v>0.30688319999999997</v>
      </c>
      <c r="M125" s="37">
        <v>7.23</v>
      </c>
      <c r="N125" s="37">
        <v>0.13303200000000001</v>
      </c>
      <c r="O125" s="37">
        <v>0.12</v>
      </c>
      <c r="P125" s="30">
        <f t="shared" si="48"/>
        <v>4.692E-3</v>
      </c>
      <c r="Q125" s="37">
        <v>6.8259999999999996</v>
      </c>
      <c r="R125" s="37">
        <v>0.12150279999999999</v>
      </c>
      <c r="S125" s="37">
        <v>10.425000000000001</v>
      </c>
      <c r="T125" s="37">
        <v>0.20850000000000002</v>
      </c>
      <c r="U125" s="37">
        <v>3.5950000000000002</v>
      </c>
      <c r="V125" s="37">
        <v>6.0755499999999997E-2</v>
      </c>
      <c r="W125" s="37">
        <v>1.284</v>
      </c>
      <c r="X125" s="37">
        <v>3.7107599999999998E-2</v>
      </c>
      <c r="Y125" s="37">
        <v>1.274</v>
      </c>
      <c r="Z125" s="37">
        <v>7.0961800000000005E-2</v>
      </c>
      <c r="AA125" s="37" t="s">
        <v>77</v>
      </c>
      <c r="AB125" s="37" t="s">
        <v>77</v>
      </c>
      <c r="AC125" s="37">
        <v>95.478000000000009</v>
      </c>
    </row>
    <row r="126" spans="1:29" x14ac:dyDescent="0.25">
      <c r="A126" s="34" t="s">
        <v>133</v>
      </c>
      <c r="B126" s="34">
        <v>8</v>
      </c>
      <c r="C126" s="34">
        <v>3</v>
      </c>
      <c r="D126" s="34" t="s">
        <v>72</v>
      </c>
      <c r="E126" s="15" t="s">
        <v>157</v>
      </c>
      <c r="F126" s="34">
        <v>1</v>
      </c>
      <c r="G126" s="37">
        <v>47.02</v>
      </c>
      <c r="H126" s="37">
        <v>0.94040000000000012</v>
      </c>
      <c r="I126" s="37">
        <v>2.1640000000000001</v>
      </c>
      <c r="J126" s="37">
        <v>5.6264000000000002E-2</v>
      </c>
      <c r="K126" s="37">
        <v>14.484999999999999</v>
      </c>
      <c r="L126" s="37">
        <v>0.301288</v>
      </c>
      <c r="M126" s="37">
        <v>7.1580000000000004</v>
      </c>
      <c r="N126" s="37">
        <v>0.1317072</v>
      </c>
      <c r="O126" s="37">
        <v>0.151</v>
      </c>
      <c r="P126" s="37">
        <v>2.2619799999999999E-2</v>
      </c>
      <c r="Q126" s="37">
        <v>7.3460000000000001</v>
      </c>
      <c r="R126" s="37">
        <v>0.13075880000000001</v>
      </c>
      <c r="S126" s="37">
        <v>13.3</v>
      </c>
      <c r="T126" s="37">
        <v>0.26600000000000001</v>
      </c>
      <c r="U126" s="37">
        <v>2.5569999999999999</v>
      </c>
      <c r="V126" s="37">
        <v>4.3213299999999996E-2</v>
      </c>
      <c r="W126" s="37">
        <v>0.873</v>
      </c>
      <c r="X126" s="37">
        <v>2.5229699999999997E-2</v>
      </c>
      <c r="Y126" s="37">
        <v>0.31900000000000001</v>
      </c>
      <c r="Z126" s="37">
        <v>1.7768300000000001E-2</v>
      </c>
      <c r="AA126" s="37" t="s">
        <v>77</v>
      </c>
      <c r="AB126" s="37" t="s">
        <v>77</v>
      </c>
      <c r="AC126" s="37">
        <v>95.373000000000005</v>
      </c>
    </row>
    <row r="127" spans="1:29" x14ac:dyDescent="0.25">
      <c r="A127" s="34" t="s">
        <v>133</v>
      </c>
      <c r="B127" s="34">
        <v>8</v>
      </c>
      <c r="C127" s="34">
        <v>4</v>
      </c>
      <c r="D127" s="34" t="s">
        <v>72</v>
      </c>
      <c r="E127" s="15" t="s">
        <v>157</v>
      </c>
      <c r="F127" s="34">
        <v>1</v>
      </c>
      <c r="G127" s="37">
        <v>47.345999999999997</v>
      </c>
      <c r="H127" s="37">
        <v>0.94691999999999998</v>
      </c>
      <c r="I127" s="37">
        <v>1.9159999999999999</v>
      </c>
      <c r="J127" s="37">
        <v>4.9815999999999999E-2</v>
      </c>
      <c r="K127" s="37">
        <v>14.24</v>
      </c>
      <c r="L127" s="37">
        <v>0.29619200000000001</v>
      </c>
      <c r="M127" s="37">
        <v>7.0629999999999997</v>
      </c>
      <c r="N127" s="37">
        <v>0.1299592</v>
      </c>
      <c r="O127" s="37">
        <v>0.126</v>
      </c>
      <c r="P127" s="37">
        <v>1.8874799999999997E-2</v>
      </c>
      <c r="Q127" s="37">
        <v>7.5529999999999999</v>
      </c>
      <c r="R127" s="37">
        <v>0.13444339999999999</v>
      </c>
      <c r="S127" s="37">
        <v>13.864000000000001</v>
      </c>
      <c r="T127" s="37">
        <v>0.27728000000000003</v>
      </c>
      <c r="U127" s="37">
        <v>2.4060000000000001</v>
      </c>
      <c r="V127" s="37">
        <v>4.06614E-2</v>
      </c>
      <c r="W127" s="37">
        <v>0.77600000000000002</v>
      </c>
      <c r="X127" s="37">
        <v>2.2426399999999999E-2</v>
      </c>
      <c r="Y127" s="37">
        <v>0.245</v>
      </c>
      <c r="Z127" s="37">
        <v>1.3646499999999999E-2</v>
      </c>
      <c r="AA127" s="37" t="s">
        <v>77</v>
      </c>
      <c r="AB127" s="37" t="s">
        <v>77</v>
      </c>
      <c r="AC127" s="37">
        <v>95.535000000000011</v>
      </c>
    </row>
    <row r="128" spans="1:29" x14ac:dyDescent="0.25">
      <c r="A128" s="34" t="s">
        <v>133</v>
      </c>
      <c r="B128" s="34">
        <v>18</v>
      </c>
      <c r="C128" s="34">
        <v>2</v>
      </c>
      <c r="D128" s="34" t="s">
        <v>72</v>
      </c>
      <c r="E128" s="15" t="s">
        <v>157</v>
      </c>
      <c r="F128" s="34">
        <v>1</v>
      </c>
      <c r="G128" s="37">
        <v>46.451000000000001</v>
      </c>
      <c r="H128" s="37">
        <v>0.92902000000000007</v>
      </c>
      <c r="I128" s="37">
        <v>1.9770000000000001</v>
      </c>
      <c r="J128" s="37">
        <v>5.1402000000000003E-2</v>
      </c>
      <c r="K128" s="37">
        <v>14.398</v>
      </c>
      <c r="L128" s="37">
        <v>0.29947839999999998</v>
      </c>
      <c r="M128" s="37">
        <v>8.0039999999999996</v>
      </c>
      <c r="N128" s="37">
        <v>0.14727359999999998</v>
      </c>
      <c r="O128" s="37">
        <v>0.159</v>
      </c>
      <c r="P128" s="37">
        <v>2.3818199999999998E-2</v>
      </c>
      <c r="Q128" s="37">
        <v>7.3680000000000003</v>
      </c>
      <c r="R128" s="37">
        <v>0.1311504</v>
      </c>
      <c r="S128" s="37">
        <v>13.632</v>
      </c>
      <c r="T128" s="37">
        <v>0.27263999999999999</v>
      </c>
      <c r="U128" s="37">
        <v>2.323</v>
      </c>
      <c r="V128" s="37">
        <v>3.9258699999999994E-2</v>
      </c>
      <c r="W128" s="37">
        <v>0.79100000000000004</v>
      </c>
      <c r="X128" s="37">
        <v>2.2859899999999999E-2</v>
      </c>
      <c r="Y128" s="37">
        <v>0.26</v>
      </c>
      <c r="Z128" s="37">
        <v>1.4482E-2</v>
      </c>
      <c r="AA128" s="37" t="s">
        <v>77</v>
      </c>
      <c r="AB128" s="37" t="s">
        <v>77</v>
      </c>
      <c r="AC128" s="37">
        <v>95.363</v>
      </c>
    </row>
    <row r="129" spans="1:29" x14ac:dyDescent="0.25">
      <c r="A129" s="34" t="s">
        <v>133</v>
      </c>
      <c r="B129" s="34">
        <v>18</v>
      </c>
      <c r="C129" s="34">
        <v>1</v>
      </c>
      <c r="D129" s="34" t="s">
        <v>72</v>
      </c>
      <c r="E129" s="15" t="s">
        <v>157</v>
      </c>
      <c r="F129" s="34">
        <v>1</v>
      </c>
      <c r="G129" s="37">
        <v>45.896999999999998</v>
      </c>
      <c r="H129" s="37">
        <v>0.91793999999999998</v>
      </c>
      <c r="I129" s="37">
        <v>1.994</v>
      </c>
      <c r="J129" s="37">
        <v>5.1843999999999994E-2</v>
      </c>
      <c r="K129" s="37">
        <v>14.009</v>
      </c>
      <c r="L129" s="37">
        <v>0.29138720000000001</v>
      </c>
      <c r="M129" s="37">
        <v>8.3759999999999994</v>
      </c>
      <c r="N129" s="37">
        <v>0.15411839999999999</v>
      </c>
      <c r="O129" s="37">
        <v>0.104</v>
      </c>
      <c r="P129" s="37">
        <v>1.5579199999999998E-2</v>
      </c>
      <c r="Q129" s="37">
        <v>7.6580000000000004</v>
      </c>
      <c r="R129" s="37">
        <v>0.1363124</v>
      </c>
      <c r="S129" s="37">
        <v>13.885</v>
      </c>
      <c r="T129" s="37">
        <v>0.2777</v>
      </c>
      <c r="U129" s="37">
        <v>2.2170000000000001</v>
      </c>
      <c r="V129" s="37">
        <v>3.7467299999999995E-2</v>
      </c>
      <c r="W129" s="37">
        <v>0.76300000000000001</v>
      </c>
      <c r="X129" s="37">
        <v>2.2050699999999999E-2</v>
      </c>
      <c r="Y129" s="37">
        <v>0.317</v>
      </c>
      <c r="Z129" s="37">
        <v>1.76569E-2</v>
      </c>
      <c r="AA129" s="37" t="s">
        <v>77</v>
      </c>
      <c r="AB129" s="37" t="s">
        <v>77</v>
      </c>
      <c r="AC129" s="37">
        <v>95.22</v>
      </c>
    </row>
    <row r="130" spans="1:29" x14ac:dyDescent="0.25">
      <c r="A130" s="34" t="s">
        <v>133</v>
      </c>
      <c r="B130" s="34">
        <v>11</v>
      </c>
      <c r="C130" s="34">
        <v>1</v>
      </c>
      <c r="D130" s="34" t="s">
        <v>72</v>
      </c>
      <c r="E130" s="15" t="s">
        <v>157</v>
      </c>
      <c r="F130" s="34">
        <v>1</v>
      </c>
      <c r="G130" s="37">
        <v>45.658000000000001</v>
      </c>
      <c r="H130" s="37">
        <v>0.91316000000000008</v>
      </c>
      <c r="I130" s="37">
        <v>2.3199999999999998</v>
      </c>
      <c r="J130" s="37">
        <v>6.0319999999999992E-2</v>
      </c>
      <c r="K130" s="37">
        <v>14.273</v>
      </c>
      <c r="L130" s="37">
        <v>0.29687839999999999</v>
      </c>
      <c r="M130" s="37">
        <v>10.436</v>
      </c>
      <c r="N130" s="37">
        <v>0.19202239999999998</v>
      </c>
      <c r="O130" s="37">
        <v>0.25600000000000001</v>
      </c>
      <c r="P130" s="37">
        <v>3.8348799999999995E-2</v>
      </c>
      <c r="Q130" s="37">
        <v>6.3879999999999999</v>
      </c>
      <c r="R130" s="37">
        <v>0.1137064</v>
      </c>
      <c r="S130" s="37">
        <v>12.596</v>
      </c>
      <c r="T130" s="37">
        <v>0.25192000000000003</v>
      </c>
      <c r="U130" s="37">
        <v>2.6419999999999999</v>
      </c>
      <c r="V130" s="37">
        <v>4.4649799999999996E-2</v>
      </c>
      <c r="W130" s="37">
        <v>0.93700000000000006</v>
      </c>
      <c r="X130" s="37">
        <v>2.7079300000000001E-2</v>
      </c>
      <c r="Y130" s="37">
        <v>0.35899999999999999</v>
      </c>
      <c r="Z130" s="37">
        <v>1.9996299999999998E-2</v>
      </c>
      <c r="AA130" s="37" t="s">
        <v>77</v>
      </c>
      <c r="AB130" s="37" t="s">
        <v>77</v>
      </c>
      <c r="AC130" s="37">
        <v>95.865000000000009</v>
      </c>
    </row>
    <row r="131" spans="1:29" x14ac:dyDescent="0.25">
      <c r="A131" s="34" t="s">
        <v>133</v>
      </c>
      <c r="B131" s="34">
        <v>11</v>
      </c>
      <c r="C131" s="34">
        <v>2</v>
      </c>
      <c r="D131" s="34" t="s">
        <v>72</v>
      </c>
      <c r="E131" s="15" t="s">
        <v>157</v>
      </c>
      <c r="F131" s="34">
        <v>1</v>
      </c>
      <c r="G131" s="37">
        <v>48.216999999999999</v>
      </c>
      <c r="H131" s="37">
        <v>0.96433999999999997</v>
      </c>
      <c r="I131" s="37">
        <v>2.8380000000000001</v>
      </c>
      <c r="J131" s="37">
        <v>7.3787999999999992E-2</v>
      </c>
      <c r="K131" s="37">
        <v>15.407999999999999</v>
      </c>
      <c r="L131" s="37">
        <v>0.32048639999999995</v>
      </c>
      <c r="M131" s="37">
        <v>6.6840000000000002</v>
      </c>
      <c r="N131" s="37">
        <v>0.1229856</v>
      </c>
      <c r="O131" s="37">
        <v>0.13</v>
      </c>
      <c r="P131" s="37">
        <v>1.9473999999999998E-2</v>
      </c>
      <c r="Q131" s="37">
        <v>5.97</v>
      </c>
      <c r="R131" s="37">
        <v>0.106266</v>
      </c>
      <c r="S131" s="37">
        <v>9.7330000000000005</v>
      </c>
      <c r="T131" s="37">
        <v>0.19466000000000003</v>
      </c>
      <c r="U131" s="37">
        <v>3.032</v>
      </c>
      <c r="V131" s="37">
        <v>5.1240799999999996E-2</v>
      </c>
      <c r="W131" s="37">
        <v>2.9340000000000002</v>
      </c>
      <c r="X131" s="37">
        <v>8.4792599999999996E-2</v>
      </c>
      <c r="Y131" s="37">
        <v>0.77200000000000002</v>
      </c>
      <c r="Z131" s="37">
        <v>4.3000400000000001E-2</v>
      </c>
      <c r="AA131" s="37" t="s">
        <v>77</v>
      </c>
      <c r="AB131" s="37" t="s">
        <v>77</v>
      </c>
      <c r="AC131" s="37">
        <v>95.717999999999989</v>
      </c>
    </row>
    <row r="132" spans="1:29" x14ac:dyDescent="0.25">
      <c r="A132" s="34" t="s">
        <v>133</v>
      </c>
      <c r="B132" s="34">
        <v>3</v>
      </c>
      <c r="C132" s="34">
        <v>1</v>
      </c>
      <c r="D132" s="34" t="s">
        <v>72</v>
      </c>
      <c r="E132" s="15" t="s">
        <v>157</v>
      </c>
      <c r="F132" s="34">
        <v>1</v>
      </c>
      <c r="G132" s="37">
        <v>46.49</v>
      </c>
      <c r="H132" s="37">
        <v>0.92980000000000007</v>
      </c>
      <c r="I132" s="37">
        <v>2.1179999999999999</v>
      </c>
      <c r="J132" s="37">
        <v>5.5067999999999992E-2</v>
      </c>
      <c r="K132" s="37">
        <v>15.686999999999999</v>
      </c>
      <c r="L132" s="37">
        <v>0.32628959999999996</v>
      </c>
      <c r="M132" s="37">
        <v>8.9550000000000001</v>
      </c>
      <c r="N132" s="37">
        <v>0.164772</v>
      </c>
      <c r="O132" s="37">
        <v>0.123</v>
      </c>
      <c r="P132" s="37">
        <v>1.8425399999999998E-2</v>
      </c>
      <c r="Q132" s="37">
        <v>6.6669999999999998</v>
      </c>
      <c r="R132" s="37">
        <v>0.11867259999999999</v>
      </c>
      <c r="S132" s="37">
        <v>11.308999999999999</v>
      </c>
      <c r="T132" s="37">
        <v>0.22617999999999999</v>
      </c>
      <c r="U132" s="37">
        <v>2.448</v>
      </c>
      <c r="V132" s="37">
        <v>4.1371199999999997E-2</v>
      </c>
      <c r="W132" s="37">
        <v>0.91</v>
      </c>
      <c r="X132" s="37">
        <v>2.6298999999999999E-2</v>
      </c>
      <c r="Y132" s="37">
        <v>0.27400000000000002</v>
      </c>
      <c r="Z132" s="37">
        <v>1.5261800000000001E-2</v>
      </c>
      <c r="AA132" s="37" t="s">
        <v>77</v>
      </c>
      <c r="AB132" s="37" t="s">
        <v>77</v>
      </c>
      <c r="AC132" s="37">
        <v>94.980999999999995</v>
      </c>
    </row>
    <row r="133" spans="1:29" x14ac:dyDescent="0.25">
      <c r="A133" s="34" t="s">
        <v>133</v>
      </c>
      <c r="B133" s="34">
        <v>4</v>
      </c>
      <c r="C133" s="34">
        <v>2</v>
      </c>
      <c r="D133" s="34" t="s">
        <v>72</v>
      </c>
      <c r="E133" s="15" t="s">
        <v>157</v>
      </c>
      <c r="F133" s="34">
        <v>1</v>
      </c>
      <c r="G133" s="37">
        <v>46.652999999999999</v>
      </c>
      <c r="H133" s="37">
        <v>0.93306</v>
      </c>
      <c r="I133" s="37">
        <v>2.5</v>
      </c>
      <c r="J133" s="37">
        <v>6.5000000000000002E-2</v>
      </c>
      <c r="K133" s="37">
        <v>13.961</v>
      </c>
      <c r="L133" s="37">
        <v>0.2903888</v>
      </c>
      <c r="M133" s="37">
        <v>7.9889999999999999</v>
      </c>
      <c r="N133" s="37">
        <v>0.14699760000000001</v>
      </c>
      <c r="O133" s="37">
        <v>0.23699999999999999</v>
      </c>
      <c r="P133" s="37">
        <v>3.5502599999999995E-2</v>
      </c>
      <c r="Q133" s="37">
        <v>7.1929999999999996</v>
      </c>
      <c r="R133" s="37">
        <v>0.12803539999999999</v>
      </c>
      <c r="S133" s="37">
        <v>13.409000000000001</v>
      </c>
      <c r="T133" s="37">
        <v>0.26818000000000003</v>
      </c>
      <c r="U133" s="37">
        <v>2.198</v>
      </c>
      <c r="V133" s="37">
        <v>3.7146199999999997E-2</v>
      </c>
      <c r="W133" s="37">
        <v>0.72899999999999998</v>
      </c>
      <c r="X133" s="37">
        <v>2.1068099999999999E-2</v>
      </c>
      <c r="Y133" s="37">
        <v>0.26200000000000001</v>
      </c>
      <c r="Z133" s="37">
        <v>1.4593400000000001E-2</v>
      </c>
      <c r="AA133" s="37" t="s">
        <v>77</v>
      </c>
      <c r="AB133" s="37" t="s">
        <v>77</v>
      </c>
      <c r="AC133" s="37">
        <v>95.130999999999986</v>
      </c>
    </row>
    <row r="134" spans="1:29" x14ac:dyDescent="0.25">
      <c r="A134" s="34" t="s">
        <v>133</v>
      </c>
      <c r="B134" s="34">
        <v>4</v>
      </c>
      <c r="C134" s="34">
        <v>3</v>
      </c>
      <c r="D134" s="34" t="s">
        <v>72</v>
      </c>
      <c r="E134" s="15" t="s">
        <v>157</v>
      </c>
      <c r="F134" s="34">
        <v>1</v>
      </c>
      <c r="G134" s="37">
        <v>46.441000000000003</v>
      </c>
      <c r="H134" s="37">
        <v>0.92882000000000009</v>
      </c>
      <c r="I134" s="37">
        <v>2.2639999999999998</v>
      </c>
      <c r="J134" s="37">
        <v>5.8863999999999993E-2</v>
      </c>
      <c r="K134" s="37">
        <v>13.968</v>
      </c>
      <c r="L134" s="37">
        <v>0.29053439999999997</v>
      </c>
      <c r="M134" s="37">
        <v>8.3689999999999998</v>
      </c>
      <c r="N134" s="37">
        <v>0.1539896</v>
      </c>
      <c r="O134" s="37">
        <v>0.14599999999999999</v>
      </c>
      <c r="P134" s="37">
        <v>2.1870799999999996E-2</v>
      </c>
      <c r="Q134" s="37">
        <v>7.1509999999999998</v>
      </c>
      <c r="R134" s="37">
        <v>0.12728780000000001</v>
      </c>
      <c r="S134" s="37">
        <v>13.672000000000001</v>
      </c>
      <c r="T134" s="37">
        <v>0.27344000000000002</v>
      </c>
      <c r="U134" s="37">
        <v>2.198</v>
      </c>
      <c r="V134" s="37">
        <v>3.7146199999999997E-2</v>
      </c>
      <c r="W134" s="37">
        <v>0.67800000000000005</v>
      </c>
      <c r="X134" s="37">
        <v>1.9594199999999999E-2</v>
      </c>
      <c r="Y134" s="37">
        <v>0.26200000000000001</v>
      </c>
      <c r="Z134" s="37">
        <v>1.4593400000000001E-2</v>
      </c>
      <c r="AA134" s="37" t="s">
        <v>77</v>
      </c>
      <c r="AB134" s="37" t="s">
        <v>77</v>
      </c>
      <c r="AC134" s="37">
        <v>95.148999999999987</v>
      </c>
    </row>
    <row r="135" spans="1:29" x14ac:dyDescent="0.25">
      <c r="A135" s="34" t="s">
        <v>133</v>
      </c>
      <c r="B135" s="34">
        <v>25</v>
      </c>
      <c r="C135" s="34">
        <v>1</v>
      </c>
      <c r="D135" s="34" t="s">
        <v>72</v>
      </c>
      <c r="E135" s="15" t="s">
        <v>157</v>
      </c>
      <c r="F135" s="34">
        <v>1</v>
      </c>
      <c r="G135" s="37">
        <v>47.262</v>
      </c>
      <c r="H135" s="37">
        <v>0.94524000000000008</v>
      </c>
      <c r="I135" s="37">
        <v>2.2429999999999999</v>
      </c>
      <c r="J135" s="37">
        <v>5.8317999999999995E-2</v>
      </c>
      <c r="K135" s="37">
        <v>15.346</v>
      </c>
      <c r="L135" s="37">
        <v>0.3191968</v>
      </c>
      <c r="M135" s="37">
        <v>7.8019999999999996</v>
      </c>
      <c r="N135" s="37">
        <v>0.14355679999999998</v>
      </c>
      <c r="O135" s="37">
        <v>0.14000000000000001</v>
      </c>
      <c r="P135" s="37">
        <v>2.0972000000000001E-2</v>
      </c>
      <c r="Q135" s="37">
        <v>6.6219999999999999</v>
      </c>
      <c r="R135" s="37">
        <v>0.11787159999999999</v>
      </c>
      <c r="S135" s="37">
        <v>13.631</v>
      </c>
      <c r="T135" s="37">
        <v>0.27262000000000003</v>
      </c>
      <c r="U135" s="37">
        <v>2.4660000000000002</v>
      </c>
      <c r="V135" s="37">
        <v>4.1675400000000001E-2</v>
      </c>
      <c r="W135" s="37">
        <v>0.84599999999999997</v>
      </c>
      <c r="X135" s="37">
        <v>2.44494E-2</v>
      </c>
      <c r="Y135" s="37">
        <v>0.25700000000000001</v>
      </c>
      <c r="Z135" s="37">
        <v>1.43149E-2</v>
      </c>
      <c r="AA135" s="37" t="s">
        <v>77</v>
      </c>
      <c r="AB135" s="37" t="s">
        <v>77</v>
      </c>
      <c r="AC135" s="37">
        <v>96.614999999999995</v>
      </c>
    </row>
    <row r="136" spans="1:29" x14ac:dyDescent="0.25">
      <c r="A136" s="34" t="s">
        <v>133</v>
      </c>
      <c r="B136" s="34">
        <v>8</v>
      </c>
      <c r="C136" s="34">
        <v>1</v>
      </c>
      <c r="D136" s="34" t="s">
        <v>72</v>
      </c>
      <c r="E136" s="15" t="s">
        <v>157</v>
      </c>
      <c r="F136" s="34">
        <v>1</v>
      </c>
      <c r="G136" s="37">
        <v>46.962000000000003</v>
      </c>
      <c r="H136" s="37">
        <v>0.93924000000000007</v>
      </c>
      <c r="I136" s="37">
        <v>2.371</v>
      </c>
      <c r="J136" s="37">
        <v>6.1645999999999999E-2</v>
      </c>
      <c r="K136" s="37">
        <v>15.670999999999999</v>
      </c>
      <c r="L136" s="37">
        <v>0.32595679999999999</v>
      </c>
      <c r="M136" s="37">
        <v>8.7569999999999997</v>
      </c>
      <c r="N136" s="37">
        <v>0.16112879999999999</v>
      </c>
      <c r="O136" s="37">
        <v>0.13800000000000001</v>
      </c>
      <c r="P136" s="37">
        <v>2.06724E-2</v>
      </c>
      <c r="Q136" s="37">
        <v>5.2290000000000001</v>
      </c>
      <c r="R136" s="37">
        <v>9.3076199999999998E-2</v>
      </c>
      <c r="S136" s="37">
        <v>13.052</v>
      </c>
      <c r="T136" s="37">
        <v>0.26103999999999999</v>
      </c>
      <c r="U136" s="37">
        <v>2.8809999999999998</v>
      </c>
      <c r="V136" s="37">
        <v>4.8688899999999993E-2</v>
      </c>
      <c r="W136" s="37">
        <v>1.4179999999999999</v>
      </c>
      <c r="X136" s="37">
        <v>4.0980199999999994E-2</v>
      </c>
      <c r="Y136" s="37">
        <v>0.32200000000000001</v>
      </c>
      <c r="Z136" s="37">
        <v>1.7935400000000001E-2</v>
      </c>
      <c r="AA136" s="37" t="s">
        <v>77</v>
      </c>
      <c r="AB136" s="37" t="s">
        <v>77</v>
      </c>
      <c r="AC136" s="37">
        <v>96.801000000000016</v>
      </c>
    </row>
    <row r="137" spans="1:29" x14ac:dyDescent="0.25">
      <c r="A137" s="34" t="s">
        <v>133</v>
      </c>
      <c r="B137" s="34">
        <v>2</v>
      </c>
      <c r="C137" s="34">
        <v>1</v>
      </c>
      <c r="D137" s="34" t="s">
        <v>72</v>
      </c>
      <c r="E137" s="15" t="s">
        <v>157</v>
      </c>
      <c r="F137" s="34">
        <v>1</v>
      </c>
      <c r="G137" s="37">
        <v>47.435000000000002</v>
      </c>
      <c r="H137" s="37">
        <v>0.9487000000000001</v>
      </c>
      <c r="I137" s="37">
        <v>2.1110000000000002</v>
      </c>
      <c r="J137" s="37">
        <v>5.4886000000000004E-2</v>
      </c>
      <c r="K137" s="37">
        <v>15.211</v>
      </c>
      <c r="L137" s="37">
        <v>0.31638879999999997</v>
      </c>
      <c r="M137" s="37">
        <v>7.1440000000000001</v>
      </c>
      <c r="N137" s="37">
        <v>0.1314496</v>
      </c>
      <c r="O137" s="37">
        <v>0.108</v>
      </c>
      <c r="P137" s="37">
        <v>1.6178399999999999E-2</v>
      </c>
      <c r="Q137" s="37">
        <v>6.7720000000000002</v>
      </c>
      <c r="R137" s="37">
        <v>0.1205416</v>
      </c>
      <c r="S137" s="37">
        <v>14.657999999999999</v>
      </c>
      <c r="T137" s="37">
        <v>0.29315999999999998</v>
      </c>
      <c r="U137" s="37">
        <v>2.4420000000000002</v>
      </c>
      <c r="V137" s="37">
        <v>4.1269800000000002E-2</v>
      </c>
      <c r="W137" s="37">
        <v>0.72899999999999998</v>
      </c>
      <c r="X137" s="37">
        <v>2.1068099999999999E-2</v>
      </c>
      <c r="Y137" s="37">
        <v>0.217</v>
      </c>
      <c r="Z137" s="37">
        <v>1.2086899999999999E-2</v>
      </c>
      <c r="AA137" s="37" t="s">
        <v>77</v>
      </c>
      <c r="AB137" s="37" t="s">
        <v>77</v>
      </c>
      <c r="AC137" s="37">
        <v>96.827000000000027</v>
      </c>
    </row>
    <row r="138" spans="1:29" x14ac:dyDescent="0.25">
      <c r="A138" s="34" t="s">
        <v>133</v>
      </c>
      <c r="B138" s="34">
        <v>13</v>
      </c>
      <c r="C138" s="34">
        <v>1</v>
      </c>
      <c r="D138" s="34" t="s">
        <v>72</v>
      </c>
      <c r="E138" s="15" t="s">
        <v>157</v>
      </c>
      <c r="F138" s="34">
        <v>1</v>
      </c>
      <c r="G138" s="37">
        <v>46.865000000000002</v>
      </c>
      <c r="H138" s="37">
        <v>0.93730000000000002</v>
      </c>
      <c r="I138" s="37">
        <v>2.0750000000000002</v>
      </c>
      <c r="J138" s="37">
        <v>5.3950000000000005E-2</v>
      </c>
      <c r="K138" s="37">
        <v>14.347</v>
      </c>
      <c r="L138" s="37">
        <v>0.29841759999999995</v>
      </c>
      <c r="M138" s="37">
        <v>8.3889999999999993</v>
      </c>
      <c r="N138" s="37">
        <v>0.15435759999999998</v>
      </c>
      <c r="O138" s="37">
        <v>0.24399999999999999</v>
      </c>
      <c r="P138" s="37">
        <v>3.6551199999999999E-2</v>
      </c>
      <c r="Q138" s="37">
        <v>7.1310000000000002</v>
      </c>
      <c r="R138" s="37">
        <v>0.12693180000000001</v>
      </c>
      <c r="S138" s="37">
        <v>13.654999999999999</v>
      </c>
      <c r="T138" s="37">
        <v>0.27310000000000001</v>
      </c>
      <c r="U138" s="37">
        <v>2.2120000000000002</v>
      </c>
      <c r="V138" s="37">
        <v>3.7382800000000001E-2</v>
      </c>
      <c r="W138" s="37">
        <v>0.67700000000000005</v>
      </c>
      <c r="X138" s="37">
        <v>1.9565300000000001E-2</v>
      </c>
      <c r="Y138" s="37">
        <v>0.17699999999999999</v>
      </c>
      <c r="Z138" s="37">
        <v>9.8588999999999986E-3</v>
      </c>
      <c r="AA138" s="37" t="s">
        <v>77</v>
      </c>
      <c r="AB138" s="37" t="s">
        <v>77</v>
      </c>
      <c r="AC138" s="37">
        <v>95.77200000000002</v>
      </c>
    </row>
    <row r="139" spans="1:29" x14ac:dyDescent="0.25">
      <c r="A139" s="34" t="s">
        <v>133</v>
      </c>
      <c r="B139" s="34">
        <v>13</v>
      </c>
      <c r="C139" s="34">
        <v>2</v>
      </c>
      <c r="D139" s="34" t="s">
        <v>72</v>
      </c>
      <c r="E139" s="15" t="s">
        <v>157</v>
      </c>
      <c r="F139" s="34">
        <v>1</v>
      </c>
      <c r="G139" s="37">
        <v>47.286999999999999</v>
      </c>
      <c r="H139" s="37">
        <v>0.94574000000000003</v>
      </c>
      <c r="I139" s="37">
        <v>2.2149999999999999</v>
      </c>
      <c r="J139" s="37">
        <v>5.7589999999999995E-2</v>
      </c>
      <c r="K139" s="37">
        <v>14.317</v>
      </c>
      <c r="L139" s="37">
        <v>0.29779359999999999</v>
      </c>
      <c r="M139" s="37">
        <v>8.0350000000000001</v>
      </c>
      <c r="N139" s="37">
        <v>0.147844</v>
      </c>
      <c r="O139" s="37">
        <v>0.16600000000000001</v>
      </c>
      <c r="P139" s="37">
        <v>2.4866799999999998E-2</v>
      </c>
      <c r="Q139" s="37">
        <v>7.0949999999999998</v>
      </c>
      <c r="R139" s="37">
        <v>0.12629099999999999</v>
      </c>
      <c r="S139" s="37">
        <v>13.444000000000001</v>
      </c>
      <c r="T139" s="37">
        <v>0.26888000000000001</v>
      </c>
      <c r="U139" s="37">
        <v>2.339</v>
      </c>
      <c r="V139" s="37">
        <v>3.9529099999999998E-2</v>
      </c>
      <c r="W139" s="37">
        <v>0.71899999999999997</v>
      </c>
      <c r="X139" s="37">
        <v>2.0779099999999998E-2</v>
      </c>
      <c r="Y139" s="37">
        <v>0.24</v>
      </c>
      <c r="Z139" s="37">
        <v>1.3368E-2</v>
      </c>
      <c r="AA139" s="37" t="s">
        <v>77</v>
      </c>
      <c r="AB139" s="37" t="s">
        <v>77</v>
      </c>
      <c r="AC139" s="37">
        <v>95.856999999999985</v>
      </c>
    </row>
    <row r="140" spans="1:29" x14ac:dyDescent="0.25">
      <c r="A140" s="34" t="s">
        <v>133</v>
      </c>
      <c r="B140" s="34">
        <v>13</v>
      </c>
      <c r="C140" s="34">
        <v>3</v>
      </c>
      <c r="D140" s="34" t="s">
        <v>72</v>
      </c>
      <c r="E140" s="15" t="s">
        <v>157</v>
      </c>
      <c r="F140" s="34">
        <v>1</v>
      </c>
      <c r="G140" s="37">
        <v>46.424999999999997</v>
      </c>
      <c r="H140" s="37">
        <v>0.92849999999999999</v>
      </c>
      <c r="I140" s="37">
        <v>2.173</v>
      </c>
      <c r="J140" s="37">
        <v>5.6498E-2</v>
      </c>
      <c r="K140" s="37">
        <v>14.552</v>
      </c>
      <c r="L140" s="37">
        <v>0.3026816</v>
      </c>
      <c r="M140" s="37">
        <v>9.1479999999999997</v>
      </c>
      <c r="N140" s="37">
        <v>0.16832319999999998</v>
      </c>
      <c r="O140" s="37">
        <v>0.19500000000000001</v>
      </c>
      <c r="P140" s="37">
        <v>2.9210999999999997E-2</v>
      </c>
      <c r="Q140" s="37">
        <v>6.891</v>
      </c>
      <c r="R140" s="37">
        <v>0.1226598</v>
      </c>
      <c r="S140" s="37">
        <v>13.237</v>
      </c>
      <c r="T140" s="37">
        <v>0.26474000000000003</v>
      </c>
      <c r="U140" s="37">
        <v>2.4380000000000002</v>
      </c>
      <c r="V140" s="37">
        <v>4.1202200000000001E-2</v>
      </c>
      <c r="W140" s="37">
        <v>0.747</v>
      </c>
      <c r="X140" s="37">
        <v>2.1588299999999998E-2</v>
      </c>
      <c r="Y140" s="37">
        <v>0.23200000000000001</v>
      </c>
      <c r="Z140" s="37">
        <v>1.2922400000000001E-2</v>
      </c>
      <c r="AA140" s="37" t="s">
        <v>77</v>
      </c>
      <c r="AB140" s="37" t="s">
        <v>77</v>
      </c>
      <c r="AC140" s="37">
        <v>96.037999999999997</v>
      </c>
    </row>
    <row r="141" spans="1:29" x14ac:dyDescent="0.25">
      <c r="A141" s="34" t="s">
        <v>133</v>
      </c>
      <c r="B141" s="34">
        <v>14</v>
      </c>
      <c r="C141" s="34">
        <v>1</v>
      </c>
      <c r="D141" s="34" t="s">
        <v>72</v>
      </c>
      <c r="E141" s="15" t="s">
        <v>157</v>
      </c>
      <c r="F141" s="34">
        <v>1</v>
      </c>
      <c r="G141" s="37">
        <v>46.854999999999997</v>
      </c>
      <c r="H141" s="37">
        <v>0.93709999999999993</v>
      </c>
      <c r="I141" s="37">
        <v>2.3010000000000002</v>
      </c>
      <c r="J141" s="37">
        <v>5.9826000000000004E-2</v>
      </c>
      <c r="K141" s="37">
        <v>15.116</v>
      </c>
      <c r="L141" s="37">
        <v>0.31441279999999999</v>
      </c>
      <c r="M141" s="37">
        <v>9.6620000000000008</v>
      </c>
      <c r="N141" s="37">
        <v>0.17778080000000002</v>
      </c>
      <c r="O141" s="37">
        <v>0.182</v>
      </c>
      <c r="P141" s="37">
        <v>2.7263599999999999E-2</v>
      </c>
      <c r="Q141" s="37">
        <v>6.774</v>
      </c>
      <c r="R141" s="37">
        <v>0.1205772</v>
      </c>
      <c r="S141" s="37">
        <v>12.439</v>
      </c>
      <c r="T141" s="37">
        <v>0.24878</v>
      </c>
      <c r="U141" s="37">
        <v>2.7450000000000001</v>
      </c>
      <c r="V141" s="37">
        <v>4.6390499999999994E-2</v>
      </c>
      <c r="W141" s="37">
        <v>0.93700000000000006</v>
      </c>
      <c r="X141" s="37">
        <v>2.7079300000000001E-2</v>
      </c>
      <c r="Y141" s="37">
        <v>0.34699999999999998</v>
      </c>
      <c r="Z141" s="37">
        <v>1.9327899999999999E-2</v>
      </c>
      <c r="AA141" s="37" t="s">
        <v>77</v>
      </c>
      <c r="AB141" s="37" t="s">
        <v>77</v>
      </c>
      <c r="AC141" s="37">
        <v>97.358000000000004</v>
      </c>
    </row>
    <row r="142" spans="1:29" x14ac:dyDescent="0.25">
      <c r="A142" s="34" t="s">
        <v>133</v>
      </c>
      <c r="B142" s="34">
        <v>14</v>
      </c>
      <c r="C142" s="34">
        <v>2</v>
      </c>
      <c r="D142" s="34" t="s">
        <v>72</v>
      </c>
      <c r="E142" s="15" t="s">
        <v>157</v>
      </c>
      <c r="F142" s="34">
        <v>1</v>
      </c>
      <c r="G142" s="37">
        <v>45.887</v>
      </c>
      <c r="H142" s="37">
        <v>0.91774</v>
      </c>
      <c r="I142" s="37">
        <v>2.399</v>
      </c>
      <c r="J142" s="37">
        <v>6.2373999999999999E-2</v>
      </c>
      <c r="K142" s="37">
        <v>13.897</v>
      </c>
      <c r="L142" s="37">
        <v>0.28905759999999997</v>
      </c>
      <c r="M142" s="37">
        <v>10.702999999999999</v>
      </c>
      <c r="N142" s="37">
        <v>0.19693519999999998</v>
      </c>
      <c r="O142" s="37">
        <v>0.11700000000000001</v>
      </c>
      <c r="P142" s="37">
        <v>1.75266E-2</v>
      </c>
      <c r="Q142" s="37">
        <v>6.72</v>
      </c>
      <c r="R142" s="37">
        <v>0.119616</v>
      </c>
      <c r="S142" s="37">
        <v>12.398</v>
      </c>
      <c r="T142" s="37">
        <v>0.24795999999999999</v>
      </c>
      <c r="U142" s="37">
        <v>2.7989999999999999</v>
      </c>
      <c r="V142" s="37">
        <v>4.7303099999999994E-2</v>
      </c>
      <c r="W142" s="37">
        <v>0.94199999999999995</v>
      </c>
      <c r="X142" s="37">
        <v>2.7223799999999996E-2</v>
      </c>
      <c r="Y142" s="37">
        <v>0.42199999999999999</v>
      </c>
      <c r="Z142" s="37">
        <v>2.3505399999999999E-2</v>
      </c>
      <c r="AA142" s="37" t="s">
        <v>77</v>
      </c>
      <c r="AB142" s="37" t="s">
        <v>77</v>
      </c>
      <c r="AC142" s="37">
        <v>96.283999999999992</v>
      </c>
    </row>
    <row r="143" spans="1:29" x14ac:dyDescent="0.25">
      <c r="A143" s="34" t="s">
        <v>133</v>
      </c>
      <c r="B143" s="34">
        <v>28</v>
      </c>
      <c r="C143" s="34">
        <v>2</v>
      </c>
      <c r="D143" s="34" t="s">
        <v>72</v>
      </c>
      <c r="E143" s="15" t="s">
        <v>157</v>
      </c>
      <c r="F143" s="34">
        <v>1</v>
      </c>
      <c r="G143" s="37">
        <v>47.271999999999998</v>
      </c>
      <c r="H143" s="37">
        <v>0.94543999999999995</v>
      </c>
      <c r="I143" s="37">
        <v>2.1850000000000001</v>
      </c>
      <c r="J143" s="37">
        <v>5.6809999999999999E-2</v>
      </c>
      <c r="K143" s="37">
        <v>15.239000000000001</v>
      </c>
      <c r="L143" s="37">
        <v>0.31697120000000001</v>
      </c>
      <c r="M143" s="37">
        <v>8.32</v>
      </c>
      <c r="N143" s="37">
        <v>0.153088</v>
      </c>
      <c r="O143" s="37">
        <v>0.17399999999999999</v>
      </c>
      <c r="P143" s="37">
        <v>2.6065199999999997E-2</v>
      </c>
      <c r="Q143" s="37">
        <v>6.569</v>
      </c>
      <c r="R143" s="37">
        <v>0.1169282</v>
      </c>
      <c r="S143" s="37">
        <v>13.656000000000001</v>
      </c>
      <c r="T143" s="37">
        <v>0.27312000000000003</v>
      </c>
      <c r="U143" s="37">
        <v>2.621</v>
      </c>
      <c r="V143" s="37">
        <v>4.4294899999999998E-2</v>
      </c>
      <c r="W143" s="37">
        <v>0.8</v>
      </c>
      <c r="X143" s="37">
        <v>2.3120000000000002E-2</v>
      </c>
      <c r="Y143" s="37">
        <v>0.26800000000000002</v>
      </c>
      <c r="Z143" s="37">
        <v>1.4927600000000001E-2</v>
      </c>
      <c r="AA143" s="37" t="s">
        <v>77</v>
      </c>
      <c r="AB143" s="37" t="s">
        <v>77</v>
      </c>
      <c r="AC143" s="37">
        <v>97.103999999999999</v>
      </c>
    </row>
    <row r="144" spans="1:29" x14ac:dyDescent="0.25">
      <c r="A144" s="34" t="s">
        <v>133</v>
      </c>
      <c r="B144" s="34">
        <v>10</v>
      </c>
      <c r="C144" s="34">
        <v>1</v>
      </c>
      <c r="D144" s="34" t="s">
        <v>72</v>
      </c>
      <c r="E144" s="15" t="s">
        <v>157</v>
      </c>
      <c r="F144" s="34">
        <v>1</v>
      </c>
      <c r="G144" s="37">
        <v>46.682000000000002</v>
      </c>
      <c r="H144" s="37">
        <v>0.93364000000000003</v>
      </c>
      <c r="I144" s="37">
        <v>2.3119999999999998</v>
      </c>
      <c r="J144" s="37">
        <v>6.0111999999999992E-2</v>
      </c>
      <c r="K144" s="37">
        <v>15.05</v>
      </c>
      <c r="L144" s="37">
        <v>0.31303999999999998</v>
      </c>
      <c r="M144" s="37">
        <v>9.9190000000000005</v>
      </c>
      <c r="N144" s="37">
        <v>0.18250959999999999</v>
      </c>
      <c r="O144" s="37">
        <v>0.193</v>
      </c>
      <c r="P144" s="37">
        <v>2.8911399999999997E-2</v>
      </c>
      <c r="Q144" s="37">
        <v>6.8920000000000003</v>
      </c>
      <c r="R144" s="37">
        <v>0.12267760000000001</v>
      </c>
      <c r="S144" s="37">
        <v>12.585000000000001</v>
      </c>
      <c r="T144" s="37">
        <v>0.25170000000000003</v>
      </c>
      <c r="U144" s="37">
        <v>2.641</v>
      </c>
      <c r="V144" s="37">
        <v>4.4632899999999996E-2</v>
      </c>
      <c r="W144" s="37">
        <v>0.92500000000000004</v>
      </c>
      <c r="X144" s="37">
        <v>2.6732499999999999E-2</v>
      </c>
      <c r="Y144" s="37">
        <v>0.39200000000000002</v>
      </c>
      <c r="Z144" s="37">
        <v>2.18344E-2</v>
      </c>
      <c r="AA144" s="37" t="s">
        <v>77</v>
      </c>
      <c r="AB144" s="37" t="s">
        <v>77</v>
      </c>
      <c r="AC144" s="37">
        <v>97.59099999999998</v>
      </c>
    </row>
    <row r="145" spans="1:29" x14ac:dyDescent="0.25">
      <c r="A145" s="34" t="s">
        <v>133</v>
      </c>
      <c r="B145" s="34">
        <v>18</v>
      </c>
      <c r="C145" s="34">
        <v>4</v>
      </c>
      <c r="D145" s="34" t="s">
        <v>72</v>
      </c>
      <c r="E145" s="15" t="s">
        <v>157</v>
      </c>
      <c r="F145" s="34">
        <v>1</v>
      </c>
      <c r="G145" s="37">
        <v>46.912999999999997</v>
      </c>
      <c r="H145" s="37">
        <v>0.93825999999999998</v>
      </c>
      <c r="I145" s="37">
        <v>2.2839999999999998</v>
      </c>
      <c r="J145" s="37">
        <v>5.9383999999999992E-2</v>
      </c>
      <c r="K145" s="37">
        <v>14.55</v>
      </c>
      <c r="L145" s="37">
        <v>0.30264000000000002</v>
      </c>
      <c r="M145" s="37">
        <v>8.5109999999999992</v>
      </c>
      <c r="N145" s="37">
        <v>0.15660239999999997</v>
      </c>
      <c r="O145" s="37">
        <v>0.186</v>
      </c>
      <c r="P145" s="37">
        <v>2.7862799999999997E-2</v>
      </c>
      <c r="Q145" s="37">
        <v>7.2850000000000001</v>
      </c>
      <c r="R145" s="37">
        <v>0.12967300000000001</v>
      </c>
      <c r="S145" s="37">
        <v>13.840999999999999</v>
      </c>
      <c r="T145" s="37">
        <v>0.27682000000000001</v>
      </c>
      <c r="U145" s="37">
        <v>2.2650000000000001</v>
      </c>
      <c r="V145" s="37">
        <v>3.82785E-2</v>
      </c>
      <c r="W145" s="37">
        <v>0.69299999999999995</v>
      </c>
      <c r="X145" s="37">
        <v>2.0027699999999999E-2</v>
      </c>
      <c r="Y145" s="37">
        <v>0.222</v>
      </c>
      <c r="Z145" s="37">
        <v>1.23654E-2</v>
      </c>
      <c r="AA145" s="37" t="s">
        <v>77</v>
      </c>
      <c r="AB145" s="37" t="s">
        <v>77</v>
      </c>
      <c r="AC145" s="37">
        <v>96.749999999999986</v>
      </c>
    </row>
    <row r="146" spans="1:29" x14ac:dyDescent="0.25">
      <c r="A146" s="34" t="s">
        <v>133</v>
      </c>
      <c r="B146" s="34">
        <v>1</v>
      </c>
      <c r="C146" s="34">
        <v>1</v>
      </c>
      <c r="D146" s="34" t="s">
        <v>72</v>
      </c>
      <c r="E146" s="15" t="s">
        <v>157</v>
      </c>
      <c r="F146" s="34">
        <v>1</v>
      </c>
      <c r="G146" s="37">
        <v>47.497999999999998</v>
      </c>
      <c r="H146" s="37">
        <v>0.94995999999999992</v>
      </c>
      <c r="I146" s="37">
        <v>2.2330000000000001</v>
      </c>
      <c r="J146" s="37">
        <v>5.8057999999999998E-2</v>
      </c>
      <c r="K146" s="37">
        <v>14.455</v>
      </c>
      <c r="L146" s="37">
        <v>0.30066399999999999</v>
      </c>
      <c r="M146" s="37">
        <v>7.9610000000000003</v>
      </c>
      <c r="N146" s="37">
        <v>0.14648240000000001</v>
      </c>
      <c r="O146" s="37">
        <v>0.17599999999999999</v>
      </c>
      <c r="P146" s="37">
        <v>2.6364799999999997E-2</v>
      </c>
      <c r="Q146" s="37">
        <v>7.0209999999999999</v>
      </c>
      <c r="R146" s="37">
        <v>0.1249738</v>
      </c>
      <c r="S146" s="37">
        <v>13.803000000000001</v>
      </c>
      <c r="T146" s="37">
        <v>0.27606000000000003</v>
      </c>
      <c r="U146" s="37">
        <v>2.2389999999999999</v>
      </c>
      <c r="V146" s="37">
        <v>3.7839099999999994E-2</v>
      </c>
      <c r="W146" s="37">
        <v>0.72499999999999998</v>
      </c>
      <c r="X146" s="37">
        <v>2.0952499999999999E-2</v>
      </c>
      <c r="Y146" s="37">
        <v>0.23799999999999999</v>
      </c>
      <c r="Z146" s="37">
        <v>1.3256599999999999E-2</v>
      </c>
      <c r="AA146" s="37" t="s">
        <v>77</v>
      </c>
      <c r="AB146" s="37" t="s">
        <v>77</v>
      </c>
      <c r="AC146" s="37">
        <v>96.34899999999999</v>
      </c>
    </row>
    <row r="147" spans="1:29" x14ac:dyDescent="0.25">
      <c r="A147" s="34" t="s">
        <v>133</v>
      </c>
      <c r="B147" s="34">
        <v>1</v>
      </c>
      <c r="C147" s="34">
        <v>2</v>
      </c>
      <c r="D147" s="34" t="s">
        <v>72</v>
      </c>
      <c r="E147" s="15" t="s">
        <v>157</v>
      </c>
      <c r="F147" s="34">
        <v>1</v>
      </c>
      <c r="G147" s="37">
        <v>47.5</v>
      </c>
      <c r="H147" s="37">
        <v>0.95000000000000007</v>
      </c>
      <c r="I147" s="37">
        <v>2.024</v>
      </c>
      <c r="J147" s="37">
        <v>5.2623999999999997E-2</v>
      </c>
      <c r="K147" s="37">
        <v>14.654</v>
      </c>
      <c r="L147" s="37">
        <v>0.3048032</v>
      </c>
      <c r="M147" s="37">
        <v>8.1080000000000005</v>
      </c>
      <c r="N147" s="37">
        <v>0.14918720000000002</v>
      </c>
      <c r="O147" s="37">
        <v>0.187</v>
      </c>
      <c r="P147" s="37">
        <v>2.8012599999999999E-2</v>
      </c>
      <c r="Q147" s="37">
        <v>6.9909999999999997</v>
      </c>
      <c r="R147" s="37">
        <v>0.12443979999999999</v>
      </c>
      <c r="S147" s="37">
        <v>13.962</v>
      </c>
      <c r="T147" s="37">
        <v>0.27923999999999999</v>
      </c>
      <c r="U147" s="37">
        <v>2.1429999999999998</v>
      </c>
      <c r="V147" s="37">
        <v>3.6216699999999991E-2</v>
      </c>
      <c r="W147" s="37">
        <v>0.67400000000000004</v>
      </c>
      <c r="X147" s="37">
        <v>1.9478599999999999E-2</v>
      </c>
      <c r="Y147" s="37">
        <v>0.223</v>
      </c>
      <c r="Z147" s="37">
        <v>1.2421100000000001E-2</v>
      </c>
      <c r="AA147" s="37" t="s">
        <v>77</v>
      </c>
      <c r="AB147" s="37" t="s">
        <v>77</v>
      </c>
      <c r="AC147" s="37">
        <v>96.466000000000008</v>
      </c>
    </row>
    <row r="148" spans="1:29" x14ac:dyDescent="0.25">
      <c r="A148" s="34" t="s">
        <v>133</v>
      </c>
      <c r="B148" s="34">
        <v>2</v>
      </c>
      <c r="C148" s="34">
        <v>1</v>
      </c>
      <c r="D148" s="34" t="s">
        <v>72</v>
      </c>
      <c r="E148" s="15" t="s">
        <v>157</v>
      </c>
      <c r="F148" s="34">
        <v>1</v>
      </c>
      <c r="G148" s="37">
        <v>47.637</v>
      </c>
      <c r="H148" s="37">
        <v>0.95274000000000003</v>
      </c>
      <c r="I148" s="37">
        <v>2.4769999999999999</v>
      </c>
      <c r="J148" s="37">
        <v>6.4401999999999987E-2</v>
      </c>
      <c r="K148" s="37">
        <v>15.1</v>
      </c>
      <c r="L148" s="37">
        <v>0.31407999999999997</v>
      </c>
      <c r="M148" s="37">
        <v>7.6219999999999999</v>
      </c>
      <c r="N148" s="37">
        <v>0.1402448</v>
      </c>
      <c r="O148" s="37">
        <v>0.14199999999999999</v>
      </c>
      <c r="P148" s="37">
        <v>2.1271599999999998E-2</v>
      </c>
      <c r="Q148" s="37">
        <v>6.6669999999999998</v>
      </c>
      <c r="R148" s="37">
        <v>0.11867259999999999</v>
      </c>
      <c r="S148" s="37">
        <v>13.15</v>
      </c>
      <c r="T148" s="37">
        <v>0.26300000000000001</v>
      </c>
      <c r="U148" s="37">
        <v>2.7130000000000001</v>
      </c>
      <c r="V148" s="37">
        <v>4.58497E-2</v>
      </c>
      <c r="W148" s="37">
        <v>0.879</v>
      </c>
      <c r="X148" s="37">
        <v>2.5403099999999998E-2</v>
      </c>
      <c r="Y148" s="37">
        <v>0.26100000000000001</v>
      </c>
      <c r="Z148" s="37">
        <v>1.4537700000000001E-2</v>
      </c>
      <c r="AA148" s="37" t="s">
        <v>77</v>
      </c>
      <c r="AB148" s="37" t="s">
        <v>77</v>
      </c>
      <c r="AC148" s="37">
        <v>96.647999999999996</v>
      </c>
    </row>
    <row r="149" spans="1:29" x14ac:dyDescent="0.25">
      <c r="A149" s="34" t="s">
        <v>133</v>
      </c>
      <c r="B149" s="34">
        <v>6</v>
      </c>
      <c r="C149" s="34">
        <v>1</v>
      </c>
      <c r="D149" s="34" t="s">
        <v>72</v>
      </c>
      <c r="E149" s="15" t="s">
        <v>157</v>
      </c>
      <c r="F149" s="34">
        <v>1</v>
      </c>
      <c r="G149" s="37">
        <v>46.81</v>
      </c>
      <c r="H149" s="37">
        <v>0.93620000000000003</v>
      </c>
      <c r="I149" s="37">
        <v>2.238</v>
      </c>
      <c r="J149" s="37">
        <v>5.8187999999999997E-2</v>
      </c>
      <c r="K149" s="37">
        <v>15.003</v>
      </c>
      <c r="L149" s="37">
        <v>0.31206239999999996</v>
      </c>
      <c r="M149" s="37">
        <v>9.6709999999999994</v>
      </c>
      <c r="N149" s="37">
        <v>0.17794639999999998</v>
      </c>
      <c r="O149" s="37">
        <v>0.189</v>
      </c>
      <c r="P149" s="37">
        <v>2.8312199999999999E-2</v>
      </c>
      <c r="Q149" s="37">
        <v>6.8730000000000002</v>
      </c>
      <c r="R149" s="37">
        <v>0.1223394</v>
      </c>
      <c r="S149" s="37">
        <v>12.632</v>
      </c>
      <c r="T149" s="37">
        <v>0.25263999999999998</v>
      </c>
      <c r="U149" s="37">
        <v>2.681</v>
      </c>
      <c r="V149" s="37">
        <v>4.5308899999999999E-2</v>
      </c>
      <c r="W149" s="37">
        <v>0.88500000000000001</v>
      </c>
      <c r="X149" s="37">
        <v>2.5576499999999999E-2</v>
      </c>
      <c r="Y149" s="37">
        <v>0.34899999999999998</v>
      </c>
      <c r="Z149" s="37">
        <v>1.94393E-2</v>
      </c>
      <c r="AA149" s="37" t="s">
        <v>77</v>
      </c>
      <c r="AB149" s="37" t="s">
        <v>77</v>
      </c>
      <c r="AC149" s="37">
        <v>97.331000000000017</v>
      </c>
    </row>
    <row r="150" spans="1:29" x14ac:dyDescent="0.25">
      <c r="A150" s="34" t="s">
        <v>133</v>
      </c>
      <c r="B150" s="34">
        <v>14</v>
      </c>
      <c r="C150" s="34">
        <v>2</v>
      </c>
      <c r="D150" s="34" t="s">
        <v>72</v>
      </c>
      <c r="E150" s="15" t="s">
        <v>157</v>
      </c>
      <c r="F150" s="34">
        <v>1</v>
      </c>
      <c r="G150" s="37">
        <v>45.991999999999997</v>
      </c>
      <c r="H150" s="37">
        <v>0.91983999999999999</v>
      </c>
      <c r="I150" s="37">
        <v>2.3069999999999999</v>
      </c>
      <c r="J150" s="37">
        <v>5.9981999999999994E-2</v>
      </c>
      <c r="K150" s="37">
        <v>14.866</v>
      </c>
      <c r="L150" s="37">
        <v>0.30921279999999995</v>
      </c>
      <c r="M150" s="37">
        <v>10.103</v>
      </c>
      <c r="N150" s="37">
        <v>0.18589519999999998</v>
      </c>
      <c r="O150" s="37">
        <v>0.19</v>
      </c>
      <c r="P150" s="37">
        <v>2.8461999999999998E-2</v>
      </c>
      <c r="Q150" s="37">
        <v>6.4009999999999998</v>
      </c>
      <c r="R150" s="37">
        <v>0.11393779999999999</v>
      </c>
      <c r="S150" s="37">
        <v>12.887</v>
      </c>
      <c r="T150" s="37">
        <v>0.25774000000000002</v>
      </c>
      <c r="U150" s="37">
        <v>2.8530000000000002</v>
      </c>
      <c r="V150" s="37">
        <v>4.82157E-2</v>
      </c>
      <c r="W150" s="37">
        <v>0.96099999999999997</v>
      </c>
      <c r="X150" s="37">
        <v>2.7772899999999996E-2</v>
      </c>
      <c r="Y150" s="37">
        <v>0.371</v>
      </c>
      <c r="Z150" s="37">
        <v>2.0664700000000001E-2</v>
      </c>
      <c r="AA150" s="37" t="s">
        <v>77</v>
      </c>
      <c r="AB150" s="37" t="s">
        <v>77</v>
      </c>
      <c r="AC150" s="37">
        <v>96.930999999999983</v>
      </c>
    </row>
    <row r="151" spans="1:29" x14ac:dyDescent="0.25">
      <c r="A151" s="34" t="s">
        <v>133</v>
      </c>
      <c r="B151" s="34">
        <v>19</v>
      </c>
      <c r="C151" s="34">
        <v>1</v>
      </c>
      <c r="D151" s="34" t="s">
        <v>72</v>
      </c>
      <c r="E151" s="15" t="s">
        <v>157</v>
      </c>
      <c r="F151" s="34">
        <v>1</v>
      </c>
      <c r="G151" s="37">
        <v>49.744999999999997</v>
      </c>
      <c r="H151" s="37">
        <v>0.99490000000000001</v>
      </c>
      <c r="I151" s="37">
        <v>3.1259999999999999</v>
      </c>
      <c r="J151" s="37">
        <v>8.1275999999999987E-2</v>
      </c>
      <c r="K151" s="37">
        <v>13.811</v>
      </c>
      <c r="L151" s="37">
        <v>0.28726879999999999</v>
      </c>
      <c r="M151" s="37">
        <v>6.9960000000000004</v>
      </c>
      <c r="N151" s="37">
        <v>0.12872640000000002</v>
      </c>
      <c r="O151" s="37">
        <v>0.14499999999999999</v>
      </c>
      <c r="P151" s="37">
        <v>2.1720999999999997E-2</v>
      </c>
      <c r="Q151" s="37">
        <v>7.1289999999999996</v>
      </c>
      <c r="R151" s="37">
        <v>0.12689619999999999</v>
      </c>
      <c r="S151" s="37">
        <v>13.143000000000001</v>
      </c>
      <c r="T151" s="37">
        <v>0.26286000000000004</v>
      </c>
      <c r="U151" s="37">
        <v>2.3530000000000002</v>
      </c>
      <c r="V151" s="37">
        <v>3.9765700000000001E-2</v>
      </c>
      <c r="W151" s="37">
        <v>0.80200000000000005</v>
      </c>
      <c r="X151" s="37">
        <v>2.3177800000000002E-2</v>
      </c>
      <c r="Y151" s="37">
        <v>0.35199999999999998</v>
      </c>
      <c r="Z151" s="37">
        <v>1.96064E-2</v>
      </c>
      <c r="AA151" s="37" t="s">
        <v>77</v>
      </c>
      <c r="AB151" s="37" t="s">
        <v>77</v>
      </c>
      <c r="AC151" s="37">
        <v>97.60199999999999</v>
      </c>
    </row>
    <row r="152" spans="1:29" x14ac:dyDescent="0.25">
      <c r="A152" s="34" t="s">
        <v>133</v>
      </c>
      <c r="B152" s="34">
        <v>18</v>
      </c>
      <c r="C152" s="34">
        <v>1</v>
      </c>
      <c r="D152" s="34" t="s">
        <v>72</v>
      </c>
      <c r="E152" s="15" t="s">
        <v>157</v>
      </c>
      <c r="F152" s="34">
        <v>1</v>
      </c>
      <c r="G152" s="37">
        <v>47.677999999999997</v>
      </c>
      <c r="H152" s="37">
        <v>0.95355999999999996</v>
      </c>
      <c r="I152" s="37">
        <v>2.1379999999999999</v>
      </c>
      <c r="J152" s="37">
        <v>5.5587999999999992E-2</v>
      </c>
      <c r="K152" s="37">
        <v>14.691000000000001</v>
      </c>
      <c r="L152" s="37">
        <v>0.30557279999999998</v>
      </c>
      <c r="M152" s="37">
        <v>8.0350000000000001</v>
      </c>
      <c r="N152" s="37">
        <v>0.147844</v>
      </c>
      <c r="O152" s="37">
        <v>9.6000000000000002E-2</v>
      </c>
      <c r="P152" s="37">
        <v>1.4380799999999999E-2</v>
      </c>
      <c r="Q152" s="37">
        <v>7.266</v>
      </c>
      <c r="R152" s="37">
        <v>0.1293348</v>
      </c>
      <c r="S152" s="37">
        <v>14.093999999999999</v>
      </c>
      <c r="T152" s="37">
        <v>0.28188000000000002</v>
      </c>
      <c r="U152" s="37">
        <v>2.2080000000000002</v>
      </c>
      <c r="V152" s="37">
        <v>3.73152E-2</v>
      </c>
      <c r="W152" s="37">
        <v>0.67300000000000004</v>
      </c>
      <c r="X152" s="37">
        <v>1.94497E-2</v>
      </c>
      <c r="Y152" s="37">
        <v>0.24399999999999999</v>
      </c>
      <c r="Z152" s="37">
        <v>1.35908E-2</v>
      </c>
      <c r="AA152" s="37" t="s">
        <v>77</v>
      </c>
      <c r="AB152" s="37" t="s">
        <v>77</v>
      </c>
      <c r="AC152" s="37">
        <v>97.12299999999999</v>
      </c>
    </row>
    <row r="153" spans="1:29" x14ac:dyDescent="0.25">
      <c r="A153" s="34" t="s">
        <v>133</v>
      </c>
      <c r="B153" s="34">
        <v>18</v>
      </c>
      <c r="C153" s="34">
        <v>2</v>
      </c>
      <c r="D153" s="34" t="s">
        <v>72</v>
      </c>
      <c r="E153" s="15" t="s">
        <v>157</v>
      </c>
      <c r="F153" s="34">
        <v>1</v>
      </c>
      <c r="G153" s="37">
        <v>47.231999999999999</v>
      </c>
      <c r="H153" s="37">
        <v>0.94464000000000004</v>
      </c>
      <c r="I153" s="37">
        <v>2.1349999999999998</v>
      </c>
      <c r="J153" s="37">
        <v>5.550999999999999E-2</v>
      </c>
      <c r="K153" s="37">
        <v>14.781000000000001</v>
      </c>
      <c r="L153" s="37">
        <v>0.30744480000000002</v>
      </c>
      <c r="M153" s="37">
        <v>7.8140000000000001</v>
      </c>
      <c r="N153" s="37">
        <v>0.14377760000000001</v>
      </c>
      <c r="O153" s="37">
        <v>0.13400000000000001</v>
      </c>
      <c r="P153" s="37">
        <v>2.0073199999999999E-2</v>
      </c>
      <c r="Q153" s="37">
        <v>7.5019999999999998</v>
      </c>
      <c r="R153" s="37">
        <v>0.1335356</v>
      </c>
      <c r="S153" s="37">
        <v>13.959</v>
      </c>
      <c r="T153" s="37">
        <v>0.27917999999999998</v>
      </c>
      <c r="U153" s="37">
        <v>2.302</v>
      </c>
      <c r="V153" s="37">
        <v>3.8903799999999995E-2</v>
      </c>
      <c r="W153" s="37">
        <v>0.72199999999999998</v>
      </c>
      <c r="X153" s="37">
        <v>2.0865799999999997E-2</v>
      </c>
      <c r="Y153" s="37">
        <v>0.24399999999999999</v>
      </c>
      <c r="Z153" s="37">
        <v>1.35908E-2</v>
      </c>
      <c r="AA153" s="37" t="s">
        <v>77</v>
      </c>
      <c r="AB153" s="37" t="s">
        <v>77</v>
      </c>
      <c r="AC153" s="37">
        <v>96.824999999999989</v>
      </c>
    </row>
    <row r="154" spans="1:29" x14ac:dyDescent="0.25">
      <c r="A154" s="34" t="s">
        <v>133</v>
      </c>
      <c r="B154" s="34">
        <v>18</v>
      </c>
      <c r="C154" s="34">
        <v>4</v>
      </c>
      <c r="D154" s="34" t="s">
        <v>72</v>
      </c>
      <c r="E154" s="15" t="s">
        <v>157</v>
      </c>
      <c r="F154" s="34">
        <v>1</v>
      </c>
      <c r="G154" s="37">
        <v>47.237000000000002</v>
      </c>
      <c r="H154" s="37">
        <v>0.94474000000000002</v>
      </c>
      <c r="I154" s="37">
        <v>2.0670000000000002</v>
      </c>
      <c r="J154" s="37">
        <v>5.3742000000000005E-2</v>
      </c>
      <c r="K154" s="37">
        <v>14.654</v>
      </c>
      <c r="L154" s="37">
        <v>0.3048032</v>
      </c>
      <c r="M154" s="37">
        <v>7.7460000000000004</v>
      </c>
      <c r="N154" s="37">
        <v>0.1425264</v>
      </c>
      <c r="O154" s="37">
        <v>0.14099999999999999</v>
      </c>
      <c r="P154" s="37">
        <v>2.1121799999999996E-2</v>
      </c>
      <c r="Q154" s="37">
        <v>7.2990000000000004</v>
      </c>
      <c r="R154" s="37">
        <v>0.12992220000000002</v>
      </c>
      <c r="S154" s="37">
        <v>14.141</v>
      </c>
      <c r="T154" s="37">
        <v>0.28282000000000002</v>
      </c>
      <c r="U154" s="37">
        <v>2.2789999999999999</v>
      </c>
      <c r="V154" s="37">
        <v>3.8515099999999997E-2</v>
      </c>
      <c r="W154" s="37">
        <v>0.64900000000000002</v>
      </c>
      <c r="X154" s="37">
        <v>1.8756100000000001E-2</v>
      </c>
      <c r="Y154" s="37">
        <v>0.245</v>
      </c>
      <c r="Z154" s="37">
        <v>1.3646499999999999E-2</v>
      </c>
      <c r="AA154" s="37" t="s">
        <v>77</v>
      </c>
      <c r="AB154" s="37" t="s">
        <v>77</v>
      </c>
      <c r="AC154" s="37">
        <v>96.458000000000013</v>
      </c>
    </row>
    <row r="155" spans="1:29" x14ac:dyDescent="0.25">
      <c r="A155" s="34" t="s">
        <v>133</v>
      </c>
      <c r="B155" s="34">
        <v>11</v>
      </c>
      <c r="C155" s="34">
        <v>1</v>
      </c>
      <c r="D155" s="34" t="s">
        <v>72</v>
      </c>
      <c r="E155" s="15" t="s">
        <v>157</v>
      </c>
      <c r="F155" s="34">
        <v>1</v>
      </c>
      <c r="G155" s="37">
        <v>46.802999999999997</v>
      </c>
      <c r="H155" s="37">
        <v>0.93606</v>
      </c>
      <c r="I155" s="37">
        <v>2.3180000000000001</v>
      </c>
      <c r="J155" s="37">
        <v>6.0268000000000002E-2</v>
      </c>
      <c r="K155" s="37">
        <v>15.382999999999999</v>
      </c>
      <c r="L155" s="37">
        <v>0.31996639999999998</v>
      </c>
      <c r="M155" s="37">
        <v>9.5730000000000004</v>
      </c>
      <c r="N155" s="37">
        <v>0.1761432</v>
      </c>
      <c r="O155" s="37">
        <v>0.20599999999999999</v>
      </c>
      <c r="P155" s="37">
        <v>3.0858799999999995E-2</v>
      </c>
      <c r="Q155" s="37">
        <v>6.149</v>
      </c>
      <c r="R155" s="37">
        <v>0.1094522</v>
      </c>
      <c r="S155" s="37">
        <v>12.718999999999999</v>
      </c>
      <c r="T155" s="37">
        <v>0.25438</v>
      </c>
      <c r="U155" s="37">
        <v>2.5840000000000001</v>
      </c>
      <c r="V155" s="37">
        <v>4.3669599999999996E-2</v>
      </c>
      <c r="W155" s="37">
        <v>1.139</v>
      </c>
      <c r="X155" s="37">
        <v>3.2917099999999998E-2</v>
      </c>
      <c r="Y155" s="37">
        <v>0.39100000000000001</v>
      </c>
      <c r="Z155" s="37">
        <v>2.1778700000000002E-2</v>
      </c>
      <c r="AA155" s="37" t="s">
        <v>77</v>
      </c>
      <c r="AB155" s="37" t="s">
        <v>77</v>
      </c>
      <c r="AC155" s="37">
        <v>97.265000000000001</v>
      </c>
    </row>
    <row r="156" spans="1:29" x14ac:dyDescent="0.25">
      <c r="A156" s="34" t="s">
        <v>133</v>
      </c>
      <c r="B156" s="34">
        <v>13</v>
      </c>
      <c r="C156" s="34">
        <v>3</v>
      </c>
      <c r="D156" s="34" t="s">
        <v>72</v>
      </c>
      <c r="E156" s="15" t="s">
        <v>157</v>
      </c>
      <c r="F156" s="34">
        <v>1</v>
      </c>
      <c r="G156" s="37">
        <v>46.161999999999999</v>
      </c>
      <c r="H156" s="37">
        <v>0.92323999999999995</v>
      </c>
      <c r="I156" s="37">
        <v>2.2189999999999999</v>
      </c>
      <c r="J156" s="37">
        <v>5.7693999999999995E-2</v>
      </c>
      <c r="K156" s="37">
        <v>14.778</v>
      </c>
      <c r="L156" s="37">
        <v>0.3073824</v>
      </c>
      <c r="M156" s="37">
        <v>9.7129999999999992</v>
      </c>
      <c r="N156" s="37">
        <v>0.17871919999999999</v>
      </c>
      <c r="O156" s="37">
        <v>0.157</v>
      </c>
      <c r="P156" s="37">
        <v>2.3518599999999997E-2</v>
      </c>
      <c r="Q156" s="37">
        <v>6.8979999999999997</v>
      </c>
      <c r="R156" s="37">
        <v>0.12278439999999999</v>
      </c>
      <c r="S156" s="37">
        <v>12.766</v>
      </c>
      <c r="T156" s="37">
        <v>0.25531999999999999</v>
      </c>
      <c r="U156" s="37">
        <v>2.6560000000000001</v>
      </c>
      <c r="V156" s="37">
        <v>4.48864E-2</v>
      </c>
      <c r="W156" s="37">
        <v>0.83</v>
      </c>
      <c r="X156" s="37">
        <v>2.3986999999999998E-2</v>
      </c>
      <c r="Y156" s="37">
        <v>0.39900000000000002</v>
      </c>
      <c r="Z156" s="37">
        <v>2.2224300000000002E-2</v>
      </c>
      <c r="AA156" s="37" t="s">
        <v>77</v>
      </c>
      <c r="AB156" s="37" t="s">
        <v>77</v>
      </c>
      <c r="AC156" s="37">
        <v>96.578000000000003</v>
      </c>
    </row>
    <row r="157" spans="1:29" x14ac:dyDescent="0.25">
      <c r="A157" s="34" t="s">
        <v>133</v>
      </c>
      <c r="B157" s="34">
        <v>1</v>
      </c>
      <c r="C157" s="34">
        <v>1</v>
      </c>
      <c r="D157" s="34" t="s">
        <v>72</v>
      </c>
      <c r="E157" s="15" t="s">
        <v>157</v>
      </c>
      <c r="F157" s="34">
        <v>1</v>
      </c>
      <c r="G157" s="37">
        <v>47.569000000000003</v>
      </c>
      <c r="H157" s="37">
        <v>0.95138000000000011</v>
      </c>
      <c r="I157" s="37">
        <v>2.52</v>
      </c>
      <c r="J157" s="37">
        <v>6.5519999999999995E-2</v>
      </c>
      <c r="K157" s="37">
        <v>14.904</v>
      </c>
      <c r="L157" s="37">
        <v>0.31000319999999998</v>
      </c>
      <c r="M157" s="37">
        <v>7.5170000000000003</v>
      </c>
      <c r="N157" s="37">
        <v>0.13831280000000001</v>
      </c>
      <c r="O157" s="37">
        <v>0.14599999999999999</v>
      </c>
      <c r="P157" s="37">
        <v>2.1870799999999996E-2</v>
      </c>
      <c r="Q157" s="37">
        <v>6.8079999999999998</v>
      </c>
      <c r="R157" s="37">
        <v>0.1211824</v>
      </c>
      <c r="S157" s="37">
        <v>13.803000000000001</v>
      </c>
      <c r="T157" s="37">
        <v>0.27606000000000003</v>
      </c>
      <c r="U157" s="37">
        <v>2.403</v>
      </c>
      <c r="V157" s="37">
        <v>4.06107E-2</v>
      </c>
      <c r="W157" s="37">
        <v>0.77100000000000002</v>
      </c>
      <c r="X157" s="37">
        <v>2.22819E-2</v>
      </c>
      <c r="Y157" s="37">
        <v>0.28799999999999998</v>
      </c>
      <c r="Z157" s="37">
        <v>1.60416E-2</v>
      </c>
      <c r="AA157" s="37" t="s">
        <v>77</v>
      </c>
      <c r="AB157" s="37" t="s">
        <v>77</v>
      </c>
      <c r="AC157" s="37">
        <v>96.728999999999999</v>
      </c>
    </row>
    <row r="158" spans="1:29" x14ac:dyDescent="0.25">
      <c r="A158" s="34" t="s">
        <v>133</v>
      </c>
      <c r="B158" s="34">
        <v>25</v>
      </c>
      <c r="C158" s="34">
        <v>1</v>
      </c>
      <c r="D158" s="34" t="s">
        <v>72</v>
      </c>
      <c r="E158" s="15" t="s">
        <v>157</v>
      </c>
      <c r="F158" s="34">
        <v>1</v>
      </c>
      <c r="G158" s="37">
        <v>47.531999999999996</v>
      </c>
      <c r="H158" s="37">
        <v>0.95063999999999993</v>
      </c>
      <c r="I158" s="37">
        <v>2.0070000000000001</v>
      </c>
      <c r="J158" s="37">
        <v>5.2181999999999999E-2</v>
      </c>
      <c r="K158" s="37">
        <v>14.752000000000001</v>
      </c>
      <c r="L158" s="37">
        <v>0.30684159999999999</v>
      </c>
      <c r="M158" s="37">
        <v>7.923</v>
      </c>
      <c r="N158" s="37">
        <v>0.1457832</v>
      </c>
      <c r="O158" s="37">
        <v>0.17</v>
      </c>
      <c r="P158" s="37">
        <v>2.5465999999999999E-2</v>
      </c>
      <c r="Q158" s="37">
        <v>6.8949999999999996</v>
      </c>
      <c r="R158" s="37">
        <v>0.12273099999999999</v>
      </c>
      <c r="S158" s="37">
        <v>14.45</v>
      </c>
      <c r="T158" s="37">
        <v>0.28899999999999998</v>
      </c>
      <c r="U158" s="37">
        <v>2.3490000000000002</v>
      </c>
      <c r="V158" s="37">
        <v>3.96981E-2</v>
      </c>
      <c r="W158" s="37">
        <v>0.7</v>
      </c>
      <c r="X158" s="37">
        <v>2.0229999999999998E-2</v>
      </c>
      <c r="Y158" s="37">
        <v>0.21099999999999999</v>
      </c>
      <c r="Z158" s="37">
        <v>1.17527E-2</v>
      </c>
      <c r="AA158" s="37" t="s">
        <v>77</v>
      </c>
      <c r="AB158" s="37" t="s">
        <v>77</v>
      </c>
      <c r="AC158" s="37">
        <v>96.989000000000004</v>
      </c>
    </row>
    <row r="159" spans="1:29" x14ac:dyDescent="0.25">
      <c r="A159" s="34" t="s">
        <v>133</v>
      </c>
      <c r="B159" s="34">
        <v>30</v>
      </c>
      <c r="C159" s="34">
        <v>1</v>
      </c>
      <c r="D159" s="34" t="s">
        <v>72</v>
      </c>
      <c r="E159" s="15" t="s">
        <v>157</v>
      </c>
      <c r="F159" s="34">
        <v>1</v>
      </c>
      <c r="G159" s="37">
        <v>47.146000000000001</v>
      </c>
      <c r="H159" s="37">
        <v>0.94291999999999998</v>
      </c>
      <c r="I159" s="37">
        <v>2.1840000000000002</v>
      </c>
      <c r="J159" s="37">
        <v>5.6784000000000001E-2</v>
      </c>
      <c r="K159" s="37">
        <v>14.726000000000001</v>
      </c>
      <c r="L159" s="37">
        <v>0.30630079999999998</v>
      </c>
      <c r="M159" s="37">
        <v>8.2029999999999994</v>
      </c>
      <c r="N159" s="37">
        <v>0.15093519999999999</v>
      </c>
      <c r="O159" s="37">
        <v>0.109</v>
      </c>
      <c r="P159" s="37">
        <v>1.6328199999999998E-2</v>
      </c>
      <c r="Q159" s="37">
        <v>7.1470000000000002</v>
      </c>
      <c r="R159" s="37">
        <v>0.12721660000000001</v>
      </c>
      <c r="S159" s="37">
        <v>13.568</v>
      </c>
      <c r="T159" s="37">
        <v>0.27135999999999999</v>
      </c>
      <c r="U159" s="37">
        <v>2.387</v>
      </c>
      <c r="V159" s="37">
        <v>4.0340299999999996E-2</v>
      </c>
      <c r="W159" s="37">
        <v>0.76800000000000002</v>
      </c>
      <c r="X159" s="37">
        <v>2.2195199999999998E-2</v>
      </c>
      <c r="Y159" s="37">
        <v>0.22800000000000001</v>
      </c>
      <c r="Z159" s="37">
        <v>1.26996E-2</v>
      </c>
      <c r="AA159" s="37" t="s">
        <v>77</v>
      </c>
      <c r="AB159" s="37" t="s">
        <v>77</v>
      </c>
      <c r="AC159" s="37">
        <v>96.465999999999994</v>
      </c>
    </row>
    <row r="160" spans="1:29" x14ac:dyDescent="0.25">
      <c r="A160" s="34" t="s">
        <v>133</v>
      </c>
      <c r="B160" s="34">
        <v>30</v>
      </c>
      <c r="C160" s="34">
        <v>2</v>
      </c>
      <c r="D160" s="34" t="s">
        <v>72</v>
      </c>
      <c r="E160" s="15" t="s">
        <v>157</v>
      </c>
      <c r="F160" s="34">
        <v>1</v>
      </c>
      <c r="G160" s="37">
        <v>47.320999999999998</v>
      </c>
      <c r="H160" s="37">
        <v>0.94641999999999993</v>
      </c>
      <c r="I160" s="37">
        <v>2.202</v>
      </c>
      <c r="J160" s="37">
        <v>5.7251999999999997E-2</v>
      </c>
      <c r="K160" s="37">
        <v>14.673999999999999</v>
      </c>
      <c r="L160" s="37">
        <v>0.30521919999999997</v>
      </c>
      <c r="M160" s="37">
        <v>8.2799999999999994</v>
      </c>
      <c r="N160" s="37">
        <v>0.15235199999999999</v>
      </c>
      <c r="O160" s="37">
        <v>0.17499999999999999</v>
      </c>
      <c r="P160" s="37">
        <v>2.6214999999999995E-2</v>
      </c>
      <c r="Q160" s="37">
        <v>7.306</v>
      </c>
      <c r="R160" s="37">
        <v>0.13004679999999999</v>
      </c>
      <c r="S160" s="37">
        <v>13.461</v>
      </c>
      <c r="T160" s="37">
        <v>0.26922000000000001</v>
      </c>
      <c r="U160" s="37">
        <v>2.339</v>
      </c>
      <c r="V160" s="37">
        <v>3.9529099999999998E-2</v>
      </c>
      <c r="W160" s="37">
        <v>0.74099999999999999</v>
      </c>
      <c r="X160" s="37">
        <v>2.1414899999999997E-2</v>
      </c>
      <c r="Y160" s="37">
        <v>0.26400000000000001</v>
      </c>
      <c r="Z160" s="37">
        <v>1.4704800000000001E-2</v>
      </c>
      <c r="AA160" s="37" t="s">
        <v>77</v>
      </c>
      <c r="AB160" s="37" t="s">
        <v>77</v>
      </c>
      <c r="AC160" s="37">
        <v>96.762999999999991</v>
      </c>
    </row>
    <row r="161" spans="1:29" x14ac:dyDescent="0.25">
      <c r="A161" s="34" t="s">
        <v>133</v>
      </c>
      <c r="B161" s="34">
        <v>30</v>
      </c>
      <c r="C161" s="34">
        <v>3</v>
      </c>
      <c r="D161" s="34" t="s">
        <v>72</v>
      </c>
      <c r="E161" s="15" t="s">
        <v>157</v>
      </c>
      <c r="F161" s="34">
        <v>1</v>
      </c>
      <c r="G161" s="37">
        <v>46.356999999999999</v>
      </c>
      <c r="H161" s="37">
        <v>0.92713999999999996</v>
      </c>
      <c r="I161" s="37">
        <v>3.0960000000000001</v>
      </c>
      <c r="J161" s="37">
        <v>8.0495999999999998E-2</v>
      </c>
      <c r="K161" s="37">
        <v>15.061</v>
      </c>
      <c r="L161" s="37">
        <v>0.31326879999999996</v>
      </c>
      <c r="M161" s="37">
        <v>8.2349999999999994</v>
      </c>
      <c r="N161" s="37">
        <v>0.15152399999999999</v>
      </c>
      <c r="O161" s="37">
        <v>7.0999999999999994E-2</v>
      </c>
      <c r="P161" s="37">
        <v>1.0635799999999999E-2</v>
      </c>
      <c r="Q161" s="37">
        <v>6.476</v>
      </c>
      <c r="R161" s="37">
        <v>0.11527279999999999</v>
      </c>
      <c r="S161" s="37">
        <v>12.403</v>
      </c>
      <c r="T161" s="37">
        <v>0.24806</v>
      </c>
      <c r="U161" s="37">
        <v>2.915</v>
      </c>
      <c r="V161" s="37">
        <v>4.9263499999999995E-2</v>
      </c>
      <c r="W161" s="37">
        <v>1.1759999999999999</v>
      </c>
      <c r="X161" s="37">
        <v>3.3986399999999993E-2</v>
      </c>
      <c r="Y161" s="37">
        <v>0.57799999999999996</v>
      </c>
      <c r="Z161" s="37">
        <v>3.2194599999999997E-2</v>
      </c>
      <c r="AA161" s="37" t="s">
        <v>77</v>
      </c>
      <c r="AB161" s="37" t="s">
        <v>77</v>
      </c>
      <c r="AC161" s="37">
        <v>96.368000000000023</v>
      </c>
    </row>
    <row r="162" spans="1:29" x14ac:dyDescent="0.25">
      <c r="A162" s="34" t="s">
        <v>133</v>
      </c>
      <c r="B162" s="34">
        <v>30</v>
      </c>
      <c r="C162" s="34">
        <v>4</v>
      </c>
      <c r="D162" s="34" t="s">
        <v>72</v>
      </c>
      <c r="E162" s="15" t="s">
        <v>157</v>
      </c>
      <c r="F162" s="34">
        <v>1</v>
      </c>
      <c r="G162" s="37">
        <v>47.780999999999999</v>
      </c>
      <c r="H162" s="37">
        <v>0.95562000000000002</v>
      </c>
      <c r="I162" s="37">
        <v>3.08</v>
      </c>
      <c r="J162" s="37">
        <v>8.0079999999999998E-2</v>
      </c>
      <c r="K162" s="37">
        <v>14.746</v>
      </c>
      <c r="L162" s="37">
        <v>0.30671680000000001</v>
      </c>
      <c r="M162" s="37">
        <v>8.2279999999999998</v>
      </c>
      <c r="N162" s="37">
        <v>0.15139519999999998</v>
      </c>
      <c r="O162" s="37">
        <v>0.184</v>
      </c>
      <c r="P162" s="37">
        <v>2.7563199999999996E-2</v>
      </c>
      <c r="Q162" s="37">
        <v>6.9539999999999997</v>
      </c>
      <c r="R162" s="37">
        <v>0.12378119999999999</v>
      </c>
      <c r="S162" s="37">
        <v>12.052</v>
      </c>
      <c r="T162" s="37">
        <v>0.24104</v>
      </c>
      <c r="U162" s="37">
        <v>2.871</v>
      </c>
      <c r="V162" s="37">
        <v>4.8519899999999998E-2</v>
      </c>
      <c r="W162" s="37">
        <v>1.115</v>
      </c>
      <c r="X162" s="37">
        <v>3.2223499999999995E-2</v>
      </c>
      <c r="Y162" s="37">
        <v>0.61</v>
      </c>
      <c r="Z162" s="37">
        <v>3.3977E-2</v>
      </c>
      <c r="AA162" s="37" t="s">
        <v>77</v>
      </c>
      <c r="AB162" s="37" t="s">
        <v>77</v>
      </c>
      <c r="AC162" s="37">
        <v>97.620999999999967</v>
      </c>
    </row>
    <row r="163" spans="1:29" x14ac:dyDescent="0.25">
      <c r="A163" s="34" t="s">
        <v>133</v>
      </c>
      <c r="B163" s="34">
        <v>29</v>
      </c>
      <c r="C163" s="34">
        <v>1</v>
      </c>
      <c r="D163" s="34" t="s">
        <v>72</v>
      </c>
      <c r="E163" s="15" t="s">
        <v>157</v>
      </c>
      <c r="F163" s="34">
        <v>1</v>
      </c>
      <c r="G163" s="37">
        <v>46.354999999999997</v>
      </c>
      <c r="H163" s="37">
        <v>0.92709999999999992</v>
      </c>
      <c r="I163" s="37">
        <v>2.2989999999999999</v>
      </c>
      <c r="J163" s="37">
        <v>5.9773999999999994E-2</v>
      </c>
      <c r="K163" s="37">
        <v>14.914999999999999</v>
      </c>
      <c r="L163" s="37">
        <v>0.31023199999999995</v>
      </c>
      <c r="M163" s="37">
        <v>10.205</v>
      </c>
      <c r="N163" s="37">
        <v>0.18777199999999999</v>
      </c>
      <c r="O163" s="37">
        <v>0.17599999999999999</v>
      </c>
      <c r="P163" s="37">
        <v>2.6364799999999997E-2</v>
      </c>
      <c r="Q163" s="37">
        <v>5.91</v>
      </c>
      <c r="R163" s="37">
        <v>0.105198</v>
      </c>
      <c r="S163" s="37">
        <v>12.941000000000001</v>
      </c>
      <c r="T163" s="37">
        <v>0.25881999999999999</v>
      </c>
      <c r="U163" s="37">
        <v>2.948</v>
      </c>
      <c r="V163" s="37">
        <v>4.9821199999999996E-2</v>
      </c>
      <c r="W163" s="37">
        <v>1.04</v>
      </c>
      <c r="X163" s="37">
        <v>3.0055999999999999E-2</v>
      </c>
      <c r="Y163" s="37">
        <v>0.34</v>
      </c>
      <c r="Z163" s="37">
        <v>1.8938E-2</v>
      </c>
      <c r="AA163" s="37" t="s">
        <v>77</v>
      </c>
      <c r="AB163" s="37" t="s">
        <v>77</v>
      </c>
      <c r="AC163" s="37">
        <v>97.129000000000005</v>
      </c>
    </row>
    <row r="164" spans="1:29" x14ac:dyDescent="0.25">
      <c r="A164" s="34" t="s">
        <v>133</v>
      </c>
      <c r="B164" s="34">
        <v>29</v>
      </c>
      <c r="C164" s="34">
        <v>2</v>
      </c>
      <c r="D164" s="34" t="s">
        <v>72</v>
      </c>
      <c r="E164" s="15" t="s">
        <v>157</v>
      </c>
      <c r="F164" s="34">
        <v>1</v>
      </c>
      <c r="G164" s="37">
        <v>46.206000000000003</v>
      </c>
      <c r="H164" s="37">
        <v>0.92412000000000005</v>
      </c>
      <c r="I164" s="37">
        <v>2.3559999999999999</v>
      </c>
      <c r="J164" s="37">
        <v>6.1255999999999991E-2</v>
      </c>
      <c r="K164" s="37">
        <v>14.814</v>
      </c>
      <c r="L164" s="37">
        <v>0.30813119999999999</v>
      </c>
      <c r="M164" s="37">
        <v>10.132999999999999</v>
      </c>
      <c r="N164" s="37">
        <v>0.18644719999999998</v>
      </c>
      <c r="O164" s="37">
        <v>0.19900000000000001</v>
      </c>
      <c r="P164" s="37">
        <v>2.9810199999999999E-2</v>
      </c>
      <c r="Q164" s="37">
        <v>5.9329999999999998</v>
      </c>
      <c r="R164" s="37">
        <v>0.10560739999999999</v>
      </c>
      <c r="S164" s="37">
        <v>12.916</v>
      </c>
      <c r="T164" s="37">
        <v>0.25831999999999999</v>
      </c>
      <c r="U164" s="37">
        <v>3.028</v>
      </c>
      <c r="V164" s="37">
        <v>5.1173199999999995E-2</v>
      </c>
      <c r="W164" s="37">
        <v>0.99199999999999999</v>
      </c>
      <c r="X164" s="37">
        <v>2.8668799999999998E-2</v>
      </c>
      <c r="Y164" s="37">
        <v>0.33900000000000002</v>
      </c>
      <c r="Z164" s="37">
        <v>1.8882300000000001E-2</v>
      </c>
      <c r="AA164" s="37" t="s">
        <v>77</v>
      </c>
      <c r="AB164" s="37" t="s">
        <v>77</v>
      </c>
      <c r="AC164" s="37">
        <v>96.915999999999997</v>
      </c>
    </row>
    <row r="165" spans="1:29" x14ac:dyDescent="0.25">
      <c r="A165" s="34" t="s">
        <v>133</v>
      </c>
      <c r="B165" s="34">
        <v>29</v>
      </c>
      <c r="C165" s="34">
        <v>3</v>
      </c>
      <c r="D165" s="34" t="s">
        <v>72</v>
      </c>
      <c r="E165" s="15" t="s">
        <v>157</v>
      </c>
      <c r="F165" s="34">
        <v>1</v>
      </c>
      <c r="G165" s="37">
        <v>46.752000000000002</v>
      </c>
      <c r="H165" s="37">
        <v>0.93504000000000009</v>
      </c>
      <c r="I165" s="37">
        <v>2.3090000000000002</v>
      </c>
      <c r="J165" s="37">
        <v>6.0034000000000004E-2</v>
      </c>
      <c r="K165" s="37">
        <v>15.204000000000001</v>
      </c>
      <c r="L165" s="37">
        <v>0.3162432</v>
      </c>
      <c r="M165" s="37">
        <v>9.6189999999999998</v>
      </c>
      <c r="N165" s="37">
        <v>0.1769896</v>
      </c>
      <c r="O165" s="37">
        <v>0.20200000000000001</v>
      </c>
      <c r="P165" s="37">
        <v>3.0259600000000001E-2</v>
      </c>
      <c r="Q165" s="37">
        <v>6.09</v>
      </c>
      <c r="R165" s="37">
        <v>0.108402</v>
      </c>
      <c r="S165" s="37">
        <v>12.824999999999999</v>
      </c>
      <c r="T165" s="37">
        <v>0.25650000000000001</v>
      </c>
      <c r="U165" s="37">
        <v>2.8359999999999999</v>
      </c>
      <c r="V165" s="37">
        <v>4.7928399999999996E-2</v>
      </c>
      <c r="W165" s="37">
        <v>0.876</v>
      </c>
      <c r="X165" s="37">
        <v>2.5316399999999999E-2</v>
      </c>
      <c r="Y165" s="37">
        <v>0.30099999999999999</v>
      </c>
      <c r="Z165" s="37">
        <v>1.6765699999999998E-2</v>
      </c>
      <c r="AA165" s="37" t="s">
        <v>77</v>
      </c>
      <c r="AB165" s="37" t="s">
        <v>77</v>
      </c>
      <c r="AC165" s="37">
        <v>97.01400000000001</v>
      </c>
    </row>
    <row r="166" spans="1:29" x14ac:dyDescent="0.25">
      <c r="A166" s="34" t="s">
        <v>133</v>
      </c>
      <c r="B166" s="34">
        <v>27</v>
      </c>
      <c r="C166" s="34">
        <v>1</v>
      </c>
      <c r="D166" s="34" t="s">
        <v>72</v>
      </c>
      <c r="E166" s="15" t="s">
        <v>157</v>
      </c>
      <c r="F166" s="34">
        <v>1</v>
      </c>
      <c r="G166" s="37">
        <v>47.71</v>
      </c>
      <c r="H166" s="37">
        <v>0.95420000000000005</v>
      </c>
      <c r="I166" s="37">
        <v>1.9279999999999999</v>
      </c>
      <c r="J166" s="37">
        <v>5.0127999999999999E-2</v>
      </c>
      <c r="K166" s="37">
        <v>14.957000000000001</v>
      </c>
      <c r="L166" s="37">
        <v>0.31110559999999998</v>
      </c>
      <c r="M166" s="37">
        <v>7.4</v>
      </c>
      <c r="N166" s="37">
        <v>0.13616</v>
      </c>
      <c r="O166" s="37">
        <v>0.16400000000000001</v>
      </c>
      <c r="P166" s="37">
        <v>2.4567200000000001E-2</v>
      </c>
      <c r="Q166" s="37">
        <v>7.4240000000000004</v>
      </c>
      <c r="R166" s="37">
        <v>0.13214719999999999</v>
      </c>
      <c r="S166" s="37">
        <v>14.477</v>
      </c>
      <c r="T166" s="37">
        <v>0.28954000000000002</v>
      </c>
      <c r="U166" s="37">
        <v>2.278</v>
      </c>
      <c r="V166" s="37">
        <v>3.8498199999999996E-2</v>
      </c>
      <c r="W166" s="37">
        <v>0.72</v>
      </c>
      <c r="X166" s="37">
        <v>2.0807999999999997E-2</v>
      </c>
      <c r="Y166" s="37">
        <v>0.23599999999999999</v>
      </c>
      <c r="Z166" s="37">
        <v>1.3145199999999999E-2</v>
      </c>
      <c r="AA166" s="37" t="s">
        <v>77</v>
      </c>
      <c r="AB166" s="37" t="s">
        <v>77</v>
      </c>
      <c r="AC166" s="37">
        <v>97.294000000000025</v>
      </c>
    </row>
    <row r="167" spans="1:29" x14ac:dyDescent="0.25">
      <c r="A167" s="34" t="s">
        <v>133</v>
      </c>
      <c r="B167" s="34">
        <v>27</v>
      </c>
      <c r="C167" s="34">
        <v>2</v>
      </c>
      <c r="D167" s="34" t="s">
        <v>72</v>
      </c>
      <c r="E167" s="15" t="s">
        <v>157</v>
      </c>
      <c r="F167" s="34">
        <v>1</v>
      </c>
      <c r="G167" s="37">
        <v>48.024999999999999</v>
      </c>
      <c r="H167" s="37">
        <v>0.96050000000000002</v>
      </c>
      <c r="I167" s="37">
        <v>2.2559999999999998</v>
      </c>
      <c r="J167" s="37">
        <v>5.8655999999999993E-2</v>
      </c>
      <c r="K167" s="37">
        <v>14.7</v>
      </c>
      <c r="L167" s="37">
        <v>0.30575999999999998</v>
      </c>
      <c r="M167" s="37">
        <v>7.3789999999999996</v>
      </c>
      <c r="N167" s="37">
        <v>0.13577359999999999</v>
      </c>
      <c r="O167" s="37">
        <v>0.127</v>
      </c>
      <c r="P167" s="37">
        <v>1.9024599999999999E-2</v>
      </c>
      <c r="Q167" s="37">
        <v>7.4169999999999998</v>
      </c>
      <c r="R167" s="37">
        <v>0.13202259999999999</v>
      </c>
      <c r="S167" s="37">
        <v>13.851000000000001</v>
      </c>
      <c r="T167" s="37">
        <v>0.27702000000000004</v>
      </c>
      <c r="U167" s="37">
        <v>2.3460000000000001</v>
      </c>
      <c r="V167" s="37">
        <v>3.9647399999999999E-2</v>
      </c>
      <c r="W167" s="37">
        <v>0.75700000000000001</v>
      </c>
      <c r="X167" s="37">
        <v>2.1877299999999999E-2</v>
      </c>
      <c r="Y167" s="37">
        <v>0.26300000000000001</v>
      </c>
      <c r="Z167" s="37">
        <v>1.46491E-2</v>
      </c>
      <c r="AA167" s="37" t="s">
        <v>77</v>
      </c>
      <c r="AB167" s="37" t="s">
        <v>77</v>
      </c>
      <c r="AC167" s="37">
        <v>97.121000000000009</v>
      </c>
    </row>
    <row r="168" spans="1:29" x14ac:dyDescent="0.25">
      <c r="A168" s="34" t="s">
        <v>133</v>
      </c>
      <c r="B168" s="34">
        <v>27</v>
      </c>
      <c r="C168" s="34">
        <v>3</v>
      </c>
      <c r="D168" s="34" t="s">
        <v>72</v>
      </c>
      <c r="E168" s="15" t="s">
        <v>157</v>
      </c>
      <c r="F168" s="34">
        <v>1</v>
      </c>
      <c r="G168" s="37">
        <v>47.834000000000003</v>
      </c>
      <c r="H168" s="37">
        <v>0.95668000000000009</v>
      </c>
      <c r="I168" s="37">
        <v>1.911</v>
      </c>
      <c r="J168" s="37">
        <v>4.9686000000000001E-2</v>
      </c>
      <c r="K168" s="37">
        <v>14.414</v>
      </c>
      <c r="L168" s="37">
        <v>0.2998112</v>
      </c>
      <c r="M168" s="37">
        <v>7.548</v>
      </c>
      <c r="N168" s="37">
        <v>0.13888320000000001</v>
      </c>
      <c r="O168" s="37">
        <v>0.156</v>
      </c>
      <c r="P168" s="37">
        <v>2.3368799999999999E-2</v>
      </c>
      <c r="Q168" s="37">
        <v>7.5419999999999998</v>
      </c>
      <c r="R168" s="37">
        <v>0.13424759999999999</v>
      </c>
      <c r="S168" s="37">
        <v>14.532</v>
      </c>
      <c r="T168" s="37">
        <v>0.29064000000000001</v>
      </c>
      <c r="U168" s="37">
        <v>2.1349999999999998</v>
      </c>
      <c r="V168" s="37">
        <v>3.6081499999999996E-2</v>
      </c>
      <c r="W168" s="37">
        <v>0.73299999999999998</v>
      </c>
      <c r="X168" s="37">
        <v>2.11837E-2</v>
      </c>
      <c r="Y168" s="37">
        <v>0.23300000000000001</v>
      </c>
      <c r="Z168" s="37">
        <v>1.2978100000000001E-2</v>
      </c>
      <c r="AA168" s="37" t="s">
        <v>77</v>
      </c>
      <c r="AB168" s="37" t="s">
        <v>77</v>
      </c>
      <c r="AC168" s="37">
        <v>97.038000000000025</v>
      </c>
    </row>
    <row r="169" spans="1:29" x14ac:dyDescent="0.25">
      <c r="A169" s="34" t="s">
        <v>133</v>
      </c>
      <c r="B169" s="34">
        <v>21</v>
      </c>
      <c r="C169" s="34">
        <v>1</v>
      </c>
      <c r="D169" s="34" t="s">
        <v>72</v>
      </c>
      <c r="E169" s="15" t="s">
        <v>157</v>
      </c>
      <c r="F169" s="34">
        <v>1</v>
      </c>
      <c r="G169" s="37">
        <v>48.387</v>
      </c>
      <c r="H169" s="37">
        <v>0.96774000000000004</v>
      </c>
      <c r="I169" s="37">
        <v>2.9039999999999999</v>
      </c>
      <c r="J169" s="37">
        <v>7.5503999999999988E-2</v>
      </c>
      <c r="K169" s="37">
        <v>14.824</v>
      </c>
      <c r="L169" s="37">
        <v>0.30833919999999998</v>
      </c>
      <c r="M169" s="37">
        <v>7.6529999999999996</v>
      </c>
      <c r="N169" s="37">
        <v>0.1408152</v>
      </c>
      <c r="O169" s="37">
        <v>0.14499999999999999</v>
      </c>
      <c r="P169" s="37">
        <v>2.1720999999999997E-2</v>
      </c>
      <c r="Q169" s="37">
        <v>6.4080000000000004</v>
      </c>
      <c r="R169" s="37">
        <v>0.11406240000000001</v>
      </c>
      <c r="S169" s="37">
        <v>13.055999999999999</v>
      </c>
      <c r="T169" s="37">
        <v>0.26111999999999996</v>
      </c>
      <c r="U169" s="37">
        <v>2.5569999999999999</v>
      </c>
      <c r="V169" s="37">
        <v>4.3213299999999996E-2</v>
      </c>
      <c r="W169" s="37">
        <v>0.79</v>
      </c>
      <c r="X169" s="37">
        <v>2.2831000000000001E-2</v>
      </c>
      <c r="Y169" s="37">
        <v>0.316</v>
      </c>
      <c r="Z169" s="37">
        <v>1.7601200000000001E-2</v>
      </c>
      <c r="AA169" s="37" t="s">
        <v>77</v>
      </c>
      <c r="AB169" s="37" t="s">
        <v>77</v>
      </c>
      <c r="AC169" s="37">
        <v>97.04</v>
      </c>
    </row>
    <row r="170" spans="1:29" x14ac:dyDescent="0.25">
      <c r="A170" s="34" t="s">
        <v>133</v>
      </c>
      <c r="B170" s="34">
        <v>21</v>
      </c>
      <c r="C170" s="34">
        <v>2</v>
      </c>
      <c r="D170" s="34" t="s">
        <v>72</v>
      </c>
      <c r="E170" s="15" t="s">
        <v>157</v>
      </c>
      <c r="F170" s="34">
        <v>1</v>
      </c>
      <c r="G170" s="37">
        <v>48.085999999999999</v>
      </c>
      <c r="H170" s="37">
        <v>0.96172000000000002</v>
      </c>
      <c r="I170" s="37">
        <v>2.8660000000000001</v>
      </c>
      <c r="J170" s="37">
        <v>7.4515999999999999E-2</v>
      </c>
      <c r="K170" s="37">
        <v>14.858000000000001</v>
      </c>
      <c r="L170" s="37">
        <v>0.3090464</v>
      </c>
      <c r="M170" s="37">
        <v>7.5179999999999998</v>
      </c>
      <c r="N170" s="37">
        <v>0.13833119999999999</v>
      </c>
      <c r="O170" s="37">
        <v>0.16900000000000001</v>
      </c>
      <c r="P170" s="37">
        <v>2.5316200000000001E-2</v>
      </c>
      <c r="Q170" s="37">
        <v>6.3540000000000001</v>
      </c>
      <c r="R170" s="37">
        <v>0.1131012</v>
      </c>
      <c r="S170" s="37">
        <v>13.307</v>
      </c>
      <c r="T170" s="37">
        <v>0.26613999999999999</v>
      </c>
      <c r="U170" s="37">
        <v>2.609</v>
      </c>
      <c r="V170" s="37">
        <v>4.4092099999999995E-2</v>
      </c>
      <c r="W170" s="37">
        <v>0.78700000000000003</v>
      </c>
      <c r="X170" s="37">
        <v>2.2744299999999999E-2</v>
      </c>
      <c r="Y170" s="37">
        <v>0.308</v>
      </c>
      <c r="Z170" s="37">
        <v>1.71556E-2</v>
      </c>
      <c r="AA170" s="37" t="s">
        <v>77</v>
      </c>
      <c r="AB170" s="37" t="s">
        <v>77</v>
      </c>
      <c r="AC170" s="37">
        <v>96.862000000000009</v>
      </c>
    </row>
    <row r="171" spans="1:29" x14ac:dyDescent="0.25">
      <c r="A171" s="34" t="s">
        <v>133</v>
      </c>
      <c r="B171" s="34">
        <v>9</v>
      </c>
      <c r="C171" s="34">
        <v>1</v>
      </c>
      <c r="D171" s="34" t="s">
        <v>72</v>
      </c>
      <c r="E171" s="15" t="s">
        <v>157</v>
      </c>
      <c r="F171" s="34">
        <v>1</v>
      </c>
      <c r="G171" s="37">
        <v>46.716999999999999</v>
      </c>
      <c r="H171" s="37">
        <v>0.93433999999999995</v>
      </c>
      <c r="I171" s="37">
        <v>2.3090000000000002</v>
      </c>
      <c r="J171" s="37">
        <v>6.0034000000000004E-2</v>
      </c>
      <c r="K171" s="37">
        <v>14.986000000000001</v>
      </c>
      <c r="L171" s="37">
        <v>0.31170880000000001</v>
      </c>
      <c r="M171" s="37">
        <v>10.473000000000001</v>
      </c>
      <c r="N171" s="37">
        <v>0.19270320000000002</v>
      </c>
      <c r="O171" s="37">
        <v>0.159</v>
      </c>
      <c r="P171" s="37">
        <v>2.3818199999999998E-2</v>
      </c>
      <c r="Q171" s="37">
        <v>6.5179999999999998</v>
      </c>
      <c r="R171" s="37">
        <v>0.1160204</v>
      </c>
      <c r="S171" s="37">
        <v>12.557</v>
      </c>
      <c r="T171" s="37">
        <v>0.25114000000000003</v>
      </c>
      <c r="U171" s="37">
        <v>2.4700000000000002</v>
      </c>
      <c r="V171" s="37">
        <v>4.1743000000000002E-2</v>
      </c>
      <c r="W171" s="37">
        <v>0.96399999999999997</v>
      </c>
      <c r="X171" s="37">
        <v>2.7859599999999998E-2</v>
      </c>
      <c r="Y171" s="37">
        <v>0.43</v>
      </c>
      <c r="Z171" s="37">
        <v>2.3951E-2</v>
      </c>
      <c r="AA171" s="37" t="s">
        <v>77</v>
      </c>
      <c r="AB171" s="37" t="s">
        <v>77</v>
      </c>
      <c r="AC171" s="37">
        <v>97.583000000000013</v>
      </c>
    </row>
    <row r="172" spans="1:29" x14ac:dyDescent="0.25">
      <c r="A172" s="34" t="s">
        <v>133</v>
      </c>
      <c r="B172" s="34">
        <v>9</v>
      </c>
      <c r="C172" s="34">
        <v>2</v>
      </c>
      <c r="D172" s="34" t="s">
        <v>72</v>
      </c>
      <c r="E172" s="15" t="s">
        <v>157</v>
      </c>
      <c r="F172" s="34">
        <v>1</v>
      </c>
      <c r="G172" s="37">
        <v>48.207000000000001</v>
      </c>
      <c r="H172" s="37">
        <v>0.96414</v>
      </c>
      <c r="I172" s="37">
        <v>1.978</v>
      </c>
      <c r="J172" s="37">
        <v>5.1427999999999995E-2</v>
      </c>
      <c r="K172" s="37">
        <v>14.214</v>
      </c>
      <c r="L172" s="37">
        <v>0.2956512</v>
      </c>
      <c r="M172" s="37">
        <v>7.6689999999999996</v>
      </c>
      <c r="N172" s="37">
        <v>0.1411096</v>
      </c>
      <c r="O172" s="37">
        <v>0.13600000000000001</v>
      </c>
      <c r="P172" s="37">
        <v>2.03728E-2</v>
      </c>
      <c r="Q172" s="37">
        <v>7.3639999999999999</v>
      </c>
      <c r="R172" s="37">
        <v>0.13107920000000001</v>
      </c>
      <c r="S172" s="37">
        <v>14.083</v>
      </c>
      <c r="T172" s="37">
        <v>0.28166000000000002</v>
      </c>
      <c r="U172" s="37">
        <v>2.2189999999999999</v>
      </c>
      <c r="V172" s="37">
        <v>3.7501099999999996E-2</v>
      </c>
      <c r="W172" s="37">
        <v>0.71</v>
      </c>
      <c r="X172" s="37">
        <v>2.0518999999999999E-2</v>
      </c>
      <c r="Y172" s="37">
        <v>0.25700000000000001</v>
      </c>
      <c r="Z172" s="37">
        <v>1.43149E-2</v>
      </c>
      <c r="AA172" s="37" t="s">
        <v>77</v>
      </c>
      <c r="AB172" s="37" t="s">
        <v>77</v>
      </c>
      <c r="AC172" s="37">
        <v>96.836999999999989</v>
      </c>
    </row>
    <row r="173" spans="1:29" x14ac:dyDescent="0.25">
      <c r="A173" s="34" t="s">
        <v>133</v>
      </c>
      <c r="B173" s="34">
        <v>14</v>
      </c>
      <c r="C173" s="34">
        <v>1</v>
      </c>
      <c r="D173" s="34" t="s">
        <v>72</v>
      </c>
      <c r="E173" s="15" t="s">
        <v>157</v>
      </c>
      <c r="F173" s="34">
        <v>1</v>
      </c>
      <c r="G173" s="37">
        <v>47.262999999999998</v>
      </c>
      <c r="H173" s="37">
        <v>0.94525999999999999</v>
      </c>
      <c r="I173" s="37">
        <v>3.8959999999999999</v>
      </c>
      <c r="J173" s="37">
        <v>0.101296</v>
      </c>
      <c r="K173" s="37">
        <v>15.034000000000001</v>
      </c>
      <c r="L173" s="37">
        <v>0.31270720000000002</v>
      </c>
      <c r="M173" s="37">
        <v>8.5060000000000002</v>
      </c>
      <c r="N173" s="37">
        <v>0.15651039999999999</v>
      </c>
      <c r="O173" s="37">
        <v>0.17399999999999999</v>
      </c>
      <c r="P173" s="37">
        <v>2.6065199999999997E-2</v>
      </c>
      <c r="Q173" s="37">
        <v>6.6319999999999997</v>
      </c>
      <c r="R173" s="37">
        <v>0.11804959999999999</v>
      </c>
      <c r="S173" s="37">
        <v>9.2620000000000005</v>
      </c>
      <c r="T173" s="37">
        <v>0.18524000000000002</v>
      </c>
      <c r="U173" s="37">
        <v>3.556</v>
      </c>
      <c r="V173" s="37">
        <v>6.0096399999999994E-2</v>
      </c>
      <c r="W173" s="37">
        <v>1.5449999999999999</v>
      </c>
      <c r="X173" s="37">
        <v>4.4650499999999996E-2</v>
      </c>
      <c r="Y173" s="37">
        <v>1.212</v>
      </c>
      <c r="Z173" s="37">
        <v>6.7508399999999996E-2</v>
      </c>
      <c r="AA173" s="37" t="s">
        <v>77</v>
      </c>
      <c r="AB173" s="37" t="s">
        <v>77</v>
      </c>
      <c r="AC173" s="37">
        <v>97.080000000000013</v>
      </c>
    </row>
    <row r="174" spans="1:29" x14ac:dyDescent="0.25">
      <c r="A174" s="34" t="s">
        <v>133</v>
      </c>
      <c r="B174" s="34">
        <v>14</v>
      </c>
      <c r="C174" s="34">
        <v>2</v>
      </c>
      <c r="D174" s="34" t="s">
        <v>72</v>
      </c>
      <c r="E174" s="15" t="s">
        <v>157</v>
      </c>
      <c r="F174" s="34">
        <v>1</v>
      </c>
      <c r="G174" s="37">
        <v>46.798000000000002</v>
      </c>
      <c r="H174" s="37">
        <v>0.93596000000000001</v>
      </c>
      <c r="I174" s="37">
        <v>3.0049999999999999</v>
      </c>
      <c r="J174" s="37">
        <v>7.8129999999999991E-2</v>
      </c>
      <c r="K174" s="37">
        <v>14.769</v>
      </c>
      <c r="L174" s="37">
        <v>0.3071952</v>
      </c>
      <c r="M174" s="37">
        <v>9.4559999999999995</v>
      </c>
      <c r="N174" s="37">
        <v>0.17399039999999999</v>
      </c>
      <c r="O174" s="37">
        <v>0.20899999999999999</v>
      </c>
      <c r="P174" s="37">
        <v>3.1308199999999994E-2</v>
      </c>
      <c r="Q174" s="37">
        <v>7.1820000000000004</v>
      </c>
      <c r="R174" s="37">
        <v>0.1278396</v>
      </c>
      <c r="S174" s="37">
        <v>11.638</v>
      </c>
      <c r="T174" s="37">
        <v>0.23275999999999999</v>
      </c>
      <c r="U174" s="37">
        <v>2.6619999999999999</v>
      </c>
      <c r="V174" s="37">
        <v>4.4987799999999994E-2</v>
      </c>
      <c r="W174" s="37">
        <v>0.874</v>
      </c>
      <c r="X174" s="37">
        <v>2.5258599999999999E-2</v>
      </c>
      <c r="Y174" s="37">
        <v>0.35899999999999999</v>
      </c>
      <c r="Z174" s="37">
        <v>1.9996299999999998E-2</v>
      </c>
      <c r="AA174" s="37" t="s">
        <v>77</v>
      </c>
      <c r="AB174" s="37" t="s">
        <v>77</v>
      </c>
      <c r="AC174" s="37">
        <v>96.952000000000012</v>
      </c>
    </row>
    <row r="175" spans="1:29" x14ac:dyDescent="0.25">
      <c r="A175" s="34" t="s">
        <v>133</v>
      </c>
      <c r="B175" s="34">
        <v>14</v>
      </c>
      <c r="C175" s="34">
        <v>3</v>
      </c>
      <c r="D175" s="34" t="s">
        <v>72</v>
      </c>
      <c r="E175" s="15" t="s">
        <v>157</v>
      </c>
      <c r="F175" s="34">
        <v>1</v>
      </c>
      <c r="G175" s="37">
        <v>46.124000000000002</v>
      </c>
      <c r="H175" s="37">
        <v>0.92248000000000008</v>
      </c>
      <c r="I175" s="37">
        <v>3.4510000000000001</v>
      </c>
      <c r="J175" s="37">
        <v>8.9726E-2</v>
      </c>
      <c r="K175" s="37">
        <v>15.159000000000001</v>
      </c>
      <c r="L175" s="37">
        <v>0.31530720000000001</v>
      </c>
      <c r="M175" s="37">
        <v>9.4789999999999992</v>
      </c>
      <c r="N175" s="37">
        <v>0.17441359999999997</v>
      </c>
      <c r="O175" s="37">
        <v>0.20200000000000001</v>
      </c>
      <c r="P175" s="37">
        <v>3.0259600000000001E-2</v>
      </c>
      <c r="Q175" s="37">
        <v>6.7210000000000001</v>
      </c>
      <c r="R175" s="37">
        <v>0.1196338</v>
      </c>
      <c r="S175" s="37">
        <v>11.771000000000001</v>
      </c>
      <c r="T175" s="37">
        <v>0.23542000000000002</v>
      </c>
      <c r="U175" s="37">
        <v>2.7010000000000001</v>
      </c>
      <c r="V175" s="37">
        <v>4.5646899999999997E-2</v>
      </c>
      <c r="W175" s="37">
        <v>0.89600000000000002</v>
      </c>
      <c r="X175" s="37">
        <v>2.5894399999999998E-2</v>
      </c>
      <c r="Y175" s="37">
        <v>0.38200000000000001</v>
      </c>
      <c r="Z175" s="37">
        <v>2.1277400000000002E-2</v>
      </c>
      <c r="AA175" s="37" t="s">
        <v>77</v>
      </c>
      <c r="AB175" s="37" t="s">
        <v>77</v>
      </c>
      <c r="AC175" s="37">
        <v>96.88600000000001</v>
      </c>
    </row>
    <row r="176" spans="1:29" x14ac:dyDescent="0.25">
      <c r="A176" s="34" t="s">
        <v>133</v>
      </c>
      <c r="B176" s="34">
        <v>6</v>
      </c>
      <c r="C176" s="34">
        <v>1</v>
      </c>
      <c r="D176" s="34" t="s">
        <v>72</v>
      </c>
      <c r="E176" s="15" t="s">
        <v>157</v>
      </c>
      <c r="F176" s="34">
        <v>1</v>
      </c>
      <c r="G176" s="37">
        <v>48.521999999999998</v>
      </c>
      <c r="H176" s="37">
        <v>0.97043999999999997</v>
      </c>
      <c r="I176" s="37">
        <v>2.3210000000000002</v>
      </c>
      <c r="J176" s="37">
        <v>6.0346000000000004E-2</v>
      </c>
      <c r="K176" s="37">
        <v>15.678000000000001</v>
      </c>
      <c r="L176" s="37">
        <v>0.32610240000000001</v>
      </c>
      <c r="M176" s="37">
        <v>7.8090000000000002</v>
      </c>
      <c r="N176" s="37">
        <v>0.1436856</v>
      </c>
      <c r="O176" s="37">
        <v>0.12</v>
      </c>
      <c r="P176" s="37">
        <v>1.7975999999999999E-2</v>
      </c>
      <c r="Q176" s="37">
        <v>6.8029999999999999</v>
      </c>
      <c r="R176" s="37">
        <v>0.1210934</v>
      </c>
      <c r="S176" s="37">
        <v>12.002000000000001</v>
      </c>
      <c r="T176" s="37">
        <v>0.24004000000000003</v>
      </c>
      <c r="U176" s="37">
        <v>2.8860000000000001</v>
      </c>
      <c r="V176" s="37">
        <v>4.8773399999999995E-2</v>
      </c>
      <c r="W176" s="37">
        <v>1.1299999999999999</v>
      </c>
      <c r="X176" s="37">
        <v>3.2656999999999999E-2</v>
      </c>
      <c r="Y176" s="37">
        <v>0.36</v>
      </c>
      <c r="Z176" s="37">
        <v>2.0052E-2</v>
      </c>
      <c r="AA176" s="37" t="s">
        <v>77</v>
      </c>
      <c r="AB176" s="37" t="s">
        <v>77</v>
      </c>
      <c r="AC176" s="37">
        <v>97.630999999999986</v>
      </c>
    </row>
    <row r="177" spans="1:29" x14ac:dyDescent="0.25">
      <c r="A177" s="34" t="s">
        <v>133</v>
      </c>
      <c r="B177" s="34">
        <v>17</v>
      </c>
      <c r="C177" s="34">
        <v>1</v>
      </c>
      <c r="D177" s="34" t="s">
        <v>72</v>
      </c>
      <c r="E177" s="15" t="s">
        <v>157</v>
      </c>
      <c r="F177" s="34">
        <v>1</v>
      </c>
      <c r="G177" s="37">
        <v>46.133000000000003</v>
      </c>
      <c r="H177" s="37">
        <v>0.92266000000000004</v>
      </c>
      <c r="I177" s="37">
        <v>2.125</v>
      </c>
      <c r="J177" s="37">
        <v>5.525E-2</v>
      </c>
      <c r="K177" s="37">
        <v>15.048</v>
      </c>
      <c r="L177" s="37">
        <v>0.31299840000000001</v>
      </c>
      <c r="M177" s="37">
        <v>8.2850000000000001</v>
      </c>
      <c r="N177" s="37">
        <v>0.152444</v>
      </c>
      <c r="O177" s="37">
        <v>0.13500000000000001</v>
      </c>
      <c r="P177" s="37">
        <v>2.0223000000000001E-2</v>
      </c>
      <c r="Q177" s="37">
        <v>7.0309999999999997</v>
      </c>
      <c r="R177" s="37">
        <v>0.12515179999999998</v>
      </c>
      <c r="S177" s="37">
        <v>13.558</v>
      </c>
      <c r="T177" s="37">
        <v>0.27116000000000001</v>
      </c>
      <c r="U177" s="37">
        <v>2.3740000000000001</v>
      </c>
      <c r="V177" s="37">
        <v>4.0120599999999999E-2</v>
      </c>
      <c r="W177" s="37">
        <v>0.72</v>
      </c>
      <c r="X177" s="37">
        <v>2.0807999999999997E-2</v>
      </c>
      <c r="Y177" s="37">
        <v>0.23200000000000001</v>
      </c>
      <c r="Z177" s="37">
        <v>1.2922400000000001E-2</v>
      </c>
      <c r="AA177" s="37" t="s">
        <v>77</v>
      </c>
      <c r="AB177" s="37" t="s">
        <v>77</v>
      </c>
      <c r="AC177" s="37">
        <v>95.64100000000002</v>
      </c>
    </row>
    <row r="178" spans="1:29" x14ac:dyDescent="0.25">
      <c r="A178" s="34" t="s">
        <v>133</v>
      </c>
      <c r="B178" s="34">
        <v>16</v>
      </c>
      <c r="C178" s="34">
        <v>1</v>
      </c>
      <c r="D178" s="34" t="s">
        <v>72</v>
      </c>
      <c r="E178" s="15" t="s">
        <v>157</v>
      </c>
      <c r="F178" s="34">
        <v>1</v>
      </c>
      <c r="G178" s="37">
        <v>46.697000000000003</v>
      </c>
      <c r="H178" s="37">
        <v>0.9339400000000001</v>
      </c>
      <c r="I178" s="37">
        <v>2.7829999999999999</v>
      </c>
      <c r="J178" s="37">
        <v>7.2357999999999992E-2</v>
      </c>
      <c r="K178" s="37">
        <v>14.323</v>
      </c>
      <c r="L178" s="37">
        <v>0.29791839999999997</v>
      </c>
      <c r="M178" s="37">
        <v>8.0289999999999999</v>
      </c>
      <c r="N178" s="37">
        <v>0.14773359999999999</v>
      </c>
      <c r="O178" s="37">
        <v>0.224</v>
      </c>
      <c r="P178" s="37">
        <v>3.35552E-2</v>
      </c>
      <c r="Q178" s="37">
        <v>6.9950000000000001</v>
      </c>
      <c r="R178" s="37">
        <v>0.124511</v>
      </c>
      <c r="S178" s="37">
        <v>12.858000000000001</v>
      </c>
      <c r="T178" s="37">
        <v>0.25716</v>
      </c>
      <c r="U178" s="37">
        <v>2.4359999999999999</v>
      </c>
      <c r="V178" s="37">
        <v>4.1168399999999994E-2</v>
      </c>
      <c r="W178" s="37">
        <v>0.79</v>
      </c>
      <c r="X178" s="37">
        <v>2.2831000000000001E-2</v>
      </c>
      <c r="Y178" s="37">
        <v>0.28100000000000003</v>
      </c>
      <c r="Z178" s="37">
        <v>1.5651700000000001E-2</v>
      </c>
      <c r="AA178" s="37" t="s">
        <v>77</v>
      </c>
      <c r="AB178" s="37" t="s">
        <v>77</v>
      </c>
      <c r="AC178" s="37">
        <v>95.416000000000039</v>
      </c>
    </row>
    <row r="179" spans="1:29" x14ac:dyDescent="0.25">
      <c r="A179" s="34" t="s">
        <v>133</v>
      </c>
      <c r="B179" s="34">
        <v>25</v>
      </c>
      <c r="C179" s="34">
        <v>1</v>
      </c>
      <c r="D179" s="34" t="s">
        <v>72</v>
      </c>
      <c r="E179" s="15" t="s">
        <v>157</v>
      </c>
      <c r="F179" s="34">
        <v>1</v>
      </c>
      <c r="G179" s="37">
        <v>46.057000000000002</v>
      </c>
      <c r="H179" s="37">
        <v>0.92114000000000007</v>
      </c>
      <c r="I179" s="37">
        <v>2.2309999999999999</v>
      </c>
      <c r="J179" s="37">
        <v>5.8005999999999995E-2</v>
      </c>
      <c r="K179" s="37">
        <v>14.587999999999999</v>
      </c>
      <c r="L179" s="37">
        <v>0.30343039999999999</v>
      </c>
      <c r="M179" s="37">
        <v>9.2789999999999999</v>
      </c>
      <c r="N179" s="37">
        <v>0.17073359999999999</v>
      </c>
      <c r="O179" s="37">
        <v>0.154</v>
      </c>
      <c r="P179" s="37">
        <v>2.3069199999999998E-2</v>
      </c>
      <c r="Q179" s="37">
        <v>7.069</v>
      </c>
      <c r="R179" s="37">
        <v>0.1258282</v>
      </c>
      <c r="S179" s="37">
        <v>12.441000000000001</v>
      </c>
      <c r="T179" s="37">
        <v>0.24882000000000001</v>
      </c>
      <c r="U179" s="37">
        <v>2.6379999999999999</v>
      </c>
      <c r="V179" s="37">
        <v>4.4582199999999995E-2</v>
      </c>
      <c r="W179" s="37">
        <v>0.871</v>
      </c>
      <c r="X179" s="37">
        <v>2.5171899999999997E-2</v>
      </c>
      <c r="Y179" s="37">
        <v>0.29499999999999998</v>
      </c>
      <c r="Z179" s="37">
        <v>1.6431499999999998E-2</v>
      </c>
      <c r="AA179" s="37" t="s">
        <v>77</v>
      </c>
      <c r="AB179" s="37" t="s">
        <v>77</v>
      </c>
      <c r="AC179" s="37">
        <v>95.623000000000005</v>
      </c>
    </row>
    <row r="180" spans="1:29" x14ac:dyDescent="0.25">
      <c r="A180" s="34" t="s">
        <v>133</v>
      </c>
      <c r="B180" s="34">
        <v>35</v>
      </c>
      <c r="C180" s="34">
        <v>1</v>
      </c>
      <c r="D180" s="34" t="s">
        <v>72</v>
      </c>
      <c r="E180" s="15" t="s">
        <v>157</v>
      </c>
      <c r="F180" s="34">
        <v>1</v>
      </c>
      <c r="G180" s="37">
        <v>45.756</v>
      </c>
      <c r="H180" s="37">
        <v>0.91512000000000004</v>
      </c>
      <c r="I180" s="37">
        <v>2.2170000000000001</v>
      </c>
      <c r="J180" s="37">
        <v>5.7641999999999999E-2</v>
      </c>
      <c r="K180" s="37">
        <v>14.606999999999999</v>
      </c>
      <c r="L180" s="37">
        <v>0.30382559999999997</v>
      </c>
      <c r="M180" s="37">
        <v>9.7509999999999994</v>
      </c>
      <c r="N180" s="37">
        <v>0.17941839999999998</v>
      </c>
      <c r="O180" s="37">
        <v>0.19500000000000001</v>
      </c>
      <c r="P180" s="37">
        <v>2.9210999999999997E-2</v>
      </c>
      <c r="Q180" s="37">
        <v>7.0570000000000004</v>
      </c>
      <c r="R180" s="37">
        <v>0.12561459999999999</v>
      </c>
      <c r="S180" s="37">
        <v>12.518000000000001</v>
      </c>
      <c r="T180" s="37">
        <v>0.25036000000000003</v>
      </c>
      <c r="U180" s="37">
        <v>2.6509999999999998</v>
      </c>
      <c r="V180" s="37">
        <v>4.4801899999999992E-2</v>
      </c>
      <c r="W180" s="37">
        <v>0.86599999999999999</v>
      </c>
      <c r="X180" s="37">
        <v>2.5027399999999998E-2</v>
      </c>
      <c r="Y180" s="37">
        <v>0.30499999999999999</v>
      </c>
      <c r="Z180" s="37">
        <v>1.69885E-2</v>
      </c>
      <c r="AA180" s="37" t="s">
        <v>77</v>
      </c>
      <c r="AB180" s="37" t="s">
        <v>77</v>
      </c>
      <c r="AC180" s="37">
        <v>95.923000000000002</v>
      </c>
    </row>
    <row r="181" spans="1:29" x14ac:dyDescent="0.25">
      <c r="A181" s="34" t="s">
        <v>133</v>
      </c>
      <c r="B181" s="34">
        <v>34</v>
      </c>
      <c r="C181" s="34">
        <v>1</v>
      </c>
      <c r="D181" s="34" t="s">
        <v>72</v>
      </c>
      <c r="E181" s="15" t="s">
        <v>157</v>
      </c>
      <c r="F181" s="34">
        <v>1</v>
      </c>
      <c r="G181" s="37">
        <v>46.087000000000003</v>
      </c>
      <c r="H181" s="37">
        <v>0.92174000000000011</v>
      </c>
      <c r="I181" s="37">
        <v>2.15</v>
      </c>
      <c r="J181" s="37">
        <v>5.5899999999999998E-2</v>
      </c>
      <c r="K181" s="37">
        <v>14.747</v>
      </c>
      <c r="L181" s="37">
        <v>0.3067376</v>
      </c>
      <c r="M181" s="37">
        <v>9.0609999999999999</v>
      </c>
      <c r="N181" s="37">
        <v>0.16672239999999999</v>
      </c>
      <c r="O181" s="37">
        <v>0.157</v>
      </c>
      <c r="P181" s="37">
        <v>2.3518599999999997E-2</v>
      </c>
      <c r="Q181" s="37">
        <v>6.9779999999999998</v>
      </c>
      <c r="R181" s="37">
        <v>0.1242084</v>
      </c>
      <c r="S181" s="37">
        <v>12.77</v>
      </c>
      <c r="T181" s="37">
        <v>0.25540000000000002</v>
      </c>
      <c r="U181" s="37">
        <v>2.4649999999999999</v>
      </c>
      <c r="V181" s="37">
        <v>4.1658499999999994E-2</v>
      </c>
      <c r="W181" s="37">
        <v>0.81699999999999995</v>
      </c>
      <c r="X181" s="37">
        <v>2.3611299999999998E-2</v>
      </c>
      <c r="Y181" s="37">
        <v>0.28100000000000003</v>
      </c>
      <c r="Z181" s="37">
        <v>1.5651700000000001E-2</v>
      </c>
      <c r="AA181" s="37" t="s">
        <v>77</v>
      </c>
      <c r="AB181" s="37" t="s">
        <v>77</v>
      </c>
      <c r="AC181" s="37">
        <v>95.512999999999991</v>
      </c>
    </row>
    <row r="182" spans="1:29" x14ac:dyDescent="0.25">
      <c r="A182" s="34" t="s">
        <v>133</v>
      </c>
      <c r="B182" s="34" t="s">
        <v>134</v>
      </c>
      <c r="C182" s="34">
        <v>1</v>
      </c>
      <c r="D182" s="34" t="s">
        <v>72</v>
      </c>
      <c r="E182" s="15" t="s">
        <v>157</v>
      </c>
      <c r="F182" s="34">
        <v>1</v>
      </c>
      <c r="G182" s="37">
        <v>47.930750000000003</v>
      </c>
      <c r="H182" s="37">
        <v>0.95861500000000011</v>
      </c>
      <c r="I182" s="37">
        <v>2.0981999999999998</v>
      </c>
      <c r="J182" s="37">
        <v>5.4553199999999996E-2</v>
      </c>
      <c r="K182" s="37">
        <v>15.564399999999999</v>
      </c>
      <c r="L182" s="37">
        <v>0.32373951999999995</v>
      </c>
      <c r="M182" s="37">
        <v>7.0856500000000002</v>
      </c>
      <c r="N182" s="37">
        <v>0.13037596000000001</v>
      </c>
      <c r="O182" s="37">
        <v>0.15955</v>
      </c>
      <c r="P182" s="37">
        <v>2.3900589999999999E-2</v>
      </c>
      <c r="Q182" s="37">
        <v>5.4412500000000001</v>
      </c>
      <c r="R182" s="37">
        <v>9.6854250000000003E-2</v>
      </c>
      <c r="S182" s="37">
        <v>13.2669</v>
      </c>
      <c r="T182" s="37">
        <v>0.26533800000000002</v>
      </c>
      <c r="U182" s="37">
        <v>2.5278</v>
      </c>
      <c r="V182" s="37">
        <v>4.2719819999999999E-2</v>
      </c>
      <c r="W182" s="37">
        <v>0.78785000000000005</v>
      </c>
      <c r="X182" s="37">
        <v>2.2768864999999999E-2</v>
      </c>
      <c r="Y182" s="37">
        <v>0.25774999999999998</v>
      </c>
      <c r="Z182" s="37">
        <v>1.4356674999999999E-2</v>
      </c>
      <c r="AA182" s="37" t="s">
        <v>77</v>
      </c>
      <c r="AB182" s="37" t="s">
        <v>77</v>
      </c>
      <c r="AC182" s="37">
        <v>95.120099999999994</v>
      </c>
    </row>
    <row r="183" spans="1:29" x14ac:dyDescent="0.25">
      <c r="A183" s="34" t="s">
        <v>133</v>
      </c>
      <c r="B183" s="34" t="s">
        <v>135</v>
      </c>
      <c r="C183" s="34">
        <v>1</v>
      </c>
      <c r="D183" s="34" t="s">
        <v>72</v>
      </c>
      <c r="E183" s="15" t="s">
        <v>157</v>
      </c>
      <c r="F183" s="34">
        <v>1</v>
      </c>
      <c r="G183" s="37">
        <v>47.382599999999996</v>
      </c>
      <c r="H183" s="37">
        <v>0.94765199999999994</v>
      </c>
      <c r="I183" s="37">
        <v>2.0341999999999998</v>
      </c>
      <c r="J183" s="37">
        <v>5.288919999999999E-2</v>
      </c>
      <c r="K183" s="37">
        <v>15.531599999999999</v>
      </c>
      <c r="L183" s="37">
        <v>0.32305727999999995</v>
      </c>
      <c r="M183" s="37">
        <v>7.5380000000000003</v>
      </c>
      <c r="N183" s="37">
        <v>0.13869919999999999</v>
      </c>
      <c r="O183" s="37">
        <v>0.19850000000000001</v>
      </c>
      <c r="P183" s="37">
        <v>2.9735299999999999E-2</v>
      </c>
      <c r="Q183" s="37">
        <v>6.3525999999999998</v>
      </c>
      <c r="R183" s="37">
        <v>0.11307628</v>
      </c>
      <c r="S183" s="37">
        <v>13.6609</v>
      </c>
      <c r="T183" s="37">
        <v>0.27321800000000002</v>
      </c>
      <c r="U183" s="37">
        <v>2.2273000000000001</v>
      </c>
      <c r="V183" s="37">
        <v>3.764137E-2</v>
      </c>
      <c r="W183" s="37">
        <v>0.68789999999999996</v>
      </c>
      <c r="X183" s="37">
        <v>1.9880309999999998E-2</v>
      </c>
      <c r="Y183" s="37">
        <v>0.2621</v>
      </c>
      <c r="Z183" s="37">
        <v>1.4598969999999999E-2</v>
      </c>
      <c r="AA183" s="37" t="s">
        <v>77</v>
      </c>
      <c r="AB183" s="37" t="s">
        <v>77</v>
      </c>
      <c r="AC183" s="37">
        <v>95.875699999999981</v>
      </c>
    </row>
    <row r="184" spans="1:29" x14ac:dyDescent="0.25">
      <c r="A184" s="34" t="s">
        <v>133</v>
      </c>
      <c r="B184" s="34" t="s">
        <v>136</v>
      </c>
      <c r="C184" s="34">
        <v>1</v>
      </c>
      <c r="D184" s="34" t="s">
        <v>72</v>
      </c>
      <c r="E184" s="15" t="s">
        <v>157</v>
      </c>
      <c r="F184" s="34">
        <v>1</v>
      </c>
      <c r="G184" s="37">
        <v>48.409199999999998</v>
      </c>
      <c r="H184" s="37">
        <v>0.96818400000000004</v>
      </c>
      <c r="I184" s="37">
        <v>1.9132499999999999</v>
      </c>
      <c r="J184" s="37">
        <v>4.9744499999999997E-2</v>
      </c>
      <c r="K184" s="37">
        <v>15.62785</v>
      </c>
      <c r="L184" s="37">
        <v>0.32505928000000001</v>
      </c>
      <c r="M184" s="37">
        <v>7.3505000000000003</v>
      </c>
      <c r="N184" s="37">
        <v>0.13524920000000001</v>
      </c>
      <c r="O184" s="37">
        <v>0.17065</v>
      </c>
      <c r="P184" s="37">
        <v>2.5563369999999998E-2</v>
      </c>
      <c r="Q184" s="37">
        <v>6.3385499999999997</v>
      </c>
      <c r="R184" s="37">
        <v>0.11282618999999999</v>
      </c>
      <c r="S184" s="37">
        <v>14.289099999999999</v>
      </c>
      <c r="T184" s="37">
        <v>0.28578199999999998</v>
      </c>
      <c r="U184" s="37">
        <v>2.3389000000000002</v>
      </c>
      <c r="V184" s="37">
        <v>3.9527409999999999E-2</v>
      </c>
      <c r="W184" s="37">
        <v>0.72375</v>
      </c>
      <c r="X184" s="37">
        <v>2.0916374999999997E-2</v>
      </c>
      <c r="Y184" s="37">
        <v>0.25979999999999998</v>
      </c>
      <c r="Z184" s="37">
        <v>1.4470859999999999E-2</v>
      </c>
      <c r="AA184" s="37" t="s">
        <v>77</v>
      </c>
      <c r="AB184" s="37" t="s">
        <v>77</v>
      </c>
      <c r="AC184" s="37">
        <v>97.421549999999982</v>
      </c>
    </row>
    <row r="185" spans="1:29" x14ac:dyDescent="0.25">
      <c r="A185" s="34" t="s">
        <v>133</v>
      </c>
      <c r="B185" s="34" t="s">
        <v>136</v>
      </c>
      <c r="C185" s="34">
        <v>1</v>
      </c>
      <c r="D185" s="34" t="s">
        <v>72</v>
      </c>
      <c r="E185" s="15" t="s">
        <v>157</v>
      </c>
      <c r="F185" s="34">
        <v>1</v>
      </c>
      <c r="G185" s="37">
        <v>48.003900000000002</v>
      </c>
      <c r="H185" s="37">
        <v>0.9600780000000001</v>
      </c>
      <c r="I185" s="37">
        <v>2.9965999999999999</v>
      </c>
      <c r="J185" s="37">
        <v>7.7911599999999998E-2</v>
      </c>
      <c r="K185" s="37">
        <v>15.273300000000001</v>
      </c>
      <c r="L185" s="37">
        <v>0.31768464000000002</v>
      </c>
      <c r="M185" s="37">
        <v>6.5693000000000001</v>
      </c>
      <c r="N185" s="37">
        <v>0.12087512</v>
      </c>
      <c r="O185" s="37">
        <v>0.2016</v>
      </c>
      <c r="P185" s="37">
        <v>3.019968E-2</v>
      </c>
      <c r="Q185" s="37">
        <v>6.1181999999999999</v>
      </c>
      <c r="R185" s="37">
        <v>0.10890395999999999</v>
      </c>
      <c r="S185" s="37">
        <v>13.187799999999999</v>
      </c>
      <c r="T185" s="37">
        <v>0.26375599999999999</v>
      </c>
      <c r="U185" s="37">
        <v>2.5385</v>
      </c>
      <c r="V185" s="37">
        <v>4.2900649999999999E-2</v>
      </c>
      <c r="W185" s="37">
        <v>0.72460000000000002</v>
      </c>
      <c r="X185" s="37">
        <v>2.0940939999999998E-2</v>
      </c>
      <c r="Y185" s="37">
        <v>0.2611</v>
      </c>
      <c r="Z185" s="37">
        <v>1.4543270000000001E-2</v>
      </c>
      <c r="AA185" s="37" t="s">
        <v>77</v>
      </c>
      <c r="AB185" s="37" t="s">
        <v>77</v>
      </c>
      <c r="AC185" s="37">
        <v>95.874899999999997</v>
      </c>
    </row>
    <row r="186" spans="1:29" x14ac:dyDescent="0.25">
      <c r="A186" s="34" t="s">
        <v>133</v>
      </c>
      <c r="B186" s="34" t="s">
        <v>136</v>
      </c>
      <c r="C186" s="34">
        <v>1</v>
      </c>
      <c r="D186" s="34" t="s">
        <v>72</v>
      </c>
      <c r="E186" s="15" t="s">
        <v>157</v>
      </c>
      <c r="F186" s="34">
        <v>1</v>
      </c>
      <c r="G186" s="37">
        <v>48.72</v>
      </c>
      <c r="H186" s="37">
        <v>0.97440000000000004</v>
      </c>
      <c r="I186" s="37">
        <v>1.996666667</v>
      </c>
      <c r="J186" s="37">
        <v>5.1913333341999997E-2</v>
      </c>
      <c r="K186" s="37">
        <v>16.600000000000001</v>
      </c>
      <c r="L186" s="37">
        <v>0.34528000000000003</v>
      </c>
      <c r="M186" s="37">
        <v>7.5533333330000003</v>
      </c>
      <c r="N186" s="37">
        <v>0.1389813333272</v>
      </c>
      <c r="O186" s="37">
        <v>0.14000000000000001</v>
      </c>
      <c r="P186" s="37">
        <v>2.0972000000000001E-2</v>
      </c>
      <c r="Q186" s="37">
        <v>6.2566666670000002</v>
      </c>
      <c r="R186" s="37">
        <v>0.11136866667260001</v>
      </c>
      <c r="S186" s="37">
        <v>15.356666669999999</v>
      </c>
      <c r="T186" s="37">
        <v>0.30713333339999999</v>
      </c>
      <c r="U186" s="37">
        <v>2.5466666670000002</v>
      </c>
      <c r="V186" s="37">
        <v>4.3038666672299997E-2</v>
      </c>
      <c r="W186" s="37">
        <v>0.79</v>
      </c>
      <c r="X186" s="37">
        <v>2.2831000000000001E-2</v>
      </c>
      <c r="Y186" s="37">
        <v>0</v>
      </c>
      <c r="Z186" s="37">
        <v>0</v>
      </c>
      <c r="AA186" s="37" t="s">
        <v>77</v>
      </c>
      <c r="AB186" s="37" t="s">
        <v>77</v>
      </c>
      <c r="AC186" s="37">
        <v>99.960000003999994</v>
      </c>
    </row>
    <row r="187" spans="1:29" x14ac:dyDescent="0.25">
      <c r="A187" s="34" t="s">
        <v>133</v>
      </c>
      <c r="B187" s="34" t="s">
        <v>137</v>
      </c>
      <c r="C187" s="34">
        <v>1</v>
      </c>
      <c r="D187" s="34" t="s">
        <v>72</v>
      </c>
      <c r="E187" s="15" t="s">
        <v>157</v>
      </c>
      <c r="F187" s="34">
        <v>1</v>
      </c>
      <c r="G187" s="37">
        <v>46.514249999999997</v>
      </c>
      <c r="H187" s="37">
        <v>0.93028499999999992</v>
      </c>
      <c r="I187" s="37">
        <v>2.1609250000000002</v>
      </c>
      <c r="J187" s="37">
        <v>5.6184050000000006E-2</v>
      </c>
      <c r="K187" s="37">
        <v>15.4274</v>
      </c>
      <c r="L187" s="37">
        <v>0.32088992</v>
      </c>
      <c r="M187" s="37">
        <v>9.0615500000000004</v>
      </c>
      <c r="N187" s="37">
        <v>0.16673252</v>
      </c>
      <c r="O187" s="37">
        <v>0.194575</v>
      </c>
      <c r="P187" s="37">
        <v>2.9147334999999996E-2</v>
      </c>
      <c r="Q187" s="37">
        <v>6.8120000000000003</v>
      </c>
      <c r="R187" s="37">
        <v>0.1212536</v>
      </c>
      <c r="S187" s="37">
        <v>12.259975000000001</v>
      </c>
      <c r="T187" s="37">
        <v>0.24519950000000001</v>
      </c>
      <c r="U187" s="37">
        <v>2.566675</v>
      </c>
      <c r="V187" s="37">
        <v>4.3376807499999996E-2</v>
      </c>
      <c r="W187" s="37">
        <v>0.83237499999999998</v>
      </c>
      <c r="X187" s="37">
        <v>2.4055637499999998E-2</v>
      </c>
      <c r="Y187" s="37">
        <v>0.33252500000000002</v>
      </c>
      <c r="Z187" s="37">
        <v>1.8521642500000001E-2</v>
      </c>
      <c r="AA187" s="37" t="s">
        <v>77</v>
      </c>
      <c r="AB187" s="37" t="s">
        <v>77</v>
      </c>
      <c r="AC187" s="37">
        <v>96.16225</v>
      </c>
    </row>
    <row r="188" spans="1:29" x14ac:dyDescent="0.25">
      <c r="A188" s="34" t="s">
        <v>133</v>
      </c>
      <c r="B188" s="34" t="s">
        <v>138</v>
      </c>
      <c r="C188" s="34">
        <v>1</v>
      </c>
      <c r="D188" s="34" t="s">
        <v>72</v>
      </c>
      <c r="E188" s="15" t="s">
        <v>157</v>
      </c>
      <c r="F188" s="34">
        <v>1</v>
      </c>
      <c r="G188" s="37">
        <v>46.491199999999999</v>
      </c>
      <c r="H188" s="37">
        <v>0.92982399999999998</v>
      </c>
      <c r="I188" s="37">
        <v>2.1295999999999999</v>
      </c>
      <c r="J188" s="37">
        <v>5.5369599999999998E-2</v>
      </c>
      <c r="K188" s="37">
        <v>15.4757</v>
      </c>
      <c r="L188" s="37">
        <v>0.32189456</v>
      </c>
      <c r="M188" s="37">
        <v>10.100899999999999</v>
      </c>
      <c r="N188" s="37">
        <v>0.18585655999999998</v>
      </c>
      <c r="O188" s="37">
        <v>7.3999999999999996E-2</v>
      </c>
      <c r="P188" s="37">
        <v>1.1085199999999998E-2</v>
      </c>
      <c r="Q188" s="37">
        <v>6.2610999999999999</v>
      </c>
      <c r="R188" s="37">
        <v>0.11144757999999999</v>
      </c>
      <c r="S188" s="37">
        <v>12.5006</v>
      </c>
      <c r="T188" s="37">
        <v>0.25001200000000001</v>
      </c>
      <c r="U188" s="37">
        <v>2.6997</v>
      </c>
      <c r="V188" s="37">
        <v>4.5624929999999994E-2</v>
      </c>
      <c r="W188" s="37">
        <v>0.88660000000000005</v>
      </c>
      <c r="X188" s="37">
        <v>2.5622740000000001E-2</v>
      </c>
      <c r="Y188" s="37">
        <v>0.38519999999999999</v>
      </c>
      <c r="Z188" s="37">
        <v>2.1455639999999998E-2</v>
      </c>
      <c r="AA188" s="37" t="s">
        <v>77</v>
      </c>
      <c r="AB188" s="37" t="s">
        <v>77</v>
      </c>
      <c r="AC188" s="37">
        <v>97.004599999999996</v>
      </c>
    </row>
    <row r="189" spans="1:29" x14ac:dyDescent="0.25">
      <c r="A189" s="34" t="s">
        <v>133</v>
      </c>
      <c r="B189" s="34" t="s">
        <v>139</v>
      </c>
      <c r="C189" s="34">
        <v>1</v>
      </c>
      <c r="D189" s="34" t="s">
        <v>72</v>
      </c>
      <c r="E189" s="15" t="s">
        <v>157</v>
      </c>
      <c r="F189" s="34">
        <v>1</v>
      </c>
      <c r="G189" s="37">
        <v>49.499099999999999</v>
      </c>
      <c r="H189" s="37">
        <v>0.98998200000000003</v>
      </c>
      <c r="I189" s="37">
        <v>2.2759999999999998</v>
      </c>
      <c r="J189" s="37">
        <v>5.9175999999999992E-2</v>
      </c>
      <c r="K189" s="37">
        <v>15.938499999999999</v>
      </c>
      <c r="L189" s="37">
        <v>0.33152079999999995</v>
      </c>
      <c r="M189" s="37">
        <v>7.7835000000000001</v>
      </c>
      <c r="N189" s="37">
        <v>0.14321639999999999</v>
      </c>
      <c r="O189" s="37">
        <v>2.1700000000000001E-2</v>
      </c>
      <c r="P189" s="37">
        <v>3.2506599999999998E-3</v>
      </c>
      <c r="Q189" s="37">
        <v>6.7034000000000002</v>
      </c>
      <c r="R189" s="37">
        <v>0.11932052</v>
      </c>
      <c r="S189" s="37">
        <v>14.281700000000001</v>
      </c>
      <c r="T189" s="37">
        <v>0.285634</v>
      </c>
      <c r="U189" s="37">
        <v>2.2587999999999999</v>
      </c>
      <c r="V189" s="37">
        <v>3.8173719999999994E-2</v>
      </c>
      <c r="W189" s="37">
        <v>0.68520000000000003</v>
      </c>
      <c r="X189" s="37">
        <v>1.9802279999999998E-2</v>
      </c>
      <c r="Y189" s="37">
        <v>0.30690000000000001</v>
      </c>
      <c r="Z189" s="37">
        <v>1.7094330000000001E-2</v>
      </c>
      <c r="AA189" s="37" t="s">
        <v>77</v>
      </c>
      <c r="AB189" s="37" t="s">
        <v>77</v>
      </c>
      <c r="AC189" s="37">
        <v>99.754799999999989</v>
      </c>
    </row>
    <row r="190" spans="1:29" x14ac:dyDescent="0.25">
      <c r="A190" s="34" t="s">
        <v>133</v>
      </c>
      <c r="B190" s="34" t="s">
        <v>139</v>
      </c>
      <c r="C190" s="34">
        <v>2</v>
      </c>
      <c r="D190" s="34" t="s">
        <v>72</v>
      </c>
      <c r="E190" s="15" t="s">
        <v>157</v>
      </c>
      <c r="F190" s="34">
        <v>1</v>
      </c>
      <c r="G190" s="37">
        <v>47.707599999999999</v>
      </c>
      <c r="H190" s="37">
        <v>0.954152</v>
      </c>
      <c r="I190" s="37">
        <v>2.1274000000000002</v>
      </c>
      <c r="J190" s="37">
        <v>5.5312400000000005E-2</v>
      </c>
      <c r="K190" s="37">
        <v>16.045425000000002</v>
      </c>
      <c r="L190" s="37">
        <v>0.33374484000000004</v>
      </c>
      <c r="M190" s="37">
        <v>8.3812250000000006</v>
      </c>
      <c r="N190" s="37">
        <v>0.15421454000000001</v>
      </c>
      <c r="O190" s="37">
        <v>0.14632500000000001</v>
      </c>
      <c r="P190" s="37">
        <v>2.1919484999999999E-2</v>
      </c>
      <c r="Q190" s="37">
        <v>6.5436750000000004</v>
      </c>
      <c r="R190" s="37">
        <v>0.116477415</v>
      </c>
      <c r="S190" s="37">
        <v>13.63875</v>
      </c>
      <c r="T190" s="37">
        <v>0.27277499999999999</v>
      </c>
      <c r="U190" s="37">
        <v>2.467975</v>
      </c>
      <c r="V190" s="37">
        <v>4.1708777499999995E-2</v>
      </c>
      <c r="W190" s="37">
        <v>0.80089999999999995</v>
      </c>
      <c r="X190" s="37">
        <v>2.3146009999999998E-2</v>
      </c>
      <c r="Y190" s="37">
        <v>0.30107499999999998</v>
      </c>
      <c r="Z190" s="37">
        <v>1.6769877499999999E-2</v>
      </c>
      <c r="AA190" s="37" t="s">
        <v>77</v>
      </c>
      <c r="AB190" s="37" t="s">
        <v>77</v>
      </c>
      <c r="AC190" s="37">
        <v>98.160349999999994</v>
      </c>
    </row>
    <row r="191" spans="1:29" x14ac:dyDescent="0.25">
      <c r="A191" s="34" t="s">
        <v>133</v>
      </c>
      <c r="B191" s="34" t="s">
        <v>140</v>
      </c>
      <c r="C191" s="34">
        <v>1</v>
      </c>
      <c r="D191" s="34" t="s">
        <v>72</v>
      </c>
      <c r="E191" s="15" t="s">
        <v>157</v>
      </c>
      <c r="F191" s="34">
        <v>1</v>
      </c>
      <c r="G191" s="37">
        <v>48.261800000000001</v>
      </c>
      <c r="H191" s="37">
        <v>0.96523600000000009</v>
      </c>
      <c r="I191" s="37">
        <v>1.9873000000000001</v>
      </c>
      <c r="J191" s="37">
        <v>5.1669800000000002E-2</v>
      </c>
      <c r="K191" s="37">
        <v>15.4412</v>
      </c>
      <c r="L191" s="37">
        <v>0.32117696000000001</v>
      </c>
      <c r="M191" s="37">
        <v>6.2145999999999999</v>
      </c>
      <c r="N191" s="37">
        <v>0.11434864</v>
      </c>
      <c r="O191" s="37">
        <v>0.1777</v>
      </c>
      <c r="P191" s="37">
        <v>2.6619459999999998E-2</v>
      </c>
      <c r="Q191" s="37">
        <v>6.2022000000000004</v>
      </c>
      <c r="R191" s="37">
        <v>0.11039916000000001</v>
      </c>
      <c r="S191" s="37">
        <v>13.1761</v>
      </c>
      <c r="T191" s="37">
        <v>0.26352199999999998</v>
      </c>
      <c r="U191" s="37">
        <v>2.4881000000000002</v>
      </c>
      <c r="V191" s="37">
        <v>4.2048889999999998E-2</v>
      </c>
      <c r="W191" s="37">
        <v>0.74870000000000003</v>
      </c>
      <c r="X191" s="37">
        <v>2.1637429999999999E-2</v>
      </c>
      <c r="Y191" s="37">
        <v>0.23350000000000001</v>
      </c>
      <c r="Z191" s="37">
        <v>1.300595E-2</v>
      </c>
      <c r="AA191" s="37" t="s">
        <v>77</v>
      </c>
      <c r="AB191" s="37" t="s">
        <v>77</v>
      </c>
      <c r="AC191" s="37">
        <v>94.931200000000018</v>
      </c>
    </row>
    <row r="192" spans="1:29" x14ac:dyDescent="0.25">
      <c r="A192" s="34" t="s">
        <v>133</v>
      </c>
      <c r="B192" s="34" t="s">
        <v>140</v>
      </c>
      <c r="C192" s="34">
        <v>2</v>
      </c>
      <c r="D192" s="34" t="s">
        <v>72</v>
      </c>
      <c r="E192" s="15" t="s">
        <v>157</v>
      </c>
      <c r="F192" s="34">
        <v>1</v>
      </c>
      <c r="G192" s="37">
        <v>49.367100000000001</v>
      </c>
      <c r="H192" s="37">
        <v>0.98734200000000005</v>
      </c>
      <c r="I192" s="37">
        <v>1.6789000000000001</v>
      </c>
      <c r="J192" s="37">
        <v>4.36514E-2</v>
      </c>
      <c r="K192" s="37">
        <v>14.740399999999999</v>
      </c>
      <c r="L192" s="37">
        <v>0.30660031999999998</v>
      </c>
      <c r="M192" s="37">
        <v>6.4127999999999998</v>
      </c>
      <c r="N192" s="37">
        <v>0.11799551999999999</v>
      </c>
      <c r="O192" s="37">
        <v>0.2167</v>
      </c>
      <c r="P192" s="37">
        <v>3.2461659999999996E-2</v>
      </c>
      <c r="Q192" s="37">
        <v>6.0532000000000004</v>
      </c>
      <c r="R192" s="37">
        <v>0.10774696</v>
      </c>
      <c r="S192" s="37">
        <v>13.3294</v>
      </c>
      <c r="T192" s="37">
        <v>0.26658799999999999</v>
      </c>
      <c r="U192" s="37">
        <v>2.3805999999999998</v>
      </c>
      <c r="V192" s="37">
        <v>4.0232139999999993E-2</v>
      </c>
      <c r="W192" s="37">
        <v>0.69769999999999999</v>
      </c>
      <c r="X192" s="37">
        <v>2.0163529999999999E-2</v>
      </c>
      <c r="Y192" s="37">
        <v>0.21790000000000001</v>
      </c>
      <c r="Z192" s="37">
        <v>1.213703E-2</v>
      </c>
      <c r="AA192" s="37" t="s">
        <v>77</v>
      </c>
      <c r="AB192" s="37" t="s">
        <v>77</v>
      </c>
      <c r="AC192" s="37">
        <v>95.094700000000017</v>
      </c>
    </row>
    <row r="193" spans="1:29" x14ac:dyDescent="0.25">
      <c r="A193" s="34" t="s">
        <v>133</v>
      </c>
      <c r="B193" s="34" t="s">
        <v>141</v>
      </c>
      <c r="C193" s="34">
        <v>1</v>
      </c>
      <c r="D193" s="34" t="s">
        <v>72</v>
      </c>
      <c r="E193" s="15" t="s">
        <v>157</v>
      </c>
      <c r="F193" s="34">
        <v>1</v>
      </c>
      <c r="G193" s="37">
        <v>49.2898</v>
      </c>
      <c r="H193" s="37">
        <v>0.98579600000000001</v>
      </c>
      <c r="I193" s="37">
        <v>3.4272999999999998</v>
      </c>
      <c r="J193" s="37">
        <v>8.9109799999999989E-2</v>
      </c>
      <c r="K193" s="37">
        <v>16.58465</v>
      </c>
      <c r="L193" s="37">
        <v>0.34496072</v>
      </c>
      <c r="M193" s="37">
        <v>8.1399000000000008</v>
      </c>
      <c r="N193" s="37">
        <v>0.14977416000000002</v>
      </c>
      <c r="O193" s="37">
        <v>0.15165000000000001</v>
      </c>
      <c r="P193" s="37">
        <v>2.2717169999999998E-2</v>
      </c>
      <c r="Q193" s="37">
        <v>6.0523499999999997</v>
      </c>
      <c r="R193" s="37">
        <v>0.10773182999999999</v>
      </c>
      <c r="S193" s="37">
        <v>9.5877999999999997</v>
      </c>
      <c r="T193" s="37">
        <v>0.19175600000000001</v>
      </c>
      <c r="U193" s="37">
        <v>3.0062000000000002</v>
      </c>
      <c r="V193" s="37">
        <v>5.0804780000000001E-2</v>
      </c>
      <c r="W193" s="37">
        <v>2.4184999999999999</v>
      </c>
      <c r="X193" s="37">
        <v>6.9894649999999989E-2</v>
      </c>
      <c r="Y193" s="37">
        <v>0.83214999999999995</v>
      </c>
      <c r="Z193" s="37">
        <v>4.6350754999999993E-2</v>
      </c>
      <c r="AA193" s="37" t="s">
        <v>77</v>
      </c>
      <c r="AB193" s="37" t="s">
        <v>77</v>
      </c>
      <c r="AC193" s="37">
        <v>99.490300000000005</v>
      </c>
    </row>
    <row r="194" spans="1:29" x14ac:dyDescent="0.25">
      <c r="A194" s="34" t="s">
        <v>133</v>
      </c>
      <c r="B194" s="34" t="s">
        <v>141</v>
      </c>
      <c r="C194" s="34">
        <v>2</v>
      </c>
      <c r="D194" s="34" t="s">
        <v>72</v>
      </c>
      <c r="E194" s="15" t="s">
        <v>157</v>
      </c>
      <c r="F194" s="34">
        <v>1</v>
      </c>
      <c r="G194" s="37">
        <v>49.53</v>
      </c>
      <c r="H194" s="37">
        <v>0.99060000000000004</v>
      </c>
      <c r="I194" s="37">
        <v>3.5533333329999999</v>
      </c>
      <c r="J194" s="37">
        <v>9.2386666657999994E-2</v>
      </c>
      <c r="K194" s="37">
        <v>16.243333329999999</v>
      </c>
      <c r="L194" s="37">
        <v>0.33786133326399997</v>
      </c>
      <c r="M194" s="37">
        <v>8.3766666670000003</v>
      </c>
      <c r="N194" s="37">
        <v>0.15413066667280001</v>
      </c>
      <c r="O194" s="37">
        <v>0.17333333300000001</v>
      </c>
      <c r="P194" s="37">
        <v>2.5965333283399998E-2</v>
      </c>
      <c r="Q194" s="37">
        <v>6.2833333329999999</v>
      </c>
      <c r="R194" s="37">
        <v>0.1118433333274</v>
      </c>
      <c r="S194" s="37">
        <v>10.606666669999999</v>
      </c>
      <c r="T194" s="37">
        <v>0.21213333339999998</v>
      </c>
      <c r="U194" s="37">
        <v>2.74</v>
      </c>
      <c r="V194" s="37">
        <v>4.6306E-2</v>
      </c>
      <c r="W194" s="37">
        <v>2.44</v>
      </c>
      <c r="X194" s="37">
        <v>7.0515999999999995E-2</v>
      </c>
      <c r="Y194" s="37">
        <v>0</v>
      </c>
      <c r="Z194" s="37">
        <v>0</v>
      </c>
      <c r="AA194" s="37" t="s">
        <v>77</v>
      </c>
      <c r="AB194" s="37" t="s">
        <v>77</v>
      </c>
      <c r="AC194" s="37">
        <v>99.946666665999985</v>
      </c>
    </row>
    <row r="195" spans="1:29" x14ac:dyDescent="0.25">
      <c r="A195" s="34" t="s">
        <v>133</v>
      </c>
      <c r="B195" s="34" t="s">
        <v>142</v>
      </c>
      <c r="C195" s="34">
        <v>1</v>
      </c>
      <c r="D195" s="34" t="s">
        <v>72</v>
      </c>
      <c r="E195" s="15" t="s">
        <v>157</v>
      </c>
      <c r="F195" s="34">
        <v>1</v>
      </c>
      <c r="G195" s="37">
        <v>49.433333330000004</v>
      </c>
      <c r="H195" s="37">
        <v>0.98866666660000013</v>
      </c>
      <c r="I195" s="37">
        <v>2.0266666670000002</v>
      </c>
      <c r="J195" s="37">
        <v>5.2693333342E-2</v>
      </c>
      <c r="K195" s="37">
        <v>16.123333330000001</v>
      </c>
      <c r="L195" s="37">
        <v>0.33536533326400003</v>
      </c>
      <c r="M195" s="37">
        <v>7.6966666669999997</v>
      </c>
      <c r="N195" s="37">
        <v>0.14161866667279999</v>
      </c>
      <c r="O195" s="37">
        <v>0.15333333299999999</v>
      </c>
      <c r="P195" s="37">
        <v>2.2969333283399996E-2</v>
      </c>
      <c r="Q195" s="37">
        <v>6.4466666669999997</v>
      </c>
      <c r="R195" s="37">
        <v>0.11475066667259999</v>
      </c>
      <c r="S195" s="37">
        <v>14.66333333</v>
      </c>
      <c r="T195" s="37">
        <v>0.2932666666</v>
      </c>
      <c r="U195" s="37">
        <v>2.58</v>
      </c>
      <c r="V195" s="37">
        <v>4.3601999999999995E-2</v>
      </c>
      <c r="W195" s="37">
        <v>0.8</v>
      </c>
      <c r="X195" s="37">
        <v>2.3120000000000002E-2</v>
      </c>
      <c r="Y195" s="37">
        <v>0</v>
      </c>
      <c r="Z195" s="37">
        <v>0</v>
      </c>
      <c r="AA195" s="37" t="s">
        <v>77</v>
      </c>
      <c r="AB195" s="37" t="s">
        <v>77</v>
      </c>
      <c r="AC195" s="37">
        <v>99.923333324000012</v>
      </c>
    </row>
    <row r="196" spans="1:29" x14ac:dyDescent="0.25">
      <c r="A196" s="34" t="s">
        <v>133</v>
      </c>
      <c r="B196" s="34" t="s">
        <v>143</v>
      </c>
      <c r="C196" s="34">
        <v>1</v>
      </c>
      <c r="D196" s="34" t="s">
        <v>72</v>
      </c>
      <c r="E196" s="15" t="s">
        <v>157</v>
      </c>
      <c r="F196" s="34">
        <v>1</v>
      </c>
      <c r="G196" s="37">
        <v>48.61</v>
      </c>
      <c r="H196" s="37">
        <v>0.97220000000000006</v>
      </c>
      <c r="I196" s="37">
        <v>3.96</v>
      </c>
      <c r="J196" s="37">
        <v>0.10296</v>
      </c>
      <c r="K196" s="37">
        <v>16.05</v>
      </c>
      <c r="L196" s="37">
        <v>0.33384000000000003</v>
      </c>
      <c r="M196" s="37">
        <v>7.43</v>
      </c>
      <c r="N196" s="37">
        <v>0.136712</v>
      </c>
      <c r="O196" s="37">
        <v>0.2</v>
      </c>
      <c r="P196" s="37">
        <v>2.9960000000000001E-2</v>
      </c>
      <c r="Q196" s="37">
        <v>6.33</v>
      </c>
      <c r="R196" s="37">
        <v>0.112674</v>
      </c>
      <c r="S196" s="37">
        <v>13.43</v>
      </c>
      <c r="T196" s="37">
        <v>0.26860000000000001</v>
      </c>
      <c r="U196" s="37">
        <v>2.69</v>
      </c>
      <c r="V196" s="37">
        <v>4.5460999999999994E-2</v>
      </c>
      <c r="W196" s="37">
        <v>1.26</v>
      </c>
      <c r="X196" s="37">
        <v>3.6414000000000002E-2</v>
      </c>
      <c r="Y196" s="37">
        <v>0</v>
      </c>
      <c r="Z196" s="37">
        <v>0</v>
      </c>
      <c r="AA196" s="37" t="s">
        <v>77</v>
      </c>
      <c r="AB196" s="37" t="s">
        <v>77</v>
      </c>
      <c r="AC196" s="37">
        <v>99.960000000000022</v>
      </c>
    </row>
    <row r="197" spans="1:29" x14ac:dyDescent="0.25">
      <c r="A197" s="34" t="s">
        <v>133</v>
      </c>
      <c r="B197" s="34" t="s">
        <v>144</v>
      </c>
      <c r="C197" s="34">
        <v>1</v>
      </c>
      <c r="D197" s="34" t="s">
        <v>72</v>
      </c>
      <c r="E197" s="15" t="s">
        <v>157</v>
      </c>
      <c r="F197" s="34">
        <v>1</v>
      </c>
      <c r="G197" s="37">
        <v>48.563333329999999</v>
      </c>
      <c r="H197" s="37">
        <v>0.97126666660000005</v>
      </c>
      <c r="I197" s="37">
        <v>2.766666667</v>
      </c>
      <c r="J197" s="37">
        <v>7.1933333342E-2</v>
      </c>
      <c r="K197" s="37">
        <v>16.083333329999999</v>
      </c>
      <c r="L197" s="37">
        <v>0.33453333326399998</v>
      </c>
      <c r="M197" s="37">
        <v>7.4533333329999998</v>
      </c>
      <c r="N197" s="37">
        <v>0.13714133332719999</v>
      </c>
      <c r="O197" s="37">
        <v>0.15666666700000001</v>
      </c>
      <c r="P197" s="37">
        <v>2.3468666716600001E-2</v>
      </c>
      <c r="Q197" s="37">
        <v>6.71</v>
      </c>
      <c r="R197" s="37">
        <v>0.119438</v>
      </c>
      <c r="S197" s="37">
        <v>14.706666670000001</v>
      </c>
      <c r="T197" s="37">
        <v>0.29413333340000003</v>
      </c>
      <c r="U197" s="37">
        <v>2.3366666669999998</v>
      </c>
      <c r="V197" s="37">
        <v>3.9489666672299993E-2</v>
      </c>
      <c r="W197" s="37">
        <v>1.163333333</v>
      </c>
      <c r="X197" s="37">
        <v>3.36203333237E-2</v>
      </c>
      <c r="Y197" s="37">
        <v>0</v>
      </c>
      <c r="Z197" s="37">
        <v>0</v>
      </c>
      <c r="AA197" s="37" t="s">
        <v>77</v>
      </c>
      <c r="AB197" s="37" t="s">
        <v>77</v>
      </c>
      <c r="AC197" s="37">
        <v>99.939999997000001</v>
      </c>
    </row>
    <row r="198" spans="1:29" x14ac:dyDescent="0.25">
      <c r="A198" s="34" t="s">
        <v>133</v>
      </c>
      <c r="B198" s="34" t="s">
        <v>145</v>
      </c>
      <c r="C198" s="34">
        <v>1</v>
      </c>
      <c r="D198" s="34" t="s">
        <v>72</v>
      </c>
      <c r="E198" s="15" t="s">
        <v>157</v>
      </c>
      <c r="F198" s="34">
        <v>1</v>
      </c>
      <c r="G198" s="37">
        <v>48.5182</v>
      </c>
      <c r="H198" s="37">
        <v>0.970364</v>
      </c>
      <c r="I198" s="37">
        <v>2.048133333</v>
      </c>
      <c r="J198" s="37">
        <v>5.3251466657999999E-2</v>
      </c>
      <c r="K198" s="37">
        <v>15.242800000000001</v>
      </c>
      <c r="L198" s="37">
        <v>0.31705023999999998</v>
      </c>
      <c r="M198" s="37">
        <v>7.6820000000000004</v>
      </c>
      <c r="N198" s="37">
        <v>0.1413488</v>
      </c>
      <c r="O198" s="37">
        <v>0.15156666699999999</v>
      </c>
      <c r="P198" s="37">
        <v>2.2704686716599996E-2</v>
      </c>
      <c r="Q198" s="37">
        <v>6.0735999999999999</v>
      </c>
      <c r="R198" s="37">
        <v>0.10811008</v>
      </c>
      <c r="S198" s="37">
        <v>13.5465</v>
      </c>
      <c r="T198" s="37">
        <v>0.27093</v>
      </c>
      <c r="U198" s="37">
        <v>2.434933333</v>
      </c>
      <c r="V198" s="37">
        <v>4.1150373327699996E-2</v>
      </c>
      <c r="W198" s="37">
        <v>0.68359999999999999</v>
      </c>
      <c r="X198" s="37">
        <v>1.9756039999999999E-2</v>
      </c>
      <c r="Y198" s="37">
        <v>0.24963333300000001</v>
      </c>
      <c r="Z198" s="37">
        <v>1.3904576648100001E-2</v>
      </c>
      <c r="AA198" s="37" t="s">
        <v>77</v>
      </c>
      <c r="AB198" s="37" t="s">
        <v>77</v>
      </c>
      <c r="AC198" s="37">
        <v>96.630966666000006</v>
      </c>
    </row>
    <row r="199" spans="1:29" x14ac:dyDescent="0.25">
      <c r="A199" s="34" t="s">
        <v>133</v>
      </c>
      <c r="B199" s="34" t="s">
        <v>146</v>
      </c>
      <c r="C199" s="34">
        <v>1</v>
      </c>
      <c r="D199" s="34" t="s">
        <v>72</v>
      </c>
      <c r="E199" s="15" t="s">
        <v>157</v>
      </c>
      <c r="F199" s="34">
        <v>1</v>
      </c>
      <c r="G199" s="37">
        <v>46.734066669999997</v>
      </c>
      <c r="H199" s="37">
        <v>0.93468133339999993</v>
      </c>
      <c r="I199" s="37">
        <v>2.0293000000000001</v>
      </c>
      <c r="J199" s="37">
        <v>5.2761799999999998E-2</v>
      </c>
      <c r="K199" s="37">
        <v>15.2203</v>
      </c>
      <c r="L199" s="37">
        <v>0.31658223999999996</v>
      </c>
      <c r="M199" s="37">
        <v>7.7930666669999997</v>
      </c>
      <c r="N199" s="37">
        <v>0.1433924266728</v>
      </c>
      <c r="O199" s="37">
        <v>0.1033</v>
      </c>
      <c r="P199" s="37">
        <v>1.547434E-2</v>
      </c>
      <c r="Q199" s="37">
        <v>6.7131999999999996</v>
      </c>
      <c r="R199" s="37">
        <v>0.11949496</v>
      </c>
      <c r="S199" s="37">
        <v>13.594099999999999</v>
      </c>
      <c r="T199" s="37">
        <v>0.27188200000000001</v>
      </c>
      <c r="U199" s="37">
        <v>2.2562666669999998</v>
      </c>
      <c r="V199" s="37">
        <v>3.8130906672299993E-2</v>
      </c>
      <c r="W199" s="37">
        <v>0.71719999999999995</v>
      </c>
      <c r="X199" s="37">
        <v>2.0727079999999998E-2</v>
      </c>
      <c r="Y199" s="37">
        <v>0.2802</v>
      </c>
      <c r="Z199" s="37">
        <v>1.560714E-2</v>
      </c>
      <c r="AA199" s="37" t="s">
        <v>77</v>
      </c>
      <c r="AB199" s="37" t="s">
        <v>77</v>
      </c>
      <c r="AC199" s="37">
        <v>95.441000004000003</v>
      </c>
    </row>
    <row r="200" spans="1:29" x14ac:dyDescent="0.25">
      <c r="A200" s="34" t="s">
        <v>133</v>
      </c>
      <c r="B200" s="34" t="s">
        <v>146</v>
      </c>
      <c r="C200" s="34">
        <v>2</v>
      </c>
      <c r="D200" s="34" t="s">
        <v>72</v>
      </c>
      <c r="E200" s="15" t="s">
        <v>157</v>
      </c>
      <c r="F200" s="34">
        <v>1</v>
      </c>
      <c r="G200" s="37">
        <v>47.770033329999997</v>
      </c>
      <c r="H200" s="37">
        <v>0.9554006666</v>
      </c>
      <c r="I200" s="37">
        <v>2.0625</v>
      </c>
      <c r="J200" s="37">
        <v>5.3624999999999999E-2</v>
      </c>
      <c r="K200" s="37">
        <v>15.305766670000001</v>
      </c>
      <c r="L200" s="37">
        <v>0.31835994673599999</v>
      </c>
      <c r="M200" s="37">
        <v>7.5137999999999998</v>
      </c>
      <c r="N200" s="37">
        <v>0.13825392</v>
      </c>
      <c r="O200" s="37">
        <v>0.110666667</v>
      </c>
      <c r="P200" s="37">
        <v>1.6577866716599998E-2</v>
      </c>
      <c r="Q200" s="37">
        <v>6.8277666669999997</v>
      </c>
      <c r="R200" s="37">
        <v>0.12153424667259999</v>
      </c>
      <c r="S200" s="37">
        <v>13.585800000000001</v>
      </c>
      <c r="T200" s="37">
        <v>0.27171600000000001</v>
      </c>
      <c r="U200" s="37">
        <v>2.4096666670000002</v>
      </c>
      <c r="V200" s="37">
        <v>4.0723366672299997E-2</v>
      </c>
      <c r="W200" s="37">
        <v>0.76526666700000001</v>
      </c>
      <c r="X200" s="37">
        <v>2.2116206676299998E-2</v>
      </c>
      <c r="Y200" s="37">
        <v>0.29013333299999999</v>
      </c>
      <c r="Z200" s="37">
        <v>1.6160426648099999E-2</v>
      </c>
      <c r="AA200" s="37" t="s">
        <v>77</v>
      </c>
      <c r="AB200" s="37" t="s">
        <v>77</v>
      </c>
      <c r="AC200" s="37">
        <v>96.641400001000022</v>
      </c>
    </row>
    <row r="201" spans="1:29" x14ac:dyDescent="0.25">
      <c r="A201" s="34" t="s">
        <v>133</v>
      </c>
      <c r="B201" s="34" t="s">
        <v>147</v>
      </c>
      <c r="C201" s="34">
        <v>1</v>
      </c>
      <c r="D201" s="34" t="s">
        <v>72</v>
      </c>
      <c r="E201" s="15" t="s">
        <v>157</v>
      </c>
      <c r="F201" s="34">
        <v>1</v>
      </c>
      <c r="G201" s="37">
        <v>48.425849999999997</v>
      </c>
      <c r="H201" s="37">
        <v>0.96851699999999996</v>
      </c>
      <c r="I201" s="37">
        <v>2.4562499999999998</v>
      </c>
      <c r="J201" s="37">
        <v>6.3862499999999989E-2</v>
      </c>
      <c r="K201" s="37">
        <v>14.81545</v>
      </c>
      <c r="L201" s="37">
        <v>0.30816136</v>
      </c>
      <c r="M201" s="37">
        <v>6.7460500000000003</v>
      </c>
      <c r="N201" s="37">
        <v>0.12412732</v>
      </c>
      <c r="O201" s="37">
        <v>0.19</v>
      </c>
      <c r="P201" s="37">
        <v>2.8461999999999998E-2</v>
      </c>
      <c r="Q201" s="37">
        <v>5.94895</v>
      </c>
      <c r="R201" s="37">
        <v>0.10589131</v>
      </c>
      <c r="S201" s="37">
        <v>13.1835</v>
      </c>
      <c r="T201" s="37">
        <v>0.26367000000000002</v>
      </c>
      <c r="U201" s="37">
        <v>2.4742999999999999</v>
      </c>
      <c r="V201" s="37">
        <v>4.1815669999999992E-2</v>
      </c>
      <c r="W201" s="37">
        <v>0.74185000000000001</v>
      </c>
      <c r="X201" s="37">
        <v>2.1439464999999998E-2</v>
      </c>
      <c r="Y201" s="37">
        <v>0.26995000000000002</v>
      </c>
      <c r="Z201" s="37">
        <v>1.5036215E-2</v>
      </c>
      <c r="AA201" s="37" t="s">
        <v>77</v>
      </c>
      <c r="AB201" s="37" t="s">
        <v>77</v>
      </c>
      <c r="AC201" s="37">
        <v>95.252149999999972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"/>
  <sheetViews>
    <sheetView workbookViewId="0">
      <selection activeCell="C4" sqref="C4:D4"/>
    </sheetView>
  </sheetViews>
  <sheetFormatPr defaultRowHeight="15" x14ac:dyDescent="0.25"/>
  <cols>
    <col min="1" max="16384" width="9.140625" style="34"/>
  </cols>
  <sheetData>
    <row r="1" spans="1:66" x14ac:dyDescent="0.25">
      <c r="A1" s="34" t="s">
        <v>171</v>
      </c>
    </row>
    <row r="2" spans="1:66" x14ac:dyDescent="0.25">
      <c r="A2" s="34" t="s">
        <v>165</v>
      </c>
      <c r="B2" s="34" t="s">
        <v>169</v>
      </c>
      <c r="C2" s="34" t="s">
        <v>228</v>
      </c>
      <c r="D2" s="34" t="s">
        <v>229</v>
      </c>
      <c r="E2" s="21" t="s">
        <v>5</v>
      </c>
      <c r="F2" s="21" t="s">
        <v>214</v>
      </c>
      <c r="G2" s="21" t="s">
        <v>6</v>
      </c>
      <c r="H2" s="21" t="s">
        <v>172</v>
      </c>
      <c r="I2" s="21" t="s">
        <v>173</v>
      </c>
      <c r="J2" s="21" t="s">
        <v>174</v>
      </c>
      <c r="K2" s="21" t="s">
        <v>8</v>
      </c>
      <c r="L2" s="21" t="s">
        <v>175</v>
      </c>
      <c r="M2" s="21" t="s">
        <v>179</v>
      </c>
      <c r="N2" s="21" t="s">
        <v>176</v>
      </c>
      <c r="O2" s="21" t="s">
        <v>10</v>
      </c>
      <c r="P2" s="21" t="s">
        <v>177</v>
      </c>
      <c r="Q2" s="21" t="s">
        <v>11</v>
      </c>
      <c r="R2" s="21" t="s">
        <v>213</v>
      </c>
      <c r="S2" s="21" t="s">
        <v>12</v>
      </c>
      <c r="T2" s="21" t="s">
        <v>178</v>
      </c>
      <c r="U2" s="21" t="s">
        <v>13</v>
      </c>
      <c r="V2" s="21" t="s">
        <v>215</v>
      </c>
      <c r="W2" s="21" t="s">
        <v>14</v>
      </c>
      <c r="X2" s="21" t="s">
        <v>180</v>
      </c>
      <c r="Y2" s="21" t="s">
        <v>78</v>
      </c>
      <c r="Z2" s="21" t="s">
        <v>181</v>
      </c>
      <c r="AA2" s="34" t="s">
        <v>15</v>
      </c>
    </row>
    <row r="3" spans="1:66" x14ac:dyDescent="0.25">
      <c r="A3" s="34" t="s">
        <v>166</v>
      </c>
      <c r="B3" s="34" t="s">
        <v>226</v>
      </c>
      <c r="C3" s="34">
        <v>64.839860000000002</v>
      </c>
      <c r="D3" s="34">
        <v>-23.805019999999999</v>
      </c>
      <c r="E3" s="34">
        <v>48.12</v>
      </c>
      <c r="F3" s="34">
        <v>0.64</v>
      </c>
      <c r="G3" s="34">
        <v>3.36</v>
      </c>
      <c r="H3" s="34">
        <v>0.46</v>
      </c>
      <c r="I3" s="34">
        <v>14.39</v>
      </c>
      <c r="J3" s="34">
        <v>2.1800000000000002</v>
      </c>
      <c r="K3" s="34">
        <v>13.06</v>
      </c>
      <c r="L3" s="34">
        <v>1.33</v>
      </c>
      <c r="M3" s="34">
        <v>0.23</v>
      </c>
      <c r="N3" s="34">
        <v>0.04</v>
      </c>
      <c r="O3" s="34">
        <v>4.99</v>
      </c>
      <c r="P3" s="34">
        <v>0.45</v>
      </c>
      <c r="Q3" s="34">
        <v>10.78</v>
      </c>
      <c r="R3" s="34">
        <v>0.35</v>
      </c>
      <c r="S3" s="34">
        <v>3.35</v>
      </c>
      <c r="T3" s="34">
        <v>0.09</v>
      </c>
      <c r="U3" s="34">
        <v>0.9</v>
      </c>
      <c r="V3" s="34">
        <v>0.08</v>
      </c>
      <c r="W3" s="34">
        <v>0.57999999999999996</v>
      </c>
      <c r="X3" s="34">
        <v>0.09</v>
      </c>
      <c r="Y3" s="34">
        <v>0.08</v>
      </c>
      <c r="Z3" s="34">
        <v>0.02</v>
      </c>
      <c r="AA3" s="34">
        <v>99.82</v>
      </c>
    </row>
    <row r="4" spans="1:66" x14ac:dyDescent="0.25">
      <c r="A4" s="34" t="s">
        <v>167</v>
      </c>
      <c r="B4" s="34" t="s">
        <v>227</v>
      </c>
      <c r="C4" s="34">
        <v>64.839160000000007</v>
      </c>
      <c r="D4" s="34">
        <v>-23.74156</v>
      </c>
      <c r="E4" s="34">
        <v>45.59</v>
      </c>
      <c r="F4" s="34">
        <v>0.16</v>
      </c>
      <c r="G4" s="34">
        <v>3.56</v>
      </c>
      <c r="H4" s="34">
        <v>0.13</v>
      </c>
      <c r="I4" s="34">
        <v>13.38</v>
      </c>
      <c r="J4" s="34">
        <v>0.11</v>
      </c>
      <c r="K4" s="34">
        <v>12.77</v>
      </c>
      <c r="L4" s="34">
        <v>0.16</v>
      </c>
      <c r="M4" s="34">
        <v>0.23</v>
      </c>
      <c r="N4" s="34">
        <v>0.06</v>
      </c>
      <c r="O4" s="34">
        <v>5.88</v>
      </c>
      <c r="P4" s="34">
        <v>0.09</v>
      </c>
      <c r="Q4" s="34">
        <v>11.97</v>
      </c>
      <c r="R4" s="34">
        <v>0.31</v>
      </c>
      <c r="S4" s="34">
        <v>2.72</v>
      </c>
      <c r="T4" s="34">
        <v>0.09</v>
      </c>
      <c r="U4" s="34">
        <v>1.1399999999999999</v>
      </c>
      <c r="V4" s="34">
        <v>0.02</v>
      </c>
      <c r="W4" s="34">
        <v>0.95</v>
      </c>
      <c r="X4" s="34">
        <v>0.11</v>
      </c>
      <c r="Y4" s="34" t="s">
        <v>77</v>
      </c>
      <c r="Z4" s="34" t="s">
        <v>77</v>
      </c>
      <c r="AA4" s="34">
        <v>98.190000000000012</v>
      </c>
    </row>
    <row r="5" spans="1:66" x14ac:dyDescent="0.25">
      <c r="A5" s="34" t="s">
        <v>168</v>
      </c>
      <c r="B5" s="34" t="s">
        <v>170</v>
      </c>
      <c r="C5" s="34">
        <v>64.174710000000005</v>
      </c>
      <c r="D5" s="34">
        <v>-21.047840000000001</v>
      </c>
      <c r="E5" s="34">
        <v>49.01</v>
      </c>
      <c r="F5" s="34">
        <v>0.37</v>
      </c>
      <c r="G5" s="34">
        <v>0.73</v>
      </c>
      <c r="H5" s="34">
        <v>0.08</v>
      </c>
      <c r="I5" s="34">
        <v>15.6</v>
      </c>
      <c r="J5" s="34">
        <v>0.21</v>
      </c>
      <c r="K5" s="34">
        <v>9.11</v>
      </c>
      <c r="L5" s="34">
        <v>0.11</v>
      </c>
      <c r="M5" s="34">
        <v>0.17</v>
      </c>
      <c r="N5" s="34">
        <v>0.02</v>
      </c>
      <c r="O5" s="34">
        <v>9.1300000000000008</v>
      </c>
      <c r="P5" s="34">
        <v>0.16</v>
      </c>
      <c r="Q5" s="34">
        <v>13.84</v>
      </c>
      <c r="R5" s="34">
        <v>0.19</v>
      </c>
      <c r="S5" s="34">
        <v>1.53</v>
      </c>
      <c r="T5" s="34">
        <v>0.05</v>
      </c>
      <c r="U5" s="34">
        <v>0.03</v>
      </c>
      <c r="V5" s="34">
        <v>0.01</v>
      </c>
      <c r="W5" s="34">
        <v>0.03</v>
      </c>
      <c r="X5" s="34">
        <v>0.02</v>
      </c>
      <c r="Y5" s="34">
        <v>7.0000000000000007E-2</v>
      </c>
      <c r="Z5" s="34">
        <v>0.01</v>
      </c>
      <c r="AA5" s="34">
        <v>99.249999999999986</v>
      </c>
    </row>
    <row r="6" spans="1:66" x14ac:dyDescent="0.25">
      <c r="A6" s="34" t="s">
        <v>220</v>
      </c>
      <c r="B6" s="34" t="s">
        <v>222</v>
      </c>
      <c r="C6" s="34">
        <v>64.840999999999994</v>
      </c>
      <c r="D6" s="34">
        <v>-23.802</v>
      </c>
      <c r="E6" s="34">
        <v>47.39</v>
      </c>
      <c r="F6" s="34">
        <v>1.29</v>
      </c>
      <c r="G6" s="34">
        <v>3.54</v>
      </c>
      <c r="H6" s="34">
        <v>0.49</v>
      </c>
      <c r="I6" s="34">
        <v>14.47</v>
      </c>
      <c r="J6" s="34">
        <v>0.54</v>
      </c>
      <c r="K6" s="34">
        <v>13.1</v>
      </c>
      <c r="L6" s="34">
        <v>0.21</v>
      </c>
      <c r="M6" s="34">
        <v>0.23</v>
      </c>
      <c r="N6" s="34">
        <v>0.08</v>
      </c>
      <c r="O6" s="34">
        <v>5.07</v>
      </c>
      <c r="P6" s="34">
        <v>0.3</v>
      </c>
      <c r="Q6" s="34">
        <v>10.88</v>
      </c>
      <c r="R6" s="34">
        <v>0.93</v>
      </c>
      <c r="S6" s="34">
        <v>3.43</v>
      </c>
      <c r="T6" s="34">
        <v>0.34</v>
      </c>
      <c r="U6" s="34">
        <v>0.91</v>
      </c>
      <c r="V6" s="34">
        <v>0.12</v>
      </c>
      <c r="W6" s="34">
        <v>0.59</v>
      </c>
      <c r="X6" s="34">
        <v>0.28000000000000003</v>
      </c>
      <c r="Y6" s="34" t="s">
        <v>77</v>
      </c>
      <c r="Z6" s="34" t="s">
        <v>77</v>
      </c>
      <c r="AA6" s="34">
        <v>99.610000000000014</v>
      </c>
    </row>
    <row r="7" spans="1:66" x14ac:dyDescent="0.25">
      <c r="A7" s="34" t="s">
        <v>221</v>
      </c>
      <c r="B7" s="34" t="s">
        <v>222</v>
      </c>
      <c r="C7" s="34">
        <v>64.771000000000001</v>
      </c>
      <c r="D7" s="34">
        <v>-22.126000000000001</v>
      </c>
      <c r="E7" s="34">
        <v>48.63</v>
      </c>
      <c r="F7" s="34">
        <v>0.52</v>
      </c>
      <c r="G7" s="34">
        <v>1.64</v>
      </c>
      <c r="H7" s="34">
        <v>7.0000000000000007E-2</v>
      </c>
      <c r="I7" s="34">
        <v>15.01</v>
      </c>
      <c r="J7" s="34">
        <v>0.22</v>
      </c>
      <c r="K7" s="34">
        <v>9.91</v>
      </c>
      <c r="L7" s="34">
        <v>0.17</v>
      </c>
      <c r="M7" s="34">
        <v>0.19</v>
      </c>
      <c r="N7" s="34">
        <v>0.03</v>
      </c>
      <c r="O7" s="34">
        <v>7.02</v>
      </c>
      <c r="P7" s="34">
        <v>0.13</v>
      </c>
      <c r="Q7" s="34">
        <v>12.65</v>
      </c>
      <c r="R7" s="34">
        <v>0.17</v>
      </c>
      <c r="S7" s="34">
        <v>2.25</v>
      </c>
      <c r="T7" s="34">
        <v>0.15</v>
      </c>
      <c r="U7" s="34">
        <v>0.8</v>
      </c>
      <c r="V7" s="34">
        <v>0.05</v>
      </c>
      <c r="W7" s="34">
        <v>0.26</v>
      </c>
      <c r="X7" s="34">
        <v>0.03</v>
      </c>
      <c r="Y7" s="34" t="s">
        <v>77</v>
      </c>
      <c r="Z7" s="34" t="s">
        <v>77</v>
      </c>
      <c r="AA7" s="34">
        <v>98.36</v>
      </c>
    </row>
    <row r="9" spans="1:66" x14ac:dyDescent="0.25">
      <c r="A9" s="34" t="s">
        <v>182</v>
      </c>
    </row>
    <row r="10" spans="1:66" x14ac:dyDescent="0.25">
      <c r="E10" s="35" t="s">
        <v>40</v>
      </c>
      <c r="F10" s="34" t="s">
        <v>183</v>
      </c>
      <c r="G10" s="36" t="s">
        <v>41</v>
      </c>
      <c r="H10" s="34" t="s">
        <v>184</v>
      </c>
      <c r="I10" s="36" t="s">
        <v>42</v>
      </c>
      <c r="J10" s="34" t="s">
        <v>185</v>
      </c>
      <c r="K10" s="36" t="s">
        <v>43</v>
      </c>
      <c r="L10" s="34" t="s">
        <v>186</v>
      </c>
      <c r="M10" s="36" t="s">
        <v>44</v>
      </c>
      <c r="N10" s="34" t="s">
        <v>187</v>
      </c>
      <c r="O10" s="36" t="s">
        <v>45</v>
      </c>
      <c r="P10" s="34" t="s">
        <v>188</v>
      </c>
      <c r="Q10" s="36" t="s">
        <v>46</v>
      </c>
      <c r="R10" s="34" t="s">
        <v>189</v>
      </c>
      <c r="S10" s="36" t="s">
        <v>47</v>
      </c>
      <c r="T10" s="34" t="s">
        <v>190</v>
      </c>
      <c r="U10" s="36" t="s">
        <v>48</v>
      </c>
      <c r="V10" s="34" t="s">
        <v>191</v>
      </c>
      <c r="W10" s="34" t="s">
        <v>49</v>
      </c>
      <c r="X10" s="34" t="s">
        <v>115</v>
      </c>
      <c r="Y10" s="34" t="s">
        <v>50</v>
      </c>
      <c r="Z10" s="34" t="s">
        <v>192</v>
      </c>
      <c r="AA10" s="34" t="s">
        <v>51</v>
      </c>
      <c r="AB10" s="34" t="s">
        <v>193</v>
      </c>
      <c r="AC10" s="36" t="s">
        <v>52</v>
      </c>
      <c r="AD10" s="34" t="s">
        <v>194</v>
      </c>
      <c r="AE10" s="36" t="s">
        <v>53</v>
      </c>
      <c r="AF10" s="34" t="s">
        <v>195</v>
      </c>
      <c r="AG10" s="36" t="s">
        <v>54</v>
      </c>
      <c r="AH10" s="34" t="s">
        <v>196</v>
      </c>
      <c r="AI10" s="36" t="s">
        <v>55</v>
      </c>
      <c r="AJ10" s="34" t="s">
        <v>197</v>
      </c>
      <c r="AK10" s="36" t="s">
        <v>56</v>
      </c>
      <c r="AL10" s="34" t="s">
        <v>198</v>
      </c>
      <c r="AM10" s="36" t="s">
        <v>57</v>
      </c>
      <c r="AN10" s="34" t="s">
        <v>199</v>
      </c>
      <c r="AO10" s="36" t="s">
        <v>58</v>
      </c>
      <c r="AP10" s="34" t="s">
        <v>200</v>
      </c>
      <c r="AQ10" s="36" t="s">
        <v>59</v>
      </c>
      <c r="AR10" s="34" t="s">
        <v>201</v>
      </c>
      <c r="AS10" s="36" t="s">
        <v>60</v>
      </c>
      <c r="AT10" s="34" t="s">
        <v>202</v>
      </c>
      <c r="AU10" s="36" t="s">
        <v>61</v>
      </c>
      <c r="AV10" s="34" t="s">
        <v>203</v>
      </c>
      <c r="AW10" s="36" t="s">
        <v>62</v>
      </c>
      <c r="AX10" s="34" t="s">
        <v>204</v>
      </c>
      <c r="AY10" s="36" t="s">
        <v>63</v>
      </c>
      <c r="AZ10" s="34" t="s">
        <v>205</v>
      </c>
      <c r="BA10" s="36" t="s">
        <v>64</v>
      </c>
      <c r="BB10" s="34" t="s">
        <v>206</v>
      </c>
      <c r="BC10" s="36" t="s">
        <v>65</v>
      </c>
      <c r="BD10" s="34" t="s">
        <v>207</v>
      </c>
      <c r="BE10" s="36" t="s">
        <v>66</v>
      </c>
      <c r="BF10" s="34" t="s">
        <v>208</v>
      </c>
      <c r="BG10" s="36" t="s">
        <v>67</v>
      </c>
      <c r="BH10" s="34" t="s">
        <v>209</v>
      </c>
      <c r="BI10" s="36" t="s">
        <v>68</v>
      </c>
      <c r="BJ10" s="34" t="s">
        <v>210</v>
      </c>
      <c r="BK10" s="36" t="s">
        <v>69</v>
      </c>
      <c r="BL10" s="34" t="s">
        <v>211</v>
      </c>
      <c r="BM10" s="36" t="s">
        <v>70</v>
      </c>
      <c r="BN10" s="34" t="s">
        <v>212</v>
      </c>
    </row>
    <row r="11" spans="1:66" x14ac:dyDescent="0.25">
      <c r="A11" s="34" t="s">
        <v>166</v>
      </c>
      <c r="B11" s="34" t="s">
        <v>226</v>
      </c>
      <c r="C11" s="34">
        <v>64.839860000000002</v>
      </c>
      <c r="D11" s="34">
        <v>-23.805019999999999</v>
      </c>
      <c r="E11" s="34">
        <v>685.27256478999107</v>
      </c>
      <c r="F11" s="34">
        <f>E11*0.03</f>
        <v>20.558176943699731</v>
      </c>
      <c r="G11" s="34">
        <v>6.7297448120300754</v>
      </c>
      <c r="H11" s="34">
        <f>G11*0.05</f>
        <v>0.33648724060150381</v>
      </c>
      <c r="I11" s="34">
        <v>1.9120463909774437</v>
      </c>
      <c r="J11" s="34">
        <f>I11*0.04</f>
        <v>7.6481855639097748E-2</v>
      </c>
      <c r="K11" s="34">
        <v>1008.8918796992482</v>
      </c>
      <c r="L11" s="34">
        <f>K11*0.16</f>
        <v>161.42270075187972</v>
      </c>
      <c r="M11" s="34">
        <v>35512.921804511279</v>
      </c>
      <c r="N11" s="34">
        <f>M11*0.02</f>
        <v>710.25843609022559</v>
      </c>
      <c r="O11" s="34">
        <v>224933.86466165414</v>
      </c>
      <c r="P11" s="34">
        <f>O11*0.01</f>
        <v>2249.3386466165416</v>
      </c>
      <c r="Q11" s="34">
        <v>490.36269924812029</v>
      </c>
      <c r="R11" s="34">
        <f>Q11*0.18</f>
        <v>88.265285864661649</v>
      </c>
      <c r="S11" s="34">
        <v>8388.5280451127801</v>
      </c>
      <c r="T11" s="34">
        <f>S11*0.02</f>
        <v>167.7705609022556</v>
      </c>
      <c r="U11" s="34">
        <v>23741.612030075186</v>
      </c>
      <c r="V11" s="34">
        <f>U11*0.02</f>
        <v>474.83224060150371</v>
      </c>
      <c r="W11" s="34">
        <v>224933.86466165414</v>
      </c>
      <c r="X11" s="34">
        <f>W11*0.01</f>
        <v>2249.3386466165416</v>
      </c>
      <c r="Y11" s="34">
        <v>8882.0293984962409</v>
      </c>
      <c r="Z11" s="34">
        <f>Y11*0.02</f>
        <v>177.64058796992481</v>
      </c>
      <c r="AA11" s="34">
        <v>24614.465413533831</v>
      </c>
      <c r="AB11" s="34">
        <f>AA11*0.02</f>
        <v>492.28930827067666</v>
      </c>
      <c r="AC11" s="34">
        <v>462.72987969924804</v>
      </c>
      <c r="AD11" s="34">
        <f>AC11*0.03</f>
        <v>13.88189639097744</v>
      </c>
      <c r="AE11" s="34">
        <v>41.983795488721796</v>
      </c>
      <c r="AF11" s="34">
        <f>AE11*0.04</f>
        <v>1.6793518195488719</v>
      </c>
      <c r="AG11" s="34">
        <v>237.35280451127821</v>
      </c>
      <c r="AH11" s="34">
        <f>AG11*0.04</f>
        <v>9.494112180451129</v>
      </c>
      <c r="AI11" s="34">
        <v>48.04040300751879</v>
      </c>
      <c r="AJ11" s="34">
        <f>AI11*0.08</f>
        <v>3.8432322406015031</v>
      </c>
      <c r="AK11" s="34">
        <v>442.4145563909774</v>
      </c>
      <c r="AL11" s="34">
        <f>AK11*0.05</f>
        <v>22.120727819548872</v>
      </c>
      <c r="AM11" s="34">
        <v>33.812440601503752</v>
      </c>
      <c r="AN11" s="34">
        <f>AM11*0.06</f>
        <v>2.0287464360902252</v>
      </c>
      <c r="AO11" s="34">
        <v>73.163203759398485</v>
      </c>
      <c r="AP11" s="34">
        <f>AO11*0.04</f>
        <v>2.9265281503759395</v>
      </c>
      <c r="AQ11" s="34">
        <v>9.1853120300751865</v>
      </c>
      <c r="AR11" s="34">
        <f>AQ11*0.07</f>
        <v>0.64297184210526315</v>
      </c>
      <c r="AS11" s="34">
        <v>44.666575939849622</v>
      </c>
      <c r="AT11" s="34">
        <f>AS11*0.1</f>
        <v>4.4666575939849622</v>
      </c>
      <c r="AU11" s="34">
        <v>9.562493233082705</v>
      </c>
      <c r="AV11" s="34">
        <f>AU11*0.18</f>
        <v>1.721248781954887</v>
      </c>
      <c r="AW11" s="34">
        <v>3.106453533834586</v>
      </c>
      <c r="AX11" s="34">
        <f>AW11*0.07</f>
        <v>0.21745174736842104</v>
      </c>
      <c r="AY11" s="34">
        <v>11.286491729323307</v>
      </c>
      <c r="AZ11" s="34">
        <f>AY11*0.2</f>
        <v>2.2572983458646614</v>
      </c>
      <c r="BA11" s="34">
        <v>1.4845743609022555</v>
      </c>
      <c r="BB11" s="34">
        <f>BA11*0.18</f>
        <v>0.267223384962406</v>
      </c>
      <c r="BC11" s="34">
        <v>8.3575937593984957</v>
      </c>
      <c r="BD11" s="34">
        <f>BC11*0.27</f>
        <v>2.2565503150375941</v>
      </c>
      <c r="BE11" s="34">
        <v>1.5829851879699246</v>
      </c>
      <c r="BF11" s="34">
        <f>BE11*0.09</f>
        <v>0.14246866691729321</v>
      </c>
      <c r="BG11" s="34">
        <v>4.9866611278195485</v>
      </c>
      <c r="BH11" s="34">
        <f>BG11*0.11</f>
        <v>0.5485327240601503</v>
      </c>
      <c r="BI11" s="34">
        <v>0.52765569924812028</v>
      </c>
      <c r="BJ11" s="34">
        <f>BI11*0.23</f>
        <v>0.12136081082706766</v>
      </c>
      <c r="BK11" s="34">
        <v>3.2983908270676685</v>
      </c>
      <c r="BL11" s="34">
        <f>BK11*0.11</f>
        <v>0.36282299097744353</v>
      </c>
      <c r="BM11" s="34">
        <v>0.56835870676691724</v>
      </c>
      <c r="BN11" s="34">
        <f>BM11*0.16</f>
        <v>9.0937393082706763E-2</v>
      </c>
    </row>
    <row r="12" spans="1:66" x14ac:dyDescent="0.25">
      <c r="A12" s="34" t="s">
        <v>166</v>
      </c>
      <c r="B12" s="34" t="s">
        <v>226</v>
      </c>
      <c r="C12" s="34">
        <v>64.839860000000002</v>
      </c>
      <c r="D12" s="34">
        <v>-23.805019999999999</v>
      </c>
      <c r="E12" s="34">
        <v>803.89633601429853</v>
      </c>
      <c r="F12" s="34">
        <f t="shared" ref="F12:F18" si="0">E12*0.03</f>
        <v>24.116890080428956</v>
      </c>
      <c r="G12" s="34">
        <v>6.698267819548871</v>
      </c>
      <c r="H12" s="34">
        <f t="shared" ref="H12:H18" si="1">G12*0.05</f>
        <v>0.33491339097744355</v>
      </c>
      <c r="I12" s="34">
        <v>1.7787214285714283</v>
      </c>
      <c r="J12" s="34">
        <f t="shared" ref="J12:J18" si="2">I12*0.04</f>
        <v>7.1148857142857139E-2</v>
      </c>
      <c r="K12" s="34">
        <v>911.56646616541332</v>
      </c>
      <c r="L12" s="34">
        <f t="shared" ref="L12:L18" si="3">K12*0.16</f>
        <v>145.85063458646613</v>
      </c>
      <c r="M12" s="34">
        <v>35726.386466165408</v>
      </c>
      <c r="N12" s="34">
        <f t="shared" ref="N12:N18" si="4">M12*0.02</f>
        <v>714.52772932330822</v>
      </c>
      <c r="O12" s="34">
        <v>224933.86466165414</v>
      </c>
      <c r="P12" s="34">
        <f t="shared" ref="P12:P18" si="5">O12*0.01</f>
        <v>2249.3386466165416</v>
      </c>
      <c r="Q12" s="34">
        <v>490.22702255639098</v>
      </c>
      <c r="R12" s="34">
        <f t="shared" ref="R12:R18" si="6">Q12*0.18</f>
        <v>88.240864060150372</v>
      </c>
      <c r="S12" s="34">
        <v>8061.1854135338344</v>
      </c>
      <c r="T12" s="34">
        <f t="shared" ref="T12:T18" si="7">S12*0.02</f>
        <v>161.2237082706767</v>
      </c>
      <c r="U12" s="34">
        <v>23155.488721804511</v>
      </c>
      <c r="V12" s="34">
        <f t="shared" ref="V12:V18" si="8">U12*0.02</f>
        <v>463.10977443609022</v>
      </c>
      <c r="W12" s="34">
        <v>224933.86466165414</v>
      </c>
      <c r="X12" s="34">
        <f t="shared" ref="X12:X18" si="9">W12*0.01</f>
        <v>2249.3386466165416</v>
      </c>
      <c r="Y12" s="34">
        <v>8036.763609022556</v>
      </c>
      <c r="Z12" s="34">
        <f t="shared" ref="Z12:Z18" si="10">Y12*0.02</f>
        <v>160.73527218045112</v>
      </c>
      <c r="AA12" s="34">
        <v>24037.387218045111</v>
      </c>
      <c r="AB12" s="34">
        <f t="shared" ref="AB12:AB18" si="11">AA12*0.02</f>
        <v>480.74774436090223</v>
      </c>
      <c r="AC12" s="34">
        <v>462.46757142857143</v>
      </c>
      <c r="AD12" s="34">
        <f t="shared" ref="AD12:AD18" si="12">AC12*0.03</f>
        <v>13.874027142857143</v>
      </c>
      <c r="AE12" s="34">
        <v>42.620571428571417</v>
      </c>
      <c r="AF12" s="34">
        <f t="shared" ref="AF12:AF18" si="13">AE12*0.04</f>
        <v>1.7048228571428568</v>
      </c>
      <c r="AG12" s="34">
        <v>239.33368421052631</v>
      </c>
      <c r="AH12" s="34">
        <f t="shared" ref="AH12:AH18" si="14">AG12*0.04</f>
        <v>9.5733473684210519</v>
      </c>
      <c r="AI12" s="34">
        <v>45.412797744360901</v>
      </c>
      <c r="AJ12" s="34">
        <f t="shared" ref="AJ12:AJ18" si="15">AI12*0.08</f>
        <v>3.633023819548872</v>
      </c>
      <c r="AK12" s="34">
        <v>419.58469172932325</v>
      </c>
      <c r="AL12" s="34">
        <f t="shared" ref="AL12:AL18" si="16">AK12*0.05</f>
        <v>20.979234586466163</v>
      </c>
      <c r="AM12" s="34">
        <v>34.181481203007515</v>
      </c>
      <c r="AN12" s="34">
        <f t="shared" ref="AN12:AN18" si="17">AM12*0.06</f>
        <v>2.050888872180451</v>
      </c>
      <c r="AO12" s="34">
        <v>73.221092481203002</v>
      </c>
      <c r="AP12" s="34">
        <f t="shared" ref="AP12:AP18" si="18">AO12*0.04</f>
        <v>2.9288436992481199</v>
      </c>
      <c r="AQ12" s="34">
        <v>9.5453075187969922</v>
      </c>
      <c r="AR12" s="34">
        <f t="shared" ref="AR12:AR18" si="19">AQ12*0.07</f>
        <v>0.66817152631578947</v>
      </c>
      <c r="AS12" s="34">
        <v>43.795531578947362</v>
      </c>
      <c r="AT12" s="34">
        <f t="shared" ref="AT12:AT18" si="20">AS12*0.1</f>
        <v>4.379553157894736</v>
      </c>
      <c r="AU12" s="34">
        <v>9.6393766917293231</v>
      </c>
      <c r="AV12" s="34">
        <f t="shared" ref="AV12:AV18" si="21">AU12*0.18</f>
        <v>1.7350878045112781</v>
      </c>
      <c r="AW12" s="34">
        <v>3.3509429323308266</v>
      </c>
      <c r="AX12" s="34">
        <f t="shared" ref="AX12:AX18" si="22">AW12*0.07</f>
        <v>0.23456600526315788</v>
      </c>
      <c r="AY12" s="34">
        <v>11.202372180451126</v>
      </c>
      <c r="AZ12" s="34">
        <f t="shared" ref="AZ12:AZ18" si="23">AY12*0.2</f>
        <v>2.2404744360902256</v>
      </c>
      <c r="BA12" s="34">
        <v>1.6486527067669172</v>
      </c>
      <c r="BB12" s="34">
        <f t="shared" ref="BB12:BB18" si="24">BA12*0.18</f>
        <v>0.29675748721804507</v>
      </c>
      <c r="BC12" s="34">
        <v>9.9405789473684205</v>
      </c>
      <c r="BD12" s="34">
        <f t="shared" ref="BD12:BD18" si="25">BC12*0.27</f>
        <v>2.6839563157894739</v>
      </c>
      <c r="BE12" s="34">
        <v>1.7671436842105259</v>
      </c>
      <c r="BF12" s="34">
        <f t="shared" ref="BF12:BF18" si="26">BE12*0.09</f>
        <v>0.15904293157894733</v>
      </c>
      <c r="BG12" s="34">
        <v>5.6057990977443612</v>
      </c>
      <c r="BH12" s="34">
        <f t="shared" ref="BH12:BH18" si="27">BG12*0.11</f>
        <v>0.61663790075187974</v>
      </c>
      <c r="BI12" s="34">
        <v>0.62833684962406011</v>
      </c>
      <c r="BJ12" s="34">
        <f t="shared" ref="BJ12:BJ18" si="28">BI12*0.23</f>
        <v>0.14451747541353382</v>
      </c>
      <c r="BK12" s="34">
        <v>3.5444178947368417</v>
      </c>
      <c r="BL12" s="34">
        <f t="shared" ref="BL12:BL18" si="29">BK12*0.11</f>
        <v>0.38988596842105261</v>
      </c>
      <c r="BM12" s="34">
        <v>0.60417735338345857</v>
      </c>
      <c r="BN12" s="34">
        <f t="shared" ref="BN12:BN18" si="30">BM12*0.16</f>
        <v>9.6668376541353379E-2</v>
      </c>
    </row>
    <row r="13" spans="1:66" x14ac:dyDescent="0.25">
      <c r="A13" s="34" t="s">
        <v>167</v>
      </c>
      <c r="B13" s="34" t="s">
        <v>227</v>
      </c>
      <c r="C13" s="34">
        <v>64.839160000000007</v>
      </c>
      <c r="D13" s="34">
        <v>-23.74156</v>
      </c>
      <c r="E13" s="34">
        <v>2153.3512064343163</v>
      </c>
      <c r="F13" s="34">
        <f t="shared" si="0"/>
        <v>64.600536193029484</v>
      </c>
      <c r="G13" s="34">
        <v>4.8690462781954889</v>
      </c>
      <c r="H13" s="34">
        <f t="shared" si="1"/>
        <v>0.24345231390977445</v>
      </c>
      <c r="I13" s="34">
        <v>1.2707784022556392</v>
      </c>
      <c r="J13" s="34">
        <f t="shared" si="2"/>
        <v>5.0831136090225569E-2</v>
      </c>
      <c r="K13" s="34">
        <v>976.50009398496252</v>
      </c>
      <c r="L13" s="34">
        <f t="shared" si="3"/>
        <v>156.24001503759402</v>
      </c>
      <c r="M13" s="34">
        <v>37533.767105263163</v>
      </c>
      <c r="N13" s="34">
        <f t="shared" si="4"/>
        <v>750.67534210526333</v>
      </c>
      <c r="O13" s="34">
        <v>213107.54135338348</v>
      </c>
      <c r="P13" s="34">
        <f t="shared" si="5"/>
        <v>2131.0754135338348</v>
      </c>
      <c r="Q13" s="34">
        <v>809.89949436090239</v>
      </c>
      <c r="R13" s="34">
        <f t="shared" si="6"/>
        <v>145.78190898496243</v>
      </c>
      <c r="S13" s="34">
        <v>9278.2505639097744</v>
      </c>
      <c r="T13" s="34">
        <f t="shared" si="7"/>
        <v>185.5650112781955</v>
      </c>
      <c r="U13" s="34">
        <v>20694.603571428572</v>
      </c>
      <c r="V13" s="34">
        <f t="shared" si="8"/>
        <v>413.89207142857146</v>
      </c>
      <c r="W13" s="34" t="s">
        <v>77</v>
      </c>
      <c r="X13" s="34" t="s">
        <v>77</v>
      </c>
      <c r="Y13" s="34" t="s">
        <v>77</v>
      </c>
      <c r="Z13" s="34" t="s">
        <v>77</v>
      </c>
      <c r="AA13" s="34" t="s">
        <v>77</v>
      </c>
      <c r="AB13" s="34" t="s">
        <v>77</v>
      </c>
      <c r="AC13" s="34" t="s">
        <v>77</v>
      </c>
      <c r="AD13" s="34" t="s">
        <v>77</v>
      </c>
      <c r="AE13" s="34" t="s">
        <v>77</v>
      </c>
      <c r="AF13" s="34" t="s">
        <v>77</v>
      </c>
      <c r="AG13" s="34" t="s">
        <v>77</v>
      </c>
      <c r="AH13" s="34" t="s">
        <v>77</v>
      </c>
      <c r="AI13" s="34" t="s">
        <v>77</v>
      </c>
      <c r="AJ13" s="34" t="s">
        <v>77</v>
      </c>
      <c r="AK13" s="34" t="s">
        <v>77</v>
      </c>
      <c r="AL13" s="34" t="s">
        <v>77</v>
      </c>
      <c r="AM13" s="34" t="s">
        <v>77</v>
      </c>
      <c r="AN13" s="34" t="s">
        <v>77</v>
      </c>
      <c r="AO13" s="34" t="s">
        <v>77</v>
      </c>
      <c r="AP13" s="34" t="s">
        <v>77</v>
      </c>
      <c r="AQ13" s="34" t="s">
        <v>77</v>
      </c>
      <c r="AR13" s="34" t="s">
        <v>77</v>
      </c>
      <c r="AS13" s="34" t="s">
        <v>77</v>
      </c>
      <c r="AT13" s="34" t="s">
        <v>77</v>
      </c>
      <c r="AU13" s="34" t="s">
        <v>77</v>
      </c>
      <c r="AV13" s="34" t="s">
        <v>77</v>
      </c>
      <c r="AW13" s="34" t="s">
        <v>77</v>
      </c>
      <c r="AX13" s="34" t="s">
        <v>77</v>
      </c>
      <c r="AY13" s="34" t="s">
        <v>77</v>
      </c>
      <c r="AZ13" s="34" t="s">
        <v>77</v>
      </c>
      <c r="BA13" s="34" t="s">
        <v>77</v>
      </c>
      <c r="BB13" s="34" t="s">
        <v>77</v>
      </c>
      <c r="BC13" s="34" t="s">
        <v>77</v>
      </c>
      <c r="BD13" s="34" t="s">
        <v>77</v>
      </c>
      <c r="BE13" s="34" t="s">
        <v>77</v>
      </c>
      <c r="BF13" s="34" t="s">
        <v>77</v>
      </c>
      <c r="BG13" s="34" t="s">
        <v>77</v>
      </c>
      <c r="BH13" s="34" t="s">
        <v>77</v>
      </c>
      <c r="BI13" s="34" t="s">
        <v>77</v>
      </c>
      <c r="BJ13" s="34" t="s">
        <v>77</v>
      </c>
      <c r="BK13" s="34" t="s">
        <v>77</v>
      </c>
      <c r="BL13" s="34" t="s">
        <v>77</v>
      </c>
      <c r="BM13" s="34" t="s">
        <v>77</v>
      </c>
      <c r="BN13" s="34" t="s">
        <v>77</v>
      </c>
    </row>
    <row r="14" spans="1:66" x14ac:dyDescent="0.25">
      <c r="A14" s="34" t="s">
        <v>167</v>
      </c>
      <c r="B14" s="34" t="s">
        <v>227</v>
      </c>
      <c r="C14" s="34">
        <v>64.839160000000007</v>
      </c>
      <c r="D14" s="34">
        <v>-23.74156</v>
      </c>
      <c r="E14" s="34">
        <v>1992.1358355674708</v>
      </c>
      <c r="F14" s="34">
        <f t="shared" si="0"/>
        <v>59.764075067024123</v>
      </c>
      <c r="G14" s="34">
        <v>4.6016763533834579</v>
      </c>
      <c r="H14" s="34">
        <f t="shared" si="1"/>
        <v>0.23008381766917291</v>
      </c>
      <c r="I14" s="34">
        <v>0.74377685526315784</v>
      </c>
      <c r="J14" s="34">
        <f t="shared" si="2"/>
        <v>2.9751074210526314E-2</v>
      </c>
      <c r="K14" s="34">
        <v>996.72422932330824</v>
      </c>
      <c r="L14" s="34">
        <f t="shared" si="3"/>
        <v>159.47587669172933</v>
      </c>
      <c r="M14" s="34">
        <v>37284.393233082708</v>
      </c>
      <c r="N14" s="34">
        <f t="shared" si="4"/>
        <v>745.6878646616542</v>
      </c>
      <c r="O14" s="34">
        <v>213107.54135338348</v>
      </c>
      <c r="P14" s="34">
        <f t="shared" si="5"/>
        <v>2131.0754135338348</v>
      </c>
      <c r="Q14" s="34">
        <v>709.93570676691729</v>
      </c>
      <c r="R14" s="34">
        <f t="shared" si="6"/>
        <v>127.78842721804511</v>
      </c>
      <c r="S14" s="34">
        <v>8821.4936090225565</v>
      </c>
      <c r="T14" s="34">
        <f t="shared" si="7"/>
        <v>176.42987218045113</v>
      </c>
      <c r="U14" s="34">
        <v>21009.106015037592</v>
      </c>
      <c r="V14" s="34">
        <f t="shared" si="8"/>
        <v>420.18212030075188</v>
      </c>
      <c r="W14" s="34" t="s">
        <v>77</v>
      </c>
      <c r="X14" s="34" t="s">
        <v>77</v>
      </c>
      <c r="Y14" s="34" t="s">
        <v>77</v>
      </c>
      <c r="Z14" s="34" t="s">
        <v>77</v>
      </c>
      <c r="AA14" s="34" t="s">
        <v>77</v>
      </c>
      <c r="AB14" s="34" t="s">
        <v>77</v>
      </c>
      <c r="AC14" s="34" t="s">
        <v>77</v>
      </c>
      <c r="AD14" s="34" t="s">
        <v>77</v>
      </c>
      <c r="AE14" s="34" t="s">
        <v>77</v>
      </c>
      <c r="AF14" s="34" t="s">
        <v>77</v>
      </c>
      <c r="AG14" s="34" t="s">
        <v>77</v>
      </c>
      <c r="AH14" s="34" t="s">
        <v>77</v>
      </c>
      <c r="AI14" s="34" t="s">
        <v>77</v>
      </c>
      <c r="AJ14" s="34" t="s">
        <v>77</v>
      </c>
      <c r="AK14" s="34" t="s">
        <v>77</v>
      </c>
      <c r="AL14" s="34" t="s">
        <v>77</v>
      </c>
      <c r="AM14" s="34" t="s">
        <v>77</v>
      </c>
      <c r="AN14" s="34" t="s">
        <v>77</v>
      </c>
      <c r="AO14" s="34" t="s">
        <v>77</v>
      </c>
      <c r="AP14" s="34" t="s">
        <v>77</v>
      </c>
      <c r="AQ14" s="34" t="s">
        <v>77</v>
      </c>
      <c r="AR14" s="34" t="s">
        <v>77</v>
      </c>
      <c r="AS14" s="34" t="s">
        <v>77</v>
      </c>
      <c r="AT14" s="34" t="s">
        <v>77</v>
      </c>
      <c r="AU14" s="34" t="s">
        <v>77</v>
      </c>
      <c r="AV14" s="34" t="s">
        <v>77</v>
      </c>
      <c r="AW14" s="34" t="s">
        <v>77</v>
      </c>
      <c r="AX14" s="34" t="s">
        <v>77</v>
      </c>
      <c r="AY14" s="34" t="s">
        <v>77</v>
      </c>
      <c r="AZ14" s="34" t="s">
        <v>77</v>
      </c>
      <c r="BA14" s="34" t="s">
        <v>77</v>
      </c>
      <c r="BB14" s="34" t="s">
        <v>77</v>
      </c>
      <c r="BC14" s="34" t="s">
        <v>77</v>
      </c>
      <c r="BD14" s="34" t="s">
        <v>77</v>
      </c>
      <c r="BE14" s="34" t="s">
        <v>77</v>
      </c>
      <c r="BF14" s="34" t="s">
        <v>77</v>
      </c>
      <c r="BG14" s="34" t="s">
        <v>77</v>
      </c>
      <c r="BH14" s="34" t="s">
        <v>77</v>
      </c>
      <c r="BI14" s="34" t="s">
        <v>77</v>
      </c>
      <c r="BJ14" s="34" t="s">
        <v>77</v>
      </c>
      <c r="BK14" s="34" t="s">
        <v>77</v>
      </c>
      <c r="BL14" s="34" t="s">
        <v>77</v>
      </c>
      <c r="BM14" s="34" t="s">
        <v>77</v>
      </c>
      <c r="BN14" s="34" t="s">
        <v>77</v>
      </c>
    </row>
    <row r="15" spans="1:66" x14ac:dyDescent="0.25">
      <c r="A15" s="34" t="s">
        <v>168</v>
      </c>
      <c r="B15" s="34" t="s">
        <v>170</v>
      </c>
      <c r="C15" s="34">
        <v>64.174710000000005</v>
      </c>
      <c r="D15" s="34">
        <v>-21.047840000000001</v>
      </c>
      <c r="E15" s="34">
        <v>588.13226094727429</v>
      </c>
      <c r="F15" s="34">
        <f t="shared" si="0"/>
        <v>17.643967828418226</v>
      </c>
      <c r="G15" s="34">
        <v>2.495565659774436</v>
      </c>
      <c r="H15" s="34">
        <f t="shared" si="1"/>
        <v>0.1247782829887218</v>
      </c>
      <c r="I15" s="34">
        <v>0.24831607218045107</v>
      </c>
      <c r="J15" s="34">
        <f t="shared" si="2"/>
        <v>9.9326428872180423E-3</v>
      </c>
      <c r="K15" s="34">
        <v>77.203987669172918</v>
      </c>
      <c r="L15" s="34">
        <f t="shared" si="3"/>
        <v>12.352638027067668</v>
      </c>
      <c r="M15" s="34">
        <v>53072.308703007518</v>
      </c>
      <c r="N15" s="34">
        <f t="shared" si="4"/>
        <v>1061.4461740601505</v>
      </c>
      <c r="O15" s="34">
        <v>225172.26090225563</v>
      </c>
      <c r="P15" s="34">
        <f t="shared" si="5"/>
        <v>2251.7226090225563</v>
      </c>
      <c r="Q15" s="34">
        <v>10.805878082706766</v>
      </c>
      <c r="R15" s="34">
        <f t="shared" si="6"/>
        <v>1.9450580548872178</v>
      </c>
      <c r="S15" s="34">
        <v>330.95831221804508</v>
      </c>
      <c r="T15" s="34">
        <f t="shared" si="7"/>
        <v>6.6191662443609021</v>
      </c>
      <c r="U15" s="34">
        <v>5303.1562556390973</v>
      </c>
      <c r="V15" s="34">
        <f t="shared" si="8"/>
        <v>106.06312511278195</v>
      </c>
      <c r="W15" s="34">
        <v>225172.26090225563</v>
      </c>
      <c r="X15" s="34">
        <f t="shared" si="9"/>
        <v>2251.7226090225563</v>
      </c>
      <c r="Y15" s="34">
        <v>345.27379172932331</v>
      </c>
      <c r="Z15" s="34">
        <f t="shared" si="10"/>
        <v>6.9054758345864666</v>
      </c>
      <c r="AA15" s="34">
        <v>5330.8636353383445</v>
      </c>
      <c r="AB15" s="34">
        <f t="shared" si="11"/>
        <v>106.6172727067669</v>
      </c>
      <c r="AC15" s="34">
        <v>116.04502556390976</v>
      </c>
      <c r="AD15" s="34">
        <f t="shared" si="12"/>
        <v>3.4813507669172927</v>
      </c>
      <c r="AE15" s="34">
        <v>14.681289360902253</v>
      </c>
      <c r="AF15" s="34">
        <f t="shared" si="13"/>
        <v>0.58725157443609011</v>
      </c>
      <c r="AG15" s="34">
        <v>24.014873345864657</v>
      </c>
      <c r="AH15" s="34">
        <f t="shared" si="14"/>
        <v>0.96059493383458627</v>
      </c>
      <c r="AI15" s="34">
        <v>1.3221671842105263</v>
      </c>
      <c r="AJ15" s="34">
        <f t="shared" si="15"/>
        <v>0.1057733747368421</v>
      </c>
      <c r="AK15" s="34">
        <v>9.6993938345864645</v>
      </c>
      <c r="AL15" s="34">
        <f t="shared" si="16"/>
        <v>0.48496969172932325</v>
      </c>
      <c r="AM15" s="34">
        <v>1.4909467781954886</v>
      </c>
      <c r="AN15" s="34">
        <f t="shared" si="17"/>
        <v>8.9456806691729313E-2</v>
      </c>
      <c r="AO15" s="34">
        <v>3.9329086184210524</v>
      </c>
      <c r="AP15" s="34">
        <f t="shared" si="18"/>
        <v>0.15731634473684211</v>
      </c>
      <c r="AQ15" s="34">
        <v>0.73999529605263159</v>
      </c>
      <c r="AR15" s="34">
        <f t="shared" si="19"/>
        <v>5.1799670723684216E-2</v>
      </c>
      <c r="AS15" s="34">
        <v>4.3408228195488716</v>
      </c>
      <c r="AT15" s="34">
        <f t="shared" si="20"/>
        <v>0.43408228195488718</v>
      </c>
      <c r="AU15" s="34">
        <v>1.5881037011278194</v>
      </c>
      <c r="AV15" s="34">
        <f t="shared" si="21"/>
        <v>0.28585866620300748</v>
      </c>
      <c r="AW15" s="34">
        <v>0.60649281033834579</v>
      </c>
      <c r="AX15" s="34">
        <f t="shared" si="22"/>
        <v>4.2454496723684211E-2</v>
      </c>
      <c r="AY15" s="34">
        <v>2.346615857142857</v>
      </c>
      <c r="AZ15" s="34">
        <f t="shared" si="23"/>
        <v>0.46932317142857144</v>
      </c>
      <c r="BA15" s="34">
        <v>0.37281818684210527</v>
      </c>
      <c r="BB15" s="34">
        <f t="shared" si="24"/>
        <v>6.7107273631578951E-2</v>
      </c>
      <c r="BC15" s="34">
        <v>2.4370723026315786</v>
      </c>
      <c r="BD15" s="34">
        <f t="shared" si="25"/>
        <v>0.65800952171052629</v>
      </c>
      <c r="BE15" s="34">
        <v>0.50658325883458644</v>
      </c>
      <c r="BF15" s="34">
        <f t="shared" si="26"/>
        <v>4.5592493295112779E-2</v>
      </c>
      <c r="BG15" s="34">
        <v>1.568364456766917</v>
      </c>
      <c r="BH15" s="34">
        <f t="shared" si="27"/>
        <v>0.17252009024436088</v>
      </c>
      <c r="BI15" s="34">
        <v>0.2037669518796992</v>
      </c>
      <c r="BJ15" s="34">
        <f t="shared" si="28"/>
        <v>4.686639893233082E-2</v>
      </c>
      <c r="BK15" s="34">
        <v>1.5978827763157892</v>
      </c>
      <c r="BL15" s="34">
        <f t="shared" si="29"/>
        <v>0.17576710539473681</v>
      </c>
      <c r="BM15" s="34">
        <v>0.19649602838345864</v>
      </c>
      <c r="BN15" s="34">
        <f t="shared" si="30"/>
        <v>3.1439364541353383E-2</v>
      </c>
    </row>
    <row r="16" spans="1:66" x14ac:dyDescent="0.25">
      <c r="A16" s="34" t="s">
        <v>168</v>
      </c>
      <c r="B16" s="34" t="s">
        <v>170</v>
      </c>
      <c r="C16" s="34">
        <v>64.174710000000005</v>
      </c>
      <c r="D16" s="34">
        <v>-21.047840000000001</v>
      </c>
      <c r="E16" s="34">
        <v>647.22073279714039</v>
      </c>
      <c r="F16" s="34">
        <f t="shared" si="0"/>
        <v>19.416621983914212</v>
      </c>
      <c r="G16" s="34">
        <v>2.4765711090225562</v>
      </c>
      <c r="H16" s="34">
        <f t="shared" si="1"/>
        <v>0.12382855545112781</v>
      </c>
      <c r="I16" s="34">
        <v>0.14568498872180449</v>
      </c>
      <c r="J16" s="34">
        <f t="shared" si="2"/>
        <v>5.8273995488721799E-3</v>
      </c>
      <c r="K16" s="34">
        <v>64.976942105263149</v>
      </c>
      <c r="L16" s="34">
        <f t="shared" si="3"/>
        <v>10.396310736842103</v>
      </c>
      <c r="M16" s="34">
        <v>56402.955827067664</v>
      </c>
      <c r="N16" s="34">
        <f t="shared" si="4"/>
        <v>1128.0591165413532</v>
      </c>
      <c r="O16" s="34">
        <v>229094.11278195487</v>
      </c>
      <c r="P16" s="34">
        <f t="shared" si="5"/>
        <v>2290.9411278195489</v>
      </c>
      <c r="Q16" s="34">
        <v>5.7399738157894724</v>
      </c>
      <c r="R16" s="34">
        <f t="shared" si="6"/>
        <v>1.033195286842105</v>
      </c>
      <c r="S16" s="34">
        <v>184.32181954887216</v>
      </c>
      <c r="T16" s="34">
        <f t="shared" si="7"/>
        <v>3.6864363909774434</v>
      </c>
      <c r="U16" s="34">
        <v>4649.5934398496238</v>
      </c>
      <c r="V16" s="34">
        <f t="shared" si="8"/>
        <v>92.991868796992478</v>
      </c>
      <c r="W16" s="34">
        <v>229094.11278195487</v>
      </c>
      <c r="X16" s="34">
        <f t="shared" si="9"/>
        <v>2290.9411278195489</v>
      </c>
      <c r="Y16" s="34">
        <v>204.17455451127816</v>
      </c>
      <c r="Z16" s="34">
        <f t="shared" si="10"/>
        <v>4.0834910902255634</v>
      </c>
      <c r="AA16" s="34">
        <v>4747.1528195488718</v>
      </c>
      <c r="AB16" s="34">
        <f t="shared" si="11"/>
        <v>94.943056390977432</v>
      </c>
      <c r="AC16" s="34">
        <v>113.64424060150375</v>
      </c>
      <c r="AD16" s="34">
        <f t="shared" si="12"/>
        <v>3.4093272180451124</v>
      </c>
      <c r="AE16" s="34">
        <v>13.575401503759398</v>
      </c>
      <c r="AF16" s="34">
        <f t="shared" si="13"/>
        <v>0.54301606015037596</v>
      </c>
      <c r="AG16" s="34">
        <v>17.51923251879699</v>
      </c>
      <c r="AH16" s="34">
        <f t="shared" si="14"/>
        <v>0.7007693007518796</v>
      </c>
      <c r="AI16" s="34">
        <v>0.706480992481203</v>
      </c>
      <c r="AJ16" s="34">
        <f t="shared" si="15"/>
        <v>5.6518479398496239E-2</v>
      </c>
      <c r="AK16" s="34">
        <v>6.0203073308270669</v>
      </c>
      <c r="AL16" s="34">
        <f t="shared" si="16"/>
        <v>0.30101536654135336</v>
      </c>
      <c r="AM16" s="34">
        <v>0.97715990601503755</v>
      </c>
      <c r="AN16" s="34">
        <f t="shared" si="17"/>
        <v>5.8629594360902253E-2</v>
      </c>
      <c r="AO16" s="34">
        <v>2.6293128007518796</v>
      </c>
      <c r="AP16" s="34">
        <f t="shared" si="18"/>
        <v>0.10517251203007519</v>
      </c>
      <c r="AQ16" s="34">
        <v>0.54962135526315781</v>
      </c>
      <c r="AR16" s="34">
        <f t="shared" si="19"/>
        <v>3.8473494868421047E-2</v>
      </c>
      <c r="AS16" s="34">
        <v>3.4668126315789469</v>
      </c>
      <c r="AT16" s="34">
        <f t="shared" si="20"/>
        <v>0.34668126315789471</v>
      </c>
      <c r="AU16" s="34">
        <v>1.1268615037593985</v>
      </c>
      <c r="AV16" s="34">
        <f t="shared" si="21"/>
        <v>0.20283507067669174</v>
      </c>
      <c r="AW16" s="34">
        <v>0.61538872180451132</v>
      </c>
      <c r="AX16" s="34">
        <f t="shared" si="22"/>
        <v>4.3077210526315794E-2</v>
      </c>
      <c r="AY16" s="34">
        <v>1.9894190789473682</v>
      </c>
      <c r="AZ16" s="34">
        <f t="shared" si="23"/>
        <v>0.39788381578947368</v>
      </c>
      <c r="BA16" s="34">
        <v>0.32589807518796993</v>
      </c>
      <c r="BB16" s="34">
        <f t="shared" si="24"/>
        <v>5.8661653533834582E-2</v>
      </c>
      <c r="BC16" s="34">
        <v>2.4118078947368415</v>
      </c>
      <c r="BD16" s="34">
        <f t="shared" si="25"/>
        <v>0.65118813157894728</v>
      </c>
      <c r="BE16" s="34">
        <v>0.41966194360902254</v>
      </c>
      <c r="BF16" s="34">
        <f t="shared" si="26"/>
        <v>3.7769574924812026E-2</v>
      </c>
      <c r="BG16" s="34">
        <v>1.4818155075187969</v>
      </c>
      <c r="BH16" s="34">
        <f t="shared" si="27"/>
        <v>0.16299970582706766</v>
      </c>
      <c r="BI16" s="34">
        <v>0.21592958458646613</v>
      </c>
      <c r="BJ16" s="34">
        <f t="shared" si="28"/>
        <v>4.966380445488721E-2</v>
      </c>
      <c r="BK16" s="34">
        <v>1.4637591917293231</v>
      </c>
      <c r="BL16" s="34">
        <f t="shared" si="29"/>
        <v>0.16101351109022555</v>
      </c>
      <c r="BM16" s="34">
        <v>0.22141096616541353</v>
      </c>
      <c r="BN16" s="34">
        <f t="shared" si="30"/>
        <v>3.5425754586466164E-2</v>
      </c>
    </row>
    <row r="17" spans="1:66" x14ac:dyDescent="0.25">
      <c r="A17" s="34" t="s">
        <v>168</v>
      </c>
      <c r="B17" s="34" t="s">
        <v>170</v>
      </c>
      <c r="C17" s="34">
        <v>64.174710000000005</v>
      </c>
      <c r="D17" s="34">
        <v>-21.047840000000001</v>
      </c>
      <c r="E17" s="34">
        <v>555.63896336014295</v>
      </c>
      <c r="F17" s="34">
        <f t="shared" si="0"/>
        <v>16.669168900804287</v>
      </c>
      <c r="G17" s="34">
        <v>2.3403196240601498</v>
      </c>
      <c r="H17" s="34">
        <f t="shared" si="1"/>
        <v>0.11701598120300749</v>
      </c>
      <c r="I17" s="34">
        <v>0.21803922556390976</v>
      </c>
      <c r="J17" s="34">
        <f t="shared" si="2"/>
        <v>8.721569022556391E-3</v>
      </c>
      <c r="K17" s="34">
        <v>78.504439097744353</v>
      </c>
      <c r="L17" s="34">
        <f t="shared" si="3"/>
        <v>12.560710255639096</v>
      </c>
      <c r="M17" s="34">
        <v>56177.251879699244</v>
      </c>
      <c r="N17" s="34">
        <f t="shared" si="4"/>
        <v>1123.5450375939849</v>
      </c>
      <c r="O17" s="34">
        <v>229094.11278195487</v>
      </c>
      <c r="P17" s="34">
        <f t="shared" si="5"/>
        <v>2290.9411278195489</v>
      </c>
      <c r="Q17" s="34">
        <v>37.394998496240596</v>
      </c>
      <c r="R17" s="34">
        <f t="shared" si="6"/>
        <v>6.731099729323307</v>
      </c>
      <c r="S17" s="34">
        <v>195.81890225563907</v>
      </c>
      <c r="T17" s="34">
        <f t="shared" si="7"/>
        <v>3.9163780451127814</v>
      </c>
      <c r="U17" s="34">
        <v>4858.0701879699236</v>
      </c>
      <c r="V17" s="34">
        <f t="shared" si="8"/>
        <v>97.161403759398468</v>
      </c>
      <c r="W17" s="34">
        <v>229094.11278195487</v>
      </c>
      <c r="X17" s="34">
        <f t="shared" si="9"/>
        <v>2290.9411278195489</v>
      </c>
      <c r="Y17" s="34">
        <v>210.33765413533831</v>
      </c>
      <c r="Z17" s="34">
        <f t="shared" si="10"/>
        <v>4.2067530827067667</v>
      </c>
      <c r="AA17" s="34">
        <v>4841.4878571428562</v>
      </c>
      <c r="AB17" s="34">
        <f t="shared" si="11"/>
        <v>96.829757142857133</v>
      </c>
      <c r="AC17" s="34">
        <v>115.96576691729322</v>
      </c>
      <c r="AD17" s="34">
        <f t="shared" si="12"/>
        <v>3.4789730075187966</v>
      </c>
      <c r="AE17" s="34">
        <v>13.30455676691729</v>
      </c>
      <c r="AF17" s="34">
        <f t="shared" si="13"/>
        <v>0.53218227067669166</v>
      </c>
      <c r="AG17" s="34">
        <v>17.046636090225565</v>
      </c>
      <c r="AH17" s="34">
        <f t="shared" si="14"/>
        <v>0.68186544360902257</v>
      </c>
      <c r="AI17" s="34">
        <v>0.7704519398496239</v>
      </c>
      <c r="AJ17" s="34">
        <f t="shared" si="15"/>
        <v>6.1636155187969915E-2</v>
      </c>
      <c r="AK17" s="34">
        <v>6.6251017857142855</v>
      </c>
      <c r="AL17" s="34">
        <f t="shared" si="16"/>
        <v>0.33125508928571429</v>
      </c>
      <c r="AM17" s="34">
        <v>0.924096447368421</v>
      </c>
      <c r="AN17" s="34">
        <f t="shared" si="17"/>
        <v>5.5445786842105257E-2</v>
      </c>
      <c r="AO17" s="34">
        <v>2.9185823496240597</v>
      </c>
      <c r="AP17" s="34">
        <f t="shared" si="18"/>
        <v>0.11674329398496239</v>
      </c>
      <c r="AQ17" s="34">
        <v>0.48202071992481194</v>
      </c>
      <c r="AR17" s="34">
        <f t="shared" si="19"/>
        <v>3.374145039473684E-2</v>
      </c>
      <c r="AS17" s="34">
        <v>3.4147625375939845</v>
      </c>
      <c r="AT17" s="34">
        <f t="shared" si="20"/>
        <v>0.3414762537593985</v>
      </c>
      <c r="AU17" s="34">
        <v>1.2770237218045113</v>
      </c>
      <c r="AV17" s="34">
        <f t="shared" si="21"/>
        <v>0.22986426992481201</v>
      </c>
      <c r="AW17" s="34">
        <v>0.51217292481203003</v>
      </c>
      <c r="AX17" s="34">
        <f t="shared" si="22"/>
        <v>3.5852104736842104E-2</v>
      </c>
      <c r="AY17" s="34">
        <v>2.3475974248120295</v>
      </c>
      <c r="AZ17" s="34">
        <f t="shared" si="23"/>
        <v>0.46951948496240592</v>
      </c>
      <c r="BA17" s="34">
        <v>0.33561716353383458</v>
      </c>
      <c r="BB17" s="34">
        <f t="shared" si="24"/>
        <v>6.0411089436090221E-2</v>
      </c>
      <c r="BC17" s="34">
        <v>2.4289429699248117</v>
      </c>
      <c r="BD17" s="34">
        <f t="shared" si="25"/>
        <v>0.6558146018796992</v>
      </c>
      <c r="BE17" s="34">
        <v>0.49197933082706763</v>
      </c>
      <c r="BF17" s="34">
        <f t="shared" si="26"/>
        <v>4.4278139774436086E-2</v>
      </c>
      <c r="BG17" s="34">
        <v>1.3971534962406014</v>
      </c>
      <c r="BH17" s="34">
        <f t="shared" si="27"/>
        <v>0.15368688458646615</v>
      </c>
      <c r="BI17" s="34">
        <v>0.19301833082706765</v>
      </c>
      <c r="BJ17" s="34">
        <f t="shared" si="28"/>
        <v>4.4394216090225563E-2</v>
      </c>
      <c r="BK17" s="34">
        <v>1.2485573872180449</v>
      </c>
      <c r="BL17" s="34">
        <f t="shared" si="29"/>
        <v>0.13734131259398494</v>
      </c>
      <c r="BM17" s="34">
        <v>0.19169174436090222</v>
      </c>
      <c r="BN17" s="34">
        <f t="shared" si="30"/>
        <v>3.0670679097744357E-2</v>
      </c>
    </row>
    <row r="18" spans="1:66" x14ac:dyDescent="0.25">
      <c r="A18" s="34" t="s">
        <v>168</v>
      </c>
      <c r="B18" s="34" t="s">
        <v>170</v>
      </c>
      <c r="C18" s="34">
        <v>64.174710000000005</v>
      </c>
      <c r="D18" s="34">
        <v>-21.047840000000001</v>
      </c>
      <c r="E18" s="34">
        <v>729.04378909740842</v>
      </c>
      <c r="F18" s="34">
        <f t="shared" si="0"/>
        <v>21.871313672922252</v>
      </c>
      <c r="G18" s="34">
        <v>2.3821439473684207</v>
      </c>
      <c r="H18" s="34">
        <f t="shared" si="1"/>
        <v>0.11910719736842104</v>
      </c>
      <c r="I18" s="34">
        <v>0.17570821992481203</v>
      </c>
      <c r="J18" s="34">
        <f t="shared" si="2"/>
        <v>7.028328796992481E-3</v>
      </c>
      <c r="K18" s="34">
        <v>72.576255827067669</v>
      </c>
      <c r="L18" s="34">
        <f t="shared" si="3"/>
        <v>11.612200932330827</v>
      </c>
      <c r="M18" s="34">
        <v>55545.280827067669</v>
      </c>
      <c r="N18" s="34">
        <f t="shared" si="4"/>
        <v>1110.9056165413533</v>
      </c>
      <c r="O18" s="34">
        <v>229094.11278195487</v>
      </c>
      <c r="P18" s="34">
        <f t="shared" si="5"/>
        <v>2290.9411278195489</v>
      </c>
      <c r="Q18" s="34">
        <v>22.870719172932329</v>
      </c>
      <c r="R18" s="34">
        <f t="shared" si="6"/>
        <v>4.116729451127819</v>
      </c>
      <c r="S18" s="34">
        <v>197.91933082706765</v>
      </c>
      <c r="T18" s="34">
        <f t="shared" si="7"/>
        <v>3.958386616541353</v>
      </c>
      <c r="U18" s="34">
        <v>4927.9002255639089</v>
      </c>
      <c r="V18" s="34">
        <f t="shared" si="8"/>
        <v>98.558004511278185</v>
      </c>
      <c r="W18" s="34">
        <v>229094.11278195487</v>
      </c>
      <c r="X18" s="34">
        <f t="shared" si="9"/>
        <v>2290.9411278195489</v>
      </c>
      <c r="Y18" s="34">
        <v>215.01755639097743</v>
      </c>
      <c r="Z18" s="34">
        <f t="shared" si="10"/>
        <v>4.3003511278195488</v>
      </c>
      <c r="AA18" s="34">
        <v>5010.2591353383459</v>
      </c>
      <c r="AB18" s="34">
        <f t="shared" si="11"/>
        <v>100.20518270676692</v>
      </c>
      <c r="AC18" s="34">
        <v>113.02700939849622</v>
      </c>
      <c r="AD18" s="34">
        <f t="shared" si="12"/>
        <v>3.3908102819548867</v>
      </c>
      <c r="AE18" s="34">
        <v>13.852694924812031</v>
      </c>
      <c r="AF18" s="34">
        <f t="shared" si="13"/>
        <v>0.55410779699248125</v>
      </c>
      <c r="AG18" s="34">
        <v>18.337294172932328</v>
      </c>
      <c r="AH18" s="34">
        <f t="shared" si="14"/>
        <v>0.73349176691729312</v>
      </c>
      <c r="AI18" s="34">
        <v>0.76652745488721796</v>
      </c>
      <c r="AJ18" s="34">
        <f t="shared" si="15"/>
        <v>6.132219639097744E-2</v>
      </c>
      <c r="AK18" s="34">
        <v>6.6781652443609021</v>
      </c>
      <c r="AL18" s="34">
        <f t="shared" si="16"/>
        <v>0.33390826221804515</v>
      </c>
      <c r="AM18" s="34">
        <v>0.89054486466165406</v>
      </c>
      <c r="AN18" s="34">
        <f t="shared" si="17"/>
        <v>5.3432691879699241E-2</v>
      </c>
      <c r="AO18" s="34">
        <v>3.1422595676691727</v>
      </c>
      <c r="AP18" s="34">
        <f t="shared" si="18"/>
        <v>0.12569038270676691</v>
      </c>
      <c r="AQ18" s="34">
        <v>0.55291939661654133</v>
      </c>
      <c r="AR18" s="34">
        <f t="shared" si="19"/>
        <v>3.87043577631579E-2</v>
      </c>
      <c r="AS18" s="34">
        <v>3.6225022932330821</v>
      </c>
      <c r="AT18" s="34">
        <f t="shared" si="20"/>
        <v>0.36225022932330825</v>
      </c>
      <c r="AU18" s="34">
        <v>1.2082070488721803</v>
      </c>
      <c r="AV18" s="34">
        <f t="shared" si="21"/>
        <v>0.21747726879699245</v>
      </c>
      <c r="AW18" s="34">
        <v>0.63016542105263151</v>
      </c>
      <c r="AX18" s="34">
        <f t="shared" si="22"/>
        <v>4.4111579473684208E-2</v>
      </c>
      <c r="AY18" s="34">
        <v>2.3963310526315786</v>
      </c>
      <c r="AZ18" s="34">
        <f t="shared" si="23"/>
        <v>0.47926621052631574</v>
      </c>
      <c r="BA18" s="34">
        <v>0.38625775939849616</v>
      </c>
      <c r="BB18" s="34">
        <f t="shared" si="24"/>
        <v>6.9526396691729303E-2</v>
      </c>
      <c r="BC18" s="34">
        <v>2.1794710150375938</v>
      </c>
      <c r="BD18" s="34">
        <f t="shared" si="25"/>
        <v>0.58845717406015041</v>
      </c>
      <c r="BE18" s="34">
        <v>0.53527763909774428</v>
      </c>
      <c r="BF18" s="34">
        <f t="shared" si="26"/>
        <v>4.8174987518796987E-2</v>
      </c>
      <c r="BG18" s="34">
        <v>1.5877581766917293</v>
      </c>
      <c r="BH18" s="34">
        <f t="shared" si="27"/>
        <v>0.17465339943609021</v>
      </c>
      <c r="BI18" s="34">
        <v>0.18423890789473682</v>
      </c>
      <c r="BJ18" s="34">
        <f t="shared" si="28"/>
        <v>4.2374948815789473E-2</v>
      </c>
      <c r="BK18" s="34">
        <v>1.2830117857142858</v>
      </c>
      <c r="BL18" s="34">
        <f t="shared" si="29"/>
        <v>0.14113129642857145</v>
      </c>
      <c r="BM18" s="34">
        <v>0.22112538157894734</v>
      </c>
      <c r="BN18" s="34">
        <f t="shared" si="30"/>
        <v>3.5380061052631577E-2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2"/>
  <sheetViews>
    <sheetView zoomScale="85" zoomScaleNormal="85" workbookViewId="0">
      <selection sqref="A1:XFD1048576"/>
    </sheetView>
  </sheetViews>
  <sheetFormatPr defaultRowHeight="15" x14ac:dyDescent="0.25"/>
  <sheetData>
    <row r="2" spans="1:1" x14ac:dyDescent="0.25">
      <c r="A2" s="31"/>
    </row>
    <row r="3" spans="1:1" x14ac:dyDescent="0.25">
      <c r="A3" s="32"/>
    </row>
    <row r="4" spans="1:1" x14ac:dyDescent="0.25">
      <c r="A4" s="32"/>
    </row>
    <row r="5" spans="1:1" x14ac:dyDescent="0.25">
      <c r="A5" s="32"/>
    </row>
    <row r="6" spans="1:1" x14ac:dyDescent="0.25">
      <c r="A6" s="32"/>
    </row>
    <row r="7" spans="1:1" x14ac:dyDescent="0.25">
      <c r="A7" s="32"/>
    </row>
    <row r="8" spans="1:1" x14ac:dyDescent="0.25">
      <c r="A8" s="32"/>
    </row>
    <row r="9" spans="1:1" x14ac:dyDescent="0.25">
      <c r="A9" s="32"/>
    </row>
    <row r="10" spans="1:1" x14ac:dyDescent="0.25">
      <c r="A10" s="32"/>
    </row>
    <row r="11" spans="1:1" x14ac:dyDescent="0.25">
      <c r="A11" s="33"/>
    </row>
    <row r="12" spans="1:1" x14ac:dyDescent="0.25">
      <c r="A12" s="33"/>
    </row>
    <row r="13" spans="1:1" x14ac:dyDescent="0.25">
      <c r="A13" s="33"/>
    </row>
    <row r="14" spans="1:1" x14ac:dyDescent="0.25">
      <c r="A14" s="32"/>
    </row>
    <row r="15" spans="1:1" x14ac:dyDescent="0.25">
      <c r="A15" s="32"/>
    </row>
    <row r="16" spans="1:1" x14ac:dyDescent="0.25">
      <c r="A16" s="32"/>
    </row>
    <row r="17" spans="1:1" x14ac:dyDescent="0.25">
      <c r="A17" s="32"/>
    </row>
    <row r="18" spans="1:1" x14ac:dyDescent="0.25">
      <c r="A18" s="32"/>
    </row>
    <row r="19" spans="1:1" x14ac:dyDescent="0.25">
      <c r="A19" s="32"/>
    </row>
    <row r="20" spans="1:1" x14ac:dyDescent="0.25">
      <c r="A20" s="32"/>
    </row>
    <row r="21" spans="1:1" x14ac:dyDescent="0.25">
      <c r="A21" s="32"/>
    </row>
    <row r="22" spans="1:1" x14ac:dyDescent="0.25">
      <c r="A22" s="32"/>
    </row>
    <row r="23" spans="1:1" x14ac:dyDescent="0.25">
      <c r="A23" s="32"/>
    </row>
    <row r="24" spans="1:1" x14ac:dyDescent="0.25">
      <c r="A24" s="32"/>
    </row>
    <row r="25" spans="1:1" x14ac:dyDescent="0.25">
      <c r="A25" s="32"/>
    </row>
    <row r="26" spans="1:1" x14ac:dyDescent="0.25">
      <c r="A26" s="32"/>
    </row>
    <row r="27" spans="1:1" x14ac:dyDescent="0.25">
      <c r="A27" s="32"/>
    </row>
    <row r="28" spans="1:1" x14ac:dyDescent="0.25">
      <c r="A28" s="32"/>
    </row>
    <row r="29" spans="1:1" x14ac:dyDescent="0.25">
      <c r="A29" s="32"/>
    </row>
    <row r="30" spans="1:1" x14ac:dyDescent="0.25">
      <c r="A30" s="32"/>
    </row>
    <row r="31" spans="1:1" x14ac:dyDescent="0.25">
      <c r="A31" s="32"/>
    </row>
    <row r="32" spans="1:1" x14ac:dyDescent="0.25">
      <c r="A32" s="3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DB272BEE20D244A0E5C183A466A46C" ma:contentTypeVersion="12" ma:contentTypeDescription="Create a new document." ma:contentTypeScope="" ma:versionID="59108fdb4b1fd311234a81172a8d0b1d">
  <xsd:schema xmlns:xsd="http://www.w3.org/2001/XMLSchema" xmlns:xs="http://www.w3.org/2001/XMLSchema" xmlns:p="http://schemas.microsoft.com/office/2006/metadata/properties" xmlns:ns3="1607d3ab-c61f-4ed7-a5bc-3b8082c27856" xmlns:ns4="fa5e378e-b709-4e55-a1fc-703fd4edd451" targetNamespace="http://schemas.microsoft.com/office/2006/metadata/properties" ma:root="true" ma:fieldsID="fe2ed766def514bbe97c12527d79662b" ns3:_="" ns4:_="">
    <xsd:import namespace="1607d3ab-c61f-4ed7-a5bc-3b8082c27856"/>
    <xsd:import namespace="fa5e378e-b709-4e55-a1fc-703fd4edd4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7d3ab-c61f-4ed7-a5bc-3b8082c278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5e378e-b709-4e55-a1fc-703fd4edd45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9CDB87-8479-43F6-BB13-1D03EB5EC9A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a5e378e-b709-4e55-a1fc-703fd4edd451"/>
    <ds:schemaRef ds:uri="1607d3ab-c61f-4ed7-a5bc-3b8082c2785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1F67447-A79A-408B-9B74-F5CE263A71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6E2F2B-8534-4ADE-AFA3-CCB9B3A7BD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07d3ab-c61f-4ed7-a5bc-3b8082c27856"/>
    <ds:schemaRef ds:uri="fa5e378e-b709-4e55-a1fc-703fd4edd4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Compositional Data</vt:lpstr>
      <vt:lpstr>MI external reproducibility</vt:lpstr>
      <vt:lpstr>Glass Comopositions</vt:lpstr>
      <vt:lpstr>Sheet2</vt:lpstr>
    </vt:vector>
  </TitlesOfParts>
  <Company>University of Manchester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Waters</dc:creator>
  <cp:lastModifiedBy>Emma Waters</cp:lastModifiedBy>
  <dcterms:created xsi:type="dcterms:W3CDTF">2021-08-24T14:29:37Z</dcterms:created>
  <dcterms:modified xsi:type="dcterms:W3CDTF">2021-09-25T14:39:07Z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0x01010095DB272BEE20D244A0E5C183A466A46C</vt:lpwstr>
  </property>
</Properties>
</file>