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G:\My Drive\Publications\#Field C. off physiology\"/>
    </mc:Choice>
  </mc:AlternateContent>
  <xr:revisionPtr revIDLastSave="0" documentId="13_ncr:1_{AE2B9F8C-C875-4568-8881-97ED373EB49F}" xr6:coauthVersionLast="47" xr6:coauthVersionMax="47" xr10:uidLastSave="{00000000-0000-0000-0000-000000000000}"/>
  <bookViews>
    <workbookView xWindow="-108" yWindow="-108" windowWidth="23256" windowHeight="12720" tabRatio="596" firstSheet="1" activeTab="5" xr2:uid="{00000000-000D-0000-FFFF-FFFF00000000}"/>
  </bookViews>
  <sheets>
    <sheet name="O2 evolution IC" sheetId="7" r:id="rId1"/>
    <sheet name="Calcification IC" sheetId="5" r:id="rId2"/>
    <sheet name="O2 evolution UK" sheetId="1" r:id="rId3"/>
    <sheet name="Calcification UK" sheetId="2" r:id="rId4"/>
    <sheet name="O2 evolution SP" sheetId="6" r:id="rId5"/>
    <sheet name="Calcification SP" sheetId="4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3" i="1"/>
  <c r="D14" i="1"/>
  <c r="D15" i="1"/>
  <c r="D16" i="1"/>
  <c r="D17" i="1"/>
  <c r="D19" i="1"/>
  <c r="D20" i="1"/>
  <c r="D21" i="1"/>
  <c r="D22" i="1"/>
  <c r="D23" i="1"/>
  <c r="D25" i="1"/>
  <c r="D26" i="1"/>
  <c r="D27" i="1"/>
  <c r="D28" i="1"/>
  <c r="D29" i="1"/>
  <c r="D31" i="1"/>
  <c r="D32" i="1"/>
  <c r="D33" i="1"/>
  <c r="D34" i="1"/>
  <c r="D35" i="1"/>
  <c r="D37" i="1"/>
  <c r="D38" i="1"/>
  <c r="D39" i="1"/>
  <c r="D40" i="1"/>
  <c r="D41" i="1"/>
  <c r="D43" i="1"/>
  <c r="D44" i="1"/>
  <c r="D45" i="1"/>
  <c r="D46" i="1"/>
  <c r="D47" i="1"/>
  <c r="D55" i="1"/>
  <c r="D56" i="1"/>
  <c r="D57" i="1"/>
  <c r="D58" i="1"/>
  <c r="D59" i="1"/>
  <c r="D61" i="1"/>
  <c r="D62" i="1"/>
  <c r="D63" i="1"/>
  <c r="D64" i="1"/>
  <c r="D65" i="1"/>
  <c r="D67" i="1"/>
  <c r="D68" i="1"/>
  <c r="D69" i="1"/>
  <c r="D70" i="1"/>
  <c r="D71" i="1"/>
  <c r="D73" i="1"/>
  <c r="D74" i="1"/>
  <c r="D75" i="1"/>
  <c r="D76" i="1"/>
  <c r="D77" i="1"/>
  <c r="D79" i="1"/>
  <c r="D80" i="1"/>
  <c r="D81" i="1"/>
  <c r="D82" i="1"/>
  <c r="D83" i="1"/>
  <c r="D85" i="1"/>
  <c r="D86" i="1"/>
  <c r="D87" i="1"/>
  <c r="D88" i="1"/>
  <c r="D89" i="1"/>
  <c r="D91" i="1"/>
  <c r="D92" i="1"/>
  <c r="D93" i="1"/>
  <c r="D94" i="1"/>
  <c r="D95" i="1"/>
  <c r="D103" i="1"/>
  <c r="D104" i="1"/>
  <c r="D105" i="1"/>
  <c r="D106" i="1"/>
  <c r="D107" i="1"/>
  <c r="D109" i="1"/>
  <c r="D110" i="1"/>
  <c r="D111" i="1"/>
  <c r="D112" i="1"/>
  <c r="D113" i="1"/>
  <c r="D115" i="1"/>
  <c r="D116" i="1"/>
  <c r="D117" i="1"/>
  <c r="D118" i="1"/>
  <c r="D119" i="1"/>
  <c r="D121" i="1"/>
  <c r="D122" i="1"/>
  <c r="D123" i="1"/>
  <c r="D124" i="1"/>
  <c r="D125" i="1"/>
  <c r="D127" i="1"/>
  <c r="D128" i="1"/>
  <c r="D129" i="1"/>
  <c r="D130" i="1"/>
  <c r="D131" i="1"/>
  <c r="D133" i="1"/>
  <c r="D134" i="1"/>
  <c r="D135" i="1"/>
  <c r="D136" i="1"/>
  <c r="D137" i="1"/>
  <c r="D139" i="1"/>
  <c r="D140" i="1"/>
  <c r="D141" i="1"/>
  <c r="D142" i="1"/>
  <c r="D143" i="1"/>
  <c r="D151" i="1"/>
  <c r="D152" i="1"/>
  <c r="D153" i="1"/>
  <c r="D154" i="1"/>
  <c r="D155" i="1"/>
  <c r="D157" i="1"/>
  <c r="D158" i="1"/>
  <c r="D159" i="1"/>
  <c r="D160" i="1"/>
  <c r="D161" i="1"/>
  <c r="D163" i="1"/>
  <c r="D164" i="1"/>
  <c r="D165" i="1"/>
  <c r="D166" i="1"/>
  <c r="D167" i="1"/>
  <c r="D169" i="1"/>
  <c r="D170" i="1"/>
  <c r="D171" i="1"/>
  <c r="D172" i="1"/>
  <c r="D173" i="1"/>
  <c r="D175" i="1"/>
  <c r="D176" i="1"/>
  <c r="D177" i="1"/>
  <c r="D178" i="1"/>
  <c r="D179" i="1"/>
  <c r="D181" i="1"/>
  <c r="D182" i="1"/>
  <c r="D183" i="1"/>
  <c r="D184" i="1"/>
  <c r="D185" i="1"/>
  <c r="D187" i="1"/>
  <c r="D188" i="1"/>
  <c r="D189" i="1"/>
  <c r="D190" i="1"/>
  <c r="D191" i="1"/>
  <c r="N37" i="5"/>
  <c r="L37" i="5"/>
  <c r="G37" i="5"/>
  <c r="F37" i="5"/>
  <c r="N36" i="5"/>
  <c r="L36" i="5"/>
  <c r="G36" i="5"/>
  <c r="F36" i="5"/>
  <c r="G35" i="5"/>
  <c r="N35" i="5"/>
  <c r="L35" i="5"/>
  <c r="F35" i="5"/>
  <c r="N34" i="5"/>
  <c r="L34" i="5"/>
  <c r="G34" i="5"/>
  <c r="F34" i="5"/>
  <c r="N33" i="5"/>
  <c r="L33" i="5"/>
  <c r="G33" i="5"/>
  <c r="F33" i="5"/>
  <c r="F32" i="5"/>
  <c r="N32" i="5"/>
  <c r="L32" i="5"/>
  <c r="G32" i="5"/>
  <c r="G27" i="5"/>
  <c r="N27" i="5"/>
  <c r="L27" i="5"/>
  <c r="F27" i="5"/>
  <c r="N26" i="5"/>
  <c r="L26" i="5"/>
  <c r="G26" i="5"/>
  <c r="F26" i="5"/>
  <c r="F25" i="5"/>
  <c r="N25" i="5"/>
  <c r="L25" i="5"/>
  <c r="G25" i="5"/>
  <c r="N24" i="5"/>
  <c r="L24" i="5"/>
  <c r="G24" i="5"/>
  <c r="F24" i="5"/>
  <c r="N23" i="5"/>
  <c r="L23" i="5"/>
  <c r="G23" i="5"/>
  <c r="F23" i="5"/>
  <c r="N22" i="5"/>
  <c r="L22" i="5"/>
  <c r="G22" i="5"/>
  <c r="F22" i="5"/>
  <c r="N16" i="5"/>
  <c r="L16" i="5"/>
  <c r="G16" i="5"/>
  <c r="F16" i="5"/>
  <c r="N15" i="5"/>
  <c r="L15" i="5"/>
  <c r="G15" i="5"/>
  <c r="F15" i="5"/>
  <c r="G14" i="5"/>
  <c r="N14" i="5"/>
  <c r="L14" i="5"/>
  <c r="F14" i="5"/>
  <c r="N13" i="5"/>
  <c r="L13" i="5"/>
  <c r="G13" i="5"/>
  <c r="F13" i="5"/>
  <c r="N12" i="5"/>
  <c r="L12" i="5"/>
  <c r="G12" i="5"/>
  <c r="F12" i="5"/>
  <c r="N7" i="5"/>
  <c r="L7" i="5"/>
  <c r="G7" i="5"/>
  <c r="F7" i="5"/>
  <c r="N6" i="5"/>
  <c r="L6" i="5"/>
  <c r="G6" i="5"/>
  <c r="F6" i="5"/>
  <c r="N5" i="5"/>
  <c r="L5" i="5"/>
  <c r="G5" i="5"/>
  <c r="F5" i="5"/>
  <c r="F4" i="5"/>
  <c r="N4" i="5"/>
  <c r="L4" i="5"/>
  <c r="G4" i="5"/>
  <c r="N3" i="5"/>
  <c r="L3" i="5"/>
  <c r="G3" i="5"/>
  <c r="F3" i="5"/>
  <c r="F192" i="7"/>
  <c r="D192" i="7"/>
  <c r="F191" i="7"/>
  <c r="D191" i="7"/>
  <c r="F190" i="7"/>
  <c r="D190" i="7"/>
  <c r="F189" i="7"/>
  <c r="D189" i="7"/>
  <c r="F188" i="7"/>
  <c r="D188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81" i="7"/>
  <c r="D181" i="7"/>
  <c r="F180" i="7"/>
  <c r="D180" i="7"/>
  <c r="F179" i="7"/>
  <c r="D179" i="7"/>
  <c r="F178" i="7"/>
  <c r="D178" i="7"/>
  <c r="F177" i="7"/>
  <c r="D177" i="7"/>
  <c r="F176" i="7"/>
  <c r="D176" i="7"/>
  <c r="F175" i="7"/>
  <c r="D175" i="7"/>
  <c r="F174" i="7"/>
  <c r="D174" i="7"/>
  <c r="F173" i="7"/>
  <c r="D173" i="7"/>
  <c r="F172" i="7"/>
  <c r="D172" i="7"/>
  <c r="F171" i="7"/>
  <c r="D171" i="7"/>
  <c r="F170" i="7"/>
  <c r="D170" i="7"/>
  <c r="F169" i="7"/>
  <c r="D169" i="7"/>
  <c r="F168" i="7"/>
  <c r="D168" i="7"/>
  <c r="F167" i="7"/>
  <c r="D167" i="7"/>
  <c r="F166" i="7"/>
  <c r="D166" i="7"/>
  <c r="F165" i="7"/>
  <c r="D165" i="7"/>
  <c r="F164" i="7"/>
  <c r="D164" i="7"/>
  <c r="F163" i="7"/>
  <c r="D163" i="7"/>
  <c r="F162" i="7"/>
  <c r="D162" i="7"/>
  <c r="F161" i="7"/>
  <c r="D161" i="7"/>
  <c r="F160" i="7"/>
  <c r="D160" i="7"/>
  <c r="F159" i="7"/>
  <c r="D159" i="7"/>
  <c r="F158" i="7"/>
  <c r="D158" i="7"/>
  <c r="F157" i="7"/>
  <c r="D157" i="7"/>
  <c r="F156" i="7"/>
  <c r="D156" i="7"/>
  <c r="F155" i="7"/>
  <c r="D155" i="7"/>
  <c r="F154" i="7"/>
  <c r="D154" i="7"/>
  <c r="F153" i="7"/>
  <c r="D153" i="7"/>
  <c r="F152" i="7"/>
  <c r="D152" i="7"/>
  <c r="F151" i="7"/>
  <c r="D151" i="7"/>
  <c r="F144" i="7"/>
  <c r="D144" i="7"/>
  <c r="F143" i="7"/>
  <c r="D143" i="7"/>
  <c r="F142" i="7"/>
  <c r="D142" i="7"/>
  <c r="F141" i="7"/>
  <c r="D141" i="7"/>
  <c r="F140" i="7"/>
  <c r="D140" i="7"/>
  <c r="F139" i="7"/>
  <c r="D139" i="7"/>
  <c r="F138" i="7"/>
  <c r="D138" i="7"/>
  <c r="F137" i="7"/>
  <c r="D137" i="7"/>
  <c r="F136" i="7"/>
  <c r="D136" i="7"/>
  <c r="F135" i="7"/>
  <c r="D135" i="7"/>
  <c r="F134" i="7"/>
  <c r="D134" i="7"/>
  <c r="F133" i="7"/>
  <c r="D133" i="7"/>
  <c r="F132" i="7"/>
  <c r="D132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5" i="7"/>
  <c r="D125" i="7"/>
  <c r="F124" i="7"/>
  <c r="D124" i="7"/>
  <c r="F123" i="7"/>
  <c r="D123" i="7"/>
  <c r="F122" i="7"/>
  <c r="D122" i="7"/>
  <c r="F121" i="7"/>
  <c r="D121" i="7"/>
  <c r="F120" i="7"/>
  <c r="D120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F109" i="7"/>
  <c r="D109" i="7"/>
  <c r="F108" i="7"/>
  <c r="D108" i="7"/>
  <c r="F107" i="7"/>
  <c r="D107" i="7"/>
  <c r="F106" i="7"/>
  <c r="D106" i="7"/>
  <c r="F105" i="7"/>
  <c r="D105" i="7"/>
  <c r="F104" i="7"/>
  <c r="D104" i="7"/>
  <c r="F103" i="7"/>
  <c r="D103" i="7"/>
  <c r="F96" i="7"/>
  <c r="D96" i="7"/>
  <c r="F95" i="7"/>
  <c r="D95" i="7"/>
  <c r="F94" i="7"/>
  <c r="D94" i="7"/>
  <c r="F93" i="7"/>
  <c r="D93" i="7"/>
  <c r="F92" i="7"/>
  <c r="D92" i="7"/>
  <c r="F91" i="7"/>
  <c r="D91" i="7"/>
  <c r="F90" i="7"/>
  <c r="D90" i="7"/>
  <c r="F89" i="7"/>
  <c r="D89" i="7"/>
  <c r="F88" i="7"/>
  <c r="D88" i="7"/>
  <c r="F87" i="7"/>
  <c r="D87" i="7"/>
  <c r="F86" i="7"/>
  <c r="D86" i="7"/>
  <c r="F85" i="7"/>
  <c r="D85" i="7"/>
  <c r="F84" i="7"/>
  <c r="D84" i="7"/>
  <c r="F83" i="7"/>
  <c r="D83" i="7"/>
  <c r="F82" i="7"/>
  <c r="D82" i="7"/>
  <c r="F81" i="7"/>
  <c r="D81" i="7"/>
  <c r="F80" i="7"/>
  <c r="D80" i="7"/>
  <c r="F79" i="7"/>
  <c r="D79" i="7"/>
  <c r="F78" i="7"/>
  <c r="D78" i="7"/>
  <c r="F77" i="7"/>
  <c r="D77" i="7"/>
  <c r="F76" i="7"/>
  <c r="D76" i="7"/>
  <c r="F75" i="7"/>
  <c r="D75" i="7"/>
  <c r="F74" i="7"/>
  <c r="D74" i="7"/>
  <c r="F73" i="7"/>
  <c r="D73" i="7"/>
  <c r="F72" i="7"/>
  <c r="D72" i="7"/>
  <c r="F71" i="7"/>
  <c r="D71" i="7"/>
  <c r="F70" i="7"/>
  <c r="D70" i="7"/>
  <c r="F69" i="7"/>
  <c r="D69" i="7"/>
  <c r="F68" i="7"/>
  <c r="D68" i="7"/>
  <c r="F67" i="7"/>
  <c r="D67" i="7"/>
  <c r="F66" i="7"/>
  <c r="D66" i="7"/>
  <c r="F65" i="7"/>
  <c r="D65" i="7"/>
  <c r="F64" i="7"/>
  <c r="D64" i="7"/>
  <c r="F63" i="7"/>
  <c r="D63" i="7"/>
  <c r="F62" i="7"/>
  <c r="D62" i="7"/>
  <c r="F61" i="7"/>
  <c r="D61" i="7"/>
  <c r="F60" i="7"/>
  <c r="D60" i="7"/>
  <c r="F59" i="7"/>
  <c r="D59" i="7"/>
  <c r="F58" i="7"/>
  <c r="D58" i="7"/>
  <c r="F57" i="7"/>
  <c r="D57" i="7"/>
  <c r="F56" i="7"/>
  <c r="D56" i="7"/>
  <c r="F55" i="7"/>
  <c r="D55" i="7"/>
  <c r="F48" i="7"/>
  <c r="D48" i="7"/>
  <c r="F47" i="7"/>
  <c r="D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O35" i="4"/>
  <c r="M35" i="4"/>
  <c r="H35" i="4"/>
  <c r="G35" i="4"/>
  <c r="O34" i="4"/>
  <c r="M34" i="4"/>
  <c r="H34" i="4"/>
  <c r="G34" i="4"/>
  <c r="H33" i="4"/>
  <c r="O33" i="4"/>
  <c r="M33" i="4"/>
  <c r="G33" i="4"/>
  <c r="O32" i="4"/>
  <c r="M32" i="4"/>
  <c r="H32" i="4"/>
  <c r="G32" i="4"/>
  <c r="O31" i="4"/>
  <c r="M31" i="4"/>
  <c r="H31" i="4"/>
  <c r="O26" i="4"/>
  <c r="M26" i="4"/>
  <c r="H26" i="4"/>
  <c r="G26" i="4"/>
  <c r="O25" i="4"/>
  <c r="M25" i="4"/>
  <c r="H25" i="4"/>
  <c r="G25" i="4"/>
  <c r="O24" i="4"/>
  <c r="M24" i="4"/>
  <c r="H24" i="4"/>
  <c r="G24" i="4"/>
  <c r="O23" i="4"/>
  <c r="M23" i="4"/>
  <c r="H23" i="4"/>
  <c r="O22" i="4"/>
  <c r="M22" i="4"/>
  <c r="H22" i="4"/>
  <c r="O16" i="4"/>
  <c r="M16" i="4"/>
  <c r="M15" i="4"/>
  <c r="O15" i="4"/>
  <c r="O14" i="4"/>
  <c r="M14" i="4"/>
  <c r="O13" i="4"/>
  <c r="M13" i="4"/>
  <c r="O12" i="4"/>
  <c r="M12" i="4"/>
  <c r="O7" i="4"/>
  <c r="M7" i="4"/>
  <c r="O6" i="4"/>
  <c r="M6" i="4"/>
  <c r="O5" i="4"/>
  <c r="M5" i="4"/>
  <c r="O4" i="4"/>
  <c r="M4" i="4"/>
  <c r="O3" i="4"/>
  <c r="M3" i="4"/>
  <c r="F192" i="6"/>
  <c r="D192" i="6"/>
  <c r="F191" i="6"/>
  <c r="D191" i="6"/>
  <c r="F190" i="6"/>
  <c r="D190" i="6"/>
  <c r="F189" i="6"/>
  <c r="D189" i="6"/>
  <c r="F188" i="6"/>
  <c r="D188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81" i="6"/>
  <c r="D181" i="6"/>
  <c r="F180" i="6"/>
  <c r="D180" i="6"/>
  <c r="F179" i="6"/>
  <c r="D179" i="6"/>
  <c r="F178" i="6"/>
  <c r="D178" i="6"/>
  <c r="F177" i="6"/>
  <c r="D177" i="6"/>
  <c r="F176" i="6"/>
  <c r="D176" i="6"/>
  <c r="F175" i="6"/>
  <c r="D175" i="6"/>
  <c r="F174" i="6"/>
  <c r="D174" i="6"/>
  <c r="F173" i="6"/>
  <c r="D173" i="6"/>
  <c r="F172" i="6"/>
  <c r="D172" i="6"/>
  <c r="F171" i="6"/>
  <c r="D171" i="6"/>
  <c r="F170" i="6"/>
  <c r="D170" i="6"/>
  <c r="F169" i="6"/>
  <c r="D169" i="6"/>
  <c r="F168" i="6"/>
  <c r="D168" i="6"/>
  <c r="F167" i="6"/>
  <c r="D167" i="6"/>
  <c r="F166" i="6"/>
  <c r="D166" i="6"/>
  <c r="F165" i="6"/>
  <c r="D165" i="6"/>
  <c r="F164" i="6"/>
  <c r="D164" i="6"/>
  <c r="F163" i="6"/>
  <c r="D163" i="6"/>
  <c r="F162" i="6"/>
  <c r="D162" i="6"/>
  <c r="F161" i="6"/>
  <c r="D161" i="6"/>
  <c r="F160" i="6"/>
  <c r="D160" i="6"/>
  <c r="F159" i="6"/>
  <c r="D159" i="6"/>
  <c r="F158" i="6"/>
  <c r="D158" i="6"/>
  <c r="F157" i="6"/>
  <c r="D157" i="6"/>
  <c r="F156" i="6"/>
  <c r="D156" i="6"/>
  <c r="F155" i="6"/>
  <c r="D155" i="6"/>
  <c r="F154" i="6"/>
  <c r="D154" i="6"/>
  <c r="F153" i="6"/>
  <c r="D153" i="6"/>
  <c r="F152" i="6"/>
  <c r="D152" i="6"/>
  <c r="F151" i="6"/>
  <c r="D151" i="6"/>
  <c r="F144" i="6"/>
  <c r="D144" i="6"/>
  <c r="F143" i="6"/>
  <c r="D143" i="6"/>
  <c r="F142" i="6"/>
  <c r="D142" i="6"/>
  <c r="F141" i="6"/>
  <c r="D141" i="6"/>
  <c r="F140" i="6"/>
  <c r="D140" i="6"/>
  <c r="F139" i="6"/>
  <c r="D139" i="6"/>
  <c r="F138" i="6"/>
  <c r="D138" i="6"/>
  <c r="F137" i="6"/>
  <c r="D137" i="6"/>
  <c r="F136" i="6"/>
  <c r="D136" i="6"/>
  <c r="F135" i="6"/>
  <c r="D135" i="6"/>
  <c r="F134" i="6"/>
  <c r="D134" i="6"/>
  <c r="F133" i="6"/>
  <c r="D133" i="6"/>
  <c r="F132" i="6"/>
  <c r="D132" i="6"/>
  <c r="F131" i="6"/>
  <c r="D131" i="6"/>
  <c r="F130" i="6"/>
  <c r="D130" i="6"/>
  <c r="F129" i="6"/>
  <c r="D129" i="6"/>
  <c r="F128" i="6"/>
  <c r="D128" i="6"/>
  <c r="F127" i="6"/>
  <c r="D127" i="6"/>
  <c r="F126" i="6"/>
  <c r="D126" i="6"/>
  <c r="F125" i="6"/>
  <c r="D125" i="6"/>
  <c r="F124" i="6"/>
  <c r="D124" i="6"/>
  <c r="F123" i="6"/>
  <c r="D123" i="6"/>
  <c r="F122" i="6"/>
  <c r="D122" i="6"/>
  <c r="F121" i="6"/>
  <c r="D121" i="6"/>
  <c r="F120" i="6"/>
  <c r="D12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F109" i="6"/>
  <c r="D109" i="6"/>
  <c r="F108" i="6"/>
  <c r="D108" i="6"/>
  <c r="F107" i="6"/>
  <c r="D107" i="6"/>
  <c r="F106" i="6"/>
  <c r="D106" i="6"/>
  <c r="F105" i="6"/>
  <c r="D105" i="6"/>
  <c r="F104" i="6"/>
  <c r="D104" i="6"/>
  <c r="F103" i="6"/>
  <c r="D103" i="6"/>
  <c r="F96" i="6"/>
  <c r="D96" i="6"/>
  <c r="F95" i="6"/>
  <c r="D95" i="6"/>
  <c r="F94" i="6"/>
  <c r="D94" i="6"/>
  <c r="F93" i="6"/>
  <c r="D93" i="6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F76" i="6"/>
  <c r="D76" i="6"/>
  <c r="F75" i="6"/>
  <c r="D75" i="6"/>
  <c r="F74" i="6"/>
  <c r="D74" i="6"/>
  <c r="F73" i="6"/>
  <c r="D73" i="6"/>
  <c r="F72" i="6"/>
  <c r="D72" i="6"/>
  <c r="F71" i="6"/>
  <c r="D71" i="6"/>
  <c r="F70" i="6"/>
  <c r="D70" i="6"/>
  <c r="F69" i="6"/>
  <c r="D69" i="6"/>
  <c r="F68" i="6"/>
  <c r="D68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F48" i="6"/>
  <c r="D48" i="6"/>
  <c r="F47" i="6"/>
  <c r="D47" i="6"/>
  <c r="F46" i="6"/>
  <c r="D46" i="6"/>
  <c r="D45" i="6"/>
  <c r="F45" i="6"/>
  <c r="F44" i="6"/>
  <c r="D44" i="6"/>
  <c r="D43" i="6"/>
  <c r="F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N37" i="2"/>
  <c r="L37" i="2"/>
  <c r="F37" i="2"/>
  <c r="N36" i="2"/>
  <c r="L36" i="2"/>
  <c r="F36" i="2"/>
  <c r="N35" i="2"/>
  <c r="L35" i="2"/>
  <c r="F35" i="2"/>
  <c r="N34" i="2"/>
  <c r="L34" i="2"/>
  <c r="F34" i="2"/>
  <c r="N33" i="2"/>
  <c r="L33" i="2"/>
  <c r="G33" i="2"/>
  <c r="F33" i="2"/>
  <c r="N27" i="2"/>
  <c r="L27" i="2"/>
  <c r="F27" i="2"/>
  <c r="N26" i="2"/>
  <c r="L26" i="2"/>
  <c r="F26" i="2"/>
  <c r="N25" i="2"/>
  <c r="L25" i="2"/>
  <c r="F25" i="2"/>
  <c r="N24" i="2"/>
  <c r="L24" i="2"/>
  <c r="F24" i="2"/>
  <c r="N23" i="2"/>
  <c r="L23" i="2"/>
  <c r="F23" i="2"/>
  <c r="N17" i="2"/>
  <c r="L17" i="2"/>
  <c r="N16" i="2"/>
  <c r="L16" i="2"/>
  <c r="N15" i="2"/>
  <c r="L15" i="2"/>
  <c r="N14" i="2"/>
  <c r="L14" i="2"/>
  <c r="N13" i="2"/>
  <c r="L13" i="2"/>
  <c r="N8" i="2"/>
  <c r="L8" i="2"/>
  <c r="N7" i="2"/>
  <c r="L7" i="2"/>
  <c r="N6" i="2"/>
  <c r="L6" i="2"/>
  <c r="N5" i="2"/>
  <c r="L5" i="2"/>
  <c r="N4" i="2"/>
  <c r="L4" i="2"/>
  <c r="F192" i="1"/>
  <c r="D192" i="1"/>
  <c r="F191" i="1"/>
  <c r="F190" i="1"/>
  <c r="F189" i="1"/>
  <c r="F188" i="1"/>
  <c r="F187" i="1"/>
  <c r="F186" i="1"/>
  <c r="D186" i="1"/>
  <c r="F185" i="1"/>
  <c r="F184" i="1"/>
  <c r="F183" i="1"/>
  <c r="F182" i="1"/>
  <c r="F181" i="1"/>
  <c r="F180" i="1"/>
  <c r="D180" i="1"/>
  <c r="F179" i="1"/>
  <c r="F178" i="1"/>
  <c r="F177" i="1"/>
  <c r="F176" i="1"/>
  <c r="F175" i="1"/>
  <c r="F174" i="1"/>
  <c r="D174" i="1"/>
  <c r="F173" i="1"/>
  <c r="F172" i="1"/>
  <c r="F171" i="1"/>
  <c r="F170" i="1"/>
  <c r="F169" i="1"/>
  <c r="F168" i="1"/>
  <c r="D168" i="1"/>
  <c r="F167" i="1"/>
  <c r="F166" i="1"/>
  <c r="F165" i="1"/>
  <c r="F164" i="1"/>
  <c r="F163" i="1"/>
  <c r="F162" i="1"/>
  <c r="D162" i="1"/>
  <c r="F161" i="1"/>
  <c r="F160" i="1"/>
  <c r="F159" i="1"/>
  <c r="F158" i="1"/>
  <c r="F157" i="1"/>
  <c r="F156" i="1"/>
  <c r="D156" i="1"/>
  <c r="F155" i="1"/>
  <c r="F154" i="1"/>
  <c r="F153" i="1"/>
  <c r="F152" i="1"/>
  <c r="F151" i="1"/>
  <c r="F144" i="1"/>
  <c r="D144" i="1"/>
  <c r="F143" i="1"/>
  <c r="F142" i="1"/>
  <c r="F141" i="1"/>
  <c r="F140" i="1"/>
  <c r="F139" i="1"/>
  <c r="F138" i="1"/>
  <c r="D138" i="1"/>
  <c r="F137" i="1"/>
  <c r="F136" i="1"/>
  <c r="F135" i="1"/>
  <c r="F134" i="1"/>
  <c r="F133" i="1"/>
  <c r="F132" i="1"/>
  <c r="D132" i="1"/>
  <c r="F131" i="1"/>
  <c r="F130" i="1"/>
  <c r="F129" i="1"/>
  <c r="F128" i="1"/>
  <c r="F127" i="1"/>
  <c r="F126" i="1"/>
  <c r="D126" i="1"/>
  <c r="F125" i="1"/>
  <c r="F124" i="1"/>
  <c r="F123" i="1"/>
  <c r="F122" i="1"/>
  <c r="F121" i="1"/>
  <c r="F120" i="1"/>
  <c r="D120" i="1"/>
  <c r="F119" i="1"/>
  <c r="F118" i="1"/>
  <c r="F117" i="1"/>
  <c r="F116" i="1"/>
  <c r="F115" i="1"/>
  <c r="F114" i="1"/>
  <c r="D114" i="1"/>
  <c r="F113" i="1"/>
  <c r="F112" i="1"/>
  <c r="F111" i="1"/>
  <c r="F110" i="1"/>
  <c r="F109" i="1"/>
  <c r="F108" i="1"/>
  <c r="D108" i="1"/>
  <c r="F107" i="1"/>
  <c r="F106" i="1"/>
  <c r="F105" i="1"/>
  <c r="F104" i="1"/>
  <c r="F103" i="1"/>
  <c r="F96" i="1"/>
  <c r="D96" i="1"/>
  <c r="F95" i="1"/>
  <c r="F94" i="1"/>
  <c r="F93" i="1"/>
  <c r="F92" i="1"/>
  <c r="F91" i="1"/>
  <c r="F90" i="1"/>
  <c r="D90" i="1"/>
  <c r="F89" i="1"/>
  <c r="F88" i="1"/>
  <c r="F87" i="1"/>
  <c r="F86" i="1"/>
  <c r="F85" i="1"/>
  <c r="F84" i="1"/>
  <c r="D84" i="1"/>
  <c r="F83" i="1"/>
  <c r="F82" i="1"/>
  <c r="F81" i="1"/>
  <c r="F80" i="1"/>
  <c r="F79" i="1"/>
  <c r="F78" i="1"/>
  <c r="D78" i="1"/>
  <c r="F77" i="1"/>
  <c r="F76" i="1"/>
  <c r="F75" i="1"/>
  <c r="F74" i="1"/>
  <c r="F73" i="1"/>
  <c r="F72" i="1"/>
  <c r="D72" i="1"/>
  <c r="F71" i="1"/>
  <c r="F70" i="1"/>
  <c r="F69" i="1"/>
  <c r="F68" i="1"/>
  <c r="F67" i="1"/>
  <c r="F66" i="1"/>
  <c r="D66" i="1"/>
  <c r="F65" i="1"/>
  <c r="F64" i="1"/>
  <c r="F63" i="1"/>
  <c r="F62" i="1"/>
  <c r="F61" i="1"/>
  <c r="F60" i="1"/>
  <c r="D60" i="1"/>
  <c r="F59" i="1"/>
  <c r="F58" i="1"/>
  <c r="F57" i="1"/>
  <c r="F56" i="1"/>
  <c r="F55" i="1"/>
  <c r="F48" i="1"/>
  <c r="D48" i="1"/>
  <c r="F47" i="1"/>
  <c r="F46" i="1"/>
  <c r="F45" i="1"/>
  <c r="F44" i="1"/>
  <c r="F43" i="1"/>
  <c r="F42" i="1"/>
  <c r="D42" i="1"/>
  <c r="F41" i="1"/>
  <c r="F40" i="1"/>
  <c r="F39" i="1"/>
  <c r="F38" i="1"/>
  <c r="F37" i="1"/>
  <c r="F36" i="1"/>
  <c r="D36" i="1"/>
  <c r="F35" i="1"/>
  <c r="F34" i="1"/>
  <c r="F33" i="1"/>
  <c r="F32" i="1"/>
  <c r="F31" i="1"/>
  <c r="F30" i="1"/>
  <c r="D30" i="1"/>
  <c r="F29" i="1"/>
  <c r="F28" i="1"/>
  <c r="F27" i="1"/>
  <c r="F26" i="1"/>
  <c r="F25" i="1"/>
  <c r="F24" i="1"/>
  <c r="D24" i="1"/>
  <c r="F23" i="1"/>
  <c r="F22" i="1"/>
  <c r="F21" i="1"/>
  <c r="F20" i="1"/>
  <c r="F19" i="1"/>
  <c r="F18" i="1"/>
  <c r="D18" i="1"/>
  <c r="F17" i="1"/>
  <c r="F16" i="1"/>
  <c r="F15" i="1"/>
  <c r="F14" i="1"/>
  <c r="F13" i="1"/>
  <c r="F12" i="1"/>
  <c r="D12" i="1"/>
  <c r="F11" i="1"/>
  <c r="F10" i="1"/>
  <c r="F9" i="1"/>
  <c r="F8" i="1"/>
  <c r="F7" i="1"/>
  <c r="D49" i="6"/>
  <c r="D50" i="6"/>
  <c r="D146" i="6"/>
  <c r="D145" i="6"/>
  <c r="D98" i="6"/>
  <c r="D97" i="6"/>
  <c r="D194" i="6"/>
  <c r="D193" i="6"/>
</calcChain>
</file>

<file path=xl/sharedStrings.xml><?xml version="1.0" encoding="utf-8"?>
<sst xmlns="http://schemas.openxmlformats.org/spreadsheetml/2006/main" count="709" uniqueCount="118">
  <si>
    <t>P-I curves</t>
  </si>
  <si>
    <t>light intensity</t>
  </si>
  <si>
    <t>weight</t>
  </si>
  <si>
    <t>volume</t>
  </si>
  <si>
    <t>start</t>
  </si>
  <si>
    <t>end</t>
  </si>
  <si>
    <t>DO before</t>
  </si>
  <si>
    <t>DO after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</si>
  <si>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 xml:space="preserve">A </t>
    </r>
    <r>
      <rPr>
        <b/>
        <sz val="11"/>
        <color theme="1"/>
        <rFont val="Calibri"/>
        <family val="2"/>
        <scheme val="minor"/>
      </rPr>
      <t>before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</si>
  <si>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 xml:space="preserve">A </t>
    </r>
    <r>
      <rPr>
        <b/>
        <sz val="11"/>
        <color theme="1"/>
        <rFont val="Calibri"/>
        <family val="2"/>
        <scheme val="minor"/>
      </rPr>
      <t>after</t>
    </r>
  </si>
  <si>
    <r>
      <t>[</t>
    </r>
    <r>
      <rPr>
        <b/>
        <sz val="11"/>
        <color theme="1"/>
        <rFont val="Calibri"/>
        <family val="2"/>
      </rPr>
      <t>μmol m</t>
    </r>
    <r>
      <rPr>
        <b/>
        <vertAlign val="superscript"/>
        <sz val="11"/>
        <color theme="1"/>
        <rFont val="Calibri"/>
        <family val="2"/>
      </rPr>
      <t>-2</t>
    </r>
    <r>
      <rPr>
        <b/>
        <sz val="11"/>
        <color theme="1"/>
        <rFont val="Calibri"/>
        <family val="2"/>
      </rPr>
      <t xml:space="preserve"> s</t>
    </r>
    <r>
      <rPr>
        <b/>
        <vertAlign val="superscript"/>
        <sz val="11"/>
        <color theme="1"/>
        <rFont val="Calibri"/>
        <family val="2"/>
      </rPr>
      <t>-1</t>
    </r>
    <r>
      <rPr>
        <b/>
        <sz val="11"/>
        <color theme="1"/>
        <rFont val="Calibri"/>
        <family val="2"/>
      </rPr>
      <t>]</t>
    </r>
  </si>
  <si>
    <t>[g FW]</t>
  </si>
  <si>
    <t>[ml SW]</t>
  </si>
  <si>
    <t>[L SW]</t>
  </si>
  <si>
    <t>[mg/L]</t>
  </si>
  <si>
    <t>[meq/Kg]</t>
  </si>
  <si>
    <t>B</t>
  </si>
  <si>
    <t>Calcification</t>
  </si>
  <si>
    <t>population</t>
  </si>
  <si>
    <t>start time</t>
  </si>
  <si>
    <t>Temperature [°C]</t>
  </si>
  <si>
    <t>Salinity</t>
  </si>
  <si>
    <t>weight of algae (WW [g]) dark incub.</t>
  </si>
  <si>
    <t>weight of algae (WW [g]) light incub.</t>
  </si>
  <si>
    <t>DO [mg/L] before</t>
  </si>
  <si>
    <t>DO [mg/L] after dark</t>
  </si>
  <si>
    <t>DO [mg/L] after light</t>
  </si>
  <si>
    <t>Corallina Officinalis</t>
  </si>
  <si>
    <t>replicate</t>
  </si>
  <si>
    <t>Volume [L]</t>
  </si>
  <si>
    <r>
      <t xml:space="preserve">end time </t>
    </r>
    <r>
      <rPr>
        <b/>
        <u/>
        <sz val="11"/>
        <color theme="1"/>
        <rFont val="Calibri"/>
        <family val="2"/>
        <scheme val="minor"/>
      </rPr>
      <t>light</t>
    </r>
    <r>
      <rPr>
        <b/>
        <sz val="11"/>
        <color theme="1"/>
        <rFont val="Calibri"/>
        <family val="2"/>
        <scheme val="minor"/>
      </rPr>
      <t xml:space="preserve"> incub.</t>
    </r>
  </si>
  <si>
    <r>
      <t xml:space="preserve">end time </t>
    </r>
    <r>
      <rPr>
        <b/>
        <u/>
        <sz val="11"/>
        <color theme="1"/>
        <rFont val="Calibri"/>
        <family val="2"/>
        <scheme val="minor"/>
      </rPr>
      <t>dark</t>
    </r>
    <r>
      <rPr>
        <b/>
        <sz val="11"/>
        <color theme="1"/>
        <rFont val="Calibri"/>
        <family val="2"/>
        <scheme val="minor"/>
      </rPr>
      <t xml:space="preserve"> incub.</t>
    </r>
  </si>
  <si>
    <r>
      <t xml:space="preserve">h </t>
    </r>
    <r>
      <rPr>
        <b/>
        <u/>
        <sz val="11"/>
        <color theme="1"/>
        <rFont val="Calibri"/>
        <family val="2"/>
        <scheme val="minor"/>
      </rPr>
      <t>dark</t>
    </r>
    <r>
      <rPr>
        <b/>
        <sz val="11"/>
        <color theme="1"/>
        <rFont val="Calibri"/>
        <family val="2"/>
        <scheme val="minor"/>
      </rPr>
      <t xml:space="preserve"> incub.</t>
    </r>
  </si>
  <si>
    <r>
      <t xml:space="preserve">h </t>
    </r>
    <r>
      <rPr>
        <b/>
        <u/>
        <sz val="11"/>
        <color theme="1"/>
        <rFont val="Calibri"/>
        <family val="2"/>
        <scheme val="minor"/>
      </rPr>
      <t>light</t>
    </r>
    <r>
      <rPr>
        <b/>
        <sz val="11"/>
        <color theme="1"/>
        <rFont val="Calibri"/>
        <family val="2"/>
        <scheme val="minor"/>
      </rPr>
      <t xml:space="preserve"> incub.</t>
    </r>
  </si>
  <si>
    <t>site: Field, Margate</t>
  </si>
  <si>
    <t>Date: 29.01.17</t>
  </si>
  <si>
    <t>site: Field, St. Margarets at Cliffs</t>
  </si>
  <si>
    <t>Date: 30.01.17</t>
  </si>
  <si>
    <t>St Margarets at Cliffs, C. officinalis</t>
  </si>
  <si>
    <t>Margate, C. officinalis</t>
  </si>
  <si>
    <t>01.02.17</t>
  </si>
  <si>
    <t>02.02.17</t>
  </si>
  <si>
    <t>Date: 11.02.17</t>
  </si>
  <si>
    <t>site: Field, Illa del Arousa</t>
  </si>
  <si>
    <t>Date: 12.02.17</t>
  </si>
  <si>
    <t>site: Field, Tragove</t>
  </si>
  <si>
    <t>tank number</t>
  </si>
  <si>
    <t>treatment</t>
  </si>
  <si>
    <r>
      <t xml:space="preserve">end time </t>
    </r>
    <r>
      <rPr>
        <b/>
        <u/>
        <sz val="10"/>
        <color theme="1"/>
        <rFont val="Calibri"/>
        <family val="2"/>
        <scheme val="minor"/>
      </rPr>
      <t>dark</t>
    </r>
    <r>
      <rPr>
        <b/>
        <sz val="10"/>
        <color theme="1"/>
        <rFont val="Calibri"/>
        <family val="2"/>
        <scheme val="minor"/>
      </rPr>
      <t xml:space="preserve"> incub.</t>
    </r>
  </si>
  <si>
    <r>
      <t xml:space="preserve">end time </t>
    </r>
    <r>
      <rPr>
        <b/>
        <u/>
        <sz val="10"/>
        <color theme="1"/>
        <rFont val="Calibri"/>
        <family val="2"/>
        <scheme val="minor"/>
      </rPr>
      <t>light</t>
    </r>
    <r>
      <rPr>
        <b/>
        <sz val="10"/>
        <color theme="1"/>
        <rFont val="Calibri"/>
        <family val="2"/>
        <scheme val="minor"/>
      </rPr>
      <t xml:space="preserve"> incub.</t>
    </r>
  </si>
  <si>
    <t>incub. Time [h] dark</t>
  </si>
  <si>
    <t>incub time [h] light</t>
  </si>
  <si>
    <r>
      <t>T</t>
    </r>
    <r>
      <rPr>
        <b/>
        <vertAlign val="subscript"/>
        <sz val="10"/>
        <color theme="1"/>
        <rFont val="Calibri"/>
        <family val="2"/>
      </rPr>
      <t>A</t>
    </r>
    <r>
      <rPr>
        <b/>
        <sz val="10"/>
        <color theme="1"/>
        <rFont val="Calibri"/>
        <family val="2"/>
      </rPr>
      <t xml:space="preserve"> [mg/L] before</t>
    </r>
  </si>
  <si>
    <r>
      <t>T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[mg/L] after dark</t>
    </r>
  </si>
  <si>
    <r>
      <t>T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[mg/L] after light</t>
    </r>
  </si>
  <si>
    <t>C1</t>
  </si>
  <si>
    <t>before experiment start</t>
  </si>
  <si>
    <t>C2</t>
  </si>
  <si>
    <t>C3</t>
  </si>
  <si>
    <t>C4</t>
  </si>
  <si>
    <t>C. officinalis</t>
  </si>
  <si>
    <t>12:05:00 (light), 12:00:00 (dark)</t>
  </si>
  <si>
    <t>12:20:00 (light), 12:18:00 (dark)</t>
  </si>
  <si>
    <t>Tragove, C. officinalis</t>
  </si>
  <si>
    <t>DO in tank: 9.28 mg/L</t>
  </si>
  <si>
    <t>14.02.17</t>
  </si>
  <si>
    <t>15.02.17</t>
  </si>
  <si>
    <t>Illa del Arousa, C. officinalis</t>
  </si>
  <si>
    <t>13.02.17</t>
  </si>
  <si>
    <t>DO in tank: 9.54 mg/L</t>
  </si>
  <si>
    <t>Stafnesviti left, C. officinalis</t>
  </si>
  <si>
    <t>Stafnesviti right, C. officinalis</t>
  </si>
  <si>
    <t>24.07.17</t>
  </si>
  <si>
    <t>25.07.17</t>
  </si>
  <si>
    <r>
      <t>T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[meq/kg] after light</t>
    </r>
  </si>
  <si>
    <r>
      <t>T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[meq/kg] before</t>
    </r>
  </si>
  <si>
    <r>
      <t>T</t>
    </r>
    <r>
      <rPr>
        <vertAlign val="subscript"/>
        <sz val="11"/>
        <rFont val="Arial"/>
        <family val="2"/>
      </rPr>
      <t>A</t>
    </r>
    <r>
      <rPr>
        <sz val="11"/>
        <rFont val="Arial"/>
        <family val="2"/>
      </rPr>
      <t xml:space="preserve"> [meq/kg] after dark</t>
    </r>
  </si>
  <si>
    <r>
      <t>[</t>
    </r>
    <r>
      <rPr>
        <b/>
        <sz val="11"/>
        <rFont val="Calibri"/>
        <family val="2"/>
      </rPr>
      <t>μmol m</t>
    </r>
    <r>
      <rPr>
        <b/>
        <vertAlign val="superscript"/>
        <sz val="11"/>
        <rFont val="Calibri"/>
        <family val="2"/>
      </rPr>
      <t>-2</t>
    </r>
    <r>
      <rPr>
        <b/>
        <sz val="11"/>
        <rFont val="Calibri"/>
        <family val="2"/>
      </rPr>
      <t xml:space="preserve"> s</t>
    </r>
    <r>
      <rPr>
        <b/>
        <vertAlign val="superscript"/>
        <sz val="11"/>
        <rFont val="Calibri"/>
        <family val="2"/>
      </rPr>
      <t>-1</t>
    </r>
    <r>
      <rPr>
        <b/>
        <sz val="11"/>
        <rFont val="Calibri"/>
        <family val="2"/>
      </rPr>
      <t>]</t>
    </r>
  </si>
  <si>
    <t>site: Field, St Margaret's at Cliffe</t>
  </si>
  <si>
    <t>Date: 10.07.17</t>
  </si>
  <si>
    <t>Date: 11.07.17</t>
  </si>
  <si>
    <t>Date: 22.07.17</t>
  </si>
  <si>
    <t>site: Field, Stafnesviti left</t>
  </si>
  <si>
    <t>18.07.17</t>
  </si>
  <si>
    <t>St. Margaret's at Cliffe, C. officinalis</t>
  </si>
  <si>
    <t>Date: 23.07.17</t>
  </si>
  <si>
    <t>site: Field, Stafnesviti right</t>
  </si>
  <si>
    <t>empty</t>
  </si>
  <si>
    <t>too little sample volume</t>
  </si>
  <si>
    <t>TA before</t>
  </si>
  <si>
    <t>TA after</t>
  </si>
  <si>
    <t>[μmol m-2 s-1]</t>
  </si>
  <si>
    <t>03.11.17</t>
  </si>
  <si>
    <t>04.11.17</t>
  </si>
  <si>
    <t>end time dark incub.</t>
  </si>
  <si>
    <t>end time light incub.</t>
  </si>
  <si>
    <t>TA [mg/L] before</t>
  </si>
  <si>
    <t>TA [mg/L] after dark</t>
  </si>
  <si>
    <t>TA [mg/L] after light</t>
  </si>
  <si>
    <t>Date: 03.11.17</t>
  </si>
  <si>
    <t>Date: 04.11.17</t>
  </si>
  <si>
    <t>C5</t>
  </si>
  <si>
    <t>[g DW]</t>
  </si>
  <si>
    <t>weight of algae (DW [g]) dark incub.</t>
  </si>
  <si>
    <t>weight of algae (DW [g]) light incub.</t>
  </si>
  <si>
    <t>weight of algae (FW [g]) dark incub.</t>
  </si>
  <si>
    <t>weight of algae (FW [g]) light incub.</t>
  </si>
  <si>
    <t>Date: 14.07.18</t>
  </si>
  <si>
    <t>Date: 15.07.18</t>
  </si>
  <si>
    <t>12:05:00 (dark),  12:07:00 (light)</t>
  </si>
  <si>
    <t>13:10:00 (dark),  13:03:00 (light)</t>
  </si>
  <si>
    <t>17.07.18</t>
  </si>
  <si>
    <t>DO in tank: 8.93 mg/L</t>
  </si>
  <si>
    <t>18.07.18</t>
  </si>
  <si>
    <t>DO in tank: 9.04 mg/L</t>
  </si>
  <si>
    <r>
      <t>T</t>
    </r>
    <r>
      <rPr>
        <b/>
        <vertAlign val="subscript"/>
        <sz val="11"/>
        <rFont val="Calibri"/>
        <family val="2"/>
        <scheme val="minor"/>
      </rPr>
      <t xml:space="preserve">A </t>
    </r>
    <r>
      <rPr>
        <b/>
        <sz val="11"/>
        <rFont val="Calibri"/>
        <family val="2"/>
        <scheme val="minor"/>
      </rPr>
      <t>before</t>
    </r>
  </si>
  <si>
    <r>
      <t>T</t>
    </r>
    <r>
      <rPr>
        <b/>
        <vertAlign val="subscript"/>
        <sz val="11"/>
        <rFont val="Calibri"/>
        <family val="2"/>
        <scheme val="minor"/>
      </rPr>
      <t xml:space="preserve">A </t>
    </r>
    <r>
      <rPr>
        <b/>
        <sz val="11"/>
        <rFont val="Calibri"/>
        <family val="2"/>
        <scheme val="minor"/>
      </rPr>
      <t>after</t>
    </r>
  </si>
  <si>
    <t>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</si>
</sst>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hh:mm:ss;@"/>
    <numFmt numFmtId="166" formatCode="0.0000"/>
    <numFmt numFmtId="167" formatCode="[$-F400]h:mm:ss\ AM/PM"/>
    <numFmt numFmtId="168" formatCode="0.0"/>
    <numFmt numFmtId="169" formatCode="0.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b/>
      <vertAlign val="sub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bscript"/>
      <sz val="1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name val="Calibri"/>
      <family val="2"/>
    </font>
    <font>
      <b/>
      <i/>
      <sz val="1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7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/>
    <xf numFmtId="2" fontId="6" fillId="0" borderId="0" xfId="0" applyNumberFormat="1" applyFont="1"/>
    <xf numFmtId="2" fontId="7" fillId="2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167" fontId="9" fillId="0" borderId="8" xfId="0" applyNumberFormat="1" applyFont="1" applyBorder="1"/>
    <xf numFmtId="168" fontId="9" fillId="0" borderId="10" xfId="0" applyNumberFormat="1" applyFont="1" applyBorder="1"/>
    <xf numFmtId="2" fontId="9" fillId="2" borderId="10" xfId="0" applyNumberFormat="1" applyFont="1" applyFill="1" applyBorder="1"/>
    <xf numFmtId="2" fontId="9" fillId="3" borderId="10" xfId="0" applyNumberFormat="1" applyFont="1" applyFill="1" applyBorder="1"/>
    <xf numFmtId="167" fontId="9" fillId="0" borderId="13" xfId="0" applyNumberFormat="1" applyFont="1" applyBorder="1"/>
    <xf numFmtId="168" fontId="9" fillId="0" borderId="15" xfId="0" applyNumberFormat="1" applyFont="1" applyBorder="1"/>
    <xf numFmtId="2" fontId="9" fillId="2" borderId="15" xfId="0" applyNumberFormat="1" applyFont="1" applyFill="1" applyBorder="1"/>
    <xf numFmtId="2" fontId="9" fillId="3" borderId="15" xfId="0" applyNumberFormat="1" applyFont="1" applyFill="1" applyBorder="1"/>
    <xf numFmtId="167" fontId="9" fillId="0" borderId="17" xfId="0" applyNumberFormat="1" applyFont="1" applyBorder="1"/>
    <xf numFmtId="168" fontId="9" fillId="0" borderId="19" xfId="0" applyNumberFormat="1" applyFont="1" applyBorder="1"/>
    <xf numFmtId="2" fontId="9" fillId="2" borderId="19" xfId="0" applyNumberFormat="1" applyFont="1" applyFill="1" applyBorder="1"/>
    <xf numFmtId="2" fontId="9" fillId="3" borderId="19" xfId="0" applyNumberFormat="1" applyFont="1" applyFill="1" applyBorder="1"/>
    <xf numFmtId="2" fontId="7" fillId="3" borderId="18" xfId="0" applyNumberFormat="1" applyFont="1" applyFill="1" applyBorder="1"/>
    <xf numFmtId="0" fontId="10" fillId="0" borderId="0" xfId="0" applyFont="1"/>
    <xf numFmtId="2" fontId="7" fillId="0" borderId="0" xfId="0" applyNumberFormat="1" applyFont="1"/>
    <xf numFmtId="2" fontId="9" fillId="0" borderId="10" xfId="0" applyNumberFormat="1" applyFont="1" applyBorder="1"/>
    <xf numFmtId="2" fontId="9" fillId="0" borderId="15" xfId="0" applyNumberFormat="1" applyFont="1" applyBorder="1"/>
    <xf numFmtId="2" fontId="9" fillId="0" borderId="19" xfId="0" applyNumberFormat="1" applyFont="1" applyBorder="1"/>
    <xf numFmtId="1" fontId="7" fillId="0" borderId="11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9" fontId="0" fillId="0" borderId="0" xfId="0" applyNumberFormat="1" applyBorder="1"/>
    <xf numFmtId="0" fontId="11" fillId="0" borderId="28" xfId="0" applyFont="1" applyBorder="1" applyAlignment="1"/>
    <xf numFmtId="1" fontId="7" fillId="0" borderId="20" xfId="0" applyNumberFormat="1" applyFont="1" applyBorder="1" applyAlignment="1">
      <alignment horizontal="center" vertical="center"/>
    </xf>
    <xf numFmtId="167" fontId="9" fillId="0" borderId="38" xfId="0" applyNumberFormat="1" applyFont="1" applyBorder="1"/>
    <xf numFmtId="2" fontId="9" fillId="0" borderId="6" xfId="0" applyNumberFormat="1" applyFont="1" applyBorder="1"/>
    <xf numFmtId="168" fontId="9" fillId="0" borderId="6" xfId="0" applyNumberFormat="1" applyFont="1" applyBorder="1"/>
    <xf numFmtId="2" fontId="9" fillId="2" borderId="6" xfId="0" applyNumberFormat="1" applyFont="1" applyFill="1" applyBorder="1"/>
    <xf numFmtId="0" fontId="9" fillId="2" borderId="6" xfId="0" applyFont="1" applyFill="1" applyBorder="1"/>
    <xf numFmtId="2" fontId="9" fillId="3" borderId="6" xfId="0" applyNumberFormat="1" applyFont="1" applyFill="1" applyBorder="1"/>
    <xf numFmtId="0" fontId="7" fillId="0" borderId="0" xfId="0" applyFont="1" applyFill="1" applyBorder="1"/>
    <xf numFmtId="165" fontId="17" fillId="0" borderId="0" xfId="0" applyNumberFormat="1" applyFont="1" applyFill="1" applyBorder="1" applyAlignment="1">
      <alignment horizontal="center" vertical="center"/>
    </xf>
    <xf numFmtId="169" fontId="7" fillId="0" borderId="2" xfId="0" applyNumberFormat="1" applyFont="1" applyBorder="1"/>
    <xf numFmtId="169" fontId="7" fillId="0" borderId="15" xfId="0" applyNumberFormat="1" applyFont="1" applyBorder="1"/>
    <xf numFmtId="169" fontId="7" fillId="0" borderId="6" xfId="0" applyNumberFormat="1" applyFont="1" applyBorder="1"/>
    <xf numFmtId="2" fontId="18" fillId="2" borderId="15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/>
    <xf numFmtId="165" fontId="17" fillId="0" borderId="10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2" fontId="9" fillId="0" borderId="12" xfId="0" applyNumberFormat="1" applyFont="1" applyBorder="1"/>
    <xf numFmtId="1" fontId="7" fillId="0" borderId="46" xfId="0" applyNumberFormat="1" applyFont="1" applyBorder="1" applyAlignment="1">
      <alignment horizontal="center" vertical="center"/>
    </xf>
    <xf numFmtId="167" fontId="9" fillId="0" borderId="29" xfId="0" applyNumberFormat="1" applyFont="1" applyBorder="1"/>
    <xf numFmtId="165" fontId="17" fillId="0" borderId="12" xfId="0" applyNumberFormat="1" applyFont="1" applyBorder="1" applyAlignment="1">
      <alignment horizontal="center"/>
    </xf>
    <xf numFmtId="169" fontId="7" fillId="0" borderId="30" xfId="0" applyNumberFormat="1" applyFont="1" applyBorder="1"/>
    <xf numFmtId="168" fontId="9" fillId="0" borderId="12" xfId="0" applyNumberFormat="1" applyFont="1" applyBorder="1"/>
    <xf numFmtId="2" fontId="9" fillId="2" borderId="12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3" borderId="4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2" fontId="22" fillId="3" borderId="2" xfId="0" applyNumberFormat="1" applyFont="1" applyFill="1" applyBorder="1" applyAlignment="1">
      <alignment horizontal="center" vertical="center" wrapText="1"/>
    </xf>
    <xf numFmtId="2" fontId="22" fillId="2" borderId="6" xfId="0" applyNumberFormat="1" applyFont="1" applyFill="1" applyBorder="1" applyAlignment="1">
      <alignment horizontal="center" vertical="center" wrapText="1"/>
    </xf>
    <xf numFmtId="2" fontId="22" fillId="3" borderId="6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167" fontId="17" fillId="2" borderId="10" xfId="0" applyNumberFormat="1" applyFont="1" applyFill="1" applyBorder="1"/>
    <xf numFmtId="167" fontId="17" fillId="3" borderId="10" xfId="0" applyNumberFormat="1" applyFont="1" applyFill="1" applyBorder="1"/>
    <xf numFmtId="2" fontId="17" fillId="2" borderId="10" xfId="0" applyNumberFormat="1" applyFont="1" applyFill="1" applyBorder="1"/>
    <xf numFmtId="2" fontId="17" fillId="3" borderId="10" xfId="0" applyNumberFormat="1" applyFont="1" applyFill="1" applyBorder="1"/>
    <xf numFmtId="168" fontId="17" fillId="0" borderId="10" xfId="0" applyNumberFormat="1" applyFont="1" applyBorder="1"/>
    <xf numFmtId="169" fontId="17" fillId="0" borderId="10" xfId="0" applyNumberFormat="1" applyFont="1" applyBorder="1"/>
    <xf numFmtId="2" fontId="17" fillId="3" borderId="40" xfId="0" applyNumberFormat="1" applyFont="1" applyFill="1" applyBorder="1"/>
    <xf numFmtId="2" fontId="17" fillId="0" borderId="11" xfId="0" applyNumberFormat="1" applyFont="1" applyBorder="1"/>
    <xf numFmtId="0" fontId="17" fillId="2" borderId="10" xfId="0" applyFont="1" applyFill="1" applyBorder="1"/>
    <xf numFmtId="166" fontId="0" fillId="0" borderId="8" xfId="0" applyNumberFormat="1" applyFont="1" applyBorder="1"/>
    <xf numFmtId="166" fontId="0" fillId="2" borderId="10" xfId="0" applyNumberFormat="1" applyFont="1" applyFill="1" applyBorder="1"/>
    <xf numFmtId="166" fontId="0" fillId="3" borderId="10" xfId="0" applyNumberFormat="1" applyFont="1" applyFill="1" applyBorder="1"/>
    <xf numFmtId="0" fontId="0" fillId="0" borderId="13" xfId="0" applyFont="1" applyBorder="1"/>
    <xf numFmtId="167" fontId="17" fillId="2" borderId="15" xfId="0" applyNumberFormat="1" applyFont="1" applyFill="1" applyBorder="1"/>
    <xf numFmtId="167" fontId="17" fillId="3" borderId="15" xfId="0" applyNumberFormat="1" applyFont="1" applyFill="1" applyBorder="1"/>
    <xf numFmtId="2" fontId="17" fillId="2" borderId="15" xfId="0" applyNumberFormat="1" applyFont="1" applyFill="1" applyBorder="1"/>
    <xf numFmtId="2" fontId="17" fillId="3" borderId="15" xfId="0" applyNumberFormat="1" applyFont="1" applyFill="1" applyBorder="1"/>
    <xf numFmtId="168" fontId="17" fillId="0" borderId="15" xfId="0" applyNumberFormat="1" applyFont="1" applyBorder="1"/>
    <xf numFmtId="169" fontId="17" fillId="0" borderId="15" xfId="0" applyNumberFormat="1" applyFont="1" applyBorder="1"/>
    <xf numFmtId="2" fontId="17" fillId="3" borderId="44" xfId="0" applyNumberFormat="1" applyFont="1" applyFill="1" applyBorder="1"/>
    <xf numFmtId="2" fontId="17" fillId="0" borderId="16" xfId="0" applyNumberFormat="1" applyFont="1" applyBorder="1"/>
    <xf numFmtId="166" fontId="0" fillId="0" borderId="13" xfId="0" applyNumberFormat="1" applyFont="1" applyBorder="1"/>
    <xf numFmtId="166" fontId="0" fillId="2" borderId="15" xfId="0" applyNumberFormat="1" applyFont="1" applyFill="1" applyBorder="1"/>
    <xf numFmtId="166" fontId="0" fillId="3" borderId="15" xfId="0" applyNumberFormat="1" applyFont="1" applyFill="1" applyBorder="1"/>
    <xf numFmtId="2" fontId="0" fillId="0" borderId="13" xfId="0" applyNumberFormat="1" applyFont="1" applyBorder="1"/>
    <xf numFmtId="0" fontId="0" fillId="0" borderId="17" xfId="0" applyFont="1" applyBorder="1"/>
    <xf numFmtId="167" fontId="17" fillId="2" borderId="19" xfId="0" applyNumberFormat="1" applyFont="1" applyFill="1" applyBorder="1"/>
    <xf numFmtId="167" fontId="17" fillId="3" borderId="19" xfId="0" applyNumberFormat="1" applyFont="1" applyFill="1" applyBorder="1"/>
    <xf numFmtId="2" fontId="17" fillId="2" borderId="19" xfId="0" applyNumberFormat="1" applyFont="1" applyFill="1" applyBorder="1"/>
    <xf numFmtId="2" fontId="17" fillId="3" borderId="19" xfId="0" applyNumberFormat="1" applyFont="1" applyFill="1" applyBorder="1"/>
    <xf numFmtId="168" fontId="17" fillId="0" borderId="19" xfId="0" applyNumberFormat="1" applyFont="1" applyBorder="1"/>
    <xf numFmtId="169" fontId="17" fillId="0" borderId="19" xfId="0" applyNumberFormat="1" applyFont="1" applyBorder="1"/>
    <xf numFmtId="2" fontId="17" fillId="0" borderId="20" xfId="0" applyNumberFormat="1" applyFont="1" applyBorder="1"/>
    <xf numFmtId="166" fontId="0" fillId="0" borderId="17" xfId="0" applyNumberFormat="1" applyFont="1" applyBorder="1"/>
    <xf numFmtId="166" fontId="0" fillId="2" borderId="19" xfId="0" applyNumberFormat="1" applyFont="1" applyFill="1" applyBorder="1"/>
    <xf numFmtId="166" fontId="0" fillId="3" borderId="19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11" fillId="0" borderId="0" xfId="0" applyFont="1" applyBorder="1" applyAlignment="1"/>
    <xf numFmtId="0" fontId="1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/>
    <xf numFmtId="168" fontId="9" fillId="0" borderId="0" xfId="0" applyNumberFormat="1" applyFont="1" applyFill="1" applyBorder="1"/>
    <xf numFmtId="2" fontId="11" fillId="0" borderId="0" xfId="0" applyNumberFormat="1" applyFont="1" applyFill="1" applyBorder="1"/>
    <xf numFmtId="166" fontId="7" fillId="0" borderId="0" xfId="0" applyNumberFormat="1" applyFont="1" applyFill="1" applyBorder="1"/>
    <xf numFmtId="0" fontId="8" fillId="0" borderId="0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0" fontId="6" fillId="0" borderId="0" xfId="0" applyFont="1"/>
    <xf numFmtId="0" fontId="11" fillId="0" borderId="0" xfId="0" applyFont="1" applyAlignment="1">
      <alignment horizontal="center"/>
    </xf>
    <xf numFmtId="0" fontId="9" fillId="2" borderId="12" xfId="0" applyFont="1" applyFill="1" applyBorder="1"/>
    <xf numFmtId="2" fontId="18" fillId="2" borderId="6" xfId="0" applyNumberFormat="1" applyFont="1" applyFill="1" applyBorder="1" applyAlignment="1">
      <alignment horizontal="center" vertical="center" wrapText="1"/>
    </xf>
    <xf numFmtId="2" fontId="18" fillId="3" borderId="6" xfId="0" applyNumberFormat="1" applyFont="1" applyFill="1" applyBorder="1" applyAlignment="1">
      <alignment horizontal="center" vertical="center" wrapText="1"/>
    </xf>
    <xf numFmtId="2" fontId="18" fillId="2" borderId="12" xfId="0" applyNumberFormat="1" applyFont="1" applyFill="1" applyBorder="1"/>
    <xf numFmtId="2" fontId="18" fillId="2" borderId="22" xfId="0" applyNumberFormat="1" applyFont="1" applyFill="1" applyBorder="1"/>
    <xf numFmtId="2" fontId="18" fillId="0" borderId="5" xfId="0" applyNumberFormat="1" applyFont="1" applyBorder="1" applyAlignment="1">
      <alignment horizontal="center" vertical="center" wrapText="1"/>
    </xf>
    <xf numFmtId="166" fontId="18" fillId="3" borderId="15" xfId="0" applyNumberFormat="1" applyFont="1" applyFill="1" applyBorder="1"/>
    <xf numFmtId="166" fontId="18" fillId="3" borderId="22" xfId="0" applyNumberFormat="1" applyFont="1" applyFill="1" applyBorder="1"/>
    <xf numFmtId="166" fontId="18" fillId="3" borderId="6" xfId="0" applyNumberFormat="1" applyFont="1" applyFill="1" applyBorder="1"/>
    <xf numFmtId="2" fontId="18" fillId="2" borderId="6" xfId="0" applyNumberFormat="1" applyFont="1" applyFill="1" applyBorder="1"/>
    <xf numFmtId="2" fontId="19" fillId="3" borderId="15" xfId="0" applyNumberFormat="1" applyFont="1" applyFill="1" applyBorder="1"/>
    <xf numFmtId="166" fontId="18" fillId="0" borderId="16" xfId="0" applyNumberFormat="1" applyFont="1" applyBorder="1"/>
    <xf numFmtId="2" fontId="19" fillId="3" borderId="19" xfId="0" applyNumberFormat="1" applyFont="1" applyFill="1" applyBorder="1"/>
    <xf numFmtId="166" fontId="18" fillId="0" borderId="33" xfId="0" applyNumberFormat="1" applyFont="1" applyBorder="1"/>
    <xf numFmtId="2" fontId="19" fillId="3" borderId="6" xfId="0" applyNumberFormat="1" applyFont="1" applyFill="1" applyBorder="1"/>
    <xf numFmtId="166" fontId="18" fillId="0" borderId="5" xfId="0" applyNumberFormat="1" applyFont="1" applyBorder="1"/>
    <xf numFmtId="0" fontId="18" fillId="0" borderId="0" xfId="0" applyFont="1"/>
    <xf numFmtId="0" fontId="18" fillId="0" borderId="0" xfId="0" applyFont="1" applyFill="1" applyBorder="1"/>
    <xf numFmtId="0" fontId="30" fillId="0" borderId="0" xfId="0" applyFont="1" applyFill="1" applyBorder="1" applyAlignment="1">
      <alignment vertical="center" textRotation="90"/>
    </xf>
    <xf numFmtId="2" fontId="20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/>
    <xf numFmtId="2" fontId="19" fillId="3" borderId="12" xfId="0" applyNumberFormat="1" applyFont="1" applyFill="1" applyBorder="1"/>
    <xf numFmtId="166" fontId="18" fillId="3" borderId="12" xfId="0" applyNumberFormat="1" applyFont="1" applyFill="1" applyBorder="1"/>
    <xf numFmtId="166" fontId="18" fillId="0" borderId="46" xfId="0" applyNumberFormat="1" applyFont="1" applyBorder="1"/>
    <xf numFmtId="0" fontId="14" fillId="0" borderId="0" xfId="0" applyFont="1" applyBorder="1"/>
    <xf numFmtId="0" fontId="6" fillId="0" borderId="0" xfId="0" applyFont="1" applyBorder="1"/>
    <xf numFmtId="166" fontId="0" fillId="0" borderId="11" xfId="0" applyNumberFormat="1" applyFont="1" applyBorder="1"/>
    <xf numFmtId="166" fontId="0" fillId="0" borderId="16" xfId="0" applyNumberFormat="1" applyFont="1" applyBorder="1"/>
    <xf numFmtId="2" fontId="24" fillId="0" borderId="5" xfId="0" applyNumberFormat="1" applyFont="1" applyBorder="1" applyAlignment="1">
      <alignment horizontal="center" vertical="center" wrapText="1"/>
    </xf>
    <xf numFmtId="167" fontId="17" fillId="2" borderId="22" xfId="0" applyNumberFormat="1" applyFont="1" applyFill="1" applyBorder="1"/>
    <xf numFmtId="167" fontId="17" fillId="3" borderId="22" xfId="0" applyNumberFormat="1" applyFont="1" applyFill="1" applyBorder="1"/>
    <xf numFmtId="2" fontId="17" fillId="2" borderId="22" xfId="0" applyNumberFormat="1" applyFont="1" applyFill="1" applyBorder="1"/>
    <xf numFmtId="2" fontId="17" fillId="3" borderId="22" xfId="0" applyNumberFormat="1" applyFont="1" applyFill="1" applyBorder="1"/>
    <xf numFmtId="168" fontId="17" fillId="0" borderId="22" xfId="0" applyNumberFormat="1" applyFont="1" applyBorder="1"/>
    <xf numFmtId="169" fontId="17" fillId="0" borderId="22" xfId="0" applyNumberFormat="1" applyFont="1" applyBorder="1"/>
    <xf numFmtId="2" fontId="17" fillId="3" borderId="50" xfId="0" applyNumberFormat="1" applyFont="1" applyFill="1" applyBorder="1"/>
    <xf numFmtId="2" fontId="17" fillId="0" borderId="33" xfId="0" applyNumberFormat="1" applyFont="1" applyBorder="1"/>
    <xf numFmtId="166" fontId="0" fillId="0" borderId="33" xfId="0" applyNumberFormat="1" applyFont="1" applyBorder="1"/>
    <xf numFmtId="166" fontId="0" fillId="2" borderId="22" xfId="0" applyNumberFormat="1" applyFont="1" applyFill="1" applyBorder="1"/>
    <xf numFmtId="166" fontId="0" fillId="3" borderId="22" xfId="0" applyNumberFormat="1" applyFont="1" applyFill="1" applyBorder="1"/>
    <xf numFmtId="167" fontId="17" fillId="2" borderId="5" xfId="0" applyNumberFormat="1" applyFont="1" applyFill="1" applyBorder="1"/>
    <xf numFmtId="167" fontId="17" fillId="3" borderId="6" xfId="0" applyNumberFormat="1" applyFont="1" applyFill="1" applyBorder="1"/>
    <xf numFmtId="2" fontId="17" fillId="2" borderId="6" xfId="0" applyNumberFormat="1" applyFont="1" applyFill="1" applyBorder="1"/>
    <xf numFmtId="2" fontId="17" fillId="3" borderId="6" xfId="0" applyNumberFormat="1" applyFont="1" applyFill="1" applyBorder="1"/>
    <xf numFmtId="168" fontId="17" fillId="0" borderId="6" xfId="0" applyNumberFormat="1" applyFont="1" applyBorder="1"/>
    <xf numFmtId="169" fontId="17" fillId="0" borderId="6" xfId="0" applyNumberFormat="1" applyFont="1" applyBorder="1"/>
    <xf numFmtId="2" fontId="17" fillId="3" borderId="7" xfId="0" applyNumberFormat="1" applyFont="1" applyFill="1" applyBorder="1"/>
    <xf numFmtId="2" fontId="17" fillId="0" borderId="5" xfId="0" applyNumberFormat="1" applyFont="1" applyBorder="1"/>
    <xf numFmtId="166" fontId="0" fillId="0" borderId="5" xfId="0" applyNumberFormat="1" applyFont="1" applyBorder="1"/>
    <xf numFmtId="166" fontId="0" fillId="2" borderId="6" xfId="0" applyNumberFormat="1" applyFont="1" applyFill="1" applyBorder="1"/>
    <xf numFmtId="166" fontId="0" fillId="3" borderId="6" xfId="0" applyNumberFormat="1" applyFont="1" applyFill="1" applyBorder="1"/>
    <xf numFmtId="0" fontId="0" fillId="0" borderId="23" xfId="0" applyFont="1" applyBorder="1"/>
    <xf numFmtId="0" fontId="0" fillId="0" borderId="52" xfId="0" applyFont="1" applyBorder="1"/>
    <xf numFmtId="0" fontId="0" fillId="0" borderId="53" xfId="0" applyFont="1" applyBorder="1"/>
    <xf numFmtId="2" fontId="0" fillId="0" borderId="54" xfId="0" applyNumberFormat="1" applyFont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169" fontId="6" fillId="0" borderId="0" xfId="0" applyNumberFormat="1" applyFont="1" applyBorder="1"/>
    <xf numFmtId="2" fontId="7" fillId="0" borderId="15" xfId="0" applyNumberFormat="1" applyFont="1" applyBorder="1"/>
    <xf numFmtId="2" fontId="7" fillId="0" borderId="6" xfId="0" applyNumberFormat="1" applyFont="1" applyBorder="1"/>
    <xf numFmtId="167" fontId="17" fillId="0" borderId="11" xfId="0" applyNumberFormat="1" applyFont="1" applyBorder="1" applyAlignment="1">
      <alignment vertical="center" wrapText="1"/>
    </xf>
    <xf numFmtId="2" fontId="17" fillId="3" borderId="9" xfId="0" applyNumberFormat="1" applyFont="1" applyFill="1" applyBorder="1"/>
    <xf numFmtId="167" fontId="17" fillId="0" borderId="16" xfId="0" applyNumberFormat="1" applyFont="1" applyBorder="1" applyAlignment="1">
      <alignment vertical="center" wrapText="1"/>
    </xf>
    <xf numFmtId="2" fontId="17" fillId="3" borderId="14" xfId="0" applyNumberFormat="1" applyFont="1" applyFill="1" applyBorder="1"/>
    <xf numFmtId="167" fontId="17" fillId="0" borderId="20" xfId="0" applyNumberFormat="1" applyFont="1" applyBorder="1" applyAlignment="1">
      <alignment vertical="center" wrapText="1"/>
    </xf>
    <xf numFmtId="2" fontId="17" fillId="3" borderId="18" xfId="0" applyNumberFormat="1" applyFont="1" applyFill="1" applyBorder="1"/>
    <xf numFmtId="0" fontId="36" fillId="0" borderId="0" xfId="0" applyFont="1" applyBorder="1"/>
    <xf numFmtId="0" fontId="35" fillId="0" borderId="0" xfId="0" applyFont="1" applyBorder="1"/>
    <xf numFmtId="0" fontId="37" fillId="0" borderId="0" xfId="0" applyFont="1"/>
    <xf numFmtId="2" fontId="35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9" fillId="2" borderId="45" xfId="0" applyNumberFormat="1" applyFont="1" applyFill="1" applyBorder="1"/>
    <xf numFmtId="2" fontId="9" fillId="2" borderId="40" xfId="0" applyNumberFormat="1" applyFont="1" applyFill="1" applyBorder="1"/>
    <xf numFmtId="2" fontId="9" fillId="2" borderId="44" xfId="0" applyNumberFormat="1" applyFont="1" applyFill="1" applyBorder="1"/>
    <xf numFmtId="2" fontId="9" fillId="2" borderId="7" xfId="0" applyNumberFormat="1" applyFont="1" applyFill="1" applyBorder="1"/>
    <xf numFmtId="2" fontId="9" fillId="2" borderId="49" xfId="0" applyNumberFormat="1" applyFont="1" applyFill="1" applyBorder="1"/>
    <xf numFmtId="2" fontId="9" fillId="3" borderId="12" xfId="0" applyNumberFormat="1" applyFont="1" applyFill="1" applyBorder="1"/>
    <xf numFmtId="166" fontId="18" fillId="2" borderId="6" xfId="0" applyNumberFormat="1" applyFont="1" applyFill="1" applyBorder="1" applyAlignment="1">
      <alignment horizontal="center" vertical="center" wrapText="1"/>
    </xf>
    <xf numFmtId="166" fontId="18" fillId="3" borderId="7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/>
    <xf numFmtId="2" fontId="9" fillId="0" borderId="17" xfId="0" applyNumberFormat="1" applyFont="1" applyBorder="1"/>
    <xf numFmtId="2" fontId="9" fillId="0" borderId="29" xfId="0" applyNumberFormat="1" applyFont="1" applyBorder="1"/>
    <xf numFmtId="2" fontId="9" fillId="0" borderId="38" xfId="0" applyNumberFormat="1" applyFont="1" applyBorder="1"/>
    <xf numFmtId="169" fontId="7" fillId="0" borderId="24" xfId="0" applyNumberFormat="1" applyFont="1" applyBorder="1"/>
    <xf numFmtId="165" fontId="17" fillId="0" borderId="24" xfId="0" applyNumberFormat="1" applyFont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 vertical="center" wrapText="1"/>
    </xf>
    <xf numFmtId="166" fontId="18" fillId="3" borderId="39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/>
    <xf numFmtId="2" fontId="7" fillId="0" borderId="24" xfId="0" applyNumberFormat="1" applyFont="1" applyBorder="1"/>
    <xf numFmtId="165" fontId="17" fillId="0" borderId="2" xfId="0" applyNumberFormat="1" applyFont="1" applyBorder="1" applyAlignment="1">
      <alignment horizontal="center"/>
    </xf>
    <xf numFmtId="2" fontId="7" fillId="3" borderId="9" xfId="0" applyNumberFormat="1" applyFont="1" applyFill="1" applyBorder="1"/>
    <xf numFmtId="2" fontId="7" fillId="3" borderId="14" xfId="0" applyNumberFormat="1" applyFont="1" applyFill="1" applyBorder="1"/>
    <xf numFmtId="2" fontId="7" fillId="3" borderId="39" xfId="0" applyNumberFormat="1" applyFont="1" applyFill="1" applyBorder="1"/>
    <xf numFmtId="2" fontId="7" fillId="3" borderId="41" xfId="0" applyNumberFormat="1" applyFont="1" applyFill="1" applyBorder="1"/>
    <xf numFmtId="2" fontId="17" fillId="2" borderId="40" xfId="0" applyNumberFormat="1" applyFont="1" applyFill="1" applyBorder="1"/>
    <xf numFmtId="2" fontId="17" fillId="2" borderId="44" xfId="0" applyNumberFormat="1" applyFont="1" applyFill="1" applyBorder="1"/>
    <xf numFmtId="2" fontId="17" fillId="2" borderId="50" xfId="0" applyNumberFormat="1" applyFont="1" applyFill="1" applyBorder="1"/>
    <xf numFmtId="2" fontId="17" fillId="2" borderId="7" xfId="0" applyNumberFormat="1" applyFont="1" applyFill="1" applyBorder="1"/>
    <xf numFmtId="2" fontId="17" fillId="3" borderId="34" xfId="0" applyNumberFormat="1" applyFont="1" applyFill="1" applyBorder="1"/>
    <xf numFmtId="2" fontId="17" fillId="3" borderId="39" xfId="0" applyNumberFormat="1" applyFont="1" applyFill="1" applyBorder="1"/>
    <xf numFmtId="2" fontId="17" fillId="2" borderId="45" xfId="0" applyNumberFormat="1" applyFont="1" applyFill="1" applyBorder="1"/>
    <xf numFmtId="2" fontId="17" fillId="3" borderId="55" xfId="0" applyNumberFormat="1" applyFont="1" applyFill="1" applyBorder="1"/>
    <xf numFmtId="167" fontId="17" fillId="2" borderId="8" xfId="0" applyNumberFormat="1" applyFont="1" applyFill="1" applyBorder="1"/>
    <xf numFmtId="167" fontId="17" fillId="2" borderId="13" xfId="0" applyNumberFormat="1" applyFont="1" applyFill="1" applyBorder="1"/>
    <xf numFmtId="167" fontId="17" fillId="2" borderId="21" xfId="0" applyNumberFormat="1" applyFont="1" applyFill="1" applyBorder="1"/>
    <xf numFmtId="167" fontId="17" fillId="2" borderId="38" xfId="0" applyNumberFormat="1" applyFont="1" applyFill="1" applyBorder="1"/>
    <xf numFmtId="0" fontId="14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 applyFill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6" fontId="0" fillId="0" borderId="0" xfId="0" applyNumberFormat="1" applyBorder="1"/>
    <xf numFmtId="0" fontId="4" fillId="0" borderId="0" xfId="0" applyFont="1" applyBorder="1"/>
    <xf numFmtId="2" fontId="28" fillId="0" borderId="0" xfId="0" applyNumberFormat="1" applyFont="1" applyFill="1" applyBorder="1"/>
    <xf numFmtId="2" fontId="35" fillId="0" borderId="0" xfId="0" applyNumberFormat="1" applyFont="1" applyFill="1" applyBorder="1"/>
    <xf numFmtId="0" fontId="32" fillId="0" borderId="0" xfId="0" applyFont="1" applyBorder="1"/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textRotation="90" wrapText="1"/>
    </xf>
    <xf numFmtId="0" fontId="27" fillId="0" borderId="42" xfId="0" applyFont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27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textRotation="90" wrapText="1"/>
    </xf>
    <xf numFmtId="0" fontId="0" fillId="0" borderId="51" xfId="0" applyFont="1" applyBorder="1" applyAlignment="1">
      <alignment horizontal="center" textRotation="90" wrapText="1"/>
    </xf>
    <xf numFmtId="0" fontId="0" fillId="0" borderId="35" xfId="0" applyFont="1" applyBorder="1" applyAlignment="1">
      <alignment horizontal="center" textRotation="90" wrapText="1"/>
    </xf>
    <xf numFmtId="167" fontId="17" fillId="0" borderId="31" xfId="0" applyNumberFormat="1" applyFont="1" applyBorder="1" applyAlignment="1">
      <alignment horizontal="center" vertical="center" wrapText="1"/>
    </xf>
    <xf numFmtId="167" fontId="17" fillId="0" borderId="32" xfId="0" applyNumberFormat="1" applyFont="1" applyBorder="1" applyAlignment="1">
      <alignment horizontal="center" vertical="center" wrapText="1"/>
    </xf>
    <xf numFmtId="167" fontId="17" fillId="0" borderId="36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7" fontId="17" fillId="0" borderId="43" xfId="0" applyNumberFormat="1" applyFont="1" applyBorder="1" applyAlignment="1">
      <alignment horizontal="center" vertical="center" wrapText="1"/>
    </xf>
    <xf numFmtId="167" fontId="17" fillId="0" borderId="2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CC0099"/>
      <color rgb="FFFF5D5D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E194"/>
  <sheetViews>
    <sheetView topLeftCell="A151" zoomScale="50" zoomScaleNormal="50" workbookViewId="0">
      <selection activeCell="A5" sqref="A5"/>
    </sheetView>
  </sheetViews>
  <sheetFormatPr defaultRowHeight="14.4" x14ac:dyDescent="0.3"/>
  <cols>
    <col min="1" max="1" width="37" style="7" bestFit="1" customWidth="1"/>
    <col min="2" max="2" width="17.5546875" bestFit="1" customWidth="1"/>
    <col min="3" max="3" width="9.21875" bestFit="1" customWidth="1"/>
    <col min="4" max="4" width="9.33203125" bestFit="1" customWidth="1"/>
    <col min="5" max="5" width="10.6640625" bestFit="1" customWidth="1"/>
    <col min="6" max="6" width="9.77734375" bestFit="1" customWidth="1"/>
    <col min="7" max="8" width="9" bestFit="1" customWidth="1"/>
    <col min="9" max="9" width="13.109375" bestFit="1" customWidth="1"/>
    <col min="10" max="10" width="11" customWidth="1"/>
    <col min="11" max="11" width="12.88671875" bestFit="1" customWidth="1"/>
    <col min="12" max="12" width="13.109375" customWidth="1"/>
  </cols>
  <sheetData>
    <row r="1" spans="1:57" x14ac:dyDescent="0.3">
      <c r="A1" s="212" t="s">
        <v>0</v>
      </c>
    </row>
    <row r="3" spans="1:57" x14ac:dyDescent="0.3">
      <c r="A3" s="213" t="s">
        <v>70</v>
      </c>
      <c r="F3" t="s">
        <v>72</v>
      </c>
      <c r="R3" s="4"/>
      <c r="S3" s="5"/>
      <c r="Z3" s="3"/>
      <c r="AD3" s="3"/>
      <c r="AI3" s="4"/>
      <c r="AJ3" s="5"/>
      <c r="AS3" s="3"/>
      <c r="AY3" s="4"/>
      <c r="AZ3" s="4"/>
      <c r="BA3" s="5"/>
      <c r="BB3" s="5"/>
      <c r="BC3" s="5"/>
      <c r="BD3" s="5"/>
    </row>
    <row r="4" spans="1:57" ht="18" customHeight="1" x14ac:dyDescent="0.35">
      <c r="A4" s="2" t="s">
        <v>117</v>
      </c>
      <c r="B4" s="2" t="s">
        <v>1</v>
      </c>
      <c r="C4" s="2" t="s">
        <v>2</v>
      </c>
      <c r="D4" s="2" t="s">
        <v>2</v>
      </c>
      <c r="E4" s="2" t="s">
        <v>3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S4" s="4"/>
      <c r="T4" s="5"/>
      <c r="AJ4" s="4"/>
      <c r="AK4" s="5"/>
      <c r="AZ4" s="4"/>
      <c r="BA4" s="4"/>
      <c r="BB4" s="5"/>
      <c r="BC4" s="5"/>
      <c r="BD4" s="5"/>
      <c r="BE4" s="5"/>
    </row>
    <row r="5" spans="1:57" ht="16.2" x14ac:dyDescent="0.3">
      <c r="B5" s="2" t="s">
        <v>10</v>
      </c>
      <c r="C5" s="2" t="s">
        <v>11</v>
      </c>
      <c r="D5" s="2" t="s">
        <v>102</v>
      </c>
      <c r="E5" s="2" t="s">
        <v>12</v>
      </c>
      <c r="F5" s="2" t="s">
        <v>13</v>
      </c>
      <c r="G5" s="2"/>
      <c r="H5" s="2"/>
      <c r="I5" s="2" t="s">
        <v>14</v>
      </c>
      <c r="J5" s="2" t="s">
        <v>14</v>
      </c>
      <c r="K5" s="2" t="s">
        <v>15</v>
      </c>
      <c r="L5" s="2" t="s">
        <v>15</v>
      </c>
      <c r="AZ5" s="4"/>
      <c r="BA5" s="4"/>
      <c r="BB5" s="4"/>
      <c r="BC5" s="4"/>
      <c r="BD5" s="4"/>
      <c r="BE5" s="4"/>
    </row>
    <row r="6" spans="1:57" x14ac:dyDescent="0.3">
      <c r="I6" s="4"/>
      <c r="AZ6" s="4"/>
      <c r="BA6" s="4"/>
      <c r="BB6" s="4"/>
      <c r="BC6" s="4"/>
      <c r="BD6" s="4"/>
      <c r="BE6" s="4"/>
    </row>
    <row r="7" spans="1:57" x14ac:dyDescent="0.3">
      <c r="A7" s="7">
        <v>1</v>
      </c>
      <c r="B7" s="270">
        <v>0</v>
      </c>
      <c r="C7" s="3">
        <v>1.07</v>
      </c>
      <c r="D7" s="8">
        <f>C7*0.622859047165353</f>
        <v>0.66645918046692776</v>
      </c>
      <c r="E7">
        <v>57.8</v>
      </c>
      <c r="F7">
        <f>(E7/1000)</f>
        <v>5.7799999999999997E-2</v>
      </c>
      <c r="G7" s="9">
        <v>0.41111111111111115</v>
      </c>
      <c r="H7" s="9">
        <v>0.4597222222222222</v>
      </c>
      <c r="I7" s="10">
        <v>9.99</v>
      </c>
      <c r="J7" s="3">
        <v>7.27</v>
      </c>
      <c r="K7">
        <v>2.2839</v>
      </c>
      <c r="L7" t="s">
        <v>87</v>
      </c>
      <c r="AZ7" s="4"/>
      <c r="BA7" s="4"/>
      <c r="BB7" s="4"/>
      <c r="BC7" s="4"/>
      <c r="BD7" s="4"/>
      <c r="BE7" s="4"/>
    </row>
    <row r="8" spans="1:57" x14ac:dyDescent="0.3">
      <c r="A8" s="7">
        <v>2</v>
      </c>
      <c r="B8" s="270"/>
      <c r="C8" s="3">
        <v>1.02</v>
      </c>
      <c r="D8" s="8">
        <f t="shared" ref="D8:D48" si="0">C8*0.622859047165353</f>
        <v>0.63531622810866006</v>
      </c>
      <c r="E8">
        <v>57.8</v>
      </c>
      <c r="F8">
        <f t="shared" ref="F8:F48" si="1">(E8/1000)</f>
        <v>5.7799999999999997E-2</v>
      </c>
      <c r="G8" s="9">
        <v>0.41111111111111115</v>
      </c>
      <c r="H8" s="9">
        <v>0.45694444444444443</v>
      </c>
      <c r="I8" s="10">
        <v>9.99</v>
      </c>
      <c r="J8" s="3">
        <v>7.5</v>
      </c>
      <c r="K8">
        <v>2.2839</v>
      </c>
      <c r="L8" t="s">
        <v>87</v>
      </c>
      <c r="AZ8" s="4"/>
      <c r="BA8" s="4"/>
      <c r="BB8" s="4"/>
      <c r="BC8" s="4"/>
      <c r="BD8" s="4"/>
      <c r="BE8" s="4"/>
    </row>
    <row r="9" spans="1:57" x14ac:dyDescent="0.3">
      <c r="A9" s="7">
        <v>3</v>
      </c>
      <c r="B9" s="270"/>
      <c r="C9" s="3">
        <v>1</v>
      </c>
      <c r="D9" s="8">
        <f t="shared" si="0"/>
        <v>0.62285904716535301</v>
      </c>
      <c r="E9">
        <v>57.8</v>
      </c>
      <c r="F9">
        <f t="shared" si="1"/>
        <v>5.7799999999999997E-2</v>
      </c>
      <c r="G9" s="9">
        <v>0.41111111111111115</v>
      </c>
      <c r="H9" s="9">
        <v>0.46111111111111108</v>
      </c>
      <c r="I9" s="10">
        <v>9.99</v>
      </c>
      <c r="J9" s="3">
        <v>7.25</v>
      </c>
      <c r="K9">
        <v>2.2839</v>
      </c>
      <c r="L9" t="s">
        <v>87</v>
      </c>
      <c r="AZ9" s="4"/>
      <c r="BA9" s="4"/>
      <c r="BB9" s="4"/>
      <c r="BC9" s="4"/>
      <c r="BD9" s="4"/>
      <c r="BE9" s="4"/>
    </row>
    <row r="10" spans="1:57" x14ac:dyDescent="0.3">
      <c r="A10" s="7">
        <v>4</v>
      </c>
      <c r="B10" s="270"/>
      <c r="C10" s="3">
        <v>1</v>
      </c>
      <c r="D10" s="8">
        <f t="shared" si="0"/>
        <v>0.62285904716535301</v>
      </c>
      <c r="E10">
        <v>57.8</v>
      </c>
      <c r="F10">
        <f t="shared" si="1"/>
        <v>5.7799999999999997E-2</v>
      </c>
      <c r="G10" s="9">
        <v>0.41111111111111115</v>
      </c>
      <c r="H10" s="9">
        <v>0.45555555555555555</v>
      </c>
      <c r="I10" s="10">
        <v>9.99</v>
      </c>
      <c r="J10" s="3">
        <v>7.42</v>
      </c>
      <c r="K10">
        <v>2.2839</v>
      </c>
      <c r="L10">
        <v>2.2936999999999999</v>
      </c>
      <c r="AZ10" s="4"/>
      <c r="BA10" s="4"/>
      <c r="BB10" s="4"/>
      <c r="BC10" s="4"/>
      <c r="BD10" s="4"/>
      <c r="BE10" s="4"/>
    </row>
    <row r="11" spans="1:57" x14ac:dyDescent="0.3">
      <c r="A11" s="7">
        <v>5</v>
      </c>
      <c r="B11" s="270"/>
      <c r="C11" s="3">
        <v>0.98</v>
      </c>
      <c r="D11" s="8">
        <f t="shared" si="0"/>
        <v>0.61040186622204595</v>
      </c>
      <c r="E11">
        <v>57.8</v>
      </c>
      <c r="F11">
        <f t="shared" si="1"/>
        <v>5.7799999999999997E-2</v>
      </c>
      <c r="G11" s="9">
        <v>0.41111111111111115</v>
      </c>
      <c r="H11" s="9">
        <v>0.45416666666666666</v>
      </c>
      <c r="I11" s="10">
        <v>9.99</v>
      </c>
      <c r="J11" s="3">
        <v>7.61</v>
      </c>
      <c r="K11">
        <v>2.2839</v>
      </c>
      <c r="L11">
        <v>2.2988</v>
      </c>
      <c r="AZ11" s="4"/>
      <c r="BA11" s="4"/>
      <c r="BB11" s="4"/>
      <c r="BC11" s="4"/>
      <c r="BD11" s="4"/>
      <c r="BE11" s="4"/>
    </row>
    <row r="12" spans="1:57" x14ac:dyDescent="0.3">
      <c r="A12" s="7" t="s">
        <v>16</v>
      </c>
      <c r="B12" s="270"/>
      <c r="C12" s="3">
        <v>0</v>
      </c>
      <c r="D12" s="8">
        <f t="shared" si="0"/>
        <v>0</v>
      </c>
      <c r="E12">
        <v>57.8</v>
      </c>
      <c r="F12">
        <f t="shared" si="1"/>
        <v>5.7799999999999997E-2</v>
      </c>
      <c r="G12" s="9">
        <v>0.41111111111111115</v>
      </c>
      <c r="H12" s="9">
        <v>0.45833333333333331</v>
      </c>
      <c r="I12" s="10">
        <v>9.99</v>
      </c>
      <c r="J12" s="11">
        <v>9.4600000000000009</v>
      </c>
      <c r="K12">
        <v>2.2839</v>
      </c>
      <c r="L12">
        <v>2.2805</v>
      </c>
    </row>
    <row r="13" spans="1:57" x14ac:dyDescent="0.3">
      <c r="A13" s="7">
        <v>1</v>
      </c>
      <c r="B13" s="270">
        <v>20</v>
      </c>
      <c r="C13" s="3">
        <v>1.07</v>
      </c>
      <c r="D13" s="8">
        <f t="shared" si="0"/>
        <v>0.66645918046692776</v>
      </c>
      <c r="E13">
        <v>57.8</v>
      </c>
      <c r="F13">
        <f t="shared" si="1"/>
        <v>5.7799999999999997E-2</v>
      </c>
      <c r="G13" s="9">
        <v>0.46458333333333335</v>
      </c>
      <c r="H13" s="9">
        <v>0.5083333333333333</v>
      </c>
      <c r="I13" s="10">
        <v>9.99</v>
      </c>
      <c r="J13" s="3">
        <v>12.55</v>
      </c>
      <c r="K13">
        <v>2.2839</v>
      </c>
      <c r="L13">
        <v>2.2223999999999999</v>
      </c>
    </row>
    <row r="14" spans="1:57" x14ac:dyDescent="0.3">
      <c r="A14" s="7">
        <v>2</v>
      </c>
      <c r="B14" s="270"/>
      <c r="C14" s="3">
        <v>1.02</v>
      </c>
      <c r="D14" s="8">
        <f t="shared" si="0"/>
        <v>0.63531622810866006</v>
      </c>
      <c r="E14">
        <v>57.8</v>
      </c>
      <c r="F14">
        <f t="shared" si="1"/>
        <v>5.7799999999999997E-2</v>
      </c>
      <c r="G14" s="9">
        <v>0.46458333333333335</v>
      </c>
      <c r="H14" s="9">
        <v>0.50972222222222219</v>
      </c>
      <c r="I14" s="10">
        <v>9.99</v>
      </c>
      <c r="J14" s="3">
        <v>11.65</v>
      </c>
      <c r="K14">
        <v>2.2839</v>
      </c>
      <c r="L14">
        <v>2.1631</v>
      </c>
    </row>
    <row r="15" spans="1:57" x14ac:dyDescent="0.3">
      <c r="A15" s="7">
        <v>3</v>
      </c>
      <c r="B15" s="270"/>
      <c r="C15" s="3">
        <v>1</v>
      </c>
      <c r="D15" s="8">
        <f t="shared" si="0"/>
        <v>0.62285904716535301</v>
      </c>
      <c r="E15">
        <v>57.8</v>
      </c>
      <c r="F15">
        <f t="shared" si="1"/>
        <v>5.7799999999999997E-2</v>
      </c>
      <c r="G15" s="9">
        <v>0.46458333333333335</v>
      </c>
      <c r="H15" s="9">
        <v>0.51111111111111118</v>
      </c>
      <c r="I15" s="10">
        <v>9.99</v>
      </c>
      <c r="J15" s="3">
        <v>12.74</v>
      </c>
      <c r="K15">
        <v>2.2839</v>
      </c>
      <c r="L15">
        <v>2.1063000000000001</v>
      </c>
    </row>
    <row r="16" spans="1:57" x14ac:dyDescent="0.3">
      <c r="A16" s="7">
        <v>4</v>
      </c>
      <c r="B16" s="270"/>
      <c r="C16" s="3">
        <v>1</v>
      </c>
      <c r="D16" s="8">
        <f t="shared" si="0"/>
        <v>0.62285904716535301</v>
      </c>
      <c r="E16">
        <v>57.8</v>
      </c>
      <c r="F16">
        <f t="shared" si="1"/>
        <v>5.7799999999999997E-2</v>
      </c>
      <c r="G16" s="9">
        <v>0.46458333333333335</v>
      </c>
      <c r="H16" s="9">
        <v>0.50694444444444442</v>
      </c>
      <c r="I16" s="10">
        <v>9.99</v>
      </c>
      <c r="J16" s="3">
        <v>13.12</v>
      </c>
      <c r="K16">
        <v>2.2839</v>
      </c>
      <c r="L16">
        <v>2.1709999999999998</v>
      </c>
    </row>
    <row r="17" spans="1:12" x14ac:dyDescent="0.3">
      <c r="A17" s="7">
        <v>5</v>
      </c>
      <c r="B17" s="270"/>
      <c r="C17" s="3">
        <v>0.98</v>
      </c>
      <c r="D17" s="8">
        <f t="shared" si="0"/>
        <v>0.61040186622204595</v>
      </c>
      <c r="E17">
        <v>57.8</v>
      </c>
      <c r="F17">
        <f t="shared" si="1"/>
        <v>5.7799999999999997E-2</v>
      </c>
      <c r="G17" s="9">
        <v>0.46458333333333335</v>
      </c>
      <c r="H17" s="9">
        <v>0.51250000000000007</v>
      </c>
      <c r="I17" s="10">
        <v>9.99</v>
      </c>
      <c r="J17" s="3">
        <v>12.53</v>
      </c>
      <c r="K17">
        <v>2.2839</v>
      </c>
      <c r="L17">
        <v>2.1339000000000001</v>
      </c>
    </row>
    <row r="18" spans="1:12" x14ac:dyDescent="0.3">
      <c r="A18" s="7" t="s">
        <v>16</v>
      </c>
      <c r="B18" s="270"/>
      <c r="C18" s="3">
        <v>0</v>
      </c>
      <c r="D18" s="8">
        <f t="shared" si="0"/>
        <v>0</v>
      </c>
      <c r="E18">
        <v>57.8</v>
      </c>
      <c r="F18">
        <f t="shared" si="1"/>
        <v>5.7799999999999997E-2</v>
      </c>
      <c r="G18" s="9">
        <v>0.46458333333333335</v>
      </c>
      <c r="H18" s="9">
        <v>0.5131944444444444</v>
      </c>
      <c r="I18" s="10">
        <v>9.99</v>
      </c>
      <c r="J18" s="3">
        <v>9.56</v>
      </c>
      <c r="K18">
        <v>2.2839</v>
      </c>
      <c r="L18">
        <v>2.2904</v>
      </c>
    </row>
    <row r="19" spans="1:12" x14ac:dyDescent="0.3">
      <c r="A19" s="7">
        <v>1</v>
      </c>
      <c r="B19" s="270">
        <v>80</v>
      </c>
      <c r="C19" s="3">
        <v>1.07</v>
      </c>
      <c r="D19" s="8">
        <f t="shared" si="0"/>
        <v>0.66645918046692776</v>
      </c>
      <c r="E19">
        <v>57.8</v>
      </c>
      <c r="F19">
        <f t="shared" si="1"/>
        <v>5.7799999999999997E-2</v>
      </c>
      <c r="G19" s="9">
        <v>0.51736111111111105</v>
      </c>
      <c r="H19" s="9">
        <v>0.56527777777777777</v>
      </c>
      <c r="I19" s="10">
        <v>9.8800000000000008</v>
      </c>
      <c r="J19" s="3">
        <v>15.48</v>
      </c>
      <c r="K19">
        <v>2.2839</v>
      </c>
      <c r="L19">
        <v>2.1545000000000001</v>
      </c>
    </row>
    <row r="20" spans="1:12" x14ac:dyDescent="0.3">
      <c r="A20" s="7">
        <v>2</v>
      </c>
      <c r="B20" s="270"/>
      <c r="C20" s="3">
        <v>1.02</v>
      </c>
      <c r="D20" s="8">
        <f t="shared" si="0"/>
        <v>0.63531622810866006</v>
      </c>
      <c r="E20">
        <v>57.8</v>
      </c>
      <c r="F20">
        <f t="shared" si="1"/>
        <v>5.7799999999999997E-2</v>
      </c>
      <c r="G20" s="9">
        <v>0.51736111111111105</v>
      </c>
      <c r="H20" s="9">
        <v>0.56180555555555556</v>
      </c>
      <c r="I20" s="10">
        <v>9.8800000000000008</v>
      </c>
      <c r="J20" s="3">
        <v>14.21</v>
      </c>
      <c r="K20">
        <v>2.2839</v>
      </c>
      <c r="L20">
        <v>2.1617000000000002</v>
      </c>
    </row>
    <row r="21" spans="1:12" x14ac:dyDescent="0.3">
      <c r="A21" s="7">
        <v>3</v>
      </c>
      <c r="B21" s="270"/>
      <c r="C21" s="3">
        <v>1</v>
      </c>
      <c r="D21" s="8">
        <f t="shared" si="0"/>
        <v>0.62285904716535301</v>
      </c>
      <c r="E21">
        <v>57.8</v>
      </c>
      <c r="F21">
        <f t="shared" si="1"/>
        <v>5.7799999999999997E-2</v>
      </c>
      <c r="G21" s="9">
        <v>0.51736111111111105</v>
      </c>
      <c r="H21" s="9">
        <v>0.56041666666666667</v>
      </c>
      <c r="I21" s="10">
        <v>9.8800000000000008</v>
      </c>
      <c r="J21" s="3">
        <v>16.7</v>
      </c>
      <c r="K21">
        <v>2.2839</v>
      </c>
      <c r="L21">
        <v>2.1608999999999998</v>
      </c>
    </row>
    <row r="22" spans="1:12" x14ac:dyDescent="0.3">
      <c r="A22" s="7">
        <v>4</v>
      </c>
      <c r="B22" s="270"/>
      <c r="C22" s="3">
        <v>1</v>
      </c>
      <c r="D22" s="8">
        <f t="shared" si="0"/>
        <v>0.62285904716535301</v>
      </c>
      <c r="E22">
        <v>57.8</v>
      </c>
      <c r="F22">
        <f t="shared" si="1"/>
        <v>5.7799999999999997E-2</v>
      </c>
      <c r="G22" s="9">
        <v>0.51736111111111105</v>
      </c>
      <c r="H22" s="9">
        <v>0.5625</v>
      </c>
      <c r="I22" s="10">
        <v>9.8800000000000008</v>
      </c>
      <c r="J22" s="3">
        <v>15.89</v>
      </c>
      <c r="K22">
        <v>2.2839</v>
      </c>
      <c r="L22">
        <v>2.1276000000000002</v>
      </c>
    </row>
    <row r="23" spans="1:12" x14ac:dyDescent="0.3">
      <c r="A23" s="7">
        <v>5</v>
      </c>
      <c r="B23" s="270"/>
      <c r="C23" s="3">
        <v>0.98</v>
      </c>
      <c r="D23" s="8">
        <f t="shared" si="0"/>
        <v>0.61040186622204595</v>
      </c>
      <c r="E23">
        <v>57.8</v>
      </c>
      <c r="F23">
        <f t="shared" si="1"/>
        <v>5.7799999999999997E-2</v>
      </c>
      <c r="G23" s="9">
        <v>0.51736111111111105</v>
      </c>
      <c r="H23" s="9">
        <v>0.56388888888888888</v>
      </c>
      <c r="I23" s="10">
        <v>9.8800000000000008</v>
      </c>
      <c r="J23" s="3">
        <v>16.03</v>
      </c>
      <c r="K23">
        <v>2.2839</v>
      </c>
      <c r="L23">
        <v>2.1488999999999998</v>
      </c>
    </row>
    <row r="24" spans="1:12" x14ac:dyDescent="0.3">
      <c r="A24" s="7" t="s">
        <v>16</v>
      </c>
      <c r="B24" s="270"/>
      <c r="C24" s="3">
        <v>0</v>
      </c>
      <c r="D24" s="8">
        <f t="shared" si="0"/>
        <v>0</v>
      </c>
      <c r="E24">
        <v>57.8</v>
      </c>
      <c r="F24">
        <f t="shared" si="1"/>
        <v>5.7799999999999997E-2</v>
      </c>
      <c r="G24" s="9">
        <v>0.51736111111111105</v>
      </c>
      <c r="H24" s="9">
        <v>0.56597222222222221</v>
      </c>
      <c r="I24" s="10">
        <v>9.8800000000000008</v>
      </c>
      <c r="J24" s="3">
        <v>8.9600000000000009</v>
      </c>
      <c r="K24">
        <v>2.2839</v>
      </c>
      <c r="L24">
        <v>2.3576000000000001</v>
      </c>
    </row>
    <row r="25" spans="1:12" x14ac:dyDescent="0.3">
      <c r="A25" s="7">
        <v>1</v>
      </c>
      <c r="B25" s="270">
        <v>160</v>
      </c>
      <c r="C25" s="3">
        <v>1.07</v>
      </c>
      <c r="D25" s="8">
        <f t="shared" si="0"/>
        <v>0.66645918046692776</v>
      </c>
      <c r="E25">
        <v>57.8</v>
      </c>
      <c r="F25">
        <f t="shared" si="1"/>
        <v>5.7799999999999997E-2</v>
      </c>
      <c r="G25" s="9">
        <v>0.57013888888888886</v>
      </c>
      <c r="H25" s="9">
        <v>0.59861111111111109</v>
      </c>
      <c r="I25" s="10">
        <v>9.76</v>
      </c>
      <c r="J25" s="3">
        <v>14.16</v>
      </c>
      <c r="K25">
        <v>2.3092999999999999</v>
      </c>
      <c r="L25">
        <v>2.2101000000000002</v>
      </c>
    </row>
    <row r="26" spans="1:12" x14ac:dyDescent="0.3">
      <c r="A26" s="7">
        <v>2</v>
      </c>
      <c r="B26" s="270"/>
      <c r="C26" s="3">
        <v>1.02</v>
      </c>
      <c r="D26" s="8">
        <f t="shared" si="0"/>
        <v>0.63531622810866006</v>
      </c>
      <c r="E26">
        <v>57.8</v>
      </c>
      <c r="F26">
        <f t="shared" si="1"/>
        <v>5.7799999999999997E-2</v>
      </c>
      <c r="G26" s="9">
        <v>0.57013888888888886</v>
      </c>
      <c r="H26" s="9">
        <v>0.59444444444444444</v>
      </c>
      <c r="I26" s="10">
        <v>9.76</v>
      </c>
      <c r="J26" s="12">
        <v>13.72</v>
      </c>
      <c r="K26">
        <v>2.3092999999999999</v>
      </c>
      <c r="L26">
        <v>2.2511000000000001</v>
      </c>
    </row>
    <row r="27" spans="1:12" x14ac:dyDescent="0.3">
      <c r="A27" s="7">
        <v>3</v>
      </c>
      <c r="B27" s="270"/>
      <c r="C27" s="3">
        <v>1</v>
      </c>
      <c r="D27" s="8">
        <f t="shared" si="0"/>
        <v>0.62285904716535301</v>
      </c>
      <c r="E27">
        <v>57.8</v>
      </c>
      <c r="F27">
        <f t="shared" si="1"/>
        <v>5.7799999999999997E-2</v>
      </c>
      <c r="G27" s="9">
        <v>0.57013888888888886</v>
      </c>
      <c r="H27" s="9">
        <v>0.59791666666666665</v>
      </c>
      <c r="I27" s="10">
        <v>9.76</v>
      </c>
      <c r="J27" s="3">
        <v>14.4</v>
      </c>
      <c r="K27">
        <v>2.3092999999999999</v>
      </c>
      <c r="L27">
        <v>2.2099000000000002</v>
      </c>
    </row>
    <row r="28" spans="1:12" x14ac:dyDescent="0.3">
      <c r="A28" s="7">
        <v>4</v>
      </c>
      <c r="B28" s="270"/>
      <c r="C28" s="3">
        <v>1</v>
      </c>
      <c r="D28" s="8">
        <f t="shared" si="0"/>
        <v>0.62285904716535301</v>
      </c>
      <c r="E28">
        <v>57.8</v>
      </c>
      <c r="F28">
        <f t="shared" si="1"/>
        <v>5.7799999999999997E-2</v>
      </c>
      <c r="G28" s="9">
        <v>0.57013888888888886</v>
      </c>
      <c r="H28" s="9">
        <v>0.59513888888888888</v>
      </c>
      <c r="I28" s="10">
        <v>9.76</v>
      </c>
      <c r="J28" s="3">
        <v>14.1</v>
      </c>
      <c r="K28">
        <v>2.3092999999999999</v>
      </c>
      <c r="L28">
        <v>2.2061999999999999</v>
      </c>
    </row>
    <row r="29" spans="1:12" x14ac:dyDescent="0.3">
      <c r="A29" s="7">
        <v>5</v>
      </c>
      <c r="B29" s="270"/>
      <c r="C29" s="3">
        <v>0.98</v>
      </c>
      <c r="D29" s="8">
        <f t="shared" si="0"/>
        <v>0.61040186622204595</v>
      </c>
      <c r="E29">
        <v>57.8</v>
      </c>
      <c r="F29">
        <f>(E29/1000)</f>
        <v>5.7799999999999997E-2</v>
      </c>
      <c r="G29" s="9">
        <v>0.57013888888888886</v>
      </c>
      <c r="H29" s="9">
        <v>0.59652777777777777</v>
      </c>
      <c r="I29" s="10">
        <v>9.76</v>
      </c>
      <c r="J29" s="3">
        <v>13.93</v>
      </c>
      <c r="K29">
        <v>2.3092999999999999</v>
      </c>
      <c r="L29">
        <v>2.2155</v>
      </c>
    </row>
    <row r="30" spans="1:12" x14ac:dyDescent="0.3">
      <c r="A30" s="7" t="s">
        <v>16</v>
      </c>
      <c r="B30" s="270"/>
      <c r="C30" s="3">
        <v>0</v>
      </c>
      <c r="D30" s="8">
        <f t="shared" si="0"/>
        <v>0</v>
      </c>
      <c r="E30">
        <v>57.8</v>
      </c>
      <c r="F30">
        <f t="shared" si="1"/>
        <v>5.7799999999999997E-2</v>
      </c>
      <c r="G30" s="9">
        <v>0.57013888888888886</v>
      </c>
      <c r="H30" s="9">
        <v>0.59930555555555554</v>
      </c>
      <c r="I30" s="10">
        <v>9.76</v>
      </c>
      <c r="J30" s="3">
        <v>9.18</v>
      </c>
      <c r="K30">
        <v>2.3092999999999999</v>
      </c>
      <c r="L30">
        <v>2.3216000000000001</v>
      </c>
    </row>
    <row r="31" spans="1:12" x14ac:dyDescent="0.3">
      <c r="A31" s="7">
        <v>1</v>
      </c>
      <c r="B31" s="270">
        <v>320</v>
      </c>
      <c r="C31" s="3">
        <v>1.07</v>
      </c>
      <c r="D31" s="8">
        <f t="shared" si="0"/>
        <v>0.66645918046692776</v>
      </c>
      <c r="E31">
        <v>57.8</v>
      </c>
      <c r="F31">
        <f t="shared" si="1"/>
        <v>5.7799999999999997E-2</v>
      </c>
      <c r="G31" s="9">
        <v>0.60486111111111118</v>
      </c>
      <c r="H31" s="9">
        <v>0.63263888888888886</v>
      </c>
      <c r="I31" s="10">
        <v>9.76</v>
      </c>
      <c r="J31" s="3">
        <v>14.93</v>
      </c>
      <c r="K31">
        <v>2.3092999999999999</v>
      </c>
      <c r="L31">
        <v>2.2698999999999998</v>
      </c>
    </row>
    <row r="32" spans="1:12" x14ac:dyDescent="0.3">
      <c r="A32" s="7">
        <v>2</v>
      </c>
      <c r="B32" s="270"/>
      <c r="C32" s="3">
        <v>1.02</v>
      </c>
      <c r="D32" s="8">
        <f t="shared" si="0"/>
        <v>0.63531622810866006</v>
      </c>
      <c r="E32">
        <v>57.8</v>
      </c>
      <c r="F32">
        <f t="shared" si="1"/>
        <v>5.7799999999999997E-2</v>
      </c>
      <c r="G32" s="9">
        <v>0.60486111111111118</v>
      </c>
      <c r="H32" s="9">
        <v>0.62847222222222221</v>
      </c>
      <c r="I32" s="10">
        <v>9.76</v>
      </c>
      <c r="J32" s="12">
        <v>14.15</v>
      </c>
      <c r="K32">
        <v>2.3092999999999999</v>
      </c>
      <c r="L32">
        <v>2.2517</v>
      </c>
    </row>
    <row r="33" spans="1:12" x14ac:dyDescent="0.3">
      <c r="A33" s="7">
        <v>3</v>
      </c>
      <c r="B33" s="270"/>
      <c r="C33" s="3">
        <v>1</v>
      </c>
      <c r="D33" s="8">
        <f t="shared" si="0"/>
        <v>0.62285904716535301</v>
      </c>
      <c r="E33">
        <v>57.8</v>
      </c>
      <c r="F33">
        <f t="shared" si="1"/>
        <v>5.7799999999999997E-2</v>
      </c>
      <c r="G33" s="9">
        <v>0.60486111111111118</v>
      </c>
      <c r="H33" s="9">
        <v>0.63124999999999998</v>
      </c>
      <c r="I33" s="10">
        <v>9.76</v>
      </c>
      <c r="J33" s="3">
        <v>14.84</v>
      </c>
      <c r="K33">
        <v>2.3092999999999999</v>
      </c>
      <c r="L33">
        <v>2.1989999999999998</v>
      </c>
    </row>
    <row r="34" spans="1:12" x14ac:dyDescent="0.3">
      <c r="A34" s="7">
        <v>4</v>
      </c>
      <c r="B34" s="270"/>
      <c r="C34" s="3">
        <v>1</v>
      </c>
      <c r="D34" s="8">
        <f t="shared" si="0"/>
        <v>0.62285904716535301</v>
      </c>
      <c r="E34">
        <v>57.8</v>
      </c>
      <c r="F34">
        <f t="shared" si="1"/>
        <v>5.7799999999999997E-2</v>
      </c>
      <c r="G34" s="9">
        <v>0.60486111111111118</v>
      </c>
      <c r="H34" s="9">
        <v>0.62777777777777777</v>
      </c>
      <c r="I34" s="10">
        <v>9.76</v>
      </c>
      <c r="J34" s="3">
        <v>14.94</v>
      </c>
      <c r="K34">
        <v>2.3092999999999999</v>
      </c>
      <c r="L34">
        <v>2.2193999999999998</v>
      </c>
    </row>
    <row r="35" spans="1:12" x14ac:dyDescent="0.3">
      <c r="A35" s="7">
        <v>5</v>
      </c>
      <c r="B35" s="270"/>
      <c r="C35" s="3">
        <v>0.98</v>
      </c>
      <c r="D35" s="8">
        <f t="shared" si="0"/>
        <v>0.61040186622204595</v>
      </c>
      <c r="E35">
        <v>57.8</v>
      </c>
      <c r="F35">
        <f t="shared" si="1"/>
        <v>5.7799999999999997E-2</v>
      </c>
      <c r="G35" s="9">
        <v>0.60486111111111118</v>
      </c>
      <c r="H35" s="9">
        <v>0.62986111111111109</v>
      </c>
      <c r="I35" s="10">
        <v>9.76</v>
      </c>
      <c r="J35" s="3">
        <v>15.76</v>
      </c>
      <c r="K35">
        <v>2.3092999999999999</v>
      </c>
      <c r="L35">
        <v>2.2745000000000002</v>
      </c>
    </row>
    <row r="36" spans="1:12" x14ac:dyDescent="0.3">
      <c r="A36" s="7" t="s">
        <v>16</v>
      </c>
      <c r="B36" s="270"/>
      <c r="C36" s="3">
        <v>0</v>
      </c>
      <c r="D36" s="8">
        <f t="shared" si="0"/>
        <v>0</v>
      </c>
      <c r="E36">
        <v>57.8</v>
      </c>
      <c r="F36">
        <f t="shared" si="1"/>
        <v>5.7799999999999997E-2</v>
      </c>
      <c r="G36" s="9">
        <v>0.60486111111111118</v>
      </c>
      <c r="H36" s="9">
        <v>0.6333333333333333</v>
      </c>
      <c r="I36" s="10">
        <v>9.76</v>
      </c>
      <c r="J36" s="3">
        <v>9.2799999999999994</v>
      </c>
      <c r="K36">
        <v>2.3092999999999999</v>
      </c>
      <c r="L36">
        <v>2.3222</v>
      </c>
    </row>
    <row r="37" spans="1:12" x14ac:dyDescent="0.3">
      <c r="A37" s="7">
        <v>1</v>
      </c>
      <c r="B37" s="270">
        <v>500</v>
      </c>
      <c r="C37" s="3">
        <v>1.07</v>
      </c>
      <c r="D37" s="8">
        <f t="shared" si="0"/>
        <v>0.66645918046692776</v>
      </c>
      <c r="E37">
        <v>57.8</v>
      </c>
      <c r="F37">
        <f t="shared" si="1"/>
        <v>5.7799999999999997E-2</v>
      </c>
      <c r="G37" s="9">
        <v>0.64097222222222217</v>
      </c>
      <c r="H37" s="9">
        <v>0.66388888888888886</v>
      </c>
      <c r="I37" s="10">
        <v>9.7200000000000006</v>
      </c>
      <c r="J37" s="3">
        <v>13.7</v>
      </c>
      <c r="K37">
        <v>2.3092999999999999</v>
      </c>
      <c r="L37">
        <v>2.2179000000000002</v>
      </c>
    </row>
    <row r="38" spans="1:12" x14ac:dyDescent="0.3">
      <c r="A38" s="7">
        <v>2</v>
      </c>
      <c r="B38" s="270"/>
      <c r="C38" s="3">
        <v>1.02</v>
      </c>
      <c r="D38" s="8">
        <f t="shared" si="0"/>
        <v>0.63531622810866006</v>
      </c>
      <c r="E38">
        <v>57.8</v>
      </c>
      <c r="F38">
        <f t="shared" si="1"/>
        <v>5.7799999999999997E-2</v>
      </c>
      <c r="G38" s="9">
        <v>0.64097222222222217</v>
      </c>
      <c r="H38" s="9">
        <v>0.66805555555555562</v>
      </c>
      <c r="I38" s="10">
        <v>9.7200000000000006</v>
      </c>
      <c r="J38" s="12">
        <v>14.39</v>
      </c>
      <c r="K38">
        <v>2.3092999999999999</v>
      </c>
      <c r="L38">
        <v>2.2406999999999999</v>
      </c>
    </row>
    <row r="39" spans="1:12" x14ac:dyDescent="0.3">
      <c r="A39" s="7">
        <v>3</v>
      </c>
      <c r="B39" s="270"/>
      <c r="C39" s="3">
        <v>1</v>
      </c>
      <c r="D39" s="8">
        <f t="shared" si="0"/>
        <v>0.62285904716535301</v>
      </c>
      <c r="E39">
        <v>57.8</v>
      </c>
      <c r="F39">
        <f t="shared" si="1"/>
        <v>5.7799999999999997E-2</v>
      </c>
      <c r="G39" s="9">
        <v>0.64097222222222217</v>
      </c>
      <c r="H39" s="9">
        <v>0.66597222222222219</v>
      </c>
      <c r="I39" s="10">
        <v>9.7200000000000006</v>
      </c>
      <c r="J39" s="3">
        <v>14.07</v>
      </c>
      <c r="K39">
        <v>2.3092999999999999</v>
      </c>
      <c r="L39">
        <v>2.2589999999999999</v>
      </c>
    </row>
    <row r="40" spans="1:12" x14ac:dyDescent="0.3">
      <c r="A40" s="7">
        <v>4</v>
      </c>
      <c r="B40" s="270"/>
      <c r="C40" s="3">
        <v>1</v>
      </c>
      <c r="D40" s="8">
        <f t="shared" si="0"/>
        <v>0.62285904716535301</v>
      </c>
      <c r="E40">
        <v>57.8</v>
      </c>
      <c r="F40">
        <f t="shared" si="1"/>
        <v>5.7799999999999997E-2</v>
      </c>
      <c r="G40" s="9">
        <v>0.64097222222222217</v>
      </c>
      <c r="H40" s="9">
        <v>0.66249999999999998</v>
      </c>
      <c r="I40" s="10">
        <v>9.7200000000000006</v>
      </c>
      <c r="J40" s="3">
        <v>15.85</v>
      </c>
      <c r="K40">
        <v>2.3092999999999999</v>
      </c>
      <c r="L40">
        <v>2.2574999999999998</v>
      </c>
    </row>
    <row r="41" spans="1:12" x14ac:dyDescent="0.3">
      <c r="A41" s="7">
        <v>5</v>
      </c>
      <c r="B41" s="270"/>
      <c r="C41" s="3">
        <v>0.98</v>
      </c>
      <c r="D41" s="8">
        <f t="shared" si="0"/>
        <v>0.61040186622204595</v>
      </c>
      <c r="E41">
        <v>57.8</v>
      </c>
      <c r="F41">
        <f t="shared" si="1"/>
        <v>5.7799999999999997E-2</v>
      </c>
      <c r="G41" s="9">
        <v>0.64097222222222217</v>
      </c>
      <c r="H41" s="9">
        <v>0.66736111111111107</v>
      </c>
      <c r="I41" s="10">
        <v>9.7200000000000006</v>
      </c>
      <c r="J41" s="3">
        <v>14.68</v>
      </c>
      <c r="K41">
        <v>2.3092999999999999</v>
      </c>
      <c r="L41">
        <v>2.2454000000000001</v>
      </c>
    </row>
    <row r="42" spans="1:12" x14ac:dyDescent="0.3">
      <c r="A42" s="7" t="s">
        <v>16</v>
      </c>
      <c r="B42" s="270"/>
      <c r="C42" s="3">
        <v>0</v>
      </c>
      <c r="D42" s="8">
        <f t="shared" si="0"/>
        <v>0</v>
      </c>
      <c r="E42">
        <v>57.8</v>
      </c>
      <c r="F42">
        <f t="shared" si="1"/>
        <v>5.7799999999999997E-2</v>
      </c>
      <c r="G42" s="9">
        <v>0.64097222222222217</v>
      </c>
      <c r="H42" s="9">
        <v>0.66875000000000007</v>
      </c>
      <c r="I42" s="10">
        <v>9.7200000000000006</v>
      </c>
      <c r="J42" s="3">
        <v>9.1</v>
      </c>
      <c r="K42">
        <v>2.3092999999999999</v>
      </c>
      <c r="L42">
        <v>2.3163</v>
      </c>
    </row>
    <row r="43" spans="1:12" x14ac:dyDescent="0.3">
      <c r="A43" s="7">
        <v>1</v>
      </c>
      <c r="B43" s="270">
        <v>700</v>
      </c>
      <c r="C43" s="3">
        <v>1.07</v>
      </c>
      <c r="D43" s="8">
        <f t="shared" si="0"/>
        <v>0.66645918046692776</v>
      </c>
      <c r="E43">
        <v>57.8</v>
      </c>
      <c r="F43">
        <f t="shared" si="1"/>
        <v>5.7799999999999997E-2</v>
      </c>
      <c r="G43" s="9">
        <v>0.67222222222222217</v>
      </c>
      <c r="H43" s="9">
        <v>0.69652777777777775</v>
      </c>
      <c r="I43" s="10">
        <v>9.7200000000000006</v>
      </c>
      <c r="J43" s="3">
        <v>15.12</v>
      </c>
      <c r="K43">
        <v>2.3092999999999999</v>
      </c>
      <c r="L43">
        <v>2.2498999999999998</v>
      </c>
    </row>
    <row r="44" spans="1:12" x14ac:dyDescent="0.3">
      <c r="A44" s="7">
        <v>2</v>
      </c>
      <c r="B44" s="270"/>
      <c r="C44" s="3">
        <v>1.02</v>
      </c>
      <c r="D44" s="8">
        <f t="shared" si="0"/>
        <v>0.63531622810866006</v>
      </c>
      <c r="E44">
        <v>57.8</v>
      </c>
      <c r="F44">
        <f t="shared" si="1"/>
        <v>5.7799999999999997E-2</v>
      </c>
      <c r="G44" s="9">
        <v>0.67222222222222217</v>
      </c>
      <c r="H44" s="9">
        <v>0.69513888888888886</v>
      </c>
      <c r="I44" s="10">
        <v>9.7200000000000006</v>
      </c>
      <c r="J44" s="12">
        <v>13.29</v>
      </c>
      <c r="K44">
        <v>2.3092999999999999</v>
      </c>
      <c r="L44">
        <v>2.2673999999999999</v>
      </c>
    </row>
    <row r="45" spans="1:12" x14ac:dyDescent="0.3">
      <c r="A45" s="7">
        <v>3</v>
      </c>
      <c r="B45" s="270"/>
      <c r="C45" s="3">
        <v>1</v>
      </c>
      <c r="D45" s="8">
        <f t="shared" si="0"/>
        <v>0.62285904716535301</v>
      </c>
      <c r="E45">
        <v>57.8</v>
      </c>
      <c r="F45">
        <f t="shared" si="1"/>
        <v>5.7799999999999997E-2</v>
      </c>
      <c r="G45" s="9">
        <v>0.67222222222222217</v>
      </c>
      <c r="H45" s="9">
        <v>0.69861111111111107</v>
      </c>
      <c r="I45" s="10">
        <v>9.7200000000000006</v>
      </c>
      <c r="J45" s="3">
        <v>14.34</v>
      </c>
      <c r="K45">
        <v>2.3092999999999999</v>
      </c>
      <c r="L45">
        <v>2.2755000000000001</v>
      </c>
    </row>
    <row r="46" spans="1:12" x14ac:dyDescent="0.3">
      <c r="A46" s="7">
        <v>4</v>
      </c>
      <c r="B46" s="270"/>
      <c r="C46" s="3">
        <v>1</v>
      </c>
      <c r="D46" s="8">
        <f t="shared" si="0"/>
        <v>0.62285904716535301</v>
      </c>
      <c r="E46">
        <v>57.8</v>
      </c>
      <c r="F46">
        <f t="shared" si="1"/>
        <v>5.7799999999999997E-2</v>
      </c>
      <c r="G46" s="9">
        <v>0.67222222222222217</v>
      </c>
      <c r="H46" s="9">
        <v>0.6958333333333333</v>
      </c>
      <c r="I46" s="10">
        <v>9.7200000000000006</v>
      </c>
      <c r="J46" s="3">
        <v>14.07</v>
      </c>
      <c r="K46">
        <v>2.3092999999999999</v>
      </c>
      <c r="L46">
        <v>2.2797999999999998</v>
      </c>
    </row>
    <row r="47" spans="1:12" x14ac:dyDescent="0.3">
      <c r="A47" s="7">
        <v>5</v>
      </c>
      <c r="B47" s="270"/>
      <c r="C47" s="3">
        <v>0.98</v>
      </c>
      <c r="D47" s="8">
        <f t="shared" si="0"/>
        <v>0.61040186622204595</v>
      </c>
      <c r="E47">
        <v>57.8</v>
      </c>
      <c r="F47">
        <f>(E47/1000)</f>
        <v>5.7799999999999997E-2</v>
      </c>
      <c r="G47" s="9">
        <v>0.67222222222222217</v>
      </c>
      <c r="H47" s="9">
        <v>0.69791666666666663</v>
      </c>
      <c r="I47" s="10">
        <v>9.7200000000000006</v>
      </c>
      <c r="J47" s="3">
        <v>14.05</v>
      </c>
      <c r="K47">
        <v>2.3092999999999999</v>
      </c>
      <c r="L47" t="s">
        <v>88</v>
      </c>
    </row>
    <row r="48" spans="1:12" x14ac:dyDescent="0.3">
      <c r="A48" s="7" t="s">
        <v>16</v>
      </c>
      <c r="B48" s="270"/>
      <c r="C48" s="3">
        <v>0</v>
      </c>
      <c r="D48" s="8">
        <f t="shared" si="0"/>
        <v>0</v>
      </c>
      <c r="E48">
        <v>57.8</v>
      </c>
      <c r="F48">
        <f t="shared" si="1"/>
        <v>5.7799999999999997E-2</v>
      </c>
      <c r="G48" s="9">
        <v>0.67222222222222217</v>
      </c>
      <c r="H48" s="9">
        <v>0.69930555555555562</v>
      </c>
      <c r="I48" s="10">
        <v>9.7200000000000006</v>
      </c>
      <c r="J48" s="3">
        <v>9.2200000000000006</v>
      </c>
      <c r="K48">
        <v>2.3092999999999999</v>
      </c>
      <c r="L48">
        <v>2.3060999999999998</v>
      </c>
    </row>
    <row r="49" spans="1:57" x14ac:dyDescent="0.3">
      <c r="D49" s="29"/>
    </row>
    <row r="50" spans="1:57" x14ac:dyDescent="0.3">
      <c r="D50" s="29"/>
    </row>
    <row r="51" spans="1:57" x14ac:dyDescent="0.3">
      <c r="A51" s="269" t="s">
        <v>71</v>
      </c>
      <c r="F51" t="s">
        <v>73</v>
      </c>
      <c r="R51" s="4"/>
      <c r="S51" s="5"/>
      <c r="Z51" s="3"/>
      <c r="AD51" s="3"/>
      <c r="AI51" s="4"/>
      <c r="AJ51" s="5"/>
      <c r="AS51" s="3"/>
      <c r="AY51" s="4"/>
      <c r="AZ51" s="4"/>
      <c r="BA51" s="5"/>
      <c r="BB51" s="5"/>
      <c r="BC51" s="5"/>
      <c r="BD51" s="5"/>
    </row>
    <row r="52" spans="1:57" ht="18" customHeight="1" x14ac:dyDescent="0.35">
      <c r="A52" s="2" t="s">
        <v>117</v>
      </c>
      <c r="B52" s="2" t="s">
        <v>1</v>
      </c>
      <c r="C52" s="2" t="s">
        <v>2</v>
      </c>
      <c r="D52" s="2" t="s">
        <v>2</v>
      </c>
      <c r="E52" s="2" t="s">
        <v>3</v>
      </c>
      <c r="F52" s="2" t="s">
        <v>3</v>
      </c>
      <c r="G52" s="2" t="s">
        <v>4</v>
      </c>
      <c r="H52" s="2" t="s">
        <v>5</v>
      </c>
      <c r="I52" s="2" t="s">
        <v>6</v>
      </c>
      <c r="J52" s="2" t="s">
        <v>7</v>
      </c>
      <c r="K52" s="2" t="s">
        <v>8</v>
      </c>
      <c r="L52" s="2" t="s">
        <v>9</v>
      </c>
      <c r="S52" s="4"/>
      <c r="T52" s="5"/>
      <c r="AJ52" s="4"/>
      <c r="AK52" s="5"/>
      <c r="AZ52" s="4"/>
      <c r="BA52" s="4"/>
      <c r="BB52" s="5"/>
      <c r="BC52" s="5"/>
      <c r="BD52" s="5"/>
      <c r="BE52" s="5"/>
    </row>
    <row r="53" spans="1:57" ht="16.2" x14ac:dyDescent="0.3">
      <c r="B53" s="2" t="s">
        <v>10</v>
      </c>
      <c r="C53" s="2" t="s">
        <v>11</v>
      </c>
      <c r="D53" s="2" t="s">
        <v>102</v>
      </c>
      <c r="E53" s="2" t="s">
        <v>12</v>
      </c>
      <c r="F53" s="2" t="s">
        <v>13</v>
      </c>
      <c r="G53" s="2"/>
      <c r="H53" s="2"/>
      <c r="I53" s="2" t="s">
        <v>14</v>
      </c>
      <c r="J53" s="2" t="s">
        <v>14</v>
      </c>
      <c r="K53" s="2" t="s">
        <v>15</v>
      </c>
      <c r="L53" s="2" t="s">
        <v>15</v>
      </c>
      <c r="AZ53" s="4"/>
      <c r="BA53" s="4"/>
      <c r="BB53" s="4"/>
      <c r="BC53" s="4"/>
      <c r="BD53" s="4"/>
      <c r="BE53" s="4"/>
    </row>
    <row r="54" spans="1:57" x14ac:dyDescent="0.3">
      <c r="I54" s="4"/>
      <c r="AZ54" s="4"/>
      <c r="BA54" s="4"/>
      <c r="BB54" s="4"/>
      <c r="BC54" s="4"/>
      <c r="BD54" s="4"/>
      <c r="BE54" s="4"/>
    </row>
    <row r="55" spans="1:57" x14ac:dyDescent="0.3">
      <c r="A55" s="7">
        <v>1</v>
      </c>
      <c r="B55" s="270">
        <v>0</v>
      </c>
      <c r="C55" s="3">
        <v>0.99</v>
      </c>
      <c r="D55" s="8">
        <f>C55*0.622859047165353</f>
        <v>0.61663045669369942</v>
      </c>
      <c r="E55">
        <v>57.8</v>
      </c>
      <c r="F55">
        <f>(E55/1000)</f>
        <v>5.7799999999999997E-2</v>
      </c>
      <c r="G55" s="9">
        <v>0.37013888888888885</v>
      </c>
      <c r="H55" s="9">
        <v>0.4152777777777778</v>
      </c>
      <c r="I55" s="10">
        <v>10.15</v>
      </c>
      <c r="J55" s="3">
        <v>7.29</v>
      </c>
      <c r="K55">
        <v>2.3412999999999999</v>
      </c>
      <c r="L55">
        <v>2.2965</v>
      </c>
      <c r="AZ55" s="4"/>
      <c r="BA55" s="4"/>
      <c r="BB55" s="4"/>
      <c r="BC55" s="4"/>
      <c r="BD55" s="4"/>
      <c r="BE55" s="4"/>
    </row>
    <row r="56" spans="1:57" x14ac:dyDescent="0.3">
      <c r="A56" s="7">
        <v>2</v>
      </c>
      <c r="B56" s="270"/>
      <c r="C56" s="3">
        <v>1.02</v>
      </c>
      <c r="D56" s="8">
        <f t="shared" ref="D56:D96" si="2">C56*0.622859047165353</f>
        <v>0.63531622810866006</v>
      </c>
      <c r="E56">
        <v>57.8</v>
      </c>
      <c r="F56">
        <f t="shared" ref="F56:F96" si="3">(E56/1000)</f>
        <v>5.7799999999999997E-2</v>
      </c>
      <c r="G56" s="9">
        <v>0.37013888888888885</v>
      </c>
      <c r="H56" s="9">
        <v>0.41319444444444442</v>
      </c>
      <c r="I56" s="10">
        <v>10.15</v>
      </c>
      <c r="J56" s="3">
        <v>7.57</v>
      </c>
      <c r="K56">
        <v>2.3412999999999999</v>
      </c>
      <c r="L56" t="s">
        <v>87</v>
      </c>
      <c r="AZ56" s="4"/>
      <c r="BA56" s="4"/>
      <c r="BB56" s="4"/>
      <c r="BC56" s="4"/>
      <c r="BD56" s="4"/>
      <c r="BE56" s="4"/>
    </row>
    <row r="57" spans="1:57" x14ac:dyDescent="0.3">
      <c r="A57" s="7">
        <v>3</v>
      </c>
      <c r="B57" s="270"/>
      <c r="C57" s="3">
        <v>1.07</v>
      </c>
      <c r="D57" s="8">
        <f t="shared" si="2"/>
        <v>0.66645918046692776</v>
      </c>
      <c r="E57">
        <v>57.8</v>
      </c>
      <c r="F57">
        <f t="shared" si="3"/>
        <v>5.7799999999999997E-2</v>
      </c>
      <c r="G57" s="9">
        <v>0.37013888888888885</v>
      </c>
      <c r="H57" s="9">
        <v>0.4145833333333333</v>
      </c>
      <c r="I57" s="10">
        <v>10.15</v>
      </c>
      <c r="J57" s="3">
        <v>7.42</v>
      </c>
      <c r="K57">
        <v>2.3412999999999999</v>
      </c>
      <c r="L57">
        <v>2.3199999999999998</v>
      </c>
      <c r="AZ57" s="4"/>
      <c r="BA57" s="4"/>
      <c r="BB57" s="4"/>
      <c r="BC57" s="4"/>
      <c r="BD57" s="4"/>
      <c r="BE57" s="4"/>
    </row>
    <row r="58" spans="1:57" x14ac:dyDescent="0.3">
      <c r="A58" s="7">
        <v>4</v>
      </c>
      <c r="B58" s="270"/>
      <c r="C58" s="3">
        <v>1</v>
      </c>
      <c r="D58" s="8">
        <f t="shared" si="2"/>
        <v>0.62285904716535301</v>
      </c>
      <c r="E58">
        <v>57.8</v>
      </c>
      <c r="F58">
        <f t="shared" si="3"/>
        <v>5.7799999999999997E-2</v>
      </c>
      <c r="G58" s="9">
        <v>0.37013888888888885</v>
      </c>
      <c r="H58" s="9">
        <v>0.41736111111111113</v>
      </c>
      <c r="I58" s="10">
        <v>10.15</v>
      </c>
      <c r="J58" s="3">
        <v>7.26</v>
      </c>
      <c r="K58">
        <v>2.3412999999999999</v>
      </c>
      <c r="L58">
        <v>2.3834</v>
      </c>
      <c r="AZ58" s="4"/>
      <c r="BA58" s="4"/>
      <c r="BB58" s="4"/>
      <c r="BC58" s="4"/>
      <c r="BD58" s="4"/>
      <c r="BE58" s="4"/>
    </row>
    <row r="59" spans="1:57" x14ac:dyDescent="0.3">
      <c r="A59" s="7">
        <v>5</v>
      </c>
      <c r="B59" s="270"/>
      <c r="C59" s="3">
        <v>1.02</v>
      </c>
      <c r="D59" s="8">
        <f t="shared" si="2"/>
        <v>0.63531622810866006</v>
      </c>
      <c r="E59">
        <v>57.8</v>
      </c>
      <c r="F59">
        <f t="shared" si="3"/>
        <v>5.7799999999999997E-2</v>
      </c>
      <c r="G59" s="9">
        <v>0.37013888888888885</v>
      </c>
      <c r="H59" s="9">
        <v>0.41875000000000001</v>
      </c>
      <c r="I59" s="10">
        <v>10.15</v>
      </c>
      <c r="J59" s="3">
        <v>7.47</v>
      </c>
      <c r="K59">
        <v>2.3412999999999999</v>
      </c>
      <c r="L59">
        <v>2.3690000000000002</v>
      </c>
      <c r="AZ59" s="4"/>
      <c r="BA59" s="4"/>
      <c r="BB59" s="4"/>
      <c r="BC59" s="4"/>
      <c r="BD59" s="4"/>
      <c r="BE59" s="4"/>
    </row>
    <row r="60" spans="1:57" x14ac:dyDescent="0.3">
      <c r="A60" s="7" t="s">
        <v>16</v>
      </c>
      <c r="B60" s="270"/>
      <c r="C60" s="3">
        <v>0</v>
      </c>
      <c r="D60" s="8">
        <f t="shared" si="2"/>
        <v>0</v>
      </c>
      <c r="E60">
        <v>57.8</v>
      </c>
      <c r="F60">
        <f t="shared" si="3"/>
        <v>5.7799999999999997E-2</v>
      </c>
      <c r="G60" s="9">
        <v>0.37013888888888885</v>
      </c>
      <c r="H60" s="9">
        <v>0.41666666666666669</v>
      </c>
      <c r="I60" s="10">
        <v>10.15</v>
      </c>
      <c r="J60" s="11">
        <v>9.4</v>
      </c>
      <c r="K60">
        <v>2.3412999999999999</v>
      </c>
      <c r="L60">
        <v>2.3376000000000001</v>
      </c>
    </row>
    <row r="61" spans="1:57" x14ac:dyDescent="0.3">
      <c r="A61" s="7">
        <v>1</v>
      </c>
      <c r="B61" s="270">
        <v>20</v>
      </c>
      <c r="C61" s="3">
        <v>0.99</v>
      </c>
      <c r="D61" s="8">
        <f t="shared" si="2"/>
        <v>0.61663045669369942</v>
      </c>
      <c r="E61">
        <v>57.8</v>
      </c>
      <c r="F61">
        <f t="shared" si="3"/>
        <v>5.7799999999999997E-2</v>
      </c>
      <c r="G61" s="9">
        <v>0.42152777777777778</v>
      </c>
      <c r="H61" s="9">
        <v>0.4680555555555555</v>
      </c>
      <c r="I61" s="10">
        <v>10.15</v>
      </c>
      <c r="J61" s="3">
        <v>12.25</v>
      </c>
      <c r="K61">
        <v>2.3412999999999999</v>
      </c>
      <c r="L61">
        <v>2.2250999999999999</v>
      </c>
    </row>
    <row r="62" spans="1:57" x14ac:dyDescent="0.3">
      <c r="A62" s="7">
        <v>2</v>
      </c>
      <c r="B62" s="270"/>
      <c r="C62" s="3">
        <v>1.02</v>
      </c>
      <c r="D62" s="8">
        <f t="shared" si="2"/>
        <v>0.63531622810866006</v>
      </c>
      <c r="E62">
        <v>57.8</v>
      </c>
      <c r="F62">
        <f t="shared" si="3"/>
        <v>5.7799999999999997E-2</v>
      </c>
      <c r="G62" s="9">
        <v>0.42152777777777778</v>
      </c>
      <c r="H62" s="9">
        <v>0.46666666666666662</v>
      </c>
      <c r="I62" s="10">
        <v>10.15</v>
      </c>
      <c r="J62" s="3">
        <v>12.52</v>
      </c>
      <c r="K62">
        <v>2.3412999999999999</v>
      </c>
      <c r="L62">
        <v>2.2242999999999999</v>
      </c>
    </row>
    <row r="63" spans="1:57" x14ac:dyDescent="0.3">
      <c r="A63" s="7">
        <v>3</v>
      </c>
      <c r="B63" s="270"/>
      <c r="C63" s="3">
        <v>1.07</v>
      </c>
      <c r="D63" s="8">
        <f t="shared" si="2"/>
        <v>0.66645918046692776</v>
      </c>
      <c r="E63">
        <v>57.8</v>
      </c>
      <c r="F63">
        <f t="shared" si="3"/>
        <v>5.7799999999999997E-2</v>
      </c>
      <c r="G63" s="9">
        <v>0.42152777777777778</v>
      </c>
      <c r="H63" s="9">
        <v>0.46875</v>
      </c>
      <c r="I63" s="10">
        <v>10.15</v>
      </c>
      <c r="J63" s="3">
        <v>13.4</v>
      </c>
      <c r="K63">
        <v>2.3412999999999999</v>
      </c>
      <c r="L63">
        <v>2.2414000000000001</v>
      </c>
    </row>
    <row r="64" spans="1:57" x14ac:dyDescent="0.3">
      <c r="A64" s="7">
        <v>4</v>
      </c>
      <c r="B64" s="270"/>
      <c r="C64" s="3">
        <v>1</v>
      </c>
      <c r="D64" s="8">
        <f t="shared" si="2"/>
        <v>0.62285904716535301</v>
      </c>
      <c r="E64">
        <v>57.8</v>
      </c>
      <c r="F64">
        <f t="shared" si="3"/>
        <v>5.7799999999999997E-2</v>
      </c>
      <c r="G64" s="9">
        <v>0.42152777777777778</v>
      </c>
      <c r="H64" s="9">
        <v>0.46458333333333335</v>
      </c>
      <c r="I64" s="10">
        <v>10.15</v>
      </c>
      <c r="J64" s="3">
        <v>13.88</v>
      </c>
      <c r="K64">
        <v>2.3412999999999999</v>
      </c>
      <c r="L64">
        <v>2.2664</v>
      </c>
    </row>
    <row r="65" spans="1:12" x14ac:dyDescent="0.3">
      <c r="A65" s="7">
        <v>5</v>
      </c>
      <c r="B65" s="270"/>
      <c r="C65" s="3">
        <v>1.02</v>
      </c>
      <c r="D65" s="8">
        <f t="shared" si="2"/>
        <v>0.63531622810866006</v>
      </c>
      <c r="E65">
        <v>57.8</v>
      </c>
      <c r="F65">
        <f t="shared" si="3"/>
        <v>5.7799999999999997E-2</v>
      </c>
      <c r="G65" s="9">
        <v>0.42152777777777778</v>
      </c>
      <c r="H65" s="9">
        <v>0.46597222222222223</v>
      </c>
      <c r="I65" s="10">
        <v>10.15</v>
      </c>
      <c r="J65" s="3">
        <v>14.57</v>
      </c>
      <c r="K65">
        <v>2.3412999999999999</v>
      </c>
      <c r="L65">
        <v>2.2061999999999999</v>
      </c>
    </row>
    <row r="66" spans="1:12" x14ac:dyDescent="0.3">
      <c r="A66" s="7" t="s">
        <v>16</v>
      </c>
      <c r="B66" s="270"/>
      <c r="C66" s="3">
        <v>0</v>
      </c>
      <c r="D66" s="8">
        <f t="shared" si="2"/>
        <v>0</v>
      </c>
      <c r="E66">
        <v>57.8</v>
      </c>
      <c r="F66">
        <f t="shared" si="3"/>
        <v>5.7799999999999997E-2</v>
      </c>
      <c r="G66" s="9">
        <v>0.42152777777777778</v>
      </c>
      <c r="H66" s="9">
        <v>0.46319444444444446</v>
      </c>
      <c r="I66" s="10">
        <v>10.15</v>
      </c>
      <c r="J66" s="3">
        <v>9.56</v>
      </c>
      <c r="K66">
        <v>2.3412999999999999</v>
      </c>
      <c r="L66">
        <v>2.3492999999999999</v>
      </c>
    </row>
    <row r="67" spans="1:12" x14ac:dyDescent="0.3">
      <c r="A67" s="7">
        <v>1</v>
      </c>
      <c r="B67" s="270">
        <v>80</v>
      </c>
      <c r="C67" s="3">
        <v>0.99</v>
      </c>
      <c r="D67" s="8">
        <f t="shared" si="2"/>
        <v>0.61663045669369942</v>
      </c>
      <c r="E67">
        <v>57.8</v>
      </c>
      <c r="F67">
        <f t="shared" si="3"/>
        <v>5.7799999999999997E-2</v>
      </c>
      <c r="G67" s="9">
        <v>0.47291666666666665</v>
      </c>
      <c r="H67" s="9">
        <v>0.52013888888888882</v>
      </c>
      <c r="I67" s="10">
        <v>10.15</v>
      </c>
      <c r="J67" s="3">
        <v>14.88</v>
      </c>
      <c r="K67">
        <v>2.3412999999999999</v>
      </c>
      <c r="L67">
        <v>2.1850999999999998</v>
      </c>
    </row>
    <row r="68" spans="1:12" x14ac:dyDescent="0.3">
      <c r="A68" s="7">
        <v>2</v>
      </c>
      <c r="B68" s="270"/>
      <c r="C68" s="3">
        <v>1.02</v>
      </c>
      <c r="D68" s="8">
        <f t="shared" si="2"/>
        <v>0.63531622810866006</v>
      </c>
      <c r="E68">
        <v>57.8</v>
      </c>
      <c r="F68">
        <f t="shared" si="3"/>
        <v>5.7799999999999997E-2</v>
      </c>
      <c r="G68" s="9">
        <v>0.47291666666666665</v>
      </c>
      <c r="H68" s="9">
        <v>0.5180555555555556</v>
      </c>
      <c r="I68" s="10">
        <v>10.15</v>
      </c>
      <c r="J68" s="3">
        <v>14.03</v>
      </c>
      <c r="K68">
        <v>2.3412999999999999</v>
      </c>
      <c r="L68">
        <v>2.2597</v>
      </c>
    </row>
    <row r="69" spans="1:12" x14ac:dyDescent="0.3">
      <c r="A69" s="7">
        <v>3</v>
      </c>
      <c r="B69" s="270"/>
      <c r="C69" s="3">
        <v>1.07</v>
      </c>
      <c r="D69" s="8">
        <f t="shared" si="2"/>
        <v>0.66645918046692776</v>
      </c>
      <c r="E69">
        <v>57.8</v>
      </c>
      <c r="F69">
        <f t="shared" si="3"/>
        <v>5.7799999999999997E-2</v>
      </c>
      <c r="G69" s="9">
        <v>0.47291666666666665</v>
      </c>
      <c r="H69" s="9">
        <v>0.52152777777777781</v>
      </c>
      <c r="I69" s="10">
        <v>10.15</v>
      </c>
      <c r="J69" s="3">
        <v>14.46</v>
      </c>
      <c r="K69">
        <v>2.3412999999999999</v>
      </c>
      <c r="L69">
        <v>2.1854</v>
      </c>
    </row>
    <row r="70" spans="1:12" x14ac:dyDescent="0.3">
      <c r="A70" s="7">
        <v>4</v>
      </c>
      <c r="B70" s="270"/>
      <c r="C70" s="3">
        <v>1</v>
      </c>
      <c r="D70" s="8">
        <f t="shared" si="2"/>
        <v>0.62285904716535301</v>
      </c>
      <c r="E70">
        <v>57.8</v>
      </c>
      <c r="F70">
        <f t="shared" si="3"/>
        <v>5.7799999999999997E-2</v>
      </c>
      <c r="G70" s="9">
        <v>0.47291666666666665</v>
      </c>
      <c r="H70" s="9">
        <v>0.51666666666666672</v>
      </c>
      <c r="I70" s="10">
        <v>10.15</v>
      </c>
      <c r="J70" s="3">
        <v>16.05</v>
      </c>
      <c r="K70">
        <v>2.3412999999999999</v>
      </c>
      <c r="L70">
        <v>2.1941000000000002</v>
      </c>
    </row>
    <row r="71" spans="1:12" x14ac:dyDescent="0.3">
      <c r="A71" s="7">
        <v>5</v>
      </c>
      <c r="B71" s="270"/>
      <c r="C71" s="3">
        <v>1.02</v>
      </c>
      <c r="D71" s="8">
        <f t="shared" si="2"/>
        <v>0.63531622810866006</v>
      </c>
      <c r="E71">
        <v>57.8</v>
      </c>
      <c r="F71">
        <f t="shared" si="3"/>
        <v>5.7799999999999997E-2</v>
      </c>
      <c r="G71" s="9">
        <v>0.47291666666666665</v>
      </c>
      <c r="H71" s="9">
        <v>0.52361111111111114</v>
      </c>
      <c r="I71" s="10">
        <v>10.15</v>
      </c>
      <c r="J71" s="3">
        <v>14.44</v>
      </c>
      <c r="K71">
        <v>2.3412999999999999</v>
      </c>
      <c r="L71">
        <v>2.1682999999999999</v>
      </c>
    </row>
    <row r="72" spans="1:12" x14ac:dyDescent="0.3">
      <c r="A72" s="7" t="s">
        <v>16</v>
      </c>
      <c r="B72" s="270"/>
      <c r="C72" s="3">
        <v>0</v>
      </c>
      <c r="D72" s="8">
        <f t="shared" si="2"/>
        <v>0</v>
      </c>
      <c r="E72">
        <v>57.8</v>
      </c>
      <c r="F72">
        <f t="shared" si="3"/>
        <v>5.7799999999999997E-2</v>
      </c>
      <c r="G72" s="9">
        <v>0.47291666666666665</v>
      </c>
      <c r="H72" s="9">
        <v>0.51527777777777783</v>
      </c>
      <c r="I72" s="10">
        <v>10.15</v>
      </c>
      <c r="J72" s="3">
        <v>9.59</v>
      </c>
      <c r="K72">
        <v>2.3412999999999999</v>
      </c>
      <c r="L72">
        <v>2.3515000000000001</v>
      </c>
    </row>
    <row r="73" spans="1:12" x14ac:dyDescent="0.3">
      <c r="A73" s="7">
        <v>1</v>
      </c>
      <c r="B73" s="270">
        <v>160</v>
      </c>
      <c r="C73" s="3">
        <v>0.99</v>
      </c>
      <c r="D73" s="8">
        <f t="shared" si="2"/>
        <v>0.61663045669369942</v>
      </c>
      <c r="E73">
        <v>57.8</v>
      </c>
      <c r="F73">
        <f t="shared" si="3"/>
        <v>5.7799999999999997E-2</v>
      </c>
      <c r="G73" s="9">
        <v>0.52847222222222223</v>
      </c>
      <c r="H73" s="9">
        <v>0.5541666666666667</v>
      </c>
      <c r="I73" s="10">
        <v>9.66</v>
      </c>
      <c r="J73" s="3">
        <v>14.87</v>
      </c>
      <c r="K73">
        <v>2.3471000000000002</v>
      </c>
      <c r="L73">
        <v>2.2637</v>
      </c>
    </row>
    <row r="74" spans="1:12" x14ac:dyDescent="0.3">
      <c r="A74" s="7">
        <v>2</v>
      </c>
      <c r="B74" s="270"/>
      <c r="C74" s="3">
        <v>1.02</v>
      </c>
      <c r="D74" s="8">
        <f t="shared" si="2"/>
        <v>0.63531622810866006</v>
      </c>
      <c r="E74">
        <v>57.8</v>
      </c>
      <c r="F74">
        <f t="shared" si="3"/>
        <v>5.7799999999999997E-2</v>
      </c>
      <c r="G74" s="9">
        <v>0.52847222222222223</v>
      </c>
      <c r="H74" s="9">
        <v>0.55069444444444449</v>
      </c>
      <c r="I74" s="10">
        <v>9.66</v>
      </c>
      <c r="J74" s="12">
        <v>12.78</v>
      </c>
      <c r="K74">
        <v>2.3471000000000002</v>
      </c>
      <c r="L74">
        <v>2.2734999999999999</v>
      </c>
    </row>
    <row r="75" spans="1:12" x14ac:dyDescent="0.3">
      <c r="A75" s="7">
        <v>3</v>
      </c>
      <c r="B75" s="270"/>
      <c r="C75" s="3">
        <v>1.07</v>
      </c>
      <c r="D75" s="8">
        <f t="shared" si="2"/>
        <v>0.66645918046692776</v>
      </c>
      <c r="E75">
        <v>57.8</v>
      </c>
      <c r="F75">
        <f t="shared" si="3"/>
        <v>5.7799999999999997E-2</v>
      </c>
      <c r="G75" s="9">
        <v>0.52847222222222223</v>
      </c>
      <c r="H75" s="9">
        <v>0.55625000000000002</v>
      </c>
      <c r="I75" s="10">
        <v>9.66</v>
      </c>
      <c r="J75" s="3">
        <v>13.52</v>
      </c>
      <c r="K75">
        <v>2.3471000000000002</v>
      </c>
      <c r="L75">
        <v>2.2936000000000001</v>
      </c>
    </row>
    <row r="76" spans="1:12" x14ac:dyDescent="0.3">
      <c r="A76" s="7">
        <v>4</v>
      </c>
      <c r="B76" s="270"/>
      <c r="C76" s="3">
        <v>1</v>
      </c>
      <c r="D76" s="8">
        <f t="shared" si="2"/>
        <v>0.62285904716535301</v>
      </c>
      <c r="E76">
        <v>57.8</v>
      </c>
      <c r="F76">
        <f t="shared" si="3"/>
        <v>5.7799999999999997E-2</v>
      </c>
      <c r="G76" s="9">
        <v>0.52847222222222223</v>
      </c>
      <c r="H76" s="9">
        <v>0.55347222222222225</v>
      </c>
      <c r="I76" s="10">
        <v>9.66</v>
      </c>
      <c r="J76" s="3">
        <v>15.16</v>
      </c>
      <c r="K76">
        <v>2.3471000000000002</v>
      </c>
      <c r="L76">
        <v>2.2837000000000001</v>
      </c>
    </row>
    <row r="77" spans="1:12" x14ac:dyDescent="0.3">
      <c r="A77" s="7">
        <v>5</v>
      </c>
      <c r="B77" s="270"/>
      <c r="C77" s="3">
        <v>1.02</v>
      </c>
      <c r="D77" s="8">
        <f t="shared" si="2"/>
        <v>0.63531622810866006</v>
      </c>
      <c r="E77">
        <v>57.8</v>
      </c>
      <c r="F77">
        <f>(E77/1000)</f>
        <v>5.7799999999999997E-2</v>
      </c>
      <c r="G77" s="9">
        <v>0.52847222222222223</v>
      </c>
      <c r="H77" s="9">
        <v>0.55208333333333337</v>
      </c>
      <c r="I77" s="10">
        <v>9.66</v>
      </c>
      <c r="J77" s="3">
        <v>13.56</v>
      </c>
      <c r="K77">
        <v>2.3471000000000002</v>
      </c>
      <c r="L77">
        <v>2.2688000000000001</v>
      </c>
    </row>
    <row r="78" spans="1:12" x14ac:dyDescent="0.3">
      <c r="A78" s="7" t="s">
        <v>16</v>
      </c>
      <c r="B78" s="270"/>
      <c r="C78" s="3">
        <v>0</v>
      </c>
      <c r="D78" s="8">
        <f t="shared" si="2"/>
        <v>0</v>
      </c>
      <c r="E78">
        <v>57.8</v>
      </c>
      <c r="F78">
        <f t="shared" si="3"/>
        <v>5.7799999999999997E-2</v>
      </c>
      <c r="G78" s="9">
        <v>0.52847222222222223</v>
      </c>
      <c r="H78" s="9">
        <v>0.5493055555555556</v>
      </c>
      <c r="I78" s="10">
        <v>9.66</v>
      </c>
      <c r="J78" s="3">
        <v>9.5500000000000007</v>
      </c>
      <c r="K78">
        <v>2.3471000000000002</v>
      </c>
      <c r="L78">
        <v>2.3591000000000002</v>
      </c>
    </row>
    <row r="79" spans="1:12" x14ac:dyDescent="0.3">
      <c r="A79" s="7">
        <v>1</v>
      </c>
      <c r="B79" s="270">
        <v>320</v>
      </c>
      <c r="C79" s="3">
        <v>0.99</v>
      </c>
      <c r="D79" s="8">
        <f t="shared" si="2"/>
        <v>0.61663045669369942</v>
      </c>
      <c r="E79">
        <v>57.8</v>
      </c>
      <c r="F79">
        <f t="shared" si="3"/>
        <v>5.7799999999999997E-2</v>
      </c>
      <c r="G79" s="9">
        <v>0.56041666666666667</v>
      </c>
      <c r="H79" s="9">
        <v>0.58402777777777781</v>
      </c>
      <c r="I79" s="10">
        <v>9.66</v>
      </c>
      <c r="J79" s="3">
        <v>13.8</v>
      </c>
      <c r="K79">
        <v>2.3471000000000002</v>
      </c>
      <c r="L79">
        <v>2.2818000000000001</v>
      </c>
    </row>
    <row r="80" spans="1:12" x14ac:dyDescent="0.3">
      <c r="A80" s="7">
        <v>2</v>
      </c>
      <c r="B80" s="270"/>
      <c r="C80" s="3">
        <v>1.02</v>
      </c>
      <c r="D80" s="8">
        <f t="shared" si="2"/>
        <v>0.63531622810866006</v>
      </c>
      <c r="E80">
        <v>57.8</v>
      </c>
      <c r="F80">
        <f t="shared" si="3"/>
        <v>5.7799999999999997E-2</v>
      </c>
      <c r="G80" s="9">
        <v>0.56041666666666667</v>
      </c>
      <c r="H80" s="9">
        <v>0.58263888888888882</v>
      </c>
      <c r="I80" s="10">
        <v>9.66</v>
      </c>
      <c r="J80" s="12">
        <v>13.09</v>
      </c>
      <c r="K80">
        <v>2.3471000000000002</v>
      </c>
      <c r="L80">
        <v>2.2723</v>
      </c>
    </row>
    <row r="81" spans="1:12" x14ac:dyDescent="0.3">
      <c r="A81" s="7">
        <v>3</v>
      </c>
      <c r="B81" s="270"/>
      <c r="C81" s="3">
        <v>1.07</v>
      </c>
      <c r="D81" s="8">
        <f t="shared" si="2"/>
        <v>0.66645918046692776</v>
      </c>
      <c r="E81">
        <v>57.8</v>
      </c>
      <c r="F81">
        <f t="shared" si="3"/>
        <v>5.7799999999999997E-2</v>
      </c>
      <c r="G81" s="9">
        <v>0.56041666666666667</v>
      </c>
      <c r="H81" s="9">
        <v>0.58750000000000002</v>
      </c>
      <c r="I81" s="10">
        <v>9.66</v>
      </c>
      <c r="J81" s="3">
        <v>14.38</v>
      </c>
      <c r="K81">
        <v>2.3471000000000002</v>
      </c>
      <c r="L81">
        <v>2.2820999999999998</v>
      </c>
    </row>
    <row r="82" spans="1:12" x14ac:dyDescent="0.3">
      <c r="A82" s="7">
        <v>4</v>
      </c>
      <c r="B82" s="270"/>
      <c r="C82" s="3">
        <v>1</v>
      </c>
      <c r="D82" s="8">
        <f t="shared" si="2"/>
        <v>0.62285904716535301</v>
      </c>
      <c r="E82">
        <v>57.8</v>
      </c>
      <c r="F82">
        <f t="shared" si="3"/>
        <v>5.7799999999999997E-2</v>
      </c>
      <c r="G82" s="9">
        <v>0.56041666666666667</v>
      </c>
      <c r="H82" s="9">
        <v>0.58611111111111114</v>
      </c>
      <c r="I82" s="10">
        <v>9.66</v>
      </c>
      <c r="J82" s="3">
        <v>14.47</v>
      </c>
      <c r="K82">
        <v>2.3471000000000002</v>
      </c>
      <c r="L82">
        <v>2.3296999999999999</v>
      </c>
    </row>
    <row r="83" spans="1:12" x14ac:dyDescent="0.3">
      <c r="A83" s="7">
        <v>5</v>
      </c>
      <c r="B83" s="270"/>
      <c r="C83" s="3">
        <v>1.02</v>
      </c>
      <c r="D83" s="8">
        <f t="shared" si="2"/>
        <v>0.63531622810866006</v>
      </c>
      <c r="E83">
        <v>57.8</v>
      </c>
      <c r="F83">
        <f t="shared" si="3"/>
        <v>5.7799999999999997E-2</v>
      </c>
      <c r="G83" s="9">
        <v>0.56041666666666667</v>
      </c>
      <c r="H83" s="9">
        <v>0.58472222222222225</v>
      </c>
      <c r="I83" s="10">
        <v>9.66</v>
      </c>
      <c r="J83" s="3">
        <v>12.8</v>
      </c>
      <c r="K83">
        <v>2.3471000000000002</v>
      </c>
      <c r="L83">
        <v>2.2608999999999999</v>
      </c>
    </row>
    <row r="84" spans="1:12" x14ac:dyDescent="0.3">
      <c r="A84" s="7" t="s">
        <v>16</v>
      </c>
      <c r="B84" s="270"/>
      <c r="C84" s="3">
        <v>0</v>
      </c>
      <c r="D84" s="8">
        <f t="shared" si="2"/>
        <v>0</v>
      </c>
      <c r="E84">
        <v>57.8</v>
      </c>
      <c r="F84">
        <f t="shared" si="3"/>
        <v>5.7799999999999997E-2</v>
      </c>
      <c r="G84" s="9">
        <v>0.56041666666666667</v>
      </c>
      <c r="H84" s="9">
        <v>0.58194444444444449</v>
      </c>
      <c r="I84" s="10">
        <v>9.66</v>
      </c>
      <c r="J84" s="3">
        <v>9.39</v>
      </c>
      <c r="K84">
        <v>2.3471000000000002</v>
      </c>
      <c r="L84">
        <v>2.3578999999999999</v>
      </c>
    </row>
    <row r="85" spans="1:12" x14ac:dyDescent="0.3">
      <c r="A85" s="7">
        <v>1</v>
      </c>
      <c r="B85" s="270">
        <v>500</v>
      </c>
      <c r="C85" s="3">
        <v>0.99</v>
      </c>
      <c r="D85" s="8">
        <f t="shared" si="2"/>
        <v>0.61663045669369942</v>
      </c>
      <c r="E85">
        <v>57.8</v>
      </c>
      <c r="F85">
        <f t="shared" si="3"/>
        <v>5.7799999999999997E-2</v>
      </c>
      <c r="G85" s="9">
        <v>0.59444444444444444</v>
      </c>
      <c r="H85" s="9">
        <v>0.62430555555555556</v>
      </c>
      <c r="I85" s="10">
        <v>9.66</v>
      </c>
      <c r="J85" s="3">
        <v>15.83</v>
      </c>
      <c r="K85">
        <v>2.3471000000000002</v>
      </c>
      <c r="L85">
        <v>2.2904</v>
      </c>
    </row>
    <row r="86" spans="1:12" x14ac:dyDescent="0.3">
      <c r="A86" s="7">
        <v>2</v>
      </c>
      <c r="B86" s="270"/>
      <c r="C86" s="3">
        <v>1.02</v>
      </c>
      <c r="D86" s="8">
        <f t="shared" si="2"/>
        <v>0.63531622810866006</v>
      </c>
      <c r="E86">
        <v>57.8</v>
      </c>
      <c r="F86">
        <f t="shared" si="3"/>
        <v>5.7799999999999997E-2</v>
      </c>
      <c r="G86" s="9">
        <v>0.59444444444444444</v>
      </c>
      <c r="H86" s="9">
        <v>0.62222222222222223</v>
      </c>
      <c r="I86" s="10">
        <v>9.66</v>
      </c>
      <c r="J86" s="12">
        <v>14.04</v>
      </c>
      <c r="K86">
        <v>2.3471000000000002</v>
      </c>
      <c r="L86">
        <v>2.2696999999999998</v>
      </c>
    </row>
    <row r="87" spans="1:12" x14ac:dyDescent="0.3">
      <c r="A87" s="7">
        <v>3</v>
      </c>
      <c r="B87" s="270"/>
      <c r="C87" s="3">
        <v>1.07</v>
      </c>
      <c r="D87" s="8">
        <f t="shared" si="2"/>
        <v>0.66645918046692776</v>
      </c>
      <c r="E87">
        <v>57.8</v>
      </c>
      <c r="F87">
        <f t="shared" si="3"/>
        <v>5.7799999999999997E-2</v>
      </c>
      <c r="G87" s="9">
        <v>0.59444444444444444</v>
      </c>
      <c r="H87" s="9">
        <v>0.61944444444444446</v>
      </c>
      <c r="I87" s="10">
        <v>9.66</v>
      </c>
      <c r="J87" s="3">
        <v>13.91</v>
      </c>
      <c r="K87">
        <v>2.3471000000000002</v>
      </c>
      <c r="L87">
        <v>2.3016000000000001</v>
      </c>
    </row>
    <row r="88" spans="1:12" x14ac:dyDescent="0.3">
      <c r="A88" s="7">
        <v>4</v>
      </c>
      <c r="B88" s="270"/>
      <c r="C88" s="3">
        <v>1</v>
      </c>
      <c r="D88" s="8">
        <f t="shared" si="2"/>
        <v>0.62285904716535301</v>
      </c>
      <c r="E88">
        <v>57.8</v>
      </c>
      <c r="F88">
        <f t="shared" si="3"/>
        <v>5.7799999999999997E-2</v>
      </c>
      <c r="G88" s="9">
        <v>0.59444444444444444</v>
      </c>
      <c r="H88" s="9">
        <v>0.62083333333333335</v>
      </c>
      <c r="I88" s="10">
        <v>9.66</v>
      </c>
      <c r="J88" s="3">
        <v>15.57</v>
      </c>
      <c r="K88">
        <v>2.3471000000000002</v>
      </c>
      <c r="L88">
        <v>2.3108</v>
      </c>
    </row>
    <row r="89" spans="1:12" x14ac:dyDescent="0.3">
      <c r="A89" s="7">
        <v>5</v>
      </c>
      <c r="B89" s="270"/>
      <c r="C89" s="3">
        <v>1.02</v>
      </c>
      <c r="D89" s="8">
        <f t="shared" si="2"/>
        <v>0.63531622810866006</v>
      </c>
      <c r="E89">
        <v>57.8</v>
      </c>
      <c r="F89">
        <f t="shared" si="3"/>
        <v>5.7799999999999997E-2</v>
      </c>
      <c r="G89" s="9">
        <v>0.59444444444444444</v>
      </c>
      <c r="H89" s="9">
        <v>0.62291666666666667</v>
      </c>
      <c r="I89" s="10">
        <v>9.66</v>
      </c>
      <c r="J89" s="3">
        <v>14.56</v>
      </c>
      <c r="K89">
        <v>2.3471000000000002</v>
      </c>
      <c r="L89">
        <v>2.2553999999999998</v>
      </c>
    </row>
    <row r="90" spans="1:12" x14ac:dyDescent="0.3">
      <c r="A90" s="7" t="s">
        <v>16</v>
      </c>
      <c r="B90" s="270"/>
      <c r="C90" s="3">
        <v>0</v>
      </c>
      <c r="D90" s="8">
        <f t="shared" si="2"/>
        <v>0</v>
      </c>
      <c r="E90">
        <v>57.8</v>
      </c>
      <c r="F90">
        <f t="shared" si="3"/>
        <v>5.7799999999999997E-2</v>
      </c>
      <c r="G90" s="9">
        <v>0.59444444444444444</v>
      </c>
      <c r="H90" s="9">
        <v>0.61805555555555558</v>
      </c>
      <c r="I90" s="10">
        <v>9.66</v>
      </c>
      <c r="J90" s="3">
        <v>9.48</v>
      </c>
      <c r="K90">
        <v>2.3471000000000002</v>
      </c>
      <c r="L90">
        <v>2.3868999999999998</v>
      </c>
    </row>
    <row r="91" spans="1:12" x14ac:dyDescent="0.3">
      <c r="A91" s="7">
        <v>1</v>
      </c>
      <c r="B91" s="270">
        <v>700</v>
      </c>
      <c r="C91" s="3">
        <v>0.99</v>
      </c>
      <c r="D91" s="8">
        <f t="shared" si="2"/>
        <v>0.61663045669369942</v>
      </c>
      <c r="E91">
        <v>57.8</v>
      </c>
      <c r="F91">
        <f t="shared" si="3"/>
        <v>5.7799999999999997E-2</v>
      </c>
      <c r="G91" s="9">
        <v>0.62847222222222221</v>
      </c>
      <c r="H91" s="9">
        <v>0.65347222222222223</v>
      </c>
      <c r="I91" s="10">
        <v>9.5399999999999991</v>
      </c>
      <c r="J91" s="3">
        <v>13.9</v>
      </c>
      <c r="K91">
        <v>2.3471000000000002</v>
      </c>
      <c r="L91">
        <v>2.3471000000000002</v>
      </c>
    </row>
    <row r="92" spans="1:12" x14ac:dyDescent="0.3">
      <c r="A92" s="7">
        <v>2</v>
      </c>
      <c r="B92" s="270"/>
      <c r="C92" s="3">
        <v>1.02</v>
      </c>
      <c r="D92" s="8">
        <f t="shared" si="2"/>
        <v>0.63531622810866006</v>
      </c>
      <c r="E92">
        <v>57.8</v>
      </c>
      <c r="F92">
        <f t="shared" si="3"/>
        <v>5.7799999999999997E-2</v>
      </c>
      <c r="G92" s="9">
        <v>0.62847222222222221</v>
      </c>
      <c r="H92" s="9">
        <v>0.65625</v>
      </c>
      <c r="I92" s="10">
        <v>9.5399999999999991</v>
      </c>
      <c r="J92" s="12">
        <v>13.31</v>
      </c>
      <c r="K92">
        <v>2.3471000000000002</v>
      </c>
      <c r="L92">
        <v>2.3035000000000001</v>
      </c>
    </row>
    <row r="93" spans="1:12" x14ac:dyDescent="0.3">
      <c r="A93" s="7">
        <v>3</v>
      </c>
      <c r="B93" s="270"/>
      <c r="C93" s="3">
        <v>1.07</v>
      </c>
      <c r="D93" s="8">
        <f t="shared" si="2"/>
        <v>0.66645918046692776</v>
      </c>
      <c r="E93">
        <v>57.8</v>
      </c>
      <c r="F93">
        <f t="shared" si="3"/>
        <v>5.7799999999999997E-2</v>
      </c>
      <c r="G93" s="9">
        <v>0.62847222222222221</v>
      </c>
      <c r="H93" s="9">
        <v>0.65208333333333335</v>
      </c>
      <c r="I93" s="10">
        <v>9.5399999999999991</v>
      </c>
      <c r="J93" s="3">
        <v>13.55</v>
      </c>
      <c r="K93">
        <v>2.3471000000000002</v>
      </c>
      <c r="L93">
        <v>2.3146</v>
      </c>
    </row>
    <row r="94" spans="1:12" x14ac:dyDescent="0.3">
      <c r="A94" s="7">
        <v>4</v>
      </c>
      <c r="B94" s="270"/>
      <c r="C94" s="3">
        <v>1</v>
      </c>
      <c r="D94" s="8">
        <f t="shared" si="2"/>
        <v>0.62285904716535301</v>
      </c>
      <c r="E94">
        <v>57.8</v>
      </c>
      <c r="F94">
        <f t="shared" si="3"/>
        <v>5.7799999999999997E-2</v>
      </c>
      <c r="G94" s="9">
        <v>0.62847222222222221</v>
      </c>
      <c r="H94" s="9">
        <v>0.65555555555555556</v>
      </c>
      <c r="I94" s="10">
        <v>9.5399999999999991</v>
      </c>
      <c r="J94" s="3">
        <v>15.17</v>
      </c>
      <c r="K94">
        <v>2.3471000000000002</v>
      </c>
      <c r="L94">
        <v>2.3035000000000001</v>
      </c>
    </row>
    <row r="95" spans="1:12" x14ac:dyDescent="0.3">
      <c r="A95" s="7">
        <v>5</v>
      </c>
      <c r="B95" s="270"/>
      <c r="C95" s="3">
        <v>1.02</v>
      </c>
      <c r="D95" s="8">
        <f t="shared" si="2"/>
        <v>0.63531622810866006</v>
      </c>
      <c r="E95">
        <v>57.8</v>
      </c>
      <c r="F95">
        <f>(E95/1000)</f>
        <v>5.7799999999999997E-2</v>
      </c>
      <c r="G95" s="9">
        <v>0.62847222222222221</v>
      </c>
      <c r="H95" s="9">
        <v>0.65416666666666667</v>
      </c>
      <c r="I95" s="10">
        <v>9.5399999999999991</v>
      </c>
      <c r="J95" s="3">
        <v>13.41</v>
      </c>
      <c r="K95">
        <v>2.3471000000000002</v>
      </c>
      <c r="L95">
        <v>2.2909000000000002</v>
      </c>
    </row>
    <row r="96" spans="1:12" x14ac:dyDescent="0.3">
      <c r="A96" s="7" t="s">
        <v>16</v>
      </c>
      <c r="B96" s="270"/>
      <c r="C96" s="3">
        <v>0</v>
      </c>
      <c r="D96" s="8">
        <f t="shared" si="2"/>
        <v>0</v>
      </c>
      <c r="E96">
        <v>57.8</v>
      </c>
      <c r="F96">
        <f t="shared" si="3"/>
        <v>5.7799999999999997E-2</v>
      </c>
      <c r="G96" s="9">
        <v>0.62847222222222221</v>
      </c>
      <c r="H96" s="9">
        <v>0.65138888888888891</v>
      </c>
      <c r="I96" s="10">
        <v>9.5399999999999991</v>
      </c>
      <c r="J96" s="3">
        <v>9.5399999999999991</v>
      </c>
      <c r="K96">
        <v>2.3471000000000002</v>
      </c>
      <c r="L96">
        <v>2.3548</v>
      </c>
    </row>
    <row r="97" spans="1:12" x14ac:dyDescent="0.3">
      <c r="D97" s="29"/>
    </row>
    <row r="98" spans="1:12" x14ac:dyDescent="0.3">
      <c r="D98" s="29"/>
    </row>
    <row r="99" spans="1:12" x14ac:dyDescent="0.3">
      <c r="A99" s="269" t="s">
        <v>70</v>
      </c>
      <c r="F99" t="s">
        <v>92</v>
      </c>
    </row>
    <row r="100" spans="1:12" x14ac:dyDescent="0.3">
      <c r="A100" s="2" t="s">
        <v>117</v>
      </c>
      <c r="B100" s="2" t="s">
        <v>1</v>
      </c>
      <c r="C100" s="2" t="s">
        <v>2</v>
      </c>
      <c r="D100" s="2" t="s">
        <v>2</v>
      </c>
      <c r="E100" s="2" t="s">
        <v>3</v>
      </c>
      <c r="F100" s="2" t="s">
        <v>3</v>
      </c>
      <c r="G100" s="2" t="s">
        <v>4</v>
      </c>
      <c r="H100" s="2" t="s">
        <v>5</v>
      </c>
      <c r="I100" s="2" t="s">
        <v>6</v>
      </c>
      <c r="J100" s="2" t="s">
        <v>7</v>
      </c>
      <c r="K100" s="2" t="s">
        <v>89</v>
      </c>
      <c r="L100" s="2" t="s">
        <v>90</v>
      </c>
    </row>
    <row r="101" spans="1:12" x14ac:dyDescent="0.3">
      <c r="B101" s="2" t="s">
        <v>91</v>
      </c>
      <c r="C101" s="2" t="s">
        <v>11</v>
      </c>
      <c r="D101" s="2" t="s">
        <v>102</v>
      </c>
      <c r="E101" s="2" t="s">
        <v>12</v>
      </c>
      <c r="F101" s="2" t="s">
        <v>13</v>
      </c>
      <c r="G101" s="2"/>
      <c r="H101" s="2"/>
      <c r="I101" s="2" t="s">
        <v>14</v>
      </c>
      <c r="J101" s="2" t="s">
        <v>14</v>
      </c>
      <c r="K101" s="2" t="s">
        <v>15</v>
      </c>
      <c r="L101" s="2" t="s">
        <v>15</v>
      </c>
    </row>
    <row r="103" spans="1:12" x14ac:dyDescent="0.3">
      <c r="A103" s="7">
        <v>1</v>
      </c>
      <c r="B103" s="270">
        <v>0</v>
      </c>
      <c r="C103" s="3">
        <v>0.96</v>
      </c>
      <c r="D103" s="8">
        <f>C103*0.622859047165353</f>
        <v>0.5979446852787389</v>
      </c>
      <c r="E103">
        <v>57.8</v>
      </c>
      <c r="F103">
        <f>(E103/1000)</f>
        <v>5.7799999999999997E-2</v>
      </c>
      <c r="G103" s="9">
        <v>0.61319444444444449</v>
      </c>
      <c r="H103" s="9">
        <v>0.66111111111111109</v>
      </c>
      <c r="I103">
        <v>8.4600000000000009</v>
      </c>
      <c r="J103" s="3">
        <v>7.56</v>
      </c>
      <c r="K103">
        <v>2.3182</v>
      </c>
      <c r="L103">
        <v>2.3210000000000002</v>
      </c>
    </row>
    <row r="104" spans="1:12" x14ac:dyDescent="0.3">
      <c r="A104" s="7">
        <v>2</v>
      </c>
      <c r="B104" s="270"/>
      <c r="C104" s="3">
        <v>0.98</v>
      </c>
      <c r="D104" s="8">
        <f t="shared" ref="D104:D144" si="4">C104*0.622859047165353</f>
        <v>0.61040186622204595</v>
      </c>
      <c r="E104">
        <v>57.8</v>
      </c>
      <c r="F104">
        <f t="shared" ref="F104:F124" si="5">(E104/1000)</f>
        <v>5.7799999999999997E-2</v>
      </c>
      <c r="G104" s="9">
        <v>0.61319444444444449</v>
      </c>
      <c r="H104" s="9">
        <v>0.66249999999999998</v>
      </c>
      <c r="I104">
        <v>8.4600000000000009</v>
      </c>
      <c r="J104" s="3">
        <v>7.65</v>
      </c>
      <c r="K104">
        <v>2.3182</v>
      </c>
      <c r="L104">
        <v>2.3047</v>
      </c>
    </row>
    <row r="105" spans="1:12" x14ac:dyDescent="0.3">
      <c r="A105" s="7">
        <v>3</v>
      </c>
      <c r="B105" s="270"/>
      <c r="C105" s="3">
        <v>1.1200000000000001</v>
      </c>
      <c r="D105" s="8">
        <f t="shared" si="4"/>
        <v>0.69760213282519545</v>
      </c>
      <c r="E105">
        <v>57.8</v>
      </c>
      <c r="F105">
        <f t="shared" si="5"/>
        <v>5.7799999999999997E-2</v>
      </c>
      <c r="G105" s="9">
        <v>0.61319444444444449</v>
      </c>
      <c r="H105" s="9">
        <v>0.66319444444444442</v>
      </c>
      <c r="I105">
        <v>8.4600000000000009</v>
      </c>
      <c r="J105" s="3">
        <v>7.25</v>
      </c>
      <c r="K105">
        <v>2.3182</v>
      </c>
      <c r="L105">
        <v>2.3208000000000002</v>
      </c>
    </row>
    <row r="106" spans="1:12" x14ac:dyDescent="0.3">
      <c r="A106" s="7">
        <v>4</v>
      </c>
      <c r="B106" s="270"/>
      <c r="C106" s="3">
        <v>0.97</v>
      </c>
      <c r="D106" s="8">
        <f t="shared" si="4"/>
        <v>0.60417327575039237</v>
      </c>
      <c r="E106">
        <v>57.8</v>
      </c>
      <c r="F106">
        <f t="shared" si="5"/>
        <v>5.7799999999999997E-2</v>
      </c>
      <c r="G106" s="9">
        <v>0.61319444444444449</v>
      </c>
      <c r="H106" s="9">
        <v>0.65833333333333333</v>
      </c>
      <c r="I106">
        <v>8.4600000000000009</v>
      </c>
      <c r="J106" s="3">
        <v>7.71</v>
      </c>
      <c r="K106">
        <v>2.3182</v>
      </c>
      <c r="L106">
        <v>2.3050000000000002</v>
      </c>
    </row>
    <row r="107" spans="1:12" x14ac:dyDescent="0.3">
      <c r="A107" s="7">
        <v>5</v>
      </c>
      <c r="B107" s="270"/>
      <c r="C107" s="3">
        <v>0.99</v>
      </c>
      <c r="D107" s="8">
        <f t="shared" si="4"/>
        <v>0.61663045669369942</v>
      </c>
      <c r="E107">
        <v>57.8</v>
      </c>
      <c r="F107">
        <f t="shared" si="5"/>
        <v>5.7799999999999997E-2</v>
      </c>
      <c r="G107" s="9">
        <v>0.61319444444444449</v>
      </c>
      <c r="H107" s="9">
        <v>0.6645833333333333</v>
      </c>
      <c r="I107">
        <v>8.4600000000000009</v>
      </c>
      <c r="J107" s="3">
        <v>7.41</v>
      </c>
      <c r="K107">
        <v>2.3182</v>
      </c>
      <c r="L107">
        <v>2.31</v>
      </c>
    </row>
    <row r="108" spans="1:12" x14ac:dyDescent="0.3">
      <c r="A108" s="7" t="s">
        <v>16</v>
      </c>
      <c r="B108" s="270"/>
      <c r="C108" s="3">
        <v>0</v>
      </c>
      <c r="D108" s="8">
        <f t="shared" si="4"/>
        <v>0</v>
      </c>
      <c r="E108">
        <v>57.8</v>
      </c>
      <c r="F108">
        <f t="shared" si="5"/>
        <v>5.7799999999999997E-2</v>
      </c>
      <c r="G108" s="9">
        <v>0.61319444444444449</v>
      </c>
      <c r="H108" s="9">
        <v>0.65972222222222221</v>
      </c>
      <c r="I108">
        <v>8.4600000000000009</v>
      </c>
      <c r="J108" s="3">
        <v>8.49</v>
      </c>
      <c r="K108">
        <v>2.3182</v>
      </c>
      <c r="L108">
        <v>2.3193000000000001</v>
      </c>
    </row>
    <row r="109" spans="1:12" x14ac:dyDescent="0.3">
      <c r="A109" s="7">
        <v>1</v>
      </c>
      <c r="B109" s="270">
        <v>20</v>
      </c>
      <c r="C109" s="3">
        <v>1.08</v>
      </c>
      <c r="D109" s="8">
        <f t="shared" si="4"/>
        <v>0.67268777093858134</v>
      </c>
      <c r="E109">
        <v>57.8</v>
      </c>
      <c r="F109">
        <f t="shared" si="5"/>
        <v>5.7799999999999997E-2</v>
      </c>
      <c r="G109" s="9">
        <v>0.62847222222222221</v>
      </c>
      <c r="H109" s="9">
        <v>0.67222222222222217</v>
      </c>
      <c r="I109">
        <v>8.4600000000000009</v>
      </c>
      <c r="J109" s="3">
        <v>11.56</v>
      </c>
      <c r="K109">
        <v>2.3182</v>
      </c>
      <c r="L109">
        <v>2.2269999999999999</v>
      </c>
    </row>
    <row r="110" spans="1:12" x14ac:dyDescent="0.3">
      <c r="A110" s="7">
        <v>2</v>
      </c>
      <c r="B110" s="270"/>
      <c r="C110" s="3">
        <v>0.92</v>
      </c>
      <c r="D110" s="8">
        <f t="shared" si="4"/>
        <v>0.57303032339212479</v>
      </c>
      <c r="E110">
        <v>57.8</v>
      </c>
      <c r="F110">
        <f t="shared" si="5"/>
        <v>5.7799999999999997E-2</v>
      </c>
      <c r="G110" s="9">
        <v>0.62847222222222221</v>
      </c>
      <c r="H110" s="9">
        <v>0.67291666666666661</v>
      </c>
      <c r="I110">
        <v>8.4600000000000009</v>
      </c>
      <c r="J110" s="3">
        <v>11.19</v>
      </c>
      <c r="K110">
        <v>2.3182</v>
      </c>
      <c r="L110">
        <v>2.2488999999999999</v>
      </c>
    </row>
    <row r="111" spans="1:12" x14ac:dyDescent="0.3">
      <c r="A111" s="7">
        <v>3</v>
      </c>
      <c r="B111" s="270"/>
      <c r="C111" s="3">
        <v>1.02</v>
      </c>
      <c r="D111" s="8">
        <f t="shared" si="4"/>
        <v>0.63531622810866006</v>
      </c>
      <c r="E111">
        <v>57.8</v>
      </c>
      <c r="F111">
        <f t="shared" si="5"/>
        <v>5.7799999999999997E-2</v>
      </c>
      <c r="G111" s="9">
        <v>0.62847222222222221</v>
      </c>
      <c r="H111" s="9">
        <v>0.6743055555555556</v>
      </c>
      <c r="I111">
        <v>8.4600000000000009</v>
      </c>
      <c r="J111" s="3">
        <v>11.96</v>
      </c>
      <c r="K111">
        <v>2.3182</v>
      </c>
      <c r="L111">
        <v>2.2345999999999999</v>
      </c>
    </row>
    <row r="112" spans="1:12" x14ac:dyDescent="0.3">
      <c r="A112" s="7">
        <v>4</v>
      </c>
      <c r="B112" s="270"/>
      <c r="C112" s="3">
        <v>1.04</v>
      </c>
      <c r="D112" s="8">
        <f t="shared" si="4"/>
        <v>0.64777340905196712</v>
      </c>
      <c r="E112">
        <v>57.8</v>
      </c>
      <c r="F112">
        <f t="shared" si="5"/>
        <v>5.7799999999999997E-2</v>
      </c>
      <c r="G112" s="9">
        <v>0.62847222222222221</v>
      </c>
      <c r="H112" s="9">
        <v>0.67569444444444438</v>
      </c>
      <c r="I112">
        <v>8.4600000000000009</v>
      </c>
      <c r="J112" s="3">
        <v>12.27</v>
      </c>
      <c r="K112">
        <v>2.3182</v>
      </c>
      <c r="L112">
        <v>2.2037</v>
      </c>
    </row>
    <row r="113" spans="1:12" x14ac:dyDescent="0.3">
      <c r="A113" s="7">
        <v>5</v>
      </c>
      <c r="B113" s="270"/>
      <c r="C113" s="3">
        <v>1.05</v>
      </c>
      <c r="D113" s="8">
        <f t="shared" si="4"/>
        <v>0.6540019995236207</v>
      </c>
      <c r="E113">
        <v>57.8</v>
      </c>
      <c r="F113">
        <f t="shared" si="5"/>
        <v>5.7799999999999997E-2</v>
      </c>
      <c r="G113" s="9">
        <v>0.62847222222222221</v>
      </c>
      <c r="H113" s="9">
        <v>0.67708333333333337</v>
      </c>
      <c r="I113">
        <v>8.4600000000000009</v>
      </c>
      <c r="J113" s="3">
        <v>12.98</v>
      </c>
      <c r="K113">
        <v>2.3182</v>
      </c>
      <c r="L113">
        <v>2.1888000000000001</v>
      </c>
    </row>
    <row r="114" spans="1:12" x14ac:dyDescent="0.3">
      <c r="A114" s="7" t="s">
        <v>16</v>
      </c>
      <c r="B114" s="270"/>
      <c r="C114" s="3">
        <v>0</v>
      </c>
      <c r="D114" s="8">
        <f t="shared" si="4"/>
        <v>0</v>
      </c>
      <c r="E114">
        <v>57.8</v>
      </c>
      <c r="F114">
        <f t="shared" si="5"/>
        <v>5.7799999999999997E-2</v>
      </c>
      <c r="G114" s="9">
        <v>0.62847222222222221</v>
      </c>
      <c r="H114" s="9">
        <v>0.67083333333333339</v>
      </c>
      <c r="I114">
        <v>8.4600000000000009</v>
      </c>
      <c r="J114" s="3">
        <v>8.51</v>
      </c>
      <c r="K114">
        <v>2.3182</v>
      </c>
      <c r="L114">
        <v>2.3138999999999998</v>
      </c>
    </row>
    <row r="115" spans="1:12" x14ac:dyDescent="0.3">
      <c r="A115" s="7">
        <v>1</v>
      </c>
      <c r="B115" s="270">
        <v>80</v>
      </c>
      <c r="C115" s="3">
        <v>1.1000000000000001</v>
      </c>
      <c r="D115" s="8">
        <f t="shared" si="4"/>
        <v>0.6851449518818884</v>
      </c>
      <c r="E115">
        <v>57.8</v>
      </c>
      <c r="F115">
        <f t="shared" si="5"/>
        <v>5.7799999999999997E-2</v>
      </c>
      <c r="G115" s="9">
        <v>0.39027777777777778</v>
      </c>
      <c r="H115" s="9">
        <v>0.4381944444444445</v>
      </c>
      <c r="I115">
        <v>8.61</v>
      </c>
      <c r="J115" s="3">
        <v>15.4</v>
      </c>
      <c r="K115">
        <v>2.3132999999999999</v>
      </c>
      <c r="L115">
        <v>1.9763999999999999</v>
      </c>
    </row>
    <row r="116" spans="1:12" x14ac:dyDescent="0.3">
      <c r="A116" s="7">
        <v>2</v>
      </c>
      <c r="B116" s="270"/>
      <c r="C116" s="3">
        <v>1.07</v>
      </c>
      <c r="D116" s="8">
        <f t="shared" si="4"/>
        <v>0.66645918046692776</v>
      </c>
      <c r="E116">
        <v>57.8</v>
      </c>
      <c r="F116">
        <f t="shared" si="5"/>
        <v>5.7799999999999997E-2</v>
      </c>
      <c r="G116" s="9">
        <v>0.39027777777777778</v>
      </c>
      <c r="H116" s="9">
        <v>0.4368055555555555</v>
      </c>
      <c r="I116">
        <v>8.61</v>
      </c>
      <c r="J116" s="3">
        <v>15.27</v>
      </c>
      <c r="K116">
        <v>2.3132999999999999</v>
      </c>
      <c r="L116">
        <v>2.0899000000000001</v>
      </c>
    </row>
    <row r="117" spans="1:12" x14ac:dyDescent="0.3">
      <c r="A117" s="7">
        <v>3</v>
      </c>
      <c r="B117" s="270"/>
      <c r="C117" s="3">
        <v>1.1000000000000001</v>
      </c>
      <c r="D117" s="8">
        <f t="shared" si="4"/>
        <v>0.6851449518818884</v>
      </c>
      <c r="E117">
        <v>57.8</v>
      </c>
      <c r="F117">
        <f t="shared" si="5"/>
        <v>5.7799999999999997E-2</v>
      </c>
      <c r="G117" s="9">
        <v>0.39027777777777778</v>
      </c>
      <c r="H117" s="9">
        <v>0.43541666666666662</v>
      </c>
      <c r="I117">
        <v>8.61</v>
      </c>
      <c r="J117" s="3">
        <v>13.91</v>
      </c>
      <c r="K117">
        <v>2.3132999999999999</v>
      </c>
      <c r="L117">
        <v>2.1379000000000001</v>
      </c>
    </row>
    <row r="118" spans="1:12" x14ac:dyDescent="0.3">
      <c r="A118" s="7">
        <v>4</v>
      </c>
      <c r="B118" s="270"/>
      <c r="C118" s="3">
        <v>0.96</v>
      </c>
      <c r="D118" s="8">
        <f t="shared" si="4"/>
        <v>0.5979446852787389</v>
      </c>
      <c r="E118">
        <v>57.8</v>
      </c>
      <c r="F118">
        <f t="shared" si="5"/>
        <v>5.7799999999999997E-2</v>
      </c>
      <c r="G118" s="9">
        <v>0.39027777777777778</v>
      </c>
      <c r="H118" s="9">
        <v>0.44027777777777777</v>
      </c>
      <c r="I118">
        <v>8.61</v>
      </c>
      <c r="J118" s="3">
        <v>14.49</v>
      </c>
      <c r="K118">
        <v>2.3132999999999999</v>
      </c>
      <c r="L118">
        <v>2.1429999999999998</v>
      </c>
    </row>
    <row r="119" spans="1:12" x14ac:dyDescent="0.3">
      <c r="A119" s="7">
        <v>5</v>
      </c>
      <c r="B119" s="270"/>
      <c r="C119" s="3">
        <v>1.2</v>
      </c>
      <c r="D119" s="8">
        <f t="shared" si="4"/>
        <v>0.74743085659842357</v>
      </c>
      <c r="E119">
        <v>57.8</v>
      </c>
      <c r="F119">
        <f t="shared" si="5"/>
        <v>5.7799999999999997E-2</v>
      </c>
      <c r="G119" s="9">
        <v>0.39027777777777778</v>
      </c>
      <c r="H119" s="9">
        <v>0.43333333333333335</v>
      </c>
      <c r="I119">
        <v>8.61</v>
      </c>
      <c r="J119" s="3">
        <v>14.71</v>
      </c>
      <c r="K119">
        <v>2.3132999999999999</v>
      </c>
      <c r="L119">
        <v>2.1253000000000002</v>
      </c>
    </row>
    <row r="120" spans="1:12" x14ac:dyDescent="0.3">
      <c r="A120" s="7" t="s">
        <v>16</v>
      </c>
      <c r="B120" s="270"/>
      <c r="C120" s="3">
        <v>0</v>
      </c>
      <c r="D120" s="8">
        <f t="shared" si="4"/>
        <v>0</v>
      </c>
      <c r="E120">
        <v>57.8</v>
      </c>
      <c r="F120">
        <f t="shared" si="5"/>
        <v>5.7799999999999997E-2</v>
      </c>
      <c r="G120" s="9">
        <v>0.39027777777777778</v>
      </c>
      <c r="H120" s="9">
        <v>0.44097222222222227</v>
      </c>
      <c r="I120">
        <v>8.61</v>
      </c>
      <c r="J120" s="3">
        <v>8.51</v>
      </c>
      <c r="K120">
        <v>2.3132999999999999</v>
      </c>
      <c r="L120">
        <v>2.3138999999999998</v>
      </c>
    </row>
    <row r="121" spans="1:12" x14ac:dyDescent="0.3">
      <c r="A121" s="7">
        <v>1</v>
      </c>
      <c r="B121" s="270">
        <v>160</v>
      </c>
      <c r="C121" s="3">
        <v>1.04</v>
      </c>
      <c r="D121" s="8">
        <f t="shared" si="4"/>
        <v>0.64777340905196712</v>
      </c>
      <c r="E121">
        <v>57.8</v>
      </c>
      <c r="F121">
        <f t="shared" si="5"/>
        <v>5.7799999999999997E-2</v>
      </c>
      <c r="G121" s="9">
        <v>0.4548611111111111</v>
      </c>
      <c r="H121" s="9">
        <v>0.50208333333333333</v>
      </c>
      <c r="I121">
        <v>8.67</v>
      </c>
      <c r="J121" s="3">
        <v>15.21</v>
      </c>
      <c r="K121">
        <v>2.3132999999999999</v>
      </c>
      <c r="L121">
        <v>2.1374</v>
      </c>
    </row>
    <row r="122" spans="1:12" x14ac:dyDescent="0.3">
      <c r="A122" s="7">
        <v>2</v>
      </c>
      <c r="B122" s="270"/>
      <c r="C122" s="3">
        <v>1.07</v>
      </c>
      <c r="D122" s="8">
        <f t="shared" si="4"/>
        <v>0.66645918046692776</v>
      </c>
      <c r="E122">
        <v>57.8</v>
      </c>
      <c r="F122">
        <f t="shared" si="5"/>
        <v>5.7799999999999997E-2</v>
      </c>
      <c r="G122" s="9">
        <v>0.4548611111111111</v>
      </c>
      <c r="H122" s="9">
        <v>0.49861111111111112</v>
      </c>
      <c r="I122">
        <v>8.67</v>
      </c>
      <c r="J122" s="3">
        <v>17.53</v>
      </c>
      <c r="K122">
        <v>2.3132999999999999</v>
      </c>
      <c r="L122">
        <v>2.1023999999999998</v>
      </c>
    </row>
    <row r="123" spans="1:12" x14ac:dyDescent="0.3">
      <c r="A123" s="7">
        <v>3</v>
      </c>
      <c r="B123" s="270"/>
      <c r="C123" s="3">
        <v>0.98</v>
      </c>
      <c r="D123" s="8">
        <f t="shared" si="4"/>
        <v>0.61040186622204595</v>
      </c>
      <c r="E123">
        <v>57.8</v>
      </c>
      <c r="F123">
        <f t="shared" si="5"/>
        <v>5.7799999999999997E-2</v>
      </c>
      <c r="G123" s="9">
        <v>0.4548611111111111</v>
      </c>
      <c r="H123" s="9">
        <v>0.50347222222222221</v>
      </c>
      <c r="I123">
        <v>8.67</v>
      </c>
      <c r="J123" s="3">
        <v>14.88</v>
      </c>
      <c r="K123">
        <v>2.3132999999999999</v>
      </c>
      <c r="L123">
        <v>2.0912000000000002</v>
      </c>
    </row>
    <row r="124" spans="1:12" x14ac:dyDescent="0.3">
      <c r="A124" s="7">
        <v>4</v>
      </c>
      <c r="B124" s="270"/>
      <c r="C124" s="3">
        <v>1.054</v>
      </c>
      <c r="D124" s="8">
        <f t="shared" si="4"/>
        <v>0.65649343571228214</v>
      </c>
      <c r="E124">
        <v>57.8</v>
      </c>
      <c r="F124">
        <f t="shared" si="5"/>
        <v>5.7799999999999997E-2</v>
      </c>
      <c r="G124" s="9">
        <v>0.4548611111111111</v>
      </c>
      <c r="H124" s="9">
        <v>0.4993055555555555</v>
      </c>
      <c r="I124">
        <v>8.67</v>
      </c>
      <c r="J124" s="3">
        <v>17.11</v>
      </c>
      <c r="K124">
        <v>2.3132999999999999</v>
      </c>
      <c r="L124">
        <v>2.0638999999999998</v>
      </c>
    </row>
    <row r="125" spans="1:12" x14ac:dyDescent="0.3">
      <c r="A125" s="7">
        <v>5</v>
      </c>
      <c r="B125" s="270"/>
      <c r="C125" s="3">
        <v>0.93</v>
      </c>
      <c r="D125" s="8">
        <f t="shared" si="4"/>
        <v>0.57925891386377837</v>
      </c>
      <c r="E125">
        <v>57.8</v>
      </c>
      <c r="F125">
        <f>(E125/1000)</f>
        <v>5.7799999999999997E-2</v>
      </c>
      <c r="G125" s="9">
        <v>0.4548611111111111</v>
      </c>
      <c r="H125" s="9">
        <v>0.50486111111111109</v>
      </c>
      <c r="I125">
        <v>8.67</v>
      </c>
      <c r="J125" s="3">
        <v>16.97</v>
      </c>
      <c r="K125">
        <v>2.3132999999999999</v>
      </c>
      <c r="L125">
        <v>2.1103000000000001</v>
      </c>
    </row>
    <row r="126" spans="1:12" x14ac:dyDescent="0.3">
      <c r="A126" s="7" t="s">
        <v>16</v>
      </c>
      <c r="B126" s="270"/>
      <c r="C126" s="3">
        <v>0</v>
      </c>
      <c r="D126" s="8">
        <f t="shared" si="4"/>
        <v>0</v>
      </c>
      <c r="E126">
        <v>57.8</v>
      </c>
      <c r="F126">
        <f t="shared" ref="F126:F142" si="6">(E126/1000)</f>
        <v>5.7799999999999997E-2</v>
      </c>
      <c r="G126" s="9">
        <v>0.4548611111111111</v>
      </c>
      <c r="H126" s="9">
        <v>0.50624999999999998</v>
      </c>
      <c r="I126">
        <v>8.67</v>
      </c>
      <c r="J126" s="3">
        <v>8.23</v>
      </c>
      <c r="K126">
        <v>2.3132999999999999</v>
      </c>
      <c r="L126">
        <v>2.3069999999999999</v>
      </c>
    </row>
    <row r="127" spans="1:12" x14ac:dyDescent="0.3">
      <c r="A127" s="7">
        <v>1</v>
      </c>
      <c r="B127" s="270">
        <v>320</v>
      </c>
      <c r="C127" s="3">
        <v>1.1000000000000001</v>
      </c>
      <c r="D127" s="8">
        <f t="shared" si="4"/>
        <v>0.6851449518818884</v>
      </c>
      <c r="E127">
        <v>57.8</v>
      </c>
      <c r="F127">
        <f t="shared" si="6"/>
        <v>5.7799999999999997E-2</v>
      </c>
      <c r="G127" s="9">
        <v>0.5131944444444444</v>
      </c>
      <c r="H127" s="9">
        <v>0.54097222222222219</v>
      </c>
      <c r="I127">
        <v>8.58</v>
      </c>
      <c r="J127" s="3">
        <v>14.21</v>
      </c>
      <c r="K127">
        <v>2.3025000000000002</v>
      </c>
      <c r="L127">
        <v>2.2044999999999999</v>
      </c>
    </row>
    <row r="128" spans="1:12" x14ac:dyDescent="0.3">
      <c r="A128" s="7">
        <v>2</v>
      </c>
      <c r="B128" s="270"/>
      <c r="C128" s="3">
        <v>1.07</v>
      </c>
      <c r="D128" s="8">
        <f t="shared" si="4"/>
        <v>0.66645918046692776</v>
      </c>
      <c r="E128">
        <v>57.8</v>
      </c>
      <c r="F128">
        <f t="shared" si="6"/>
        <v>5.7799999999999997E-2</v>
      </c>
      <c r="G128" s="9">
        <v>0.5131944444444444</v>
      </c>
      <c r="H128" s="9">
        <v>0.53749999999999998</v>
      </c>
      <c r="I128">
        <v>8.58</v>
      </c>
      <c r="J128" s="3">
        <v>14.24</v>
      </c>
      <c r="K128">
        <v>2.3025000000000002</v>
      </c>
      <c r="L128">
        <v>2.2046999999999999</v>
      </c>
    </row>
    <row r="129" spans="1:12" x14ac:dyDescent="0.3">
      <c r="A129" s="7">
        <v>3</v>
      </c>
      <c r="B129" s="270"/>
      <c r="C129" s="3">
        <v>1.1000000000000001</v>
      </c>
      <c r="D129" s="8">
        <f t="shared" si="4"/>
        <v>0.6851449518818884</v>
      </c>
      <c r="E129">
        <v>57.8</v>
      </c>
      <c r="F129">
        <f t="shared" si="6"/>
        <v>5.7799999999999997E-2</v>
      </c>
      <c r="G129" s="9">
        <v>0.5131944444444444</v>
      </c>
      <c r="H129" s="9">
        <v>0.53611111111111109</v>
      </c>
      <c r="I129">
        <v>8.58</v>
      </c>
      <c r="J129" s="3">
        <v>12.92</v>
      </c>
      <c r="K129">
        <v>2.3025000000000002</v>
      </c>
      <c r="L129">
        <v>2.2343000000000002</v>
      </c>
    </row>
    <row r="130" spans="1:12" x14ac:dyDescent="0.3">
      <c r="A130" s="7">
        <v>4</v>
      </c>
      <c r="B130" s="270"/>
      <c r="C130" s="3">
        <v>0.96</v>
      </c>
      <c r="D130" s="8">
        <f t="shared" si="4"/>
        <v>0.5979446852787389</v>
      </c>
      <c r="E130">
        <v>57.8</v>
      </c>
      <c r="F130">
        <f t="shared" si="6"/>
        <v>5.7799999999999997E-2</v>
      </c>
      <c r="G130" s="9">
        <v>0.5131944444444444</v>
      </c>
      <c r="H130" s="9">
        <v>0.54027777777777775</v>
      </c>
      <c r="I130">
        <v>8.58</v>
      </c>
      <c r="J130" s="3">
        <v>12.14</v>
      </c>
      <c r="K130">
        <v>2.3025000000000002</v>
      </c>
      <c r="L130">
        <v>2.2267999999999999</v>
      </c>
    </row>
    <row r="131" spans="1:12" x14ac:dyDescent="0.3">
      <c r="A131" s="7">
        <v>5</v>
      </c>
      <c r="B131" s="270"/>
      <c r="C131" s="3">
        <v>1.2</v>
      </c>
      <c r="D131" s="8">
        <f t="shared" si="4"/>
        <v>0.74743085659842357</v>
      </c>
      <c r="E131">
        <v>57.8</v>
      </c>
      <c r="F131">
        <f t="shared" si="6"/>
        <v>5.7799999999999997E-2</v>
      </c>
      <c r="G131" s="9">
        <v>0.5131944444444444</v>
      </c>
      <c r="H131" s="9">
        <v>0.53888888888888886</v>
      </c>
      <c r="I131">
        <v>8.58</v>
      </c>
      <c r="J131" s="3">
        <v>12.77</v>
      </c>
      <c r="K131">
        <v>2.3025000000000002</v>
      </c>
      <c r="L131">
        <v>2.2105000000000001</v>
      </c>
    </row>
    <row r="132" spans="1:12" x14ac:dyDescent="0.3">
      <c r="A132" s="7" t="s">
        <v>16</v>
      </c>
      <c r="B132" s="270"/>
      <c r="C132" s="3">
        <v>0</v>
      </c>
      <c r="D132" s="8">
        <f t="shared" si="4"/>
        <v>0</v>
      </c>
      <c r="E132">
        <v>57.8</v>
      </c>
      <c r="F132">
        <f t="shared" si="6"/>
        <v>5.7799999999999997E-2</v>
      </c>
      <c r="G132" s="9">
        <v>0.5131944444444444</v>
      </c>
      <c r="H132" s="9">
        <v>0.54166666666666663</v>
      </c>
      <c r="I132">
        <v>8.57</v>
      </c>
      <c r="J132" s="3">
        <v>8.3800000000000008</v>
      </c>
      <c r="K132">
        <v>2.3025000000000002</v>
      </c>
      <c r="L132">
        <v>2.3123</v>
      </c>
    </row>
    <row r="133" spans="1:12" x14ac:dyDescent="0.3">
      <c r="A133" s="7">
        <v>1</v>
      </c>
      <c r="B133" s="270">
        <v>500</v>
      </c>
      <c r="C133" s="3">
        <v>1.04</v>
      </c>
      <c r="D133" s="8">
        <f t="shared" si="4"/>
        <v>0.64777340905196712</v>
      </c>
      <c r="E133">
        <v>57.8</v>
      </c>
      <c r="F133">
        <f t="shared" si="6"/>
        <v>5.7799999999999997E-2</v>
      </c>
      <c r="G133" s="9">
        <v>0.55347222222222225</v>
      </c>
      <c r="H133" s="9">
        <v>0.57986111111111105</v>
      </c>
      <c r="I133">
        <v>8.57</v>
      </c>
      <c r="J133" s="3">
        <v>12.42</v>
      </c>
      <c r="K133">
        <v>2.3025000000000002</v>
      </c>
      <c r="L133">
        <v>2.2275999999999998</v>
      </c>
    </row>
    <row r="134" spans="1:12" x14ac:dyDescent="0.3">
      <c r="A134" s="7">
        <v>2</v>
      </c>
      <c r="B134" s="270"/>
      <c r="C134" s="3">
        <v>1.07</v>
      </c>
      <c r="D134" s="8">
        <f t="shared" si="4"/>
        <v>0.66645918046692776</v>
      </c>
      <c r="E134">
        <v>57.8</v>
      </c>
      <c r="F134">
        <f t="shared" si="6"/>
        <v>5.7799999999999997E-2</v>
      </c>
      <c r="G134" s="9">
        <v>0.55347222222222225</v>
      </c>
      <c r="H134" s="9">
        <v>0.57847222222222217</v>
      </c>
      <c r="I134">
        <v>8.57</v>
      </c>
      <c r="J134" s="3">
        <v>14.57</v>
      </c>
      <c r="K134">
        <v>2.3025000000000002</v>
      </c>
      <c r="L134">
        <v>2.2082000000000002</v>
      </c>
    </row>
    <row r="135" spans="1:12" x14ac:dyDescent="0.3">
      <c r="A135" s="7">
        <v>3</v>
      </c>
      <c r="B135" s="270"/>
      <c r="C135" s="3">
        <v>0.98</v>
      </c>
      <c r="D135" s="8">
        <f t="shared" si="4"/>
        <v>0.61040186622204595</v>
      </c>
      <c r="E135">
        <v>57.8</v>
      </c>
      <c r="F135">
        <f t="shared" si="6"/>
        <v>5.7799999999999997E-2</v>
      </c>
      <c r="G135" s="9">
        <v>0.55347222222222225</v>
      </c>
      <c r="H135" s="9">
        <v>0.57777777777777783</v>
      </c>
      <c r="I135">
        <v>8.57</v>
      </c>
      <c r="J135" s="3">
        <v>14.37</v>
      </c>
      <c r="K135">
        <v>2.3025000000000002</v>
      </c>
      <c r="L135">
        <v>2.2343000000000002</v>
      </c>
    </row>
    <row r="136" spans="1:12" x14ac:dyDescent="0.3">
      <c r="A136" s="7">
        <v>4</v>
      </c>
      <c r="B136" s="270"/>
      <c r="C136" s="3">
        <v>1.054</v>
      </c>
      <c r="D136" s="8">
        <f t="shared" si="4"/>
        <v>0.65649343571228214</v>
      </c>
      <c r="E136">
        <v>57.8</v>
      </c>
      <c r="F136">
        <f t="shared" si="6"/>
        <v>5.7799999999999997E-2</v>
      </c>
      <c r="G136" s="9">
        <v>0.55347222222222225</v>
      </c>
      <c r="H136" s="9">
        <v>0.58124999999999993</v>
      </c>
      <c r="I136">
        <v>8.57</v>
      </c>
      <c r="J136" s="3">
        <v>14.69</v>
      </c>
      <c r="K136">
        <v>2.3025000000000002</v>
      </c>
      <c r="L136">
        <v>2.1812</v>
      </c>
    </row>
    <row r="137" spans="1:12" x14ac:dyDescent="0.3">
      <c r="A137" s="7">
        <v>5</v>
      </c>
      <c r="B137" s="270"/>
      <c r="C137" s="3">
        <v>0.93</v>
      </c>
      <c r="D137" s="8">
        <f t="shared" si="4"/>
        <v>0.57925891386377837</v>
      </c>
      <c r="E137">
        <v>57.8</v>
      </c>
      <c r="F137">
        <f t="shared" si="6"/>
        <v>5.7799999999999997E-2</v>
      </c>
      <c r="G137" s="9">
        <v>0.55347222222222225</v>
      </c>
      <c r="H137" s="9">
        <v>0.5805555555555556</v>
      </c>
      <c r="I137">
        <v>8.57</v>
      </c>
      <c r="J137" s="3">
        <v>12.81</v>
      </c>
      <c r="K137">
        <v>2.3025000000000002</v>
      </c>
      <c r="L137">
        <v>2.2025000000000001</v>
      </c>
    </row>
    <row r="138" spans="1:12" x14ac:dyDescent="0.3">
      <c r="A138" s="7" t="s">
        <v>16</v>
      </c>
      <c r="B138" s="270"/>
      <c r="C138" s="3">
        <v>0</v>
      </c>
      <c r="D138" s="8">
        <f t="shared" si="4"/>
        <v>0</v>
      </c>
      <c r="E138">
        <v>57.8</v>
      </c>
      <c r="F138">
        <f t="shared" si="6"/>
        <v>5.7799999999999997E-2</v>
      </c>
      <c r="G138" s="9">
        <v>0.55347222222222225</v>
      </c>
      <c r="H138" s="9">
        <v>0.58194444444444449</v>
      </c>
      <c r="I138">
        <v>8.57</v>
      </c>
      <c r="J138" s="3">
        <v>8.42</v>
      </c>
      <c r="K138">
        <v>2.3025000000000002</v>
      </c>
      <c r="L138">
        <v>2.3046000000000002</v>
      </c>
    </row>
    <row r="139" spans="1:12" x14ac:dyDescent="0.3">
      <c r="A139" s="7">
        <v>1</v>
      </c>
      <c r="B139" s="270">
        <v>700</v>
      </c>
      <c r="C139" s="3">
        <v>1.1000000000000001</v>
      </c>
      <c r="D139" s="8">
        <f t="shared" si="4"/>
        <v>0.6851449518818884</v>
      </c>
      <c r="E139">
        <v>57.8</v>
      </c>
      <c r="F139">
        <f t="shared" si="6"/>
        <v>5.7799999999999997E-2</v>
      </c>
      <c r="G139" s="9">
        <v>0.58888888888888891</v>
      </c>
      <c r="H139" s="9">
        <v>0.61527777777777781</v>
      </c>
      <c r="I139" s="3">
        <v>8.5</v>
      </c>
      <c r="J139" s="3">
        <v>13.69</v>
      </c>
      <c r="K139">
        <v>2.3025000000000002</v>
      </c>
      <c r="L139">
        <v>2.2183000000000002</v>
      </c>
    </row>
    <row r="140" spans="1:12" x14ac:dyDescent="0.3">
      <c r="A140" s="7">
        <v>2</v>
      </c>
      <c r="B140" s="270"/>
      <c r="C140" s="3">
        <v>1.07</v>
      </c>
      <c r="D140" s="8">
        <f t="shared" si="4"/>
        <v>0.66645918046692776</v>
      </c>
      <c r="E140">
        <v>57.8</v>
      </c>
      <c r="F140">
        <f t="shared" si="6"/>
        <v>5.7799999999999997E-2</v>
      </c>
      <c r="G140" s="9">
        <v>0.58888888888888891</v>
      </c>
      <c r="H140" s="9">
        <v>0.61319444444444449</v>
      </c>
      <c r="I140" s="3">
        <v>8.5</v>
      </c>
      <c r="J140" s="3">
        <v>14.45</v>
      </c>
      <c r="K140">
        <v>2.3025000000000002</v>
      </c>
      <c r="L140">
        <v>2.2109000000000001</v>
      </c>
    </row>
    <row r="141" spans="1:12" x14ac:dyDescent="0.3">
      <c r="A141" s="7">
        <v>3</v>
      </c>
      <c r="B141" s="270"/>
      <c r="C141" s="3">
        <v>1.1000000000000001</v>
      </c>
      <c r="D141" s="8">
        <f t="shared" si="4"/>
        <v>0.6851449518818884</v>
      </c>
      <c r="E141">
        <v>57.8</v>
      </c>
      <c r="F141">
        <f t="shared" si="6"/>
        <v>5.7799999999999997E-2</v>
      </c>
      <c r="G141" s="9">
        <v>0.58888888888888891</v>
      </c>
      <c r="H141" s="9">
        <v>0.6118055555555556</v>
      </c>
      <c r="I141" s="3">
        <v>8.5</v>
      </c>
      <c r="J141" s="3">
        <v>12.99</v>
      </c>
      <c r="K141">
        <v>2.3025000000000002</v>
      </c>
      <c r="L141">
        <v>2.2385000000000002</v>
      </c>
    </row>
    <row r="142" spans="1:12" x14ac:dyDescent="0.3">
      <c r="A142" s="7">
        <v>4</v>
      </c>
      <c r="B142" s="270"/>
      <c r="C142" s="3">
        <v>0.96</v>
      </c>
      <c r="D142" s="8">
        <f t="shared" si="4"/>
        <v>0.5979446852787389</v>
      </c>
      <c r="E142">
        <v>57.8</v>
      </c>
      <c r="F142">
        <f t="shared" si="6"/>
        <v>5.7799999999999997E-2</v>
      </c>
      <c r="G142" s="9">
        <v>0.58888888888888891</v>
      </c>
      <c r="H142" s="9">
        <v>0.61388888888888882</v>
      </c>
      <c r="I142" s="3">
        <v>8.5</v>
      </c>
      <c r="J142" s="3">
        <v>12.03</v>
      </c>
      <c r="K142">
        <v>2.3025000000000002</v>
      </c>
      <c r="L142">
        <v>2.2536999999999998</v>
      </c>
    </row>
    <row r="143" spans="1:12" x14ac:dyDescent="0.3">
      <c r="A143" s="7">
        <v>5</v>
      </c>
      <c r="B143" s="270"/>
      <c r="C143" s="3">
        <v>1.2</v>
      </c>
      <c r="D143" s="8">
        <f t="shared" si="4"/>
        <v>0.74743085659842357</v>
      </c>
      <c r="E143">
        <v>57.8</v>
      </c>
      <c r="F143">
        <f>(E143/1000)</f>
        <v>5.7799999999999997E-2</v>
      </c>
      <c r="G143" s="9">
        <v>0.58888888888888891</v>
      </c>
      <c r="H143" s="9">
        <v>0.61111111111111105</v>
      </c>
      <c r="I143" s="3">
        <v>8.5</v>
      </c>
      <c r="J143" s="3">
        <v>13.09</v>
      </c>
      <c r="K143">
        <v>2.3025000000000002</v>
      </c>
      <c r="L143">
        <v>2.2313999999999998</v>
      </c>
    </row>
    <row r="144" spans="1:12" x14ac:dyDescent="0.3">
      <c r="A144" s="7" t="s">
        <v>16</v>
      </c>
      <c r="B144" s="270"/>
      <c r="C144" s="3">
        <v>0</v>
      </c>
      <c r="D144" s="8">
        <f t="shared" si="4"/>
        <v>0</v>
      </c>
      <c r="E144">
        <v>57.8</v>
      </c>
      <c r="F144">
        <f>(E144/1000)</f>
        <v>5.7799999999999997E-2</v>
      </c>
      <c r="G144" s="9">
        <v>0.58888888888888891</v>
      </c>
      <c r="H144" s="9">
        <v>0.61597222222222225</v>
      </c>
      <c r="I144" s="3">
        <v>8.5</v>
      </c>
      <c r="J144" s="3">
        <v>8.26</v>
      </c>
      <c r="K144">
        <v>2.3025000000000002</v>
      </c>
      <c r="L144">
        <v>2.3083999999999998</v>
      </c>
    </row>
    <row r="145" spans="1:12" x14ac:dyDescent="0.3">
      <c r="D145" s="29"/>
    </row>
    <row r="146" spans="1:12" x14ac:dyDescent="0.3">
      <c r="D146" s="29"/>
    </row>
    <row r="147" spans="1:12" x14ac:dyDescent="0.3">
      <c r="A147" s="269" t="s">
        <v>71</v>
      </c>
      <c r="F147" t="s">
        <v>93</v>
      </c>
    </row>
    <row r="148" spans="1:12" x14ac:dyDescent="0.3">
      <c r="A148" s="2" t="s">
        <v>117</v>
      </c>
      <c r="B148" s="2" t="s">
        <v>1</v>
      </c>
      <c r="C148" s="2" t="s">
        <v>2</v>
      </c>
      <c r="D148" s="2" t="s">
        <v>2</v>
      </c>
      <c r="E148" s="2" t="s">
        <v>3</v>
      </c>
      <c r="F148" s="2" t="s">
        <v>3</v>
      </c>
      <c r="G148" s="2" t="s">
        <v>4</v>
      </c>
      <c r="H148" s="2" t="s">
        <v>5</v>
      </c>
      <c r="I148" s="2" t="s">
        <v>6</v>
      </c>
      <c r="J148" s="2" t="s">
        <v>7</v>
      </c>
      <c r="K148" s="2" t="s">
        <v>89</v>
      </c>
      <c r="L148" s="2" t="s">
        <v>90</v>
      </c>
    </row>
    <row r="149" spans="1:12" x14ac:dyDescent="0.3">
      <c r="B149" s="2" t="s">
        <v>91</v>
      </c>
      <c r="C149" s="2" t="s">
        <v>11</v>
      </c>
      <c r="D149" s="2" t="s">
        <v>102</v>
      </c>
      <c r="E149" s="2" t="s">
        <v>12</v>
      </c>
      <c r="F149" s="2" t="s">
        <v>13</v>
      </c>
      <c r="G149" s="2"/>
      <c r="H149" s="2"/>
      <c r="I149" s="2" t="s">
        <v>14</v>
      </c>
      <c r="J149" s="2" t="s">
        <v>14</v>
      </c>
      <c r="K149" s="2" t="s">
        <v>15</v>
      </c>
      <c r="L149" s="2" t="s">
        <v>15</v>
      </c>
    </row>
    <row r="151" spans="1:12" x14ac:dyDescent="0.3">
      <c r="A151" s="7">
        <v>1</v>
      </c>
      <c r="B151" s="270">
        <v>0</v>
      </c>
      <c r="C151" s="3">
        <v>1.18</v>
      </c>
      <c r="D151" s="8">
        <f>C151*0.622859047165353</f>
        <v>0.73497367565511651</v>
      </c>
      <c r="E151">
        <v>57.8</v>
      </c>
      <c r="F151">
        <f>(E151/1000)</f>
        <v>5.7799999999999997E-2</v>
      </c>
      <c r="G151" s="9">
        <v>0.60416666666666663</v>
      </c>
      <c r="H151" s="9">
        <v>0.65</v>
      </c>
      <c r="I151">
        <v>8.4600000000000009</v>
      </c>
      <c r="J151" s="3">
        <v>7.69</v>
      </c>
      <c r="K151">
        <v>2.3182</v>
      </c>
      <c r="L151">
        <v>2.3128000000000002</v>
      </c>
    </row>
    <row r="152" spans="1:12" x14ac:dyDescent="0.3">
      <c r="A152" s="7">
        <v>2</v>
      </c>
      <c r="B152" s="270"/>
      <c r="C152" s="3">
        <v>1.04</v>
      </c>
      <c r="D152" s="8">
        <f t="shared" ref="D152:D192" si="7">C152*0.622859047165353</f>
        <v>0.64777340905196712</v>
      </c>
      <c r="E152">
        <v>57.8</v>
      </c>
      <c r="F152">
        <f t="shared" ref="F152:F172" si="8">(E152/1000)</f>
        <v>5.7799999999999997E-2</v>
      </c>
      <c r="G152" s="9">
        <v>0.60416666666666663</v>
      </c>
      <c r="H152" s="9">
        <v>0.65277777777777779</v>
      </c>
      <c r="I152">
        <v>8.4600000000000009</v>
      </c>
      <c r="J152" s="3">
        <v>7.47</v>
      </c>
      <c r="K152">
        <v>2.3182</v>
      </c>
      <c r="L152">
        <v>2.3113999999999999</v>
      </c>
    </row>
    <row r="153" spans="1:12" x14ac:dyDescent="0.3">
      <c r="A153" s="7">
        <v>3</v>
      </c>
      <c r="B153" s="270"/>
      <c r="C153" s="3">
        <v>1.0900000000000001</v>
      </c>
      <c r="D153" s="8">
        <f t="shared" si="7"/>
        <v>0.67891636141023481</v>
      </c>
      <c r="E153">
        <v>57.8</v>
      </c>
      <c r="F153">
        <f t="shared" si="8"/>
        <v>5.7799999999999997E-2</v>
      </c>
      <c r="G153" s="9">
        <v>0.60416666666666663</v>
      </c>
      <c r="H153" s="9">
        <v>0.65486111111111112</v>
      </c>
      <c r="I153">
        <v>8.4600000000000009</v>
      </c>
      <c r="J153" s="3">
        <v>7.54</v>
      </c>
      <c r="K153">
        <v>2.3182</v>
      </c>
      <c r="L153">
        <v>2.3100999999999998</v>
      </c>
    </row>
    <row r="154" spans="1:12" x14ac:dyDescent="0.3">
      <c r="A154" s="7">
        <v>4</v>
      </c>
      <c r="B154" s="270"/>
      <c r="C154" s="3">
        <v>1</v>
      </c>
      <c r="D154" s="8">
        <f t="shared" si="7"/>
        <v>0.62285904716535301</v>
      </c>
      <c r="E154">
        <v>57.8</v>
      </c>
      <c r="F154">
        <f t="shared" si="8"/>
        <v>5.7799999999999997E-2</v>
      </c>
      <c r="G154" s="9">
        <v>0.60416666666666663</v>
      </c>
      <c r="H154" s="9">
        <v>0.65625</v>
      </c>
      <c r="I154">
        <v>8.4600000000000009</v>
      </c>
      <c r="J154" s="3">
        <v>7.74</v>
      </c>
      <c r="K154">
        <v>2.3182</v>
      </c>
      <c r="L154">
        <v>2.3071999999999999</v>
      </c>
    </row>
    <row r="155" spans="1:12" x14ac:dyDescent="0.3">
      <c r="A155" s="7">
        <v>5</v>
      </c>
      <c r="B155" s="270"/>
      <c r="C155" s="3">
        <v>0.97</v>
      </c>
      <c r="D155" s="8">
        <f t="shared" si="7"/>
        <v>0.60417327575039237</v>
      </c>
      <c r="E155">
        <v>57.8</v>
      </c>
      <c r="F155">
        <f t="shared" si="8"/>
        <v>5.7799999999999997E-2</v>
      </c>
      <c r="G155" s="9">
        <v>0.60416666666666663</v>
      </c>
      <c r="H155" s="9">
        <v>0.64583333333333337</v>
      </c>
      <c r="I155">
        <v>8.4600000000000009</v>
      </c>
      <c r="J155" s="3">
        <v>7.75</v>
      </c>
      <c r="K155">
        <v>2.3182</v>
      </c>
      <c r="L155">
        <v>2.3146</v>
      </c>
    </row>
    <row r="156" spans="1:12" x14ac:dyDescent="0.3">
      <c r="A156" s="7" t="s">
        <v>16</v>
      </c>
      <c r="B156" s="270"/>
      <c r="C156" s="3">
        <v>0</v>
      </c>
      <c r="D156" s="8">
        <f t="shared" si="7"/>
        <v>0</v>
      </c>
      <c r="E156">
        <v>57.8</v>
      </c>
      <c r="F156">
        <f t="shared" si="8"/>
        <v>5.7799999999999997E-2</v>
      </c>
      <c r="G156" s="9">
        <v>0.60416666666666663</v>
      </c>
      <c r="H156" s="9">
        <v>0.6479166666666667</v>
      </c>
      <c r="I156">
        <v>8.4600000000000009</v>
      </c>
      <c r="J156" s="3">
        <v>8.41</v>
      </c>
      <c r="K156">
        <v>2.3182</v>
      </c>
      <c r="L156">
        <v>2.3064</v>
      </c>
    </row>
    <row r="157" spans="1:12" x14ac:dyDescent="0.3">
      <c r="A157" s="7">
        <v>1</v>
      </c>
      <c r="B157" s="270">
        <v>20</v>
      </c>
      <c r="C157" s="3">
        <v>0.97</v>
      </c>
      <c r="D157" s="8">
        <f t="shared" si="7"/>
        <v>0.60417327575039237</v>
      </c>
      <c r="E157">
        <v>57.8</v>
      </c>
      <c r="F157">
        <f t="shared" si="8"/>
        <v>5.7799999999999997E-2</v>
      </c>
      <c r="G157" s="9">
        <v>0.63750000000000007</v>
      </c>
      <c r="H157" s="9">
        <v>0.68263888888888891</v>
      </c>
      <c r="I157">
        <v>8.4600000000000009</v>
      </c>
      <c r="J157" s="3">
        <v>11.54</v>
      </c>
      <c r="K157">
        <v>2.3182</v>
      </c>
      <c r="L157">
        <v>2.2174999999999998</v>
      </c>
    </row>
    <row r="158" spans="1:12" x14ac:dyDescent="0.3">
      <c r="A158" s="7">
        <v>2</v>
      </c>
      <c r="B158" s="270"/>
      <c r="C158" s="3">
        <v>1</v>
      </c>
      <c r="D158" s="8">
        <f t="shared" si="7"/>
        <v>0.62285904716535301</v>
      </c>
      <c r="E158">
        <v>57.8</v>
      </c>
      <c r="F158">
        <f t="shared" si="8"/>
        <v>5.7799999999999997E-2</v>
      </c>
      <c r="G158" s="9">
        <v>0.63750000000000007</v>
      </c>
      <c r="H158" s="9">
        <v>0.68333333333333324</v>
      </c>
      <c r="I158">
        <v>8.4600000000000009</v>
      </c>
      <c r="J158" s="3">
        <v>14.17</v>
      </c>
      <c r="K158">
        <v>2.3182</v>
      </c>
      <c r="L158">
        <v>2.1743000000000001</v>
      </c>
    </row>
    <row r="159" spans="1:12" x14ac:dyDescent="0.3">
      <c r="A159" s="7">
        <v>3</v>
      </c>
      <c r="B159" s="270"/>
      <c r="C159" s="3">
        <v>0.99</v>
      </c>
      <c r="D159" s="8">
        <f t="shared" si="7"/>
        <v>0.61663045669369942</v>
      </c>
      <c r="E159">
        <v>57.8</v>
      </c>
      <c r="F159">
        <f t="shared" si="8"/>
        <v>5.7799999999999997E-2</v>
      </c>
      <c r="G159" s="9">
        <v>0.63750000000000007</v>
      </c>
      <c r="H159" s="9">
        <v>0.68472222222222223</v>
      </c>
      <c r="I159">
        <v>8.4600000000000009</v>
      </c>
      <c r="J159" s="3">
        <v>13.09</v>
      </c>
      <c r="K159">
        <v>2.3182</v>
      </c>
      <c r="L159">
        <v>2.1966999999999999</v>
      </c>
    </row>
    <row r="160" spans="1:12" x14ac:dyDescent="0.3">
      <c r="A160" s="7">
        <v>4</v>
      </c>
      <c r="B160" s="270"/>
      <c r="C160" s="3">
        <v>0.97</v>
      </c>
      <c r="D160" s="8">
        <f t="shared" si="7"/>
        <v>0.60417327575039237</v>
      </c>
      <c r="E160">
        <v>57.8</v>
      </c>
      <c r="F160">
        <f t="shared" si="8"/>
        <v>5.7799999999999997E-2</v>
      </c>
      <c r="G160" s="9">
        <v>0.63750000000000007</v>
      </c>
      <c r="H160" s="9">
        <v>0.68611111111111101</v>
      </c>
      <c r="I160">
        <v>8.4600000000000009</v>
      </c>
      <c r="J160" s="3">
        <v>13.36</v>
      </c>
      <c r="K160">
        <v>2.3182</v>
      </c>
      <c r="L160">
        <v>2.1861000000000002</v>
      </c>
    </row>
    <row r="161" spans="1:12" x14ac:dyDescent="0.3">
      <c r="A161" s="7">
        <v>5</v>
      </c>
      <c r="B161" s="270"/>
      <c r="C161" s="3">
        <v>1.04</v>
      </c>
      <c r="D161" s="8">
        <f t="shared" si="7"/>
        <v>0.64777340905196712</v>
      </c>
      <c r="E161">
        <v>57.8</v>
      </c>
      <c r="F161">
        <f t="shared" si="8"/>
        <v>5.7799999999999997E-2</v>
      </c>
      <c r="G161" s="9">
        <v>0.63750000000000007</v>
      </c>
      <c r="H161" s="9">
        <v>0.6875</v>
      </c>
      <c r="I161">
        <v>8.4600000000000009</v>
      </c>
      <c r="J161" s="3">
        <v>14.22</v>
      </c>
      <c r="K161">
        <v>2.3182</v>
      </c>
      <c r="L161">
        <v>2.1705999999999999</v>
      </c>
    </row>
    <row r="162" spans="1:12" x14ac:dyDescent="0.3">
      <c r="A162" s="7" t="s">
        <v>16</v>
      </c>
      <c r="B162" s="270"/>
      <c r="C162" s="3">
        <v>0</v>
      </c>
      <c r="D162" s="8">
        <f t="shared" si="7"/>
        <v>0</v>
      </c>
      <c r="E162">
        <v>57.8</v>
      </c>
      <c r="F162">
        <f t="shared" si="8"/>
        <v>5.7799999999999997E-2</v>
      </c>
      <c r="G162" s="9">
        <v>0.63750000000000007</v>
      </c>
      <c r="H162" s="9">
        <v>0.68055555555555547</v>
      </c>
      <c r="I162">
        <v>8.4600000000000009</v>
      </c>
      <c r="J162" s="3">
        <v>8.5299999999999994</v>
      </c>
      <c r="K162">
        <v>2.3182</v>
      </c>
      <c r="L162">
        <v>2.3119000000000001</v>
      </c>
    </row>
    <row r="163" spans="1:12" x14ac:dyDescent="0.3">
      <c r="A163" s="7">
        <v>1</v>
      </c>
      <c r="B163" s="270">
        <v>80</v>
      </c>
      <c r="C163" s="3">
        <v>1.02</v>
      </c>
      <c r="D163" s="8">
        <f t="shared" si="7"/>
        <v>0.63531622810866006</v>
      </c>
      <c r="E163">
        <v>57.8</v>
      </c>
      <c r="F163">
        <f t="shared" si="8"/>
        <v>5.7799999999999997E-2</v>
      </c>
      <c r="G163" s="9">
        <v>0.39027777777777778</v>
      </c>
      <c r="H163" s="9">
        <v>0.4375</v>
      </c>
      <c r="I163">
        <v>8.52</v>
      </c>
      <c r="J163" s="3">
        <v>15.51</v>
      </c>
      <c r="K163">
        <v>2.2972000000000001</v>
      </c>
      <c r="L163">
        <v>2.1381999999999999</v>
      </c>
    </row>
    <row r="164" spans="1:12" x14ac:dyDescent="0.3">
      <c r="A164" s="7">
        <v>2</v>
      </c>
      <c r="B164" s="270"/>
      <c r="C164" s="3">
        <v>1.0900000000000001</v>
      </c>
      <c r="D164" s="8">
        <f t="shared" si="7"/>
        <v>0.67891636141023481</v>
      </c>
      <c r="E164">
        <v>57.8</v>
      </c>
      <c r="F164">
        <f t="shared" si="8"/>
        <v>5.7799999999999997E-2</v>
      </c>
      <c r="G164" s="9">
        <v>0.39027777777777778</v>
      </c>
      <c r="H164" s="9">
        <v>0.43402777777777773</v>
      </c>
      <c r="I164">
        <v>8.52</v>
      </c>
      <c r="J164" s="3">
        <v>16</v>
      </c>
      <c r="K164">
        <v>2.2972000000000001</v>
      </c>
      <c r="L164">
        <v>2.1467999999999998</v>
      </c>
    </row>
    <row r="165" spans="1:12" x14ac:dyDescent="0.3">
      <c r="A165" s="7">
        <v>3</v>
      </c>
      <c r="B165" s="270"/>
      <c r="C165" s="3">
        <v>1.0900000000000001</v>
      </c>
      <c r="D165" s="8">
        <f t="shared" si="7"/>
        <v>0.67891636141023481</v>
      </c>
      <c r="E165">
        <v>57.8</v>
      </c>
      <c r="F165">
        <f t="shared" si="8"/>
        <v>5.7799999999999997E-2</v>
      </c>
      <c r="G165" s="9">
        <v>0.39027777777777778</v>
      </c>
      <c r="H165" s="9">
        <v>0.44027777777777777</v>
      </c>
      <c r="I165">
        <v>8.52</v>
      </c>
      <c r="J165" s="3">
        <v>17.48</v>
      </c>
      <c r="K165">
        <v>2.2972000000000001</v>
      </c>
      <c r="L165">
        <v>2.1877</v>
      </c>
    </row>
    <row r="166" spans="1:12" x14ac:dyDescent="0.3">
      <c r="A166" s="7">
        <v>4</v>
      </c>
      <c r="B166" s="270"/>
      <c r="C166" s="3">
        <v>1.04</v>
      </c>
      <c r="D166" s="8">
        <f t="shared" si="7"/>
        <v>0.64777340905196712</v>
      </c>
      <c r="E166">
        <v>57.8</v>
      </c>
      <c r="F166">
        <f t="shared" si="8"/>
        <v>5.7799999999999997E-2</v>
      </c>
      <c r="G166" s="9">
        <v>0.39027777777777778</v>
      </c>
      <c r="H166" s="9">
        <v>0.43541666666666662</v>
      </c>
      <c r="I166">
        <v>8.52</v>
      </c>
      <c r="J166" s="3">
        <v>16.600000000000001</v>
      </c>
      <c r="K166">
        <v>2.2972000000000001</v>
      </c>
      <c r="L166">
        <v>2.1423000000000001</v>
      </c>
    </row>
    <row r="167" spans="1:12" x14ac:dyDescent="0.3">
      <c r="A167" s="7">
        <v>5</v>
      </c>
      <c r="B167" s="270"/>
      <c r="C167" s="3">
        <v>1.07</v>
      </c>
      <c r="D167" s="8">
        <f t="shared" si="7"/>
        <v>0.66645918046692776</v>
      </c>
      <c r="E167">
        <v>57.8</v>
      </c>
      <c r="F167">
        <f t="shared" si="8"/>
        <v>5.7799999999999997E-2</v>
      </c>
      <c r="G167" s="9">
        <v>0.39027777777777778</v>
      </c>
      <c r="H167" s="9">
        <v>0.44097222222222227</v>
      </c>
      <c r="I167">
        <v>8.52</v>
      </c>
      <c r="J167" s="3">
        <v>14.73</v>
      </c>
      <c r="K167">
        <v>2.2972000000000001</v>
      </c>
      <c r="L167">
        <v>2.1229</v>
      </c>
    </row>
    <row r="168" spans="1:12" x14ac:dyDescent="0.3">
      <c r="A168" s="7" t="s">
        <v>16</v>
      </c>
      <c r="B168" s="270"/>
      <c r="C168" s="3">
        <v>0</v>
      </c>
      <c r="D168" s="8">
        <f t="shared" si="7"/>
        <v>0</v>
      </c>
      <c r="E168">
        <v>57.8</v>
      </c>
      <c r="F168">
        <f t="shared" si="8"/>
        <v>5.7799999999999997E-2</v>
      </c>
      <c r="G168" s="9">
        <v>0.39027777777777778</v>
      </c>
      <c r="H168" s="9">
        <v>0.44166666666666665</v>
      </c>
      <c r="I168">
        <v>8.52</v>
      </c>
      <c r="J168" s="3">
        <v>8.19</v>
      </c>
      <c r="K168">
        <v>2.2972000000000001</v>
      </c>
      <c r="L168">
        <v>2.3010000000000002</v>
      </c>
    </row>
    <row r="169" spans="1:12" x14ac:dyDescent="0.3">
      <c r="A169" s="7">
        <v>1</v>
      </c>
      <c r="B169" s="270">
        <v>160</v>
      </c>
      <c r="C169" s="3">
        <v>0.95</v>
      </c>
      <c r="D169" s="8">
        <f t="shared" si="7"/>
        <v>0.59171609480708531</v>
      </c>
      <c r="E169">
        <v>57.8</v>
      </c>
      <c r="F169">
        <f t="shared" si="8"/>
        <v>5.7799999999999997E-2</v>
      </c>
      <c r="G169" s="9">
        <v>0.44861111111111113</v>
      </c>
      <c r="H169" s="9">
        <v>0.49722222222222223</v>
      </c>
      <c r="I169">
        <v>8.5299999999999994</v>
      </c>
      <c r="J169" s="3">
        <v>14.3</v>
      </c>
      <c r="K169">
        <v>2.2972000000000001</v>
      </c>
      <c r="L169">
        <v>2.1781000000000001</v>
      </c>
    </row>
    <row r="170" spans="1:12" x14ac:dyDescent="0.3">
      <c r="A170" s="7">
        <v>2</v>
      </c>
      <c r="B170" s="270"/>
      <c r="C170" s="3">
        <v>0.96</v>
      </c>
      <c r="D170" s="8">
        <f t="shared" si="7"/>
        <v>0.5979446852787389</v>
      </c>
      <c r="E170">
        <v>57.8</v>
      </c>
      <c r="F170">
        <f t="shared" si="8"/>
        <v>5.7799999999999997E-2</v>
      </c>
      <c r="G170" s="9">
        <v>0.44861111111111113</v>
      </c>
      <c r="H170" s="9">
        <v>0.49513888888888885</v>
      </c>
      <c r="I170">
        <v>8.5299999999999994</v>
      </c>
      <c r="J170" s="3">
        <v>17.48</v>
      </c>
      <c r="K170">
        <v>2.2972000000000001</v>
      </c>
      <c r="L170">
        <v>2.1234000000000002</v>
      </c>
    </row>
    <row r="171" spans="1:12" x14ac:dyDescent="0.3">
      <c r="A171" s="7">
        <v>3</v>
      </c>
      <c r="B171" s="270"/>
      <c r="C171" s="3">
        <v>0.97</v>
      </c>
      <c r="D171" s="8">
        <f t="shared" si="7"/>
        <v>0.60417327575039237</v>
      </c>
      <c r="E171">
        <v>57.8</v>
      </c>
      <c r="F171">
        <f t="shared" si="8"/>
        <v>5.7799999999999997E-2</v>
      </c>
      <c r="G171" s="9">
        <v>0.44861111111111113</v>
      </c>
      <c r="H171" s="9">
        <v>0.4993055555555555</v>
      </c>
      <c r="I171">
        <v>8.5299999999999994</v>
      </c>
      <c r="J171" s="3">
        <v>17.309999999999999</v>
      </c>
      <c r="K171">
        <v>2.2972000000000001</v>
      </c>
      <c r="L171">
        <v>2.1360999999999999</v>
      </c>
    </row>
    <row r="172" spans="1:12" x14ac:dyDescent="0.3">
      <c r="A172" s="7">
        <v>4</v>
      </c>
      <c r="B172" s="270"/>
      <c r="C172" s="3">
        <v>0.98</v>
      </c>
      <c r="D172" s="8">
        <f t="shared" si="7"/>
        <v>0.61040186622204595</v>
      </c>
      <c r="E172">
        <v>57.8</v>
      </c>
      <c r="F172">
        <f t="shared" si="8"/>
        <v>5.7799999999999997E-2</v>
      </c>
      <c r="G172" s="9">
        <v>0.44861111111111113</v>
      </c>
      <c r="H172" s="9">
        <v>0.4916666666666667</v>
      </c>
      <c r="I172">
        <v>8.5299999999999994</v>
      </c>
      <c r="J172" s="3">
        <v>15.51</v>
      </c>
      <c r="K172">
        <v>2.2972000000000001</v>
      </c>
      <c r="L172">
        <v>2.1732999999999998</v>
      </c>
    </row>
    <row r="173" spans="1:12" x14ac:dyDescent="0.3">
      <c r="A173" s="7">
        <v>5</v>
      </c>
      <c r="B173" s="270"/>
      <c r="C173" s="3">
        <v>0.97</v>
      </c>
      <c r="D173" s="8">
        <f t="shared" si="7"/>
        <v>0.60417327575039237</v>
      </c>
      <c r="E173">
        <v>57.8</v>
      </c>
      <c r="F173">
        <f>(E173/1000)</f>
        <v>5.7799999999999997E-2</v>
      </c>
      <c r="G173" s="9">
        <v>0.44861111111111113</v>
      </c>
      <c r="H173" s="9">
        <v>0.49374999999999997</v>
      </c>
      <c r="I173">
        <v>8.5299999999999994</v>
      </c>
      <c r="J173" s="3">
        <v>15.68</v>
      </c>
      <c r="K173">
        <v>2.2972000000000001</v>
      </c>
      <c r="L173">
        <v>2.1385999999999998</v>
      </c>
    </row>
    <row r="174" spans="1:12" x14ac:dyDescent="0.3">
      <c r="A174" s="7" t="s">
        <v>16</v>
      </c>
      <c r="B174" s="270"/>
      <c r="C174" s="3">
        <v>0</v>
      </c>
      <c r="D174" s="8">
        <f t="shared" si="7"/>
        <v>0</v>
      </c>
      <c r="E174">
        <v>57.8</v>
      </c>
      <c r="F174">
        <f t="shared" ref="F174:F190" si="9">(E174/1000)</f>
        <v>5.7799999999999997E-2</v>
      </c>
      <c r="G174" s="9">
        <v>0.44861111111111113</v>
      </c>
      <c r="H174" s="9">
        <v>0.50069444444444444</v>
      </c>
      <c r="I174">
        <v>8.5299999999999994</v>
      </c>
      <c r="J174" s="3">
        <v>8.07</v>
      </c>
      <c r="K174">
        <v>2.2972000000000001</v>
      </c>
      <c r="L174">
        <v>2.2959999999999998</v>
      </c>
    </row>
    <row r="175" spans="1:12" x14ac:dyDescent="0.3">
      <c r="A175" s="7">
        <v>1</v>
      </c>
      <c r="B175" s="270">
        <v>320</v>
      </c>
      <c r="C175" s="3">
        <v>1.02</v>
      </c>
      <c r="D175" s="8">
        <f t="shared" si="7"/>
        <v>0.63531622810866006</v>
      </c>
      <c r="E175">
        <v>57.8</v>
      </c>
      <c r="F175">
        <f t="shared" si="9"/>
        <v>5.7799999999999997E-2</v>
      </c>
      <c r="G175" s="9">
        <v>0.50972222222222219</v>
      </c>
      <c r="H175" s="9">
        <v>0.53472222222222221</v>
      </c>
      <c r="I175">
        <v>8.52</v>
      </c>
      <c r="J175" s="3">
        <v>13.87</v>
      </c>
      <c r="K175">
        <v>2.3077999999999999</v>
      </c>
      <c r="L175">
        <v>2.2303000000000002</v>
      </c>
    </row>
    <row r="176" spans="1:12" x14ac:dyDescent="0.3">
      <c r="A176" s="7">
        <v>2</v>
      </c>
      <c r="B176" s="270"/>
      <c r="C176" s="3">
        <v>1.0900000000000001</v>
      </c>
      <c r="D176" s="8">
        <f t="shared" si="7"/>
        <v>0.67891636141023481</v>
      </c>
      <c r="E176">
        <v>57.8</v>
      </c>
      <c r="F176">
        <f t="shared" si="9"/>
        <v>5.7799999999999997E-2</v>
      </c>
      <c r="G176" s="9">
        <v>0.50972222222222219</v>
      </c>
      <c r="H176" s="9">
        <v>0.53333333333333333</v>
      </c>
      <c r="I176">
        <v>8.52</v>
      </c>
      <c r="J176" s="3">
        <v>13.33</v>
      </c>
      <c r="K176">
        <v>2.3077999999999999</v>
      </c>
      <c r="L176">
        <v>2.2361</v>
      </c>
    </row>
    <row r="177" spans="1:12" x14ac:dyDescent="0.3">
      <c r="A177" s="7">
        <v>3</v>
      </c>
      <c r="B177" s="270"/>
      <c r="C177" s="3">
        <v>1.0900000000000001</v>
      </c>
      <c r="D177" s="8">
        <f t="shared" si="7"/>
        <v>0.67891636141023481</v>
      </c>
      <c r="E177">
        <v>57.8</v>
      </c>
      <c r="F177">
        <f t="shared" si="9"/>
        <v>5.7799999999999997E-2</v>
      </c>
      <c r="G177" s="9">
        <v>0.50972222222222219</v>
      </c>
      <c r="H177" s="9">
        <v>0.53611111111111109</v>
      </c>
      <c r="I177">
        <v>8.52</v>
      </c>
      <c r="J177" s="3">
        <v>15.18</v>
      </c>
      <c r="K177">
        <v>2.3077999999999999</v>
      </c>
      <c r="L177">
        <v>2.2025999999999999</v>
      </c>
    </row>
    <row r="178" spans="1:12" x14ac:dyDescent="0.3">
      <c r="A178" s="7">
        <v>4</v>
      </c>
      <c r="B178" s="270"/>
      <c r="C178" s="3">
        <v>1.04</v>
      </c>
      <c r="D178" s="8">
        <f t="shared" si="7"/>
        <v>0.64777340905196712</v>
      </c>
      <c r="E178">
        <v>57.8</v>
      </c>
      <c r="F178">
        <f t="shared" si="9"/>
        <v>5.7799999999999997E-2</v>
      </c>
      <c r="G178" s="9">
        <v>0.50972222222222219</v>
      </c>
      <c r="H178" s="9">
        <v>0.53263888888888888</v>
      </c>
      <c r="I178">
        <v>8.52</v>
      </c>
      <c r="J178" s="3">
        <v>13.65</v>
      </c>
      <c r="K178">
        <v>2.3077999999999999</v>
      </c>
      <c r="L178">
        <v>2.2324000000000002</v>
      </c>
    </row>
    <row r="179" spans="1:12" x14ac:dyDescent="0.3">
      <c r="A179" s="7">
        <v>5</v>
      </c>
      <c r="B179" s="270"/>
      <c r="C179" s="3">
        <v>1.07</v>
      </c>
      <c r="D179" s="8">
        <f t="shared" si="7"/>
        <v>0.66645918046692776</v>
      </c>
      <c r="E179">
        <v>57.8</v>
      </c>
      <c r="F179">
        <f t="shared" si="9"/>
        <v>5.7799999999999997E-2</v>
      </c>
      <c r="G179" s="9">
        <v>0.50972222222222219</v>
      </c>
      <c r="H179" s="9">
        <v>0.53125</v>
      </c>
      <c r="I179">
        <v>8.52</v>
      </c>
      <c r="J179" s="3">
        <v>13.31</v>
      </c>
      <c r="K179">
        <v>2.3077999999999999</v>
      </c>
      <c r="L179">
        <v>2.2416999999999998</v>
      </c>
    </row>
    <row r="180" spans="1:12" x14ac:dyDescent="0.3">
      <c r="A180" s="7" t="s">
        <v>16</v>
      </c>
      <c r="B180" s="270"/>
      <c r="C180" s="3">
        <v>0</v>
      </c>
      <c r="D180" s="8">
        <f t="shared" si="7"/>
        <v>0</v>
      </c>
      <c r="E180">
        <v>57.8</v>
      </c>
      <c r="F180">
        <f t="shared" si="9"/>
        <v>5.7799999999999997E-2</v>
      </c>
      <c r="G180" s="9">
        <v>0.50972222222222219</v>
      </c>
      <c r="H180" s="9">
        <v>0.53749999999999998</v>
      </c>
      <c r="I180">
        <v>8.52</v>
      </c>
      <c r="J180" s="3">
        <v>8.15</v>
      </c>
      <c r="K180">
        <v>2.3077999999999999</v>
      </c>
      <c r="L180">
        <v>2.3083</v>
      </c>
    </row>
    <row r="181" spans="1:12" x14ac:dyDescent="0.3">
      <c r="A181" s="7">
        <v>1</v>
      </c>
      <c r="B181" s="270">
        <v>500</v>
      </c>
      <c r="C181" s="3">
        <v>0.95</v>
      </c>
      <c r="D181" s="8">
        <f t="shared" si="7"/>
        <v>0.59171609480708531</v>
      </c>
      <c r="E181">
        <v>57.8</v>
      </c>
      <c r="F181">
        <f t="shared" si="9"/>
        <v>5.7799999999999997E-2</v>
      </c>
      <c r="G181" s="9">
        <v>0.59652777777777777</v>
      </c>
      <c r="H181" s="9">
        <v>0.62083333333333335</v>
      </c>
      <c r="I181">
        <v>8.5399999999999991</v>
      </c>
      <c r="J181" s="3">
        <v>12.71</v>
      </c>
      <c r="K181">
        <v>2.3077999999999999</v>
      </c>
      <c r="L181">
        <v>2.2482000000000002</v>
      </c>
    </row>
    <row r="182" spans="1:12" x14ac:dyDescent="0.3">
      <c r="A182" s="7">
        <v>2</v>
      </c>
      <c r="B182" s="270"/>
      <c r="C182" s="3">
        <v>0.96</v>
      </c>
      <c r="D182" s="8">
        <f t="shared" si="7"/>
        <v>0.5979446852787389</v>
      </c>
      <c r="E182">
        <v>57.8</v>
      </c>
      <c r="F182">
        <f t="shared" si="9"/>
        <v>5.7799999999999997E-2</v>
      </c>
      <c r="G182" s="9">
        <v>0.59652777777777777</v>
      </c>
      <c r="H182" s="9">
        <v>0.61805555555555558</v>
      </c>
      <c r="I182">
        <v>8.5399999999999991</v>
      </c>
      <c r="J182" s="3">
        <v>13.98</v>
      </c>
      <c r="K182">
        <v>2.3077999999999999</v>
      </c>
      <c r="L182">
        <v>2.2262</v>
      </c>
    </row>
    <row r="183" spans="1:12" x14ac:dyDescent="0.3">
      <c r="A183" s="7">
        <v>3</v>
      </c>
      <c r="B183" s="270"/>
      <c r="C183" s="3">
        <v>0.97</v>
      </c>
      <c r="D183" s="8">
        <f t="shared" si="7"/>
        <v>0.60417327575039237</v>
      </c>
      <c r="E183">
        <v>57.8</v>
      </c>
      <c r="F183">
        <f t="shared" si="9"/>
        <v>5.7799999999999997E-2</v>
      </c>
      <c r="G183" s="9">
        <v>0.59652777777777777</v>
      </c>
      <c r="H183" s="9">
        <v>0.62291666666666667</v>
      </c>
      <c r="I183">
        <v>8.5399999999999991</v>
      </c>
      <c r="J183" s="3">
        <v>14.73</v>
      </c>
      <c r="K183">
        <v>2.3077999999999999</v>
      </c>
      <c r="L183">
        <v>2.2141000000000002</v>
      </c>
    </row>
    <row r="184" spans="1:12" x14ac:dyDescent="0.3">
      <c r="A184" s="7">
        <v>4</v>
      </c>
      <c r="B184" s="270"/>
      <c r="C184" s="3">
        <v>0.98</v>
      </c>
      <c r="D184" s="8">
        <f t="shared" si="7"/>
        <v>0.61040186622204595</v>
      </c>
      <c r="E184">
        <v>57.8</v>
      </c>
      <c r="F184">
        <f t="shared" si="9"/>
        <v>5.7799999999999997E-2</v>
      </c>
      <c r="G184" s="9">
        <v>0.59652777777777777</v>
      </c>
      <c r="H184" s="9">
        <v>0.62152777777777779</v>
      </c>
      <c r="I184">
        <v>8.5399999999999991</v>
      </c>
      <c r="J184" s="3">
        <v>13.29</v>
      </c>
      <c r="K184">
        <v>2.3077999999999999</v>
      </c>
      <c r="L184">
        <v>2.2320000000000002</v>
      </c>
    </row>
    <row r="185" spans="1:12" x14ac:dyDescent="0.3">
      <c r="A185" s="7">
        <v>5</v>
      </c>
      <c r="B185" s="270"/>
      <c r="C185" s="3">
        <v>0.97</v>
      </c>
      <c r="D185" s="8">
        <f t="shared" si="7"/>
        <v>0.60417327575039237</v>
      </c>
      <c r="E185">
        <v>57.8</v>
      </c>
      <c r="F185">
        <f t="shared" si="9"/>
        <v>5.7799999999999997E-2</v>
      </c>
      <c r="G185" s="9">
        <v>0.59652777777777777</v>
      </c>
      <c r="H185" s="9">
        <v>0.61944444444444446</v>
      </c>
      <c r="I185">
        <v>8.5399999999999991</v>
      </c>
      <c r="J185" s="3">
        <v>13.46</v>
      </c>
      <c r="K185">
        <v>2.3077999999999999</v>
      </c>
      <c r="L185">
        <v>2.2160000000000002</v>
      </c>
    </row>
    <row r="186" spans="1:12" x14ac:dyDescent="0.3">
      <c r="A186" s="7" t="s">
        <v>16</v>
      </c>
      <c r="B186" s="270"/>
      <c r="C186" s="3">
        <v>0</v>
      </c>
      <c r="D186" s="8">
        <f t="shared" si="7"/>
        <v>0</v>
      </c>
      <c r="E186">
        <v>57.8</v>
      </c>
      <c r="F186">
        <f t="shared" si="9"/>
        <v>5.7799999999999997E-2</v>
      </c>
      <c r="G186" s="9">
        <v>0.59652777777777777</v>
      </c>
      <c r="H186" s="9">
        <v>0.62430555555555556</v>
      </c>
      <c r="I186">
        <v>8.5399999999999991</v>
      </c>
      <c r="J186" s="3">
        <v>7.64</v>
      </c>
      <c r="K186">
        <v>2.3077999999999999</v>
      </c>
      <c r="L186">
        <v>2.3028</v>
      </c>
    </row>
    <row r="187" spans="1:12" x14ac:dyDescent="0.3">
      <c r="A187" s="7">
        <v>1</v>
      </c>
      <c r="B187" s="270">
        <v>700</v>
      </c>
      <c r="C187" s="3">
        <v>1.02</v>
      </c>
      <c r="D187" s="8">
        <f t="shared" si="7"/>
        <v>0.63531622810866006</v>
      </c>
      <c r="E187">
        <v>57.8</v>
      </c>
      <c r="F187">
        <f t="shared" si="9"/>
        <v>5.7799999999999997E-2</v>
      </c>
      <c r="G187" s="9">
        <v>0.6333333333333333</v>
      </c>
      <c r="H187" s="9">
        <v>0.65625</v>
      </c>
      <c r="I187">
        <v>8.5399999999999991</v>
      </c>
      <c r="J187" s="3">
        <v>14.64</v>
      </c>
      <c r="K187">
        <v>2.3077999999999999</v>
      </c>
      <c r="L187">
        <v>2.2222</v>
      </c>
    </row>
    <row r="188" spans="1:12" x14ac:dyDescent="0.3">
      <c r="A188" s="7">
        <v>2</v>
      </c>
      <c r="B188" s="270"/>
      <c r="C188" s="3">
        <v>1.0900000000000001</v>
      </c>
      <c r="D188" s="8">
        <f t="shared" si="7"/>
        <v>0.67891636141023481</v>
      </c>
      <c r="E188">
        <v>57.8</v>
      </c>
      <c r="F188">
        <f t="shared" si="9"/>
        <v>5.7799999999999997E-2</v>
      </c>
      <c r="G188" s="9">
        <v>0.6333333333333333</v>
      </c>
      <c r="H188" s="9">
        <v>0.66111111111111109</v>
      </c>
      <c r="I188">
        <v>8.5399999999999991</v>
      </c>
      <c r="J188" s="3">
        <v>15.58</v>
      </c>
      <c r="K188">
        <v>2.3077999999999999</v>
      </c>
      <c r="L188">
        <v>2.2204000000000002</v>
      </c>
    </row>
    <row r="189" spans="1:12" x14ac:dyDescent="0.3">
      <c r="A189" s="7">
        <v>3</v>
      </c>
      <c r="B189" s="270"/>
      <c r="C189" s="3">
        <v>1.0900000000000001</v>
      </c>
      <c r="D189" s="8">
        <f t="shared" si="7"/>
        <v>0.67891636141023481</v>
      </c>
      <c r="E189">
        <v>57.8</v>
      </c>
      <c r="F189">
        <f t="shared" si="9"/>
        <v>5.7799999999999997E-2</v>
      </c>
      <c r="G189" s="9">
        <v>0.6333333333333333</v>
      </c>
      <c r="H189" s="9">
        <v>0.66041666666666665</v>
      </c>
      <c r="I189">
        <v>8.5399999999999991</v>
      </c>
      <c r="J189" s="3">
        <v>15.61</v>
      </c>
      <c r="K189">
        <v>2.3077999999999999</v>
      </c>
      <c r="L189">
        <v>2.1882000000000001</v>
      </c>
    </row>
    <row r="190" spans="1:12" x14ac:dyDescent="0.3">
      <c r="A190" s="7">
        <v>4</v>
      </c>
      <c r="B190" s="270"/>
      <c r="C190" s="3">
        <v>1.04</v>
      </c>
      <c r="D190" s="8">
        <f t="shared" si="7"/>
        <v>0.64777340905196712</v>
      </c>
      <c r="E190">
        <v>57.8</v>
      </c>
      <c r="F190">
        <f t="shared" si="9"/>
        <v>5.7799999999999997E-2</v>
      </c>
      <c r="G190" s="9">
        <v>0.6333333333333333</v>
      </c>
      <c r="H190" s="9">
        <v>0.65763888888888888</v>
      </c>
      <c r="I190">
        <v>8.5399999999999991</v>
      </c>
      <c r="J190" s="3">
        <v>14.94</v>
      </c>
      <c r="K190">
        <v>2.3077999999999999</v>
      </c>
      <c r="L190">
        <v>2.2145999999999999</v>
      </c>
    </row>
    <row r="191" spans="1:12" x14ac:dyDescent="0.3">
      <c r="A191" s="7">
        <v>5</v>
      </c>
      <c r="B191" s="270"/>
      <c r="C191" s="3">
        <v>1.07</v>
      </c>
      <c r="D191" s="8">
        <f t="shared" si="7"/>
        <v>0.66645918046692776</v>
      </c>
      <c r="E191">
        <v>57.8</v>
      </c>
      <c r="F191">
        <f>(E191/1000)</f>
        <v>5.7799999999999997E-2</v>
      </c>
      <c r="G191" s="9">
        <v>0.6333333333333333</v>
      </c>
      <c r="H191" s="9">
        <v>0.65902777777777777</v>
      </c>
      <c r="I191">
        <v>8.5399999999999991</v>
      </c>
      <c r="J191" s="3">
        <v>14.45</v>
      </c>
      <c r="K191">
        <v>2.3077999999999999</v>
      </c>
      <c r="L191">
        <v>2.2130999999999998</v>
      </c>
    </row>
    <row r="192" spans="1:12" x14ac:dyDescent="0.3">
      <c r="A192" s="7" t="s">
        <v>16</v>
      </c>
      <c r="B192" s="270"/>
      <c r="C192" s="3">
        <v>0</v>
      </c>
      <c r="D192" s="8">
        <f t="shared" si="7"/>
        <v>0</v>
      </c>
      <c r="E192">
        <v>57.8</v>
      </c>
      <c r="F192">
        <f>(E192/1000)</f>
        <v>5.7799999999999997E-2</v>
      </c>
      <c r="G192" s="9">
        <v>0.6333333333333333</v>
      </c>
      <c r="H192" s="9">
        <v>0.66249999999999998</v>
      </c>
      <c r="I192">
        <v>8.5399999999999991</v>
      </c>
      <c r="J192" s="3">
        <v>8.08</v>
      </c>
      <c r="K192">
        <v>2.3077999999999999</v>
      </c>
      <c r="L192">
        <v>2.3054000000000001</v>
      </c>
    </row>
    <row r="193" spans="4:4" x14ac:dyDescent="0.3">
      <c r="D193" s="29"/>
    </row>
    <row r="194" spans="4:4" x14ac:dyDescent="0.3">
      <c r="D194" s="29"/>
    </row>
  </sheetData>
  <mergeCells count="28">
    <mergeCell ref="B181:B186"/>
    <mergeCell ref="B187:B192"/>
    <mergeCell ref="B151:B156"/>
    <mergeCell ref="B157:B162"/>
    <mergeCell ref="B163:B168"/>
    <mergeCell ref="B169:B174"/>
    <mergeCell ref="B175:B180"/>
    <mergeCell ref="B133:B138"/>
    <mergeCell ref="B139:B144"/>
    <mergeCell ref="B103:B108"/>
    <mergeCell ref="B109:B114"/>
    <mergeCell ref="B115:B120"/>
    <mergeCell ref="B121:B126"/>
    <mergeCell ref="B127:B132"/>
    <mergeCell ref="B7:B12"/>
    <mergeCell ref="B13:B18"/>
    <mergeCell ref="B19:B24"/>
    <mergeCell ref="B25:B30"/>
    <mergeCell ref="B91:B96"/>
    <mergeCell ref="B31:B36"/>
    <mergeCell ref="B37:B42"/>
    <mergeCell ref="B43:B48"/>
    <mergeCell ref="B61:B66"/>
    <mergeCell ref="B67:B72"/>
    <mergeCell ref="B73:B78"/>
    <mergeCell ref="B79:B84"/>
    <mergeCell ref="B85:B90"/>
    <mergeCell ref="B55:B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E37"/>
  <sheetViews>
    <sheetView zoomScale="50" zoomScaleNormal="50" workbookViewId="0">
      <selection activeCell="J28" sqref="J28:L29"/>
    </sheetView>
  </sheetViews>
  <sheetFormatPr defaultRowHeight="14.4" x14ac:dyDescent="0.3"/>
  <sheetData>
    <row r="1" spans="1:31" s="14" customFormat="1" thickBot="1" x14ac:dyDescent="0.3">
      <c r="A1" s="128" t="s">
        <v>81</v>
      </c>
      <c r="B1" s="128"/>
      <c r="C1" s="52" t="s">
        <v>82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70"/>
      <c r="V1" s="70"/>
      <c r="W1" s="70"/>
      <c r="X1" s="70"/>
      <c r="Y1" s="70"/>
      <c r="Z1" s="70"/>
      <c r="AA1" s="70"/>
    </row>
    <row r="2" spans="1:31" s="14" customFormat="1" ht="69.599999999999994" thickBot="1" x14ac:dyDescent="0.3">
      <c r="A2" s="71" t="s">
        <v>18</v>
      </c>
      <c r="B2" s="72" t="s">
        <v>46</v>
      </c>
      <c r="C2" s="74" t="s">
        <v>19</v>
      </c>
      <c r="D2" s="75" t="s">
        <v>48</v>
      </c>
      <c r="E2" s="76" t="s">
        <v>49</v>
      </c>
      <c r="F2" s="75" t="s">
        <v>50</v>
      </c>
      <c r="G2" s="76" t="s">
        <v>51</v>
      </c>
      <c r="H2" s="77" t="s">
        <v>20</v>
      </c>
      <c r="I2" s="78" t="s">
        <v>21</v>
      </c>
      <c r="J2" s="78" t="s">
        <v>29</v>
      </c>
      <c r="K2" s="79" t="s">
        <v>105</v>
      </c>
      <c r="L2" s="79" t="s">
        <v>103</v>
      </c>
      <c r="M2" s="80" t="s">
        <v>106</v>
      </c>
      <c r="N2" s="80" t="s">
        <v>104</v>
      </c>
      <c r="O2" s="81" t="s">
        <v>24</v>
      </c>
      <c r="P2" s="82" t="s">
        <v>25</v>
      </c>
      <c r="Q2" s="83" t="s">
        <v>26</v>
      </c>
      <c r="R2" s="84" t="s">
        <v>52</v>
      </c>
      <c r="S2" s="82" t="s">
        <v>53</v>
      </c>
      <c r="T2" s="85" t="s">
        <v>54</v>
      </c>
      <c r="U2" s="129"/>
      <c r="V2" s="129"/>
      <c r="W2" s="129"/>
      <c r="X2" s="125"/>
      <c r="Y2" s="129"/>
      <c r="Z2" s="129"/>
      <c r="AA2" s="129"/>
      <c r="AB2" s="45"/>
      <c r="AC2" s="45"/>
      <c r="AD2" s="45"/>
      <c r="AE2" s="45"/>
    </row>
    <row r="3" spans="1:31" s="14" customFormat="1" x14ac:dyDescent="0.3">
      <c r="A3" s="271" t="s">
        <v>60</v>
      </c>
      <c r="B3" s="88" t="s">
        <v>55</v>
      </c>
      <c r="C3" s="202">
        <v>0.4916666666666667</v>
      </c>
      <c r="D3" s="89">
        <v>0.52430555555555558</v>
      </c>
      <c r="E3" s="90">
        <v>0.52152777777777781</v>
      </c>
      <c r="F3" s="91">
        <f>INT((D3-C3)*1440)/60</f>
        <v>0.78333333333333333</v>
      </c>
      <c r="G3" s="92">
        <f>INT((E3-C3)*1440)/60</f>
        <v>0.71666666666666667</v>
      </c>
      <c r="H3" s="93">
        <v>11.8</v>
      </c>
      <c r="I3" s="93">
        <v>30.5</v>
      </c>
      <c r="J3" s="94">
        <v>5.7799999999999997E-2</v>
      </c>
      <c r="K3" s="91">
        <v>0.87</v>
      </c>
      <c r="L3" s="238">
        <f>K3*0.622859047165353</f>
        <v>0.54188737103385709</v>
      </c>
      <c r="M3" s="95">
        <v>0.66</v>
      </c>
      <c r="N3" s="203">
        <f>M3*0.622859047165353</f>
        <v>0.41108697112913301</v>
      </c>
      <c r="O3" s="96">
        <v>10.79</v>
      </c>
      <c r="P3" s="97">
        <v>10.01</v>
      </c>
      <c r="Q3" s="92">
        <v>14.11</v>
      </c>
      <c r="R3" s="98">
        <v>2.2330000000000001</v>
      </c>
      <c r="S3" s="99">
        <v>2.2517</v>
      </c>
      <c r="T3" s="100">
        <v>2.1848000000000001</v>
      </c>
      <c r="U3" s="126"/>
      <c r="V3" s="126"/>
      <c r="W3" s="126"/>
      <c r="X3" s="126"/>
      <c r="Y3" s="126"/>
      <c r="Z3" s="126"/>
      <c r="AA3" s="126"/>
      <c r="AB3" s="45"/>
      <c r="AC3" s="45"/>
      <c r="AD3" s="45"/>
      <c r="AE3" s="45"/>
    </row>
    <row r="4" spans="1:31" s="14" customFormat="1" ht="15" customHeight="1" x14ac:dyDescent="0.3">
      <c r="A4" s="272"/>
      <c r="B4" s="101" t="s">
        <v>57</v>
      </c>
      <c r="C4" s="204">
        <v>0.4916666666666667</v>
      </c>
      <c r="D4" s="102">
        <v>0.52708333333333335</v>
      </c>
      <c r="E4" s="103">
        <v>0.5229166666666667</v>
      </c>
      <c r="F4" s="104">
        <f>INT((D4-C4)*1440)/60</f>
        <v>0.85</v>
      </c>
      <c r="G4" s="105">
        <f>INT((E4-C4)*1440)/60</f>
        <v>0.75</v>
      </c>
      <c r="H4" s="106">
        <v>11.8</v>
      </c>
      <c r="I4" s="106">
        <v>30.5</v>
      </c>
      <c r="J4" s="107">
        <v>5.7799999999999997E-2</v>
      </c>
      <c r="K4" s="104">
        <v>0.77</v>
      </c>
      <c r="L4" s="239">
        <f>K4*0.622859047165353</f>
        <v>0.47960146631732181</v>
      </c>
      <c r="M4" s="108">
        <v>0.93</v>
      </c>
      <c r="N4" s="205">
        <f>M4*0.622859047165353</f>
        <v>0.57925891386377837</v>
      </c>
      <c r="O4" s="109">
        <v>10.79</v>
      </c>
      <c r="P4" s="104">
        <v>9.6199999999999992</v>
      </c>
      <c r="Q4" s="105">
        <v>15.08</v>
      </c>
      <c r="R4" s="110">
        <v>2.2330000000000001</v>
      </c>
      <c r="S4" s="111">
        <v>2.2509999999999999</v>
      </c>
      <c r="T4" s="112">
        <v>2.1661999999999999</v>
      </c>
      <c r="U4" s="127"/>
      <c r="V4" s="127"/>
      <c r="W4" s="127"/>
      <c r="X4" s="45"/>
      <c r="Y4" s="45"/>
      <c r="Z4" s="45"/>
      <c r="AA4" s="45"/>
      <c r="AB4" s="45"/>
      <c r="AC4" s="45"/>
      <c r="AD4" s="45"/>
      <c r="AE4" s="45"/>
    </row>
    <row r="5" spans="1:31" s="14" customFormat="1" ht="15" customHeight="1" x14ac:dyDescent="0.3">
      <c r="A5" s="272"/>
      <c r="B5" s="101" t="s">
        <v>58</v>
      </c>
      <c r="C5" s="204">
        <v>0.4916666666666667</v>
      </c>
      <c r="D5" s="102">
        <v>0.52638888888888891</v>
      </c>
      <c r="E5" s="103">
        <v>0.52500000000000002</v>
      </c>
      <c r="F5" s="104">
        <f>INT((D5-C5)*1440)/60</f>
        <v>0.83333333333333337</v>
      </c>
      <c r="G5" s="105">
        <f>INT((E5-C5)*1440)/60</f>
        <v>0.8</v>
      </c>
      <c r="H5" s="106">
        <v>11.8</v>
      </c>
      <c r="I5" s="106">
        <v>30.5</v>
      </c>
      <c r="J5" s="107">
        <v>5.7799999999999997E-2</v>
      </c>
      <c r="K5" s="104">
        <v>0.77</v>
      </c>
      <c r="L5" s="239">
        <f>K5*0.622859047165353</f>
        <v>0.47960146631732181</v>
      </c>
      <c r="M5" s="108">
        <v>1.01</v>
      </c>
      <c r="N5" s="205">
        <f>M5*0.622859047165353</f>
        <v>0.62908763763700659</v>
      </c>
      <c r="O5" s="109">
        <v>10.79</v>
      </c>
      <c r="P5" s="104">
        <v>9.41</v>
      </c>
      <c r="Q5" s="105">
        <v>14.34</v>
      </c>
      <c r="R5" s="110">
        <v>2.2330000000000001</v>
      </c>
      <c r="S5" s="111">
        <v>2.2648000000000001</v>
      </c>
      <c r="T5" s="112">
        <v>2.1785000000000001</v>
      </c>
      <c r="U5" s="127"/>
      <c r="V5" s="127"/>
      <c r="W5" s="127"/>
      <c r="X5" s="45"/>
      <c r="Y5" s="45"/>
      <c r="Z5" s="45"/>
      <c r="AA5" s="45"/>
      <c r="AB5" s="45"/>
      <c r="AC5" s="45"/>
      <c r="AD5" s="45"/>
      <c r="AE5" s="45"/>
    </row>
    <row r="6" spans="1:31" s="14" customFormat="1" ht="15" customHeight="1" thickBot="1" x14ac:dyDescent="0.35">
      <c r="A6" s="272"/>
      <c r="B6" s="113" t="s">
        <v>59</v>
      </c>
      <c r="C6" s="204">
        <v>0.4916666666666667</v>
      </c>
      <c r="D6" s="102">
        <v>0.52569444444444446</v>
      </c>
      <c r="E6" s="103">
        <v>0.52638888888888891</v>
      </c>
      <c r="F6" s="104">
        <f>INT((D6-C6)*1440)/60</f>
        <v>0.81666666666666665</v>
      </c>
      <c r="G6" s="105">
        <f>INT((E6-C6)*1440)/60</f>
        <v>0.83333333333333337</v>
      </c>
      <c r="H6" s="106">
        <v>11.8</v>
      </c>
      <c r="I6" s="106">
        <v>30.5</v>
      </c>
      <c r="J6" s="107">
        <v>5.7799999999999997E-2</v>
      </c>
      <c r="K6" s="173">
        <v>1.55</v>
      </c>
      <c r="L6" s="240">
        <f>K6*0.622859047165353</f>
        <v>0.96543152310629721</v>
      </c>
      <c r="M6" s="177">
        <v>0.91</v>
      </c>
      <c r="N6" s="242">
        <f>M6*0.622859047165353</f>
        <v>0.5668017329204712</v>
      </c>
      <c r="O6" s="109">
        <v>10.79</v>
      </c>
      <c r="P6" s="104">
        <v>9.5299999999999994</v>
      </c>
      <c r="Q6" s="105">
        <v>15.18</v>
      </c>
      <c r="R6" s="110">
        <v>2.2330000000000001</v>
      </c>
      <c r="S6" s="111">
        <v>2.254</v>
      </c>
      <c r="T6" s="112">
        <v>2.1354000000000002</v>
      </c>
      <c r="U6" s="127"/>
      <c r="V6" s="127"/>
      <c r="W6" s="127"/>
      <c r="X6" s="45"/>
      <c r="Y6" s="45"/>
      <c r="Z6" s="45"/>
      <c r="AA6" s="45"/>
      <c r="AB6" s="45"/>
      <c r="AC6" s="45"/>
      <c r="AD6" s="45"/>
      <c r="AE6" s="45"/>
    </row>
    <row r="7" spans="1:31" s="14" customFormat="1" ht="15" customHeight="1" thickBot="1" x14ac:dyDescent="0.35">
      <c r="A7" s="273"/>
      <c r="B7" s="114" t="s">
        <v>16</v>
      </c>
      <c r="C7" s="206">
        <v>0.4916666666666667</v>
      </c>
      <c r="D7" s="115">
        <v>0.52847222222222223</v>
      </c>
      <c r="E7" s="116">
        <v>0.52708333333333335</v>
      </c>
      <c r="F7" s="117">
        <f>INT((D7-C7)*1440)/60</f>
        <v>0.8833333333333333</v>
      </c>
      <c r="G7" s="118">
        <f>INT((E7-C7)*1440)/60</f>
        <v>0.85</v>
      </c>
      <c r="H7" s="119">
        <v>11.8</v>
      </c>
      <c r="I7" s="119">
        <v>30.5</v>
      </c>
      <c r="J7" s="120">
        <v>5.7799999999999997E-2</v>
      </c>
      <c r="K7" s="184">
        <v>0</v>
      </c>
      <c r="L7" s="241">
        <f>K7*0.622859047165353</f>
        <v>0</v>
      </c>
      <c r="M7" s="188">
        <v>0</v>
      </c>
      <c r="N7" s="243">
        <f>M7*0.622859047165353</f>
        <v>0</v>
      </c>
      <c r="O7" s="121">
        <v>10.79</v>
      </c>
      <c r="P7" s="117">
        <v>10.52</v>
      </c>
      <c r="Q7" s="118">
        <v>10.69</v>
      </c>
      <c r="R7" s="122">
        <v>2.2330000000000001</v>
      </c>
      <c r="S7" s="123">
        <v>2.2643</v>
      </c>
      <c r="T7" s="124">
        <v>2.2599999999999998</v>
      </c>
      <c r="U7" s="127"/>
      <c r="V7" s="127"/>
      <c r="W7" s="127"/>
      <c r="X7" s="45"/>
      <c r="Y7" s="45"/>
      <c r="Z7" s="45"/>
      <c r="AA7" s="45"/>
      <c r="AB7" s="45"/>
      <c r="AC7" s="45"/>
      <c r="AD7" s="45"/>
      <c r="AE7" s="45"/>
    </row>
    <row r="8" spans="1:31" s="14" customFormat="1" ht="15" customHeight="1" x14ac:dyDescent="0.3">
      <c r="A8" s="137"/>
      <c r="B8" s="130"/>
      <c r="C8" s="132"/>
      <c r="D8" s="132"/>
      <c r="E8" s="133"/>
      <c r="F8" s="133"/>
      <c r="G8" s="134"/>
      <c r="H8" s="134"/>
      <c r="I8" s="51"/>
      <c r="J8" s="51"/>
      <c r="K8" s="29"/>
      <c r="L8" s="29"/>
      <c r="M8" s="51"/>
      <c r="N8" s="51"/>
      <c r="O8" s="51"/>
      <c r="P8" s="127"/>
      <c r="Q8" s="135"/>
      <c r="R8" s="136"/>
      <c r="S8" s="136"/>
      <c r="T8" s="127"/>
      <c r="U8" s="127"/>
      <c r="V8" s="127"/>
      <c r="W8" s="127"/>
      <c r="X8" s="45"/>
      <c r="Y8" s="45"/>
      <c r="Z8" s="45"/>
      <c r="AA8" s="45"/>
      <c r="AB8" s="45"/>
      <c r="AC8" s="45"/>
      <c r="AD8" s="45"/>
      <c r="AE8" s="45"/>
    </row>
    <row r="9" spans="1:31" x14ac:dyDescent="0.3">
      <c r="K9" s="29"/>
      <c r="L9" s="29"/>
    </row>
    <row r="10" spans="1:31" s="14" customFormat="1" thickBot="1" x14ac:dyDescent="0.3">
      <c r="A10" s="37" t="s">
        <v>85</v>
      </c>
      <c r="B10" s="37"/>
      <c r="C10" s="52" t="s">
        <v>86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70"/>
      <c r="V10" s="70"/>
      <c r="W10" s="70"/>
      <c r="X10" s="70"/>
      <c r="Y10" s="70"/>
      <c r="Z10" s="70"/>
      <c r="AA10" s="70"/>
    </row>
    <row r="11" spans="1:31" s="14" customFormat="1" ht="69.599999999999994" thickBot="1" x14ac:dyDescent="0.3">
      <c r="A11" s="71" t="s">
        <v>18</v>
      </c>
      <c r="B11" s="72" t="s">
        <v>46</v>
      </c>
      <c r="C11" s="74" t="s">
        <v>19</v>
      </c>
      <c r="D11" s="75" t="s">
        <v>48</v>
      </c>
      <c r="E11" s="76" t="s">
        <v>49</v>
      </c>
      <c r="F11" s="75" t="s">
        <v>50</v>
      </c>
      <c r="G11" s="76" t="s">
        <v>51</v>
      </c>
      <c r="H11" s="77" t="s">
        <v>20</v>
      </c>
      <c r="I11" s="78" t="s">
        <v>21</v>
      </c>
      <c r="J11" s="78" t="s">
        <v>29</v>
      </c>
      <c r="K11" s="79" t="s">
        <v>105</v>
      </c>
      <c r="L11" s="79" t="s">
        <v>103</v>
      </c>
      <c r="M11" s="80" t="s">
        <v>106</v>
      </c>
      <c r="N11" s="80" t="s">
        <v>104</v>
      </c>
      <c r="O11" s="81" t="s">
        <v>24</v>
      </c>
      <c r="P11" s="82" t="s">
        <v>25</v>
      </c>
      <c r="Q11" s="83" t="s">
        <v>26</v>
      </c>
      <c r="R11" s="84" t="s">
        <v>52</v>
      </c>
      <c r="S11" s="82" t="s">
        <v>53</v>
      </c>
      <c r="T11" s="85" t="s">
        <v>54</v>
      </c>
      <c r="U11" s="129"/>
      <c r="V11" s="129"/>
      <c r="W11" s="129"/>
      <c r="X11" s="125"/>
      <c r="Y11" s="129"/>
      <c r="Z11" s="129"/>
      <c r="AA11" s="129"/>
      <c r="AB11" s="45"/>
      <c r="AC11" s="45"/>
      <c r="AD11" s="45"/>
      <c r="AE11" s="45"/>
    </row>
    <row r="12" spans="1:31" s="14" customFormat="1" x14ac:dyDescent="0.3">
      <c r="A12" s="271" t="s">
        <v>60</v>
      </c>
      <c r="B12" s="88" t="s">
        <v>55</v>
      </c>
      <c r="C12" s="202">
        <v>0.49305555555555558</v>
      </c>
      <c r="D12" s="89">
        <v>0.51736111111111105</v>
      </c>
      <c r="E12" s="90">
        <v>0.52430555555555558</v>
      </c>
      <c r="F12" s="91">
        <f>INT((D12-C12)*1440)/60</f>
        <v>0.56666666666666665</v>
      </c>
      <c r="G12" s="92">
        <f>INT((E12-C12)*1440)/60</f>
        <v>0.75</v>
      </c>
      <c r="H12" s="93">
        <v>13.3</v>
      </c>
      <c r="I12" s="93">
        <v>21.4</v>
      </c>
      <c r="J12" s="94">
        <v>5.7799999999999997E-2</v>
      </c>
      <c r="K12" s="91">
        <v>0.89</v>
      </c>
      <c r="L12" s="238">
        <f>K12*0.622859047165353</f>
        <v>0.55434455197716415</v>
      </c>
      <c r="M12" s="95">
        <v>0.89</v>
      </c>
      <c r="N12" s="203">
        <f>M12*0.622859047165353</f>
        <v>0.55434455197716415</v>
      </c>
      <c r="O12" s="96">
        <v>10.58</v>
      </c>
      <c r="P12" s="97">
        <v>9.7899999999999991</v>
      </c>
      <c r="Q12" s="92">
        <v>16.37</v>
      </c>
      <c r="R12" s="98">
        <v>2.3206000000000002</v>
      </c>
      <c r="S12" s="99">
        <v>2.3934000000000002</v>
      </c>
      <c r="T12" s="100">
        <v>2.2764000000000002</v>
      </c>
      <c r="U12" s="126"/>
      <c r="V12" s="126"/>
      <c r="W12" s="126"/>
      <c r="X12" s="126"/>
      <c r="Y12" s="126"/>
      <c r="Z12" s="126"/>
      <c r="AA12" s="126"/>
      <c r="AB12" s="45"/>
      <c r="AC12" s="45"/>
      <c r="AD12" s="45"/>
      <c r="AE12" s="45"/>
    </row>
    <row r="13" spans="1:31" s="14" customFormat="1" ht="15" customHeight="1" x14ac:dyDescent="0.3">
      <c r="A13" s="272"/>
      <c r="B13" s="101" t="s">
        <v>57</v>
      </c>
      <c r="C13" s="204">
        <v>0.49305555555555558</v>
      </c>
      <c r="D13" s="102">
        <v>0.52083333333333337</v>
      </c>
      <c r="E13" s="103">
        <v>0.52569444444444446</v>
      </c>
      <c r="F13" s="104">
        <f>INT((D13-C13)*1440)/60</f>
        <v>0.66666666666666663</v>
      </c>
      <c r="G13" s="105">
        <f>INT((E13-C13)*1440)/60</f>
        <v>0.78333333333333333</v>
      </c>
      <c r="H13" s="106">
        <v>13.3</v>
      </c>
      <c r="I13" s="106">
        <v>21.4</v>
      </c>
      <c r="J13" s="107">
        <v>5.7799999999999997E-2</v>
      </c>
      <c r="K13" s="104">
        <v>0.56999999999999995</v>
      </c>
      <c r="L13" s="239">
        <f>K13*0.622859047165353</f>
        <v>0.3550296568842512</v>
      </c>
      <c r="M13" s="108">
        <v>0.86</v>
      </c>
      <c r="N13" s="205">
        <f>M13*0.622859047165353</f>
        <v>0.53565878056220362</v>
      </c>
      <c r="O13" s="109">
        <v>10.58</v>
      </c>
      <c r="P13" s="104">
        <v>9.99</v>
      </c>
      <c r="Q13" s="105">
        <v>17.510000000000002</v>
      </c>
      <c r="R13" s="110">
        <v>2.3206000000000002</v>
      </c>
      <c r="S13" s="111">
        <v>2.3773</v>
      </c>
      <c r="T13" s="112">
        <v>2.2437</v>
      </c>
      <c r="U13" s="127"/>
      <c r="V13" s="127"/>
      <c r="W13" s="127"/>
      <c r="X13" s="45"/>
      <c r="Y13" s="45"/>
      <c r="Z13" s="45"/>
      <c r="AA13" s="45"/>
      <c r="AB13" s="45"/>
      <c r="AC13" s="45"/>
      <c r="AD13" s="45"/>
      <c r="AE13" s="45"/>
    </row>
    <row r="14" spans="1:31" s="14" customFormat="1" ht="15" customHeight="1" x14ac:dyDescent="0.3">
      <c r="A14" s="272"/>
      <c r="B14" s="101" t="s">
        <v>58</v>
      </c>
      <c r="C14" s="204">
        <v>0.49305555555555558</v>
      </c>
      <c r="D14" s="102">
        <v>0.51597222222222217</v>
      </c>
      <c r="E14" s="103">
        <v>0.52777777777777779</v>
      </c>
      <c r="F14" s="104">
        <f>INT((D14-C14)*1440)/60</f>
        <v>0.53333333333333333</v>
      </c>
      <c r="G14" s="105">
        <f>INT((E14-C14)*1440)/60</f>
        <v>0.83333333333333337</v>
      </c>
      <c r="H14" s="106">
        <v>13.3</v>
      </c>
      <c r="I14" s="106">
        <v>21.4</v>
      </c>
      <c r="J14" s="107">
        <v>5.7799999999999997E-2</v>
      </c>
      <c r="K14" s="104">
        <v>1.22</v>
      </c>
      <c r="L14" s="239">
        <f>K14*0.622859047165353</f>
        <v>0.75988803754173062</v>
      </c>
      <c r="M14" s="108">
        <v>0.93</v>
      </c>
      <c r="N14" s="205">
        <f>M14*0.622859047165353</f>
        <v>0.57925891386377837</v>
      </c>
      <c r="O14" s="109">
        <v>10.58</v>
      </c>
      <c r="P14" s="104">
        <v>9.8000000000000007</v>
      </c>
      <c r="Q14" s="105">
        <v>17.28</v>
      </c>
      <c r="R14" s="110">
        <v>2.3206000000000002</v>
      </c>
      <c r="S14" s="111">
        <v>2.3580999999999999</v>
      </c>
      <c r="T14" s="112">
        <v>2.2964000000000002</v>
      </c>
      <c r="U14" s="127"/>
      <c r="V14" s="127"/>
      <c r="W14" s="127"/>
      <c r="X14" s="45"/>
      <c r="Y14" s="45"/>
      <c r="Z14" s="45"/>
      <c r="AA14" s="45"/>
      <c r="AB14" s="45"/>
      <c r="AC14" s="45"/>
      <c r="AD14" s="45"/>
      <c r="AE14" s="45"/>
    </row>
    <row r="15" spans="1:31" s="14" customFormat="1" ht="15" customHeight="1" thickBot="1" x14ac:dyDescent="0.35">
      <c r="A15" s="272"/>
      <c r="B15" s="113" t="s">
        <v>59</v>
      </c>
      <c r="C15" s="204">
        <v>0.49305555555555558</v>
      </c>
      <c r="D15" s="102">
        <v>0.52361111111111114</v>
      </c>
      <c r="E15" s="103">
        <v>0.52916666666666667</v>
      </c>
      <c r="F15" s="104">
        <f>INT((D15-C15)*1440)/60</f>
        <v>0.73333333333333328</v>
      </c>
      <c r="G15" s="105">
        <f>INT((E15-C15)*1440)/60</f>
        <v>0.8666666666666667</v>
      </c>
      <c r="H15" s="106">
        <v>13.3</v>
      </c>
      <c r="I15" s="106">
        <v>21.4</v>
      </c>
      <c r="J15" s="107">
        <v>5.7799999999999997E-2</v>
      </c>
      <c r="K15" s="173">
        <v>1.45</v>
      </c>
      <c r="L15" s="240">
        <f>K15*0.622859047165353</f>
        <v>0.90314561838976182</v>
      </c>
      <c r="M15" s="177">
        <v>0.81</v>
      </c>
      <c r="N15" s="242">
        <f>M15*0.622859047165353</f>
        <v>0.50451582820393592</v>
      </c>
      <c r="O15" s="109">
        <v>10.58</v>
      </c>
      <c r="P15" s="104">
        <v>9.14</v>
      </c>
      <c r="Q15" s="105">
        <v>16.100000000000001</v>
      </c>
      <c r="R15" s="110">
        <v>2.3206000000000002</v>
      </c>
      <c r="S15" s="111">
        <v>2.3923000000000001</v>
      </c>
      <c r="T15" s="112">
        <v>2.3271000000000002</v>
      </c>
      <c r="U15" s="127"/>
      <c r="V15" s="127"/>
      <c r="W15" s="127"/>
      <c r="X15" s="45"/>
      <c r="Y15" s="45"/>
      <c r="Z15" s="45"/>
      <c r="AA15" s="45"/>
      <c r="AB15" s="45"/>
      <c r="AC15" s="45"/>
      <c r="AD15" s="45"/>
      <c r="AE15" s="45"/>
    </row>
    <row r="16" spans="1:31" s="14" customFormat="1" ht="15" customHeight="1" thickBot="1" x14ac:dyDescent="0.35">
      <c r="A16" s="273"/>
      <c r="B16" s="114" t="s">
        <v>16</v>
      </c>
      <c r="C16" s="206">
        <v>0.49305555555555558</v>
      </c>
      <c r="D16" s="115">
        <v>0.51944444444444449</v>
      </c>
      <c r="E16" s="116">
        <v>0.52986111111111112</v>
      </c>
      <c r="F16" s="117">
        <f>INT((D16-C16)*1440)/60</f>
        <v>0.6333333333333333</v>
      </c>
      <c r="G16" s="118">
        <f>INT((E16-C16)*1440)/60</f>
        <v>0.8833333333333333</v>
      </c>
      <c r="H16" s="119">
        <v>13.3</v>
      </c>
      <c r="I16" s="119">
        <v>21.4</v>
      </c>
      <c r="J16" s="120">
        <v>5.7799999999999997E-2</v>
      </c>
      <c r="K16" s="184">
        <v>0</v>
      </c>
      <c r="L16" s="241">
        <f>K16*0.622859047165353</f>
        <v>0</v>
      </c>
      <c r="M16" s="188">
        <v>0</v>
      </c>
      <c r="N16" s="243">
        <f>M16*0.622859047165353</f>
        <v>0</v>
      </c>
      <c r="O16" s="121">
        <v>10.58</v>
      </c>
      <c r="P16" s="117">
        <v>10.32</v>
      </c>
      <c r="Q16" s="118">
        <v>10.8</v>
      </c>
      <c r="R16" s="122">
        <v>2.3206000000000002</v>
      </c>
      <c r="S16" s="123">
        <v>2.3637000000000001</v>
      </c>
      <c r="T16" s="124">
        <v>2.3367</v>
      </c>
      <c r="U16" s="127"/>
      <c r="V16" s="127"/>
      <c r="W16" s="127"/>
      <c r="X16" s="45"/>
      <c r="Y16" s="45"/>
      <c r="Z16" s="45"/>
      <c r="AA16" s="45"/>
      <c r="AB16" s="45"/>
      <c r="AC16" s="45"/>
      <c r="AD16" s="45"/>
      <c r="AE16" s="45"/>
    </row>
    <row r="17" spans="1:31" x14ac:dyDescent="0.3">
      <c r="K17" s="29"/>
      <c r="L17" s="29"/>
    </row>
    <row r="18" spans="1:31" x14ac:dyDescent="0.3">
      <c r="K18" s="29"/>
      <c r="L18" s="29"/>
    </row>
    <row r="20" spans="1:31" s="14" customFormat="1" thickBot="1" x14ac:dyDescent="0.3">
      <c r="A20" s="128" t="s">
        <v>99</v>
      </c>
      <c r="B20" s="128"/>
      <c r="C20" s="52" t="s">
        <v>82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41"/>
      <c r="V20" s="141"/>
      <c r="W20" s="141"/>
      <c r="X20" s="141"/>
      <c r="Y20" s="141"/>
      <c r="Z20" s="141"/>
      <c r="AA20" s="141"/>
    </row>
    <row r="21" spans="1:31" s="14" customFormat="1" ht="69.599999999999994" thickBot="1" x14ac:dyDescent="0.3">
      <c r="A21" s="71" t="s">
        <v>18</v>
      </c>
      <c r="B21" s="72" t="s">
        <v>46</v>
      </c>
      <c r="C21" s="74" t="s">
        <v>19</v>
      </c>
      <c r="D21" s="75" t="s">
        <v>94</v>
      </c>
      <c r="E21" s="76" t="s">
        <v>95</v>
      </c>
      <c r="F21" s="75" t="s">
        <v>50</v>
      </c>
      <c r="G21" s="76" t="s">
        <v>51</v>
      </c>
      <c r="H21" s="77" t="s">
        <v>20</v>
      </c>
      <c r="I21" s="78" t="s">
        <v>21</v>
      </c>
      <c r="J21" s="78" t="s">
        <v>29</v>
      </c>
      <c r="K21" s="79" t="s">
        <v>105</v>
      </c>
      <c r="L21" s="79" t="s">
        <v>103</v>
      </c>
      <c r="M21" s="80" t="s">
        <v>106</v>
      </c>
      <c r="N21" s="80" t="s">
        <v>104</v>
      </c>
      <c r="O21" s="81" t="s">
        <v>24</v>
      </c>
      <c r="P21" s="82" t="s">
        <v>25</v>
      </c>
      <c r="Q21" s="83" t="s">
        <v>26</v>
      </c>
      <c r="R21" s="84" t="s">
        <v>96</v>
      </c>
      <c r="S21" s="82" t="s">
        <v>97</v>
      </c>
      <c r="T21" s="85" t="s">
        <v>98</v>
      </c>
      <c r="U21" s="129"/>
      <c r="V21" s="129"/>
      <c r="W21" s="129"/>
      <c r="X21" s="125"/>
      <c r="Y21" s="129"/>
      <c r="Z21" s="129"/>
      <c r="AA21" s="129"/>
      <c r="AB21" s="45"/>
      <c r="AC21" s="45"/>
      <c r="AD21" s="45"/>
      <c r="AE21" s="45"/>
    </row>
    <row r="22" spans="1:31" s="14" customFormat="1" x14ac:dyDescent="0.3">
      <c r="A22" s="271" t="s">
        <v>60</v>
      </c>
      <c r="B22" s="88" t="s">
        <v>55</v>
      </c>
      <c r="C22" s="202">
        <v>0.4597222222222222</v>
      </c>
      <c r="D22" s="89">
        <v>0.50763888888888886</v>
      </c>
      <c r="E22" s="90">
        <v>0.50208333333333333</v>
      </c>
      <c r="F22" s="91">
        <f t="shared" ref="F22:F27" si="0">INT((D22-C22)*1440)/60</f>
        <v>1.1499999999999999</v>
      </c>
      <c r="G22" s="92">
        <f t="shared" ref="G22:G27" si="1">INT((E22-C22)*1440)/60</f>
        <v>1.0166666666666666</v>
      </c>
      <c r="H22" s="93">
        <v>6.9</v>
      </c>
      <c r="I22" s="93">
        <v>33.299999999999997</v>
      </c>
      <c r="J22" s="94">
        <v>5.7799999999999997E-2</v>
      </c>
      <c r="K22" s="91">
        <v>1.8</v>
      </c>
      <c r="L22" s="238">
        <f t="shared" ref="L22:L27" si="2">K22*0.622859047165353</f>
        <v>1.1211462848976355</v>
      </c>
      <c r="M22" s="95">
        <v>1.32</v>
      </c>
      <c r="N22" s="203">
        <f t="shared" ref="N22:N27" si="3">M22*0.622859047165353</f>
        <v>0.82217394225826601</v>
      </c>
      <c r="O22" s="96">
        <v>10.71</v>
      </c>
      <c r="P22" s="97">
        <v>8.83</v>
      </c>
      <c r="Q22" s="92">
        <v>15.02</v>
      </c>
      <c r="R22" s="98">
        <v>2.3307000000000002</v>
      </c>
      <c r="S22" s="99">
        <v>2.3849999999999998</v>
      </c>
      <c r="T22" s="100">
        <v>2.2618</v>
      </c>
      <c r="U22" s="126"/>
      <c r="V22" s="126"/>
      <c r="W22" s="126"/>
      <c r="X22" s="126"/>
      <c r="Y22" s="126"/>
      <c r="Z22" s="126"/>
      <c r="AA22" s="126"/>
      <c r="AB22" s="45"/>
      <c r="AC22" s="45"/>
      <c r="AD22" s="45"/>
      <c r="AE22" s="45"/>
    </row>
    <row r="23" spans="1:31" s="14" customFormat="1" ht="15" customHeight="1" x14ac:dyDescent="0.3">
      <c r="A23" s="272"/>
      <c r="B23" s="101" t="s">
        <v>57</v>
      </c>
      <c r="C23" s="204">
        <v>0.4597222222222222</v>
      </c>
      <c r="D23" s="102">
        <v>0.5180555555555556</v>
      </c>
      <c r="E23" s="103">
        <v>0.50277777777777777</v>
      </c>
      <c r="F23" s="104">
        <f t="shared" si="0"/>
        <v>1.4</v>
      </c>
      <c r="G23" s="105">
        <f t="shared" si="1"/>
        <v>1.0333333333333334</v>
      </c>
      <c r="H23" s="106">
        <v>6.9</v>
      </c>
      <c r="I23" s="106">
        <v>33.299999999999997</v>
      </c>
      <c r="J23" s="107">
        <v>5.7799999999999997E-2</v>
      </c>
      <c r="K23" s="104">
        <v>1.5</v>
      </c>
      <c r="L23" s="239">
        <f t="shared" si="2"/>
        <v>0.93428857074802951</v>
      </c>
      <c r="M23" s="108">
        <v>1.23</v>
      </c>
      <c r="N23" s="205">
        <f t="shared" si="3"/>
        <v>0.7661166280133842</v>
      </c>
      <c r="O23" s="109">
        <v>10.71</v>
      </c>
      <c r="P23" s="104">
        <v>8.86</v>
      </c>
      <c r="Q23" s="105">
        <v>13.2</v>
      </c>
      <c r="R23" s="110">
        <v>2.3307000000000002</v>
      </c>
      <c r="S23" s="111">
        <v>2.3584999999999998</v>
      </c>
      <c r="T23" s="112">
        <v>2.3580999999999999</v>
      </c>
      <c r="U23" s="127"/>
      <c r="V23" s="127"/>
      <c r="W23" s="127"/>
      <c r="X23" s="45"/>
      <c r="Y23" s="45"/>
      <c r="Z23" s="45"/>
      <c r="AA23" s="45"/>
      <c r="AB23" s="45"/>
      <c r="AC23" s="45"/>
      <c r="AD23" s="45"/>
      <c r="AE23" s="45"/>
    </row>
    <row r="24" spans="1:31" s="14" customFormat="1" ht="15" customHeight="1" x14ac:dyDescent="0.3">
      <c r="A24" s="272"/>
      <c r="B24" s="101" t="s">
        <v>58</v>
      </c>
      <c r="C24" s="204">
        <v>0.4597222222222222</v>
      </c>
      <c r="D24" s="102">
        <v>0.5131944444444444</v>
      </c>
      <c r="E24" s="103">
        <v>0.50416666666666665</v>
      </c>
      <c r="F24" s="104">
        <f t="shared" si="0"/>
        <v>1.2833333333333334</v>
      </c>
      <c r="G24" s="105">
        <f t="shared" si="1"/>
        <v>1.0666666666666667</v>
      </c>
      <c r="H24" s="106">
        <v>6.9</v>
      </c>
      <c r="I24" s="106">
        <v>33.299999999999997</v>
      </c>
      <c r="J24" s="107">
        <v>5.7799999999999997E-2</v>
      </c>
      <c r="K24" s="104">
        <v>2.04</v>
      </c>
      <c r="L24" s="239">
        <f t="shared" si="2"/>
        <v>1.2706324562173201</v>
      </c>
      <c r="M24" s="108">
        <v>0.9</v>
      </c>
      <c r="N24" s="205">
        <f t="shared" si="3"/>
        <v>0.56057314244881773</v>
      </c>
      <c r="O24" s="109">
        <v>10.71</v>
      </c>
      <c r="P24" s="104">
        <v>8.9</v>
      </c>
      <c r="Q24" s="105">
        <v>13.17</v>
      </c>
      <c r="R24" s="110">
        <v>2.3307000000000002</v>
      </c>
      <c r="S24" s="111">
        <v>2.3622000000000001</v>
      </c>
      <c r="T24" s="112">
        <v>2.286</v>
      </c>
      <c r="U24" s="127"/>
      <c r="V24" s="127"/>
      <c r="W24" s="127"/>
      <c r="X24" s="45"/>
      <c r="Y24" s="45"/>
      <c r="Z24" s="45"/>
      <c r="AA24" s="45"/>
      <c r="AB24" s="45"/>
      <c r="AC24" s="45"/>
      <c r="AD24" s="45"/>
      <c r="AE24" s="45"/>
    </row>
    <row r="25" spans="1:31" s="14" customFormat="1" ht="15" customHeight="1" thickBot="1" x14ac:dyDescent="0.35">
      <c r="A25" s="272"/>
      <c r="B25" s="101" t="s">
        <v>59</v>
      </c>
      <c r="C25" s="204">
        <v>0.4597222222222222</v>
      </c>
      <c r="D25" s="102">
        <v>0.51458333333333328</v>
      </c>
      <c r="E25" s="103">
        <v>0.50555555555555554</v>
      </c>
      <c r="F25" s="104">
        <f t="shared" si="0"/>
        <v>1.3166666666666667</v>
      </c>
      <c r="G25" s="105">
        <f t="shared" si="1"/>
        <v>1.1000000000000001</v>
      </c>
      <c r="H25" s="106">
        <v>6.9</v>
      </c>
      <c r="I25" s="106">
        <v>33.299999999999997</v>
      </c>
      <c r="J25" s="107">
        <v>5.7799999999999997E-2</v>
      </c>
      <c r="K25" s="173">
        <v>1.46</v>
      </c>
      <c r="L25" s="240">
        <f t="shared" si="2"/>
        <v>0.9093742088614154</v>
      </c>
      <c r="M25" s="177">
        <v>1.29</v>
      </c>
      <c r="N25" s="242">
        <f t="shared" si="3"/>
        <v>0.80348817084330537</v>
      </c>
      <c r="O25" s="109">
        <v>10.71</v>
      </c>
      <c r="P25" s="104">
        <v>9.93</v>
      </c>
      <c r="Q25" s="105">
        <v>15.24</v>
      </c>
      <c r="R25" s="110">
        <v>2.3307000000000002</v>
      </c>
      <c r="S25" s="111">
        <v>2.3536000000000001</v>
      </c>
      <c r="T25" s="112">
        <v>2.234</v>
      </c>
      <c r="U25" s="127"/>
      <c r="V25" s="127"/>
      <c r="W25" s="127"/>
      <c r="X25" s="45"/>
      <c r="Y25" s="45"/>
      <c r="Z25" s="45"/>
      <c r="AA25" s="45"/>
      <c r="AB25" s="45"/>
      <c r="AC25" s="45"/>
      <c r="AD25" s="45"/>
      <c r="AE25" s="45"/>
    </row>
    <row r="26" spans="1:31" s="14" customFormat="1" ht="15" customHeight="1" thickBot="1" x14ac:dyDescent="0.35">
      <c r="A26" s="272"/>
      <c r="B26" s="113" t="s">
        <v>101</v>
      </c>
      <c r="C26" s="204">
        <v>0.4597222222222222</v>
      </c>
      <c r="D26" s="102">
        <v>0.51180555555555551</v>
      </c>
      <c r="E26" s="103">
        <v>0.50694444444444442</v>
      </c>
      <c r="F26" s="104">
        <f t="shared" si="0"/>
        <v>1.25</v>
      </c>
      <c r="G26" s="105">
        <f t="shared" si="1"/>
        <v>1.1333333333333333</v>
      </c>
      <c r="H26" s="106">
        <v>6.9</v>
      </c>
      <c r="I26" s="106">
        <v>33.299999999999997</v>
      </c>
      <c r="J26" s="107">
        <v>5.7799999999999997E-2</v>
      </c>
      <c r="K26" s="184">
        <v>2.06</v>
      </c>
      <c r="L26" s="241">
        <f t="shared" si="2"/>
        <v>1.2830896371606273</v>
      </c>
      <c r="M26" s="188">
        <v>0.87</v>
      </c>
      <c r="N26" s="243">
        <f t="shared" si="3"/>
        <v>0.54188737103385709</v>
      </c>
      <c r="O26" s="109">
        <v>10.71</v>
      </c>
      <c r="P26" s="104">
        <v>8.6</v>
      </c>
      <c r="Q26" s="105">
        <v>15.47</v>
      </c>
      <c r="R26" s="110">
        <v>2.3307000000000002</v>
      </c>
      <c r="S26" s="111">
        <v>2.3752</v>
      </c>
      <c r="T26" s="112">
        <v>2.2717000000000001</v>
      </c>
      <c r="U26" s="127"/>
      <c r="V26" s="127"/>
      <c r="W26" s="127"/>
      <c r="X26" s="45"/>
      <c r="Y26" s="45"/>
      <c r="Z26" s="45"/>
      <c r="AA26" s="45"/>
      <c r="AB26" s="45"/>
      <c r="AC26" s="45"/>
      <c r="AD26" s="45"/>
      <c r="AE26" s="45"/>
    </row>
    <row r="27" spans="1:31" s="14" customFormat="1" ht="15" customHeight="1" thickBot="1" x14ac:dyDescent="0.35">
      <c r="A27" s="273"/>
      <c r="B27" s="114" t="s">
        <v>16</v>
      </c>
      <c r="C27" s="206">
        <v>0.4597222222222222</v>
      </c>
      <c r="D27" s="115">
        <v>0.50902777777777775</v>
      </c>
      <c r="E27" s="116">
        <v>0.5083333333333333</v>
      </c>
      <c r="F27" s="117">
        <f t="shared" si="0"/>
        <v>1.1833333333333333</v>
      </c>
      <c r="G27" s="118">
        <f t="shared" si="1"/>
        <v>1.1666666666666667</v>
      </c>
      <c r="H27" s="119">
        <v>6.9</v>
      </c>
      <c r="I27" s="119">
        <v>33.299999999999997</v>
      </c>
      <c r="J27" s="120">
        <v>5.7799999999999997E-2</v>
      </c>
      <c r="K27" s="117">
        <v>0</v>
      </c>
      <c r="L27" s="244">
        <f t="shared" si="2"/>
        <v>0</v>
      </c>
      <c r="M27" s="207">
        <v>0</v>
      </c>
      <c r="N27" s="245">
        <f t="shared" si="3"/>
        <v>0</v>
      </c>
      <c r="O27" s="121">
        <v>10.71</v>
      </c>
      <c r="P27" s="117">
        <v>10.46</v>
      </c>
      <c r="Q27" s="118">
        <v>10.71</v>
      </c>
      <c r="R27" s="122">
        <v>2.3307000000000002</v>
      </c>
      <c r="S27" s="123">
        <v>2.3378000000000001</v>
      </c>
      <c r="T27" s="124">
        <v>2.3271999999999999</v>
      </c>
      <c r="U27" s="127"/>
      <c r="V27" s="127"/>
      <c r="W27" s="127"/>
      <c r="X27" s="45"/>
      <c r="Y27" s="45"/>
      <c r="Z27" s="45"/>
      <c r="AA27" s="45"/>
      <c r="AB27" s="45"/>
      <c r="AC27" s="45"/>
      <c r="AD27" s="45"/>
      <c r="AE27" s="45"/>
    </row>
    <row r="28" spans="1:31" s="14" customFormat="1" ht="15" customHeight="1" x14ac:dyDescent="0.3">
      <c r="A28" s="137"/>
      <c r="B28" s="130"/>
      <c r="C28" s="132"/>
      <c r="D28" s="132"/>
      <c r="E28" s="133"/>
      <c r="F28" s="133"/>
      <c r="G28" s="134"/>
      <c r="H28" s="134"/>
      <c r="I28" s="51"/>
      <c r="J28" s="51"/>
      <c r="K28" s="29"/>
      <c r="L28" s="29"/>
      <c r="M28" s="51"/>
      <c r="N28" s="51"/>
      <c r="O28" s="51"/>
      <c r="P28" s="127"/>
      <c r="Q28" s="135"/>
      <c r="R28" s="136"/>
      <c r="S28" s="136"/>
      <c r="T28" s="127"/>
      <c r="U28" s="127"/>
      <c r="V28" s="127"/>
      <c r="W28" s="127"/>
      <c r="X28" s="45"/>
      <c r="Y28" s="45"/>
      <c r="Z28" s="45"/>
      <c r="AA28" s="45"/>
      <c r="AB28" s="45"/>
      <c r="AC28" s="45"/>
      <c r="AD28" s="45"/>
      <c r="AE28" s="45"/>
    </row>
    <row r="29" spans="1:31" x14ac:dyDescent="0.3">
      <c r="K29" s="29"/>
      <c r="L29" s="29"/>
    </row>
    <row r="30" spans="1:31" s="14" customFormat="1" thickBot="1" x14ac:dyDescent="0.3">
      <c r="A30" s="37" t="s">
        <v>100</v>
      </c>
      <c r="B30" s="37"/>
      <c r="C30" s="52" t="s">
        <v>86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41"/>
      <c r="V30" s="141"/>
      <c r="W30" s="141"/>
      <c r="X30" s="141"/>
      <c r="Y30" s="141"/>
      <c r="Z30" s="141"/>
      <c r="AA30" s="141"/>
    </row>
    <row r="31" spans="1:31" s="14" customFormat="1" ht="69.599999999999994" thickBot="1" x14ac:dyDescent="0.3">
      <c r="A31" s="71" t="s">
        <v>18</v>
      </c>
      <c r="B31" s="72" t="s">
        <v>46</v>
      </c>
      <c r="C31" s="74" t="s">
        <v>19</v>
      </c>
      <c r="D31" s="75" t="s">
        <v>94</v>
      </c>
      <c r="E31" s="76" t="s">
        <v>95</v>
      </c>
      <c r="F31" s="75" t="s">
        <v>50</v>
      </c>
      <c r="G31" s="76" t="s">
        <v>51</v>
      </c>
      <c r="H31" s="77" t="s">
        <v>20</v>
      </c>
      <c r="I31" s="78" t="s">
        <v>21</v>
      </c>
      <c r="J31" s="78" t="s">
        <v>29</v>
      </c>
      <c r="K31" s="79" t="s">
        <v>105</v>
      </c>
      <c r="L31" s="79" t="s">
        <v>103</v>
      </c>
      <c r="M31" s="80" t="s">
        <v>106</v>
      </c>
      <c r="N31" s="80" t="s">
        <v>104</v>
      </c>
      <c r="O31" s="81" t="s">
        <v>24</v>
      </c>
      <c r="P31" s="82" t="s">
        <v>25</v>
      </c>
      <c r="Q31" s="83" t="s">
        <v>26</v>
      </c>
      <c r="R31" s="84" t="s">
        <v>96</v>
      </c>
      <c r="S31" s="82" t="s">
        <v>97</v>
      </c>
      <c r="T31" s="85" t="s">
        <v>98</v>
      </c>
      <c r="U31" s="129"/>
      <c r="V31" s="129"/>
      <c r="W31" s="129"/>
      <c r="X31" s="125"/>
      <c r="Y31" s="129"/>
      <c r="Z31" s="129"/>
      <c r="AA31" s="129"/>
      <c r="AB31" s="45"/>
      <c r="AC31" s="45"/>
      <c r="AD31" s="45"/>
      <c r="AE31" s="45"/>
    </row>
    <row r="32" spans="1:31" s="14" customFormat="1" x14ac:dyDescent="0.3">
      <c r="A32" s="271" t="s">
        <v>60</v>
      </c>
      <c r="B32" s="88" t="s">
        <v>55</v>
      </c>
      <c r="C32" s="202">
        <v>0.48125000000000001</v>
      </c>
      <c r="D32" s="89">
        <v>0.54305555555555551</v>
      </c>
      <c r="E32" s="90">
        <v>0.5229166666666667</v>
      </c>
      <c r="F32" s="91">
        <f t="shared" ref="F32:F37" si="4">INT((D32-C32)*1440)/60</f>
        <v>1.4666666666666666</v>
      </c>
      <c r="G32" s="92">
        <f t="shared" ref="G32:G37" si="5">INT((E32-C32)*1440)/60</f>
        <v>1</v>
      </c>
      <c r="H32" s="93">
        <v>4.5</v>
      </c>
      <c r="I32" s="93">
        <v>33.5</v>
      </c>
      <c r="J32" s="94">
        <v>5.7799999999999997E-2</v>
      </c>
      <c r="K32" s="91">
        <v>1.31</v>
      </c>
      <c r="L32" s="238">
        <f t="shared" ref="L32:L37" si="6">K32*0.622859047165353</f>
        <v>0.81594535178661243</v>
      </c>
      <c r="M32" s="95">
        <v>1.53</v>
      </c>
      <c r="N32" s="203">
        <f t="shared" ref="N32:N37" si="7">M32*0.622859047165353</f>
        <v>0.95297434216299015</v>
      </c>
      <c r="O32" s="96">
        <v>11.05</v>
      </c>
      <c r="P32" s="97">
        <v>10</v>
      </c>
      <c r="Q32" s="92">
        <v>13.46</v>
      </c>
      <c r="R32" s="98">
        <v>2.2999000000000001</v>
      </c>
      <c r="S32" s="99">
        <v>2.3546999999999998</v>
      </c>
      <c r="T32" s="100">
        <v>2.2650999999999999</v>
      </c>
      <c r="U32" s="126"/>
      <c r="V32" s="126"/>
      <c r="W32" s="126"/>
      <c r="X32" s="126"/>
      <c r="Y32" s="126"/>
      <c r="Z32" s="126"/>
      <c r="AA32" s="126"/>
      <c r="AB32" s="45"/>
      <c r="AC32" s="45"/>
      <c r="AD32" s="45"/>
      <c r="AE32" s="45"/>
    </row>
    <row r="33" spans="1:31" s="14" customFormat="1" ht="15" customHeight="1" x14ac:dyDescent="0.3">
      <c r="A33" s="272"/>
      <c r="B33" s="101" t="s">
        <v>57</v>
      </c>
      <c r="C33" s="204">
        <v>0.48125000000000001</v>
      </c>
      <c r="D33" s="102">
        <v>0.53333333333333333</v>
      </c>
      <c r="E33" s="103">
        <v>0.52638888888888891</v>
      </c>
      <c r="F33" s="104">
        <f t="shared" si="4"/>
        <v>1.25</v>
      </c>
      <c r="G33" s="105">
        <f t="shared" si="5"/>
        <v>1.0833333333333333</v>
      </c>
      <c r="H33" s="106">
        <v>4.5</v>
      </c>
      <c r="I33" s="106">
        <v>33.5</v>
      </c>
      <c r="J33" s="107">
        <v>5.7799999999999997E-2</v>
      </c>
      <c r="K33" s="104">
        <v>1.49</v>
      </c>
      <c r="L33" s="239">
        <f t="shared" si="6"/>
        <v>0.92805998027637593</v>
      </c>
      <c r="M33" s="108">
        <v>1.61</v>
      </c>
      <c r="N33" s="205">
        <f t="shared" si="7"/>
        <v>1.0028030659362184</v>
      </c>
      <c r="O33" s="109">
        <v>11.05</v>
      </c>
      <c r="P33" s="104">
        <v>9.83</v>
      </c>
      <c r="Q33" s="105">
        <v>14.25</v>
      </c>
      <c r="R33" s="110">
        <v>2.2999000000000001</v>
      </c>
      <c r="S33" s="111">
        <v>2.3561999999999999</v>
      </c>
      <c r="T33" s="112">
        <v>2.2713999999999999</v>
      </c>
      <c r="U33" s="127"/>
      <c r="V33" s="127"/>
      <c r="W33" s="127"/>
      <c r="X33" s="45"/>
      <c r="Y33" s="45"/>
      <c r="Z33" s="45"/>
      <c r="AA33" s="45"/>
      <c r="AB33" s="45"/>
      <c r="AC33" s="45"/>
      <c r="AD33" s="45"/>
      <c r="AE33" s="45"/>
    </row>
    <row r="34" spans="1:31" s="14" customFormat="1" ht="15" customHeight="1" x14ac:dyDescent="0.3">
      <c r="A34" s="272"/>
      <c r="B34" s="101" t="s">
        <v>58</v>
      </c>
      <c r="C34" s="204">
        <v>0.48125000000000001</v>
      </c>
      <c r="D34" s="102">
        <v>0.5395833333333333</v>
      </c>
      <c r="E34" s="103">
        <v>0.52916666666666667</v>
      </c>
      <c r="F34" s="104">
        <f t="shared" si="4"/>
        <v>1.3833333333333333</v>
      </c>
      <c r="G34" s="105">
        <f t="shared" si="5"/>
        <v>1.1499999999999999</v>
      </c>
      <c r="H34" s="106">
        <v>4.5</v>
      </c>
      <c r="I34" s="106">
        <v>33.5</v>
      </c>
      <c r="J34" s="107">
        <v>5.7799999999999997E-2</v>
      </c>
      <c r="K34" s="104">
        <v>1.38</v>
      </c>
      <c r="L34" s="239">
        <f t="shared" si="6"/>
        <v>0.85954548508818707</v>
      </c>
      <c r="M34" s="108">
        <v>1.95</v>
      </c>
      <c r="N34" s="205">
        <f t="shared" si="7"/>
        <v>1.2145751419724384</v>
      </c>
      <c r="O34" s="109">
        <v>11.05</v>
      </c>
      <c r="P34" s="104">
        <v>9.49</v>
      </c>
      <c r="Q34" s="105">
        <v>14.71</v>
      </c>
      <c r="R34" s="110">
        <v>2.2999000000000001</v>
      </c>
      <c r="S34" s="111">
        <v>2.3584999999999998</v>
      </c>
      <c r="T34" s="112">
        <v>2.2648000000000001</v>
      </c>
      <c r="U34" s="127"/>
      <c r="V34" s="127"/>
      <c r="W34" s="127"/>
      <c r="X34" s="45"/>
      <c r="Y34" s="45"/>
      <c r="Z34" s="45"/>
      <c r="AA34" s="45"/>
      <c r="AB34" s="45"/>
      <c r="AC34" s="45"/>
      <c r="AD34" s="45"/>
      <c r="AE34" s="45"/>
    </row>
    <row r="35" spans="1:31" s="14" customFormat="1" ht="15" customHeight="1" thickBot="1" x14ac:dyDescent="0.35">
      <c r="A35" s="272"/>
      <c r="B35" s="101" t="s">
        <v>59</v>
      </c>
      <c r="C35" s="204">
        <v>0.48125000000000001</v>
      </c>
      <c r="D35" s="102">
        <v>0.53749999999999998</v>
      </c>
      <c r="E35" s="103">
        <v>0.53194444444444444</v>
      </c>
      <c r="F35" s="104">
        <f t="shared" si="4"/>
        <v>1.35</v>
      </c>
      <c r="G35" s="105">
        <f t="shared" si="5"/>
        <v>1.2166666666666666</v>
      </c>
      <c r="H35" s="106">
        <v>4.5</v>
      </c>
      <c r="I35" s="106">
        <v>33.5</v>
      </c>
      <c r="J35" s="107">
        <v>5.7799999999999997E-2</v>
      </c>
      <c r="K35" s="173">
        <v>1.1299999999999999</v>
      </c>
      <c r="L35" s="240">
        <f t="shared" si="6"/>
        <v>0.70383072329684881</v>
      </c>
      <c r="M35" s="177">
        <v>1.46</v>
      </c>
      <c r="N35" s="242">
        <f t="shared" si="7"/>
        <v>0.9093742088614154</v>
      </c>
      <c r="O35" s="109">
        <v>11.05</v>
      </c>
      <c r="P35" s="104">
        <v>9.93</v>
      </c>
      <c r="Q35" s="105">
        <v>14.81</v>
      </c>
      <c r="R35" s="110">
        <v>2.2999000000000001</v>
      </c>
      <c r="S35" s="111">
        <v>2.3580999999999999</v>
      </c>
      <c r="T35" s="112">
        <v>2.2755000000000001</v>
      </c>
      <c r="U35" s="127"/>
      <c r="V35" s="127"/>
      <c r="W35" s="127"/>
      <c r="X35" s="45"/>
      <c r="Y35" s="45"/>
      <c r="Z35" s="45"/>
      <c r="AA35" s="45"/>
      <c r="AB35" s="45"/>
      <c r="AC35" s="45"/>
      <c r="AD35" s="45"/>
      <c r="AE35" s="45"/>
    </row>
    <row r="36" spans="1:31" s="14" customFormat="1" ht="15" customHeight="1" thickBot="1" x14ac:dyDescent="0.35">
      <c r="A36" s="272"/>
      <c r="B36" s="113" t="s">
        <v>101</v>
      </c>
      <c r="C36" s="204">
        <v>0.48125000000000001</v>
      </c>
      <c r="D36" s="102">
        <v>0.54097222222222219</v>
      </c>
      <c r="E36" s="103">
        <v>0.53402777777777777</v>
      </c>
      <c r="F36" s="104">
        <f t="shared" si="4"/>
        <v>1.4166666666666667</v>
      </c>
      <c r="G36" s="105">
        <f t="shared" si="5"/>
        <v>1.2666666666666666</v>
      </c>
      <c r="H36" s="106">
        <v>4.5</v>
      </c>
      <c r="I36" s="106">
        <v>33.5</v>
      </c>
      <c r="J36" s="107">
        <v>5.7799999999999997E-2</v>
      </c>
      <c r="K36" s="184">
        <v>1.34</v>
      </c>
      <c r="L36" s="241">
        <f t="shared" si="6"/>
        <v>0.83463112320157307</v>
      </c>
      <c r="M36" s="188">
        <v>1.78</v>
      </c>
      <c r="N36" s="243">
        <f t="shared" si="7"/>
        <v>1.1086891039543283</v>
      </c>
      <c r="O36" s="109">
        <v>11.05</v>
      </c>
      <c r="P36" s="104">
        <v>10.01</v>
      </c>
      <c r="Q36" s="105">
        <v>15.96</v>
      </c>
      <c r="R36" s="110">
        <v>2.2999000000000001</v>
      </c>
      <c r="S36" s="111">
        <v>2.3567999999999998</v>
      </c>
      <c r="T36" s="112">
        <v>2.2654999999999998</v>
      </c>
      <c r="U36" s="127"/>
      <c r="V36" s="127"/>
      <c r="W36" s="127"/>
      <c r="X36" s="45"/>
      <c r="Y36" s="45"/>
      <c r="Z36" s="45"/>
      <c r="AA36" s="45"/>
      <c r="AB36" s="45"/>
      <c r="AC36" s="45"/>
      <c r="AD36" s="45"/>
      <c r="AE36" s="45"/>
    </row>
    <row r="37" spans="1:31" s="14" customFormat="1" ht="15" customHeight="1" thickBot="1" x14ac:dyDescent="0.35">
      <c r="A37" s="273"/>
      <c r="B37" s="114" t="s">
        <v>16</v>
      </c>
      <c r="C37" s="206">
        <v>0.48125000000000001</v>
      </c>
      <c r="D37" s="115">
        <v>0.53541666666666665</v>
      </c>
      <c r="E37" s="116">
        <v>0.52013888888888882</v>
      </c>
      <c r="F37" s="117">
        <f t="shared" si="4"/>
        <v>1.3</v>
      </c>
      <c r="G37" s="118">
        <f t="shared" si="5"/>
        <v>0.91666666666666663</v>
      </c>
      <c r="H37" s="119">
        <v>4.5</v>
      </c>
      <c r="I37" s="119">
        <v>33.5</v>
      </c>
      <c r="J37" s="120">
        <v>5.7799999999999997E-2</v>
      </c>
      <c r="K37" s="117">
        <v>0</v>
      </c>
      <c r="L37" s="244">
        <f t="shared" si="6"/>
        <v>0</v>
      </c>
      <c r="M37" s="207">
        <v>0</v>
      </c>
      <c r="N37" s="245">
        <f t="shared" si="7"/>
        <v>0</v>
      </c>
      <c r="O37" s="121">
        <v>11.05</v>
      </c>
      <c r="P37" s="117">
        <v>10.39</v>
      </c>
      <c r="Q37" s="118">
        <v>7.9</v>
      </c>
      <c r="R37" s="122">
        <v>2.2999000000000001</v>
      </c>
      <c r="S37" s="123">
        <v>2.3370000000000002</v>
      </c>
      <c r="T37" s="124">
        <v>2.3410000000000002</v>
      </c>
      <c r="U37" s="127"/>
      <c r="V37" s="127"/>
      <c r="W37" s="127"/>
      <c r="X37" s="45"/>
      <c r="Y37" s="45"/>
      <c r="Z37" s="45"/>
      <c r="AA37" s="45"/>
      <c r="AB37" s="45"/>
      <c r="AC37" s="45"/>
      <c r="AD37" s="45"/>
      <c r="AE37" s="45"/>
    </row>
  </sheetData>
  <mergeCells count="4">
    <mergeCell ref="A3:A7"/>
    <mergeCell ref="A12:A16"/>
    <mergeCell ref="A22:A27"/>
    <mergeCell ref="A32:A3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U195"/>
  <sheetViews>
    <sheetView topLeftCell="A151" zoomScale="50" zoomScaleNormal="50" workbookViewId="0">
      <selection activeCell="A148" sqref="A148"/>
    </sheetView>
  </sheetViews>
  <sheetFormatPr defaultRowHeight="14.4" x14ac:dyDescent="0.3"/>
  <cols>
    <col min="1" max="1" width="44.77734375" bestFit="1" customWidth="1"/>
    <col min="2" max="2" width="17.5546875" bestFit="1" customWidth="1"/>
    <col min="3" max="3" width="9.21875" bestFit="1" customWidth="1"/>
    <col min="4" max="4" width="9.33203125" bestFit="1" customWidth="1"/>
    <col min="5" max="5" width="10.6640625" bestFit="1" customWidth="1"/>
    <col min="6" max="6" width="9.77734375" bestFit="1" customWidth="1"/>
    <col min="7" max="8" width="9" bestFit="1" customWidth="1"/>
    <col min="9" max="9" width="13.109375" bestFit="1" customWidth="1"/>
    <col min="10" max="10" width="11" bestFit="1" customWidth="1"/>
    <col min="11" max="11" width="12.33203125" bestFit="1" customWidth="1"/>
    <col min="12" max="12" width="11.5546875" bestFit="1" customWidth="1"/>
    <col min="13" max="13" width="12" style="4" customWidth="1"/>
    <col min="14" max="14" width="9.6640625" style="4" customWidth="1"/>
    <col min="15" max="15" width="14.33203125" style="4" customWidth="1"/>
    <col min="16" max="16" width="11.5546875" style="4" customWidth="1"/>
    <col min="17" max="17" width="17.88671875" style="4" customWidth="1"/>
    <col min="18" max="18" width="22.6640625" style="4" customWidth="1"/>
    <col min="19" max="19" width="24" style="4" customWidth="1"/>
    <col min="20" max="20" width="23" style="4" customWidth="1"/>
    <col min="21" max="21" width="4" style="4" customWidth="1"/>
    <col min="22" max="22" width="9" style="4" customWidth="1"/>
    <col min="23" max="23" width="16.88671875" style="4" customWidth="1"/>
    <col min="24" max="24" width="30.109375" style="265" bestFit="1" customWidth="1"/>
    <col min="25" max="25" width="14.88671875" style="265" customWidth="1"/>
    <col min="26" max="26" width="34.88671875" style="265" customWidth="1"/>
    <col min="27" max="27" width="8.88671875" style="4"/>
    <col min="28" max="28" width="17.33203125" style="167" bestFit="1" customWidth="1"/>
    <col min="29" max="29" width="14.5546875" style="167" customWidth="1"/>
    <col min="30" max="30" width="14.109375" style="167" customWidth="1"/>
    <col min="31" max="31" width="13.6640625" style="4" customWidth="1"/>
    <col min="32" max="32" width="11.6640625" style="4" customWidth="1"/>
    <col min="33" max="33" width="11.33203125" style="4" customWidth="1"/>
    <col min="34" max="44" width="8.88671875" style="4"/>
  </cols>
  <sheetData>
    <row r="1" spans="1:73" x14ac:dyDescent="0.3">
      <c r="A1" s="1" t="s">
        <v>0</v>
      </c>
      <c r="V1" s="167"/>
      <c r="W1" s="167"/>
      <c r="X1" s="167"/>
      <c r="Y1" s="4"/>
      <c r="Z1" s="4"/>
      <c r="AB1" s="4"/>
      <c r="AC1" s="4"/>
      <c r="AD1" s="4"/>
    </row>
    <row r="2" spans="1:73" x14ac:dyDescent="0.3">
      <c r="V2" s="167"/>
      <c r="W2" s="167"/>
      <c r="X2" s="167"/>
      <c r="Y2" s="4"/>
      <c r="Z2" s="4"/>
      <c r="AB2" s="4"/>
      <c r="AC2" s="4"/>
      <c r="AD2" s="4"/>
    </row>
    <row r="3" spans="1:73" x14ac:dyDescent="0.3">
      <c r="A3" s="2" t="s">
        <v>38</v>
      </c>
      <c r="F3" t="s">
        <v>40</v>
      </c>
      <c r="V3" s="167"/>
      <c r="W3" s="167"/>
      <c r="X3" s="167"/>
      <c r="Y3" s="4"/>
      <c r="Z3" s="4"/>
      <c r="AB3" s="139"/>
      <c r="AC3" s="4"/>
      <c r="AD3" s="4"/>
      <c r="AJ3" s="5"/>
      <c r="AQ3" s="139"/>
      <c r="AU3" s="3"/>
      <c r="AZ3" s="4"/>
      <c r="BA3" s="5"/>
      <c r="BJ3" s="3"/>
      <c r="BP3" s="4"/>
      <c r="BQ3" s="4"/>
      <c r="BR3" s="5"/>
      <c r="BS3" s="5"/>
      <c r="BT3" s="5"/>
      <c r="BU3" s="5"/>
    </row>
    <row r="4" spans="1:73" ht="18" customHeight="1" x14ac:dyDescent="0.35">
      <c r="A4" s="2" t="s">
        <v>117</v>
      </c>
      <c r="B4" s="2" t="s">
        <v>1</v>
      </c>
      <c r="C4" s="2" t="s">
        <v>2</v>
      </c>
      <c r="D4" s="2" t="s">
        <v>2</v>
      </c>
      <c r="E4" s="2" t="s">
        <v>3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N4" s="262"/>
      <c r="O4" s="6"/>
      <c r="P4" s="6"/>
      <c r="Q4" s="138"/>
      <c r="R4" s="138"/>
      <c r="S4" s="260"/>
      <c r="T4" s="260"/>
      <c r="V4" s="167"/>
      <c r="W4" s="167"/>
      <c r="X4" s="167"/>
      <c r="Y4" s="4"/>
      <c r="Z4" s="4"/>
      <c r="AB4" s="4"/>
      <c r="AC4" s="4"/>
      <c r="AD4" s="4"/>
      <c r="AJ4" s="5"/>
      <c r="AZ4" s="4"/>
      <c r="BA4" s="5"/>
      <c r="BP4" s="4"/>
      <c r="BQ4" s="4"/>
      <c r="BR4" s="5"/>
      <c r="BS4" s="5"/>
      <c r="BT4" s="5"/>
      <c r="BU4" s="5"/>
    </row>
    <row r="5" spans="1:73" ht="16.2" x14ac:dyDescent="0.3">
      <c r="B5" s="2" t="s">
        <v>10</v>
      </c>
      <c r="C5" s="2" t="s">
        <v>11</v>
      </c>
      <c r="D5" s="2" t="s">
        <v>102</v>
      </c>
      <c r="E5" s="2" t="s">
        <v>12</v>
      </c>
      <c r="F5" s="2" t="s">
        <v>13</v>
      </c>
      <c r="G5" s="2"/>
      <c r="H5" s="2"/>
      <c r="I5" s="2" t="s">
        <v>14</v>
      </c>
      <c r="J5" s="2" t="s">
        <v>14</v>
      </c>
      <c r="K5" s="2" t="s">
        <v>15</v>
      </c>
      <c r="L5" s="2" t="s">
        <v>15</v>
      </c>
      <c r="N5" s="6"/>
      <c r="O5" s="6"/>
      <c r="P5" s="6"/>
      <c r="Q5" s="6"/>
      <c r="R5" s="6"/>
      <c r="S5" s="6"/>
      <c r="T5" s="6"/>
      <c r="V5" s="166"/>
      <c r="W5" s="166"/>
      <c r="X5" s="197"/>
      <c r="Y5" s="197"/>
      <c r="Z5" s="6"/>
      <c r="AA5" s="197"/>
      <c r="AB5" s="4"/>
      <c r="AC5" s="4"/>
      <c r="AD5" s="4"/>
      <c r="BP5" s="4"/>
      <c r="BQ5" s="4"/>
      <c r="BR5" s="4"/>
      <c r="BS5" s="4"/>
      <c r="BT5" s="4"/>
      <c r="BU5" s="4"/>
    </row>
    <row r="6" spans="1:73" x14ac:dyDescent="0.3">
      <c r="I6" s="4"/>
      <c r="V6" s="166"/>
      <c r="W6" s="166"/>
      <c r="X6" s="198"/>
      <c r="Y6" s="198"/>
      <c r="Z6" s="6"/>
      <c r="AA6" s="198"/>
      <c r="AB6" s="4"/>
      <c r="AC6" s="4"/>
      <c r="AD6" s="4"/>
      <c r="BP6" s="4"/>
      <c r="BQ6" s="4"/>
      <c r="BR6" s="4"/>
      <c r="BS6" s="4"/>
      <c r="BT6" s="4"/>
      <c r="BU6" s="4"/>
    </row>
    <row r="7" spans="1:73" x14ac:dyDescent="0.3">
      <c r="A7" s="7">
        <v>1</v>
      </c>
      <c r="B7" s="270">
        <v>0</v>
      </c>
      <c r="C7" s="3">
        <v>1</v>
      </c>
      <c r="D7" s="8">
        <f t="shared" ref="D7:D48" si="0">C7*0.622859047165353</f>
        <v>0.62285904716535301</v>
      </c>
      <c r="E7">
        <v>57.8</v>
      </c>
      <c r="F7">
        <f>(E7/1000)</f>
        <v>5.7799999999999997E-2</v>
      </c>
      <c r="G7" s="9">
        <v>0.37291666666666662</v>
      </c>
      <c r="H7" s="9">
        <v>0.44444444444444442</v>
      </c>
      <c r="I7" s="10">
        <v>11.71</v>
      </c>
      <c r="J7" s="3">
        <v>8.52</v>
      </c>
      <c r="K7">
        <v>2.3731</v>
      </c>
      <c r="L7">
        <v>2.3557000000000001</v>
      </c>
      <c r="N7" s="139"/>
      <c r="O7" s="261"/>
      <c r="P7" s="261"/>
      <c r="Q7" s="139"/>
      <c r="R7" s="139"/>
      <c r="S7" s="11"/>
      <c r="T7" s="263"/>
      <c r="V7" s="251"/>
      <c r="W7" s="199"/>
      <c r="X7" s="199"/>
      <c r="Y7" s="36"/>
      <c r="Z7" s="36"/>
      <c r="AA7" s="36"/>
      <c r="AB7" s="4"/>
      <c r="AC7" s="4"/>
      <c r="AD7" s="4"/>
      <c r="BP7" s="4"/>
      <c r="BQ7" s="4"/>
      <c r="BR7" s="4"/>
      <c r="BS7" s="4"/>
      <c r="BT7" s="4"/>
      <c r="BU7" s="4"/>
    </row>
    <row r="8" spans="1:73" x14ac:dyDescent="0.3">
      <c r="A8" s="7">
        <v>2</v>
      </c>
      <c r="B8" s="270"/>
      <c r="C8" s="3">
        <v>1.04</v>
      </c>
      <c r="D8" s="8">
        <f t="shared" si="0"/>
        <v>0.64777340905196712</v>
      </c>
      <c r="E8">
        <v>57.8</v>
      </c>
      <c r="F8">
        <f t="shared" ref="F8:F48" si="1">(E8/1000)</f>
        <v>5.7799999999999997E-2</v>
      </c>
      <c r="G8" s="9">
        <v>0.37291666666666662</v>
      </c>
      <c r="H8" s="9">
        <v>0.44722222222222219</v>
      </c>
      <c r="I8" s="10">
        <v>11.71</v>
      </c>
      <c r="J8" s="3">
        <v>8.61</v>
      </c>
      <c r="K8">
        <v>2.3731</v>
      </c>
      <c r="L8">
        <v>2.3643000000000001</v>
      </c>
      <c r="N8" s="139"/>
      <c r="O8" s="261"/>
      <c r="P8" s="261"/>
      <c r="Q8" s="139"/>
      <c r="R8" s="139"/>
      <c r="S8" s="11"/>
      <c r="T8" s="263"/>
      <c r="V8" s="251"/>
      <c r="W8" s="199"/>
      <c r="X8" s="199"/>
      <c r="Y8" s="36"/>
      <c r="Z8" s="36"/>
      <c r="AA8" s="36"/>
      <c r="AB8" s="4"/>
      <c r="AC8" s="4"/>
      <c r="AD8" s="4"/>
      <c r="BP8" s="4"/>
      <c r="BQ8" s="4"/>
      <c r="BR8" s="4"/>
      <c r="BS8" s="4"/>
      <c r="BT8" s="4"/>
      <c r="BU8" s="4"/>
    </row>
    <row r="9" spans="1:73" x14ac:dyDescent="0.3">
      <c r="A9" s="7">
        <v>3</v>
      </c>
      <c r="B9" s="270"/>
      <c r="C9" s="3">
        <v>1.01</v>
      </c>
      <c r="D9" s="8">
        <f t="shared" si="0"/>
        <v>0.62908763763700659</v>
      </c>
      <c r="E9">
        <v>57.8</v>
      </c>
      <c r="F9">
        <f t="shared" si="1"/>
        <v>5.7799999999999997E-2</v>
      </c>
      <c r="G9" s="9">
        <v>0.37291666666666662</v>
      </c>
      <c r="H9" s="9">
        <v>0.44375000000000003</v>
      </c>
      <c r="I9" s="10">
        <v>11.71</v>
      </c>
      <c r="J9" s="3">
        <v>8.8000000000000007</v>
      </c>
      <c r="K9">
        <v>2.3731</v>
      </c>
      <c r="L9">
        <v>2.3492000000000002</v>
      </c>
      <c r="N9" s="139"/>
      <c r="O9" s="261"/>
      <c r="P9" s="261"/>
      <c r="Q9" s="139"/>
      <c r="R9" s="139"/>
      <c r="S9" s="11"/>
      <c r="T9" s="263"/>
      <c r="V9" s="251"/>
      <c r="W9" s="199"/>
      <c r="X9" s="199"/>
      <c r="Y9" s="36"/>
      <c r="Z9" s="36"/>
      <c r="AA9" s="36"/>
      <c r="AB9" s="4"/>
      <c r="AC9" s="4"/>
      <c r="AD9" s="4"/>
      <c r="BP9" s="4"/>
      <c r="BQ9" s="4"/>
      <c r="BR9" s="4"/>
      <c r="BS9" s="4"/>
      <c r="BT9" s="4"/>
      <c r="BU9" s="4"/>
    </row>
    <row r="10" spans="1:73" x14ac:dyDescent="0.3">
      <c r="A10" s="7">
        <v>4</v>
      </c>
      <c r="B10" s="270"/>
      <c r="C10" s="3">
        <v>1.03</v>
      </c>
      <c r="D10" s="8">
        <f t="shared" si="0"/>
        <v>0.64154481858031365</v>
      </c>
      <c r="E10">
        <v>57.8</v>
      </c>
      <c r="F10">
        <f t="shared" si="1"/>
        <v>5.7799999999999997E-2</v>
      </c>
      <c r="G10" s="9">
        <v>0.37291666666666662</v>
      </c>
      <c r="H10" s="9">
        <v>0.44513888888888892</v>
      </c>
      <c r="I10" s="10">
        <v>11.71</v>
      </c>
      <c r="J10" s="3">
        <v>8.7200000000000006</v>
      </c>
      <c r="K10">
        <v>2.3731</v>
      </c>
      <c r="L10">
        <v>2.3712</v>
      </c>
      <c r="N10" s="139"/>
      <c r="O10" s="261"/>
      <c r="P10" s="261"/>
      <c r="Q10" s="139"/>
      <c r="R10" s="139"/>
      <c r="S10" s="11"/>
      <c r="T10" s="263"/>
      <c r="V10" s="251"/>
      <c r="W10" s="199"/>
      <c r="X10" s="199"/>
      <c r="Y10" s="36"/>
      <c r="Z10" s="36"/>
      <c r="AA10" s="36"/>
      <c r="AB10" s="4"/>
      <c r="AC10" s="4"/>
      <c r="AD10" s="4"/>
      <c r="BP10" s="4"/>
      <c r="BQ10" s="4"/>
      <c r="BR10" s="4"/>
      <c r="BS10" s="4"/>
      <c r="BT10" s="4"/>
      <c r="BU10" s="4"/>
    </row>
    <row r="11" spans="1:73" x14ac:dyDescent="0.3">
      <c r="A11" s="7">
        <v>5</v>
      </c>
      <c r="B11" s="270"/>
      <c r="C11" s="3">
        <v>1.01</v>
      </c>
      <c r="D11" s="8">
        <f t="shared" si="0"/>
        <v>0.62908763763700659</v>
      </c>
      <c r="E11">
        <v>57.8</v>
      </c>
      <c r="F11">
        <f t="shared" si="1"/>
        <v>5.7799999999999997E-2</v>
      </c>
      <c r="G11" s="9">
        <v>0.37291666666666662</v>
      </c>
      <c r="H11" s="9">
        <v>0.4465277777777778</v>
      </c>
      <c r="I11" s="10">
        <v>11.71</v>
      </c>
      <c r="J11" s="3">
        <v>9.24</v>
      </c>
      <c r="K11">
        <v>2.3731</v>
      </c>
      <c r="L11">
        <v>2.3210999999999999</v>
      </c>
      <c r="N11" s="139"/>
      <c r="O11" s="261"/>
      <c r="P11" s="261"/>
      <c r="Q11" s="139"/>
      <c r="R11" s="139"/>
      <c r="S11" s="11"/>
      <c r="T11" s="263"/>
      <c r="V11" s="251"/>
      <c r="W11" s="199"/>
      <c r="X11" s="199"/>
      <c r="Y11" s="36"/>
      <c r="Z11" s="36"/>
      <c r="AA11" s="36"/>
      <c r="AB11" s="4"/>
      <c r="AC11" s="4"/>
      <c r="AD11" s="4"/>
      <c r="BP11" s="4"/>
      <c r="BQ11" s="4"/>
      <c r="BR11" s="4"/>
      <c r="BS11" s="4"/>
      <c r="BT11" s="4"/>
      <c r="BU11" s="4"/>
    </row>
    <row r="12" spans="1:73" x14ac:dyDescent="0.3">
      <c r="A12" s="7" t="s">
        <v>16</v>
      </c>
      <c r="B12" s="270"/>
      <c r="C12" s="3">
        <v>0</v>
      </c>
      <c r="D12" s="8">
        <f t="shared" si="0"/>
        <v>0</v>
      </c>
      <c r="E12">
        <v>57.8</v>
      </c>
      <c r="F12">
        <f t="shared" si="1"/>
        <v>5.7799999999999997E-2</v>
      </c>
      <c r="G12" s="9">
        <v>0.37291666666666662</v>
      </c>
      <c r="H12" s="9">
        <v>0.44861111111111113</v>
      </c>
      <c r="I12" s="10">
        <v>11.71</v>
      </c>
      <c r="J12" s="11">
        <v>10.17</v>
      </c>
      <c r="K12">
        <v>2.3731</v>
      </c>
      <c r="L12">
        <v>2.3691</v>
      </c>
      <c r="N12" s="139"/>
      <c r="O12" s="261"/>
      <c r="P12" s="261"/>
      <c r="Q12" s="139"/>
      <c r="R12" s="139"/>
      <c r="S12" s="11"/>
      <c r="T12" s="11"/>
      <c r="V12" s="251"/>
      <c r="W12" s="199"/>
      <c r="X12" s="199"/>
      <c r="Y12" s="36"/>
      <c r="Z12" s="36"/>
      <c r="AA12" s="36"/>
      <c r="AB12" s="4"/>
      <c r="AC12" s="4"/>
      <c r="AD12" s="4"/>
    </row>
    <row r="13" spans="1:73" x14ac:dyDescent="0.3">
      <c r="A13" s="7">
        <v>1</v>
      </c>
      <c r="B13" s="270">
        <v>20</v>
      </c>
      <c r="C13" s="3">
        <v>1.04</v>
      </c>
      <c r="D13" s="8">
        <f t="shared" si="0"/>
        <v>0.64777340905196712</v>
      </c>
      <c r="E13">
        <v>57.8</v>
      </c>
      <c r="F13">
        <f t="shared" si="1"/>
        <v>5.7799999999999997E-2</v>
      </c>
      <c r="G13" s="9">
        <v>0.37638888888888888</v>
      </c>
      <c r="H13" s="9">
        <v>0.42499999999999999</v>
      </c>
      <c r="I13" s="10">
        <v>11.71</v>
      </c>
      <c r="J13" s="3">
        <v>15.6</v>
      </c>
      <c r="K13">
        <v>2.3731</v>
      </c>
      <c r="L13">
        <v>2.2231000000000001</v>
      </c>
      <c r="N13" s="139"/>
      <c r="O13" s="261"/>
      <c r="P13" s="261"/>
      <c r="Q13" s="139"/>
      <c r="R13" s="139"/>
      <c r="S13" s="11"/>
      <c r="T13" s="263"/>
      <c r="V13" s="251"/>
      <c r="W13" s="199"/>
      <c r="X13" s="199"/>
      <c r="Y13" s="36"/>
      <c r="Z13" s="36"/>
      <c r="AA13" s="36"/>
      <c r="AB13" s="4"/>
      <c r="AC13" s="4"/>
      <c r="AD13" s="4"/>
    </row>
    <row r="14" spans="1:73" x14ac:dyDescent="0.3">
      <c r="A14" s="7">
        <v>2</v>
      </c>
      <c r="B14" s="270"/>
      <c r="C14" s="3">
        <v>1.03</v>
      </c>
      <c r="D14" s="8">
        <f t="shared" si="0"/>
        <v>0.64154481858031365</v>
      </c>
      <c r="E14">
        <v>57.8</v>
      </c>
      <c r="F14">
        <f t="shared" si="1"/>
        <v>5.7799999999999997E-2</v>
      </c>
      <c r="G14" s="9">
        <v>0.37638888888888888</v>
      </c>
      <c r="H14" s="9">
        <v>0.42638888888888887</v>
      </c>
      <c r="I14" s="10">
        <v>11.71</v>
      </c>
      <c r="J14" s="3">
        <v>16.149999999999999</v>
      </c>
      <c r="K14">
        <v>2.3731</v>
      </c>
      <c r="L14">
        <v>2.2029999999999998</v>
      </c>
      <c r="N14" s="139"/>
      <c r="O14" s="261"/>
      <c r="P14" s="261"/>
      <c r="Q14" s="139"/>
      <c r="R14" s="139"/>
      <c r="S14" s="11"/>
      <c r="T14" s="263"/>
      <c r="V14" s="251"/>
      <c r="W14" s="199"/>
      <c r="X14" s="199"/>
      <c r="Y14" s="36"/>
      <c r="Z14" s="36"/>
      <c r="AA14" s="36"/>
      <c r="AB14" s="4"/>
      <c r="AC14" s="4"/>
      <c r="AD14" s="4"/>
    </row>
    <row r="15" spans="1:73" x14ac:dyDescent="0.3">
      <c r="A15" s="7">
        <v>3</v>
      </c>
      <c r="B15" s="270"/>
      <c r="C15" s="3">
        <v>1.02</v>
      </c>
      <c r="D15" s="8">
        <f t="shared" si="0"/>
        <v>0.63531622810866006</v>
      </c>
      <c r="E15">
        <v>57.8</v>
      </c>
      <c r="F15">
        <f t="shared" si="1"/>
        <v>5.7799999999999997E-2</v>
      </c>
      <c r="G15" s="9">
        <v>0.37638888888888888</v>
      </c>
      <c r="H15" s="9">
        <v>0.4291666666666667</v>
      </c>
      <c r="I15" s="10">
        <v>11.71</v>
      </c>
      <c r="J15" s="3">
        <v>15.89</v>
      </c>
      <c r="K15">
        <v>2.3731</v>
      </c>
      <c r="L15">
        <v>2.2134999999999998</v>
      </c>
      <c r="N15" s="139"/>
      <c r="O15" s="261"/>
      <c r="P15" s="261"/>
      <c r="Q15" s="139"/>
      <c r="R15" s="139"/>
      <c r="S15" s="11"/>
      <c r="T15" s="263"/>
      <c r="V15" s="251"/>
      <c r="W15" s="199"/>
      <c r="X15" s="199"/>
      <c r="Y15" s="36"/>
      <c r="Z15" s="36"/>
      <c r="AA15" s="36"/>
      <c r="AB15" s="4"/>
      <c r="AC15" s="4"/>
      <c r="AD15" s="4"/>
    </row>
    <row r="16" spans="1:73" x14ac:dyDescent="0.3">
      <c r="A16" s="7">
        <v>4</v>
      </c>
      <c r="B16" s="270"/>
      <c r="C16" s="3">
        <v>1.01</v>
      </c>
      <c r="D16" s="8">
        <f t="shared" si="0"/>
        <v>0.62908763763700659</v>
      </c>
      <c r="E16">
        <v>57.8</v>
      </c>
      <c r="F16">
        <f t="shared" si="1"/>
        <v>5.7799999999999997E-2</v>
      </c>
      <c r="G16" s="9">
        <v>0.37638888888888888</v>
      </c>
      <c r="H16" s="9">
        <v>0.43263888888888885</v>
      </c>
      <c r="I16" s="10">
        <v>11.71</v>
      </c>
      <c r="J16" s="3">
        <v>15.79</v>
      </c>
      <c r="K16">
        <v>2.3731</v>
      </c>
      <c r="L16">
        <v>2.2313000000000001</v>
      </c>
      <c r="N16" s="139"/>
      <c r="O16" s="261"/>
      <c r="P16" s="261"/>
      <c r="Q16" s="139"/>
      <c r="R16" s="139"/>
      <c r="S16" s="11"/>
      <c r="T16" s="263"/>
      <c r="V16" s="251"/>
      <c r="W16" s="199"/>
      <c r="X16" s="199"/>
      <c r="Y16" s="36"/>
      <c r="Z16" s="36"/>
      <c r="AA16" s="36"/>
      <c r="AB16" s="4"/>
      <c r="AC16" s="4"/>
      <c r="AD16" s="4"/>
    </row>
    <row r="17" spans="1:30" x14ac:dyDescent="0.3">
      <c r="A17" s="7">
        <v>5</v>
      </c>
      <c r="B17" s="270"/>
      <c r="C17" s="3">
        <v>1.03</v>
      </c>
      <c r="D17" s="8">
        <f t="shared" si="0"/>
        <v>0.64154481858031365</v>
      </c>
      <c r="E17">
        <v>57.8</v>
      </c>
      <c r="F17">
        <f t="shared" si="1"/>
        <v>5.7799999999999997E-2</v>
      </c>
      <c r="G17" s="9">
        <v>0.37638888888888888</v>
      </c>
      <c r="H17" s="9">
        <v>0.43124999999999997</v>
      </c>
      <c r="I17" s="10">
        <v>11.71</v>
      </c>
      <c r="J17" s="3">
        <v>16.829999999999998</v>
      </c>
      <c r="K17">
        <v>2.3731</v>
      </c>
      <c r="L17">
        <v>2.2126999999999999</v>
      </c>
      <c r="N17" s="139"/>
      <c r="O17" s="261"/>
      <c r="P17" s="261"/>
      <c r="Q17" s="139"/>
      <c r="R17" s="139"/>
      <c r="S17" s="11"/>
      <c r="T17" s="263"/>
      <c r="V17" s="251"/>
      <c r="W17" s="199"/>
      <c r="X17" s="199"/>
      <c r="Y17" s="36"/>
      <c r="Z17" s="36"/>
      <c r="AA17" s="36"/>
      <c r="AB17" s="4"/>
      <c r="AC17" s="4"/>
      <c r="AD17" s="4"/>
    </row>
    <row r="18" spans="1:30" x14ac:dyDescent="0.3">
      <c r="A18" s="7" t="s">
        <v>16</v>
      </c>
      <c r="B18" s="270"/>
      <c r="C18" s="3">
        <v>0</v>
      </c>
      <c r="D18" s="8">
        <f t="shared" si="0"/>
        <v>0</v>
      </c>
      <c r="E18">
        <v>57.8</v>
      </c>
      <c r="F18">
        <f t="shared" si="1"/>
        <v>5.7799999999999997E-2</v>
      </c>
      <c r="G18" s="9">
        <v>0.37638888888888888</v>
      </c>
      <c r="H18" s="9">
        <v>0.42152777777777778</v>
      </c>
      <c r="I18" s="10">
        <v>11.71</v>
      </c>
      <c r="J18" s="3">
        <v>10.49</v>
      </c>
      <c r="K18">
        <v>2.3731</v>
      </c>
      <c r="L18">
        <v>2.3654999999999999</v>
      </c>
      <c r="N18" s="139"/>
      <c r="O18" s="261"/>
      <c r="P18" s="261"/>
      <c r="Q18" s="139"/>
      <c r="R18" s="139"/>
      <c r="S18" s="11"/>
      <c r="T18" s="11"/>
      <c r="V18" s="251"/>
      <c r="W18" s="199"/>
      <c r="X18" s="199"/>
      <c r="Y18" s="36"/>
      <c r="Z18" s="36"/>
      <c r="AA18" s="36"/>
      <c r="AB18" s="4"/>
      <c r="AC18" s="4"/>
      <c r="AD18" s="4"/>
    </row>
    <row r="19" spans="1:30" x14ac:dyDescent="0.3">
      <c r="A19" s="7">
        <v>1</v>
      </c>
      <c r="B19" s="270">
        <v>80</v>
      </c>
      <c r="C19" s="3">
        <v>1.02</v>
      </c>
      <c r="D19" s="8">
        <f t="shared" si="0"/>
        <v>0.63531622810866006</v>
      </c>
      <c r="E19">
        <v>57.8</v>
      </c>
      <c r="F19">
        <f t="shared" si="1"/>
        <v>5.7799999999999997E-2</v>
      </c>
      <c r="G19" s="9">
        <v>0.38263888888888892</v>
      </c>
      <c r="H19" s="9">
        <v>0.43541666666666662</v>
      </c>
      <c r="I19" s="10">
        <v>11.71</v>
      </c>
      <c r="J19" s="3">
        <v>18.04</v>
      </c>
      <c r="K19">
        <v>2.3731</v>
      </c>
      <c r="L19">
        <v>2.1065999999999998</v>
      </c>
      <c r="N19" s="139"/>
      <c r="O19" s="261"/>
      <c r="P19" s="261"/>
      <c r="Q19" s="139"/>
      <c r="R19" s="139"/>
      <c r="S19" s="11"/>
      <c r="T19" s="263"/>
      <c r="V19" s="251"/>
      <c r="W19" s="199"/>
      <c r="X19" s="199"/>
      <c r="Y19" s="36"/>
      <c r="Z19" s="36"/>
      <c r="AA19" s="36"/>
      <c r="AB19" s="4"/>
      <c r="AC19" s="4"/>
      <c r="AD19" s="4"/>
    </row>
    <row r="20" spans="1:30" x14ac:dyDescent="0.3">
      <c r="A20" s="7">
        <v>2</v>
      </c>
      <c r="B20" s="270"/>
      <c r="C20" s="3">
        <v>1.04</v>
      </c>
      <c r="D20" s="8">
        <f t="shared" si="0"/>
        <v>0.64777340905196712</v>
      </c>
      <c r="E20">
        <v>57.8</v>
      </c>
      <c r="F20">
        <f t="shared" si="1"/>
        <v>5.7799999999999997E-2</v>
      </c>
      <c r="G20" s="9">
        <v>0.38263888888888892</v>
      </c>
      <c r="H20" s="9">
        <v>0.4375</v>
      </c>
      <c r="I20" s="10">
        <v>11.71</v>
      </c>
      <c r="J20" s="3">
        <v>19.25</v>
      </c>
      <c r="K20">
        <v>2.3731</v>
      </c>
      <c r="L20">
        <v>2.0527000000000002</v>
      </c>
      <c r="N20" s="139"/>
      <c r="O20" s="261"/>
      <c r="P20" s="261"/>
      <c r="Q20" s="139"/>
      <c r="R20" s="139"/>
      <c r="S20" s="11"/>
      <c r="T20" s="263"/>
      <c r="V20" s="251"/>
      <c r="W20" s="199"/>
      <c r="X20" s="199"/>
      <c r="Y20" s="36"/>
      <c r="Z20" s="36"/>
      <c r="AA20" s="36"/>
      <c r="AB20" s="4"/>
      <c r="AC20" s="4"/>
      <c r="AD20" s="4"/>
    </row>
    <row r="21" spans="1:30" x14ac:dyDescent="0.3">
      <c r="A21" s="7">
        <v>3</v>
      </c>
      <c r="B21" s="270"/>
      <c r="C21" s="3">
        <v>1.04</v>
      </c>
      <c r="D21" s="8">
        <f t="shared" si="0"/>
        <v>0.64777340905196712</v>
      </c>
      <c r="E21">
        <v>57.8</v>
      </c>
      <c r="F21">
        <f t="shared" si="1"/>
        <v>5.7799999999999997E-2</v>
      </c>
      <c r="G21" s="9">
        <v>0.38263888888888892</v>
      </c>
      <c r="H21" s="9">
        <v>0.4381944444444445</v>
      </c>
      <c r="I21" s="10">
        <v>11.71</v>
      </c>
      <c r="J21" s="3">
        <v>18.100000000000001</v>
      </c>
      <c r="K21">
        <v>2.3731</v>
      </c>
      <c r="L21">
        <v>2.0964</v>
      </c>
      <c r="N21" s="139"/>
      <c r="O21" s="261"/>
      <c r="P21" s="261"/>
      <c r="Q21" s="139"/>
      <c r="R21" s="139"/>
      <c r="S21" s="11"/>
      <c r="T21" s="263"/>
      <c r="V21" s="258"/>
      <c r="W21" s="199"/>
      <c r="X21" s="199"/>
      <c r="Y21" s="36"/>
      <c r="Z21" s="36"/>
      <c r="AA21" s="36"/>
      <c r="AB21" s="4"/>
      <c r="AC21" s="4"/>
      <c r="AD21" s="4"/>
    </row>
    <row r="22" spans="1:30" x14ac:dyDescent="0.3">
      <c r="A22" s="7">
        <v>4</v>
      </c>
      <c r="B22" s="270"/>
      <c r="C22" s="3">
        <v>1.03</v>
      </c>
      <c r="D22" s="8">
        <f t="shared" si="0"/>
        <v>0.64154481858031365</v>
      </c>
      <c r="E22">
        <v>57.8</v>
      </c>
      <c r="F22">
        <f t="shared" si="1"/>
        <v>5.7799999999999997E-2</v>
      </c>
      <c r="G22" s="9">
        <v>0.38263888888888892</v>
      </c>
      <c r="H22" s="9">
        <v>0.44097222222222227</v>
      </c>
      <c r="I22" s="10">
        <v>11.71</v>
      </c>
      <c r="J22" s="3">
        <v>19.579999999999998</v>
      </c>
      <c r="K22">
        <v>2.3731</v>
      </c>
      <c r="L22">
        <v>2.1309</v>
      </c>
      <c r="N22" s="139"/>
      <c r="O22" s="261"/>
      <c r="P22" s="261"/>
      <c r="Q22" s="139"/>
      <c r="R22" s="139"/>
      <c r="S22" s="11"/>
      <c r="T22" s="263"/>
      <c r="V22" s="251"/>
      <c r="W22" s="199"/>
      <c r="X22" s="199"/>
      <c r="Y22" s="36"/>
      <c r="Z22" s="36"/>
      <c r="AA22" s="36"/>
      <c r="AB22" s="4"/>
      <c r="AC22" s="4"/>
      <c r="AD22" s="4"/>
    </row>
    <row r="23" spans="1:30" x14ac:dyDescent="0.3">
      <c r="A23" s="7">
        <v>5</v>
      </c>
      <c r="B23" s="270"/>
      <c r="C23" s="3">
        <v>1</v>
      </c>
      <c r="D23" s="8">
        <f t="shared" si="0"/>
        <v>0.62285904716535301</v>
      </c>
      <c r="E23">
        <v>57.8</v>
      </c>
      <c r="F23">
        <f t="shared" si="1"/>
        <v>5.7799999999999997E-2</v>
      </c>
      <c r="G23" s="9">
        <v>0.38263888888888892</v>
      </c>
      <c r="H23" s="9">
        <v>0.44236111111111115</v>
      </c>
      <c r="I23" s="10">
        <v>11.71</v>
      </c>
      <c r="J23" s="3">
        <v>18.760000000000002</v>
      </c>
      <c r="K23">
        <v>2.3731</v>
      </c>
      <c r="L23">
        <v>2.1291000000000002</v>
      </c>
      <c r="N23" s="139"/>
      <c r="O23" s="261"/>
      <c r="P23" s="261"/>
      <c r="Q23" s="139"/>
      <c r="R23" s="139"/>
      <c r="S23" s="11"/>
      <c r="T23" s="263"/>
      <c r="V23" s="251"/>
      <c r="W23" s="199"/>
      <c r="X23" s="199"/>
      <c r="Y23" s="36"/>
      <c r="Z23" s="36"/>
      <c r="AA23" s="36"/>
      <c r="AB23" s="4"/>
      <c r="AC23" s="4"/>
      <c r="AD23" s="4"/>
    </row>
    <row r="24" spans="1:30" x14ac:dyDescent="0.3">
      <c r="A24" s="7" t="s">
        <v>16</v>
      </c>
      <c r="B24" s="270"/>
      <c r="C24" s="3">
        <v>0</v>
      </c>
      <c r="D24" s="8">
        <f t="shared" si="0"/>
        <v>0</v>
      </c>
      <c r="E24">
        <v>57.8</v>
      </c>
      <c r="F24">
        <f t="shared" si="1"/>
        <v>5.7799999999999997E-2</v>
      </c>
      <c r="G24" s="9">
        <v>0.38263888888888892</v>
      </c>
      <c r="H24" s="9">
        <v>0.43402777777777773</v>
      </c>
      <c r="I24" s="10">
        <v>11.71</v>
      </c>
      <c r="J24" s="3">
        <v>10.85</v>
      </c>
      <c r="K24">
        <v>2.3731</v>
      </c>
      <c r="L24">
        <v>2.3723000000000001</v>
      </c>
      <c r="N24" s="139"/>
      <c r="O24" s="261"/>
      <c r="P24" s="261"/>
      <c r="Q24" s="139"/>
      <c r="R24" s="139"/>
      <c r="S24" s="11"/>
      <c r="T24" s="11"/>
      <c r="V24" s="251"/>
      <c r="W24" s="199"/>
      <c r="X24" s="199"/>
      <c r="Y24" s="36"/>
      <c r="Z24" s="36"/>
      <c r="AA24" s="36"/>
      <c r="AB24" s="4"/>
      <c r="AC24" s="4"/>
      <c r="AD24" s="4"/>
    </row>
    <row r="25" spans="1:30" x14ac:dyDescent="0.3">
      <c r="A25" s="7">
        <v>1</v>
      </c>
      <c r="B25" s="270">
        <v>160</v>
      </c>
      <c r="C25" s="3">
        <v>1.04</v>
      </c>
      <c r="D25" s="8">
        <f t="shared" si="0"/>
        <v>0.64777340905196712</v>
      </c>
      <c r="E25">
        <v>57.8</v>
      </c>
      <c r="F25">
        <f t="shared" si="1"/>
        <v>5.7799999999999997E-2</v>
      </c>
      <c r="G25" s="9">
        <v>0.47916666666666669</v>
      </c>
      <c r="H25" s="9">
        <v>0.52708333333333335</v>
      </c>
      <c r="I25" s="10">
        <v>2.33</v>
      </c>
      <c r="J25" s="3">
        <v>15.06</v>
      </c>
      <c r="K25">
        <v>2.3599000000000001</v>
      </c>
      <c r="L25">
        <v>2.1181999999999999</v>
      </c>
      <c r="N25" s="139"/>
      <c r="O25" s="261"/>
      <c r="P25" s="261"/>
      <c r="Q25" s="139"/>
      <c r="R25" s="139"/>
      <c r="S25" s="11"/>
      <c r="T25" s="263"/>
      <c r="V25" s="251"/>
      <c r="W25" s="199"/>
      <c r="X25" s="199"/>
      <c r="Y25" s="36"/>
      <c r="Z25" s="36"/>
      <c r="AA25" s="36"/>
      <c r="AB25" s="4"/>
      <c r="AC25" s="4"/>
      <c r="AD25" s="4"/>
    </row>
    <row r="26" spans="1:30" x14ac:dyDescent="0.3">
      <c r="A26" s="7">
        <v>2</v>
      </c>
      <c r="B26" s="270"/>
      <c r="C26" s="3">
        <v>1.03</v>
      </c>
      <c r="D26" s="8">
        <f t="shared" si="0"/>
        <v>0.64154481858031365</v>
      </c>
      <c r="E26">
        <v>57.8</v>
      </c>
      <c r="F26">
        <f t="shared" si="1"/>
        <v>5.7799999999999997E-2</v>
      </c>
      <c r="G26" s="9">
        <v>0.47916666666666669</v>
      </c>
      <c r="H26" s="9">
        <v>0.5229166666666667</v>
      </c>
      <c r="I26" s="10">
        <v>2.33</v>
      </c>
      <c r="J26" s="12">
        <v>14.94</v>
      </c>
      <c r="K26">
        <v>2.3599000000000001</v>
      </c>
      <c r="L26">
        <v>2.1326999999999998</v>
      </c>
      <c r="N26" s="139"/>
      <c r="O26" s="261"/>
      <c r="P26" s="261"/>
      <c r="Q26" s="139"/>
      <c r="R26" s="139"/>
      <c r="S26" s="11"/>
      <c r="T26" s="263"/>
      <c r="V26" s="251"/>
      <c r="W26" s="199"/>
      <c r="X26" s="199"/>
      <c r="Y26" s="36"/>
      <c r="Z26" s="36"/>
      <c r="AA26" s="36"/>
      <c r="AB26" s="4"/>
      <c r="AC26" s="4"/>
      <c r="AD26" s="4"/>
    </row>
    <row r="27" spans="1:30" x14ac:dyDescent="0.3">
      <c r="A27" s="7">
        <v>3</v>
      </c>
      <c r="B27" s="270"/>
      <c r="C27" s="3">
        <v>1.02</v>
      </c>
      <c r="D27" s="8">
        <f t="shared" si="0"/>
        <v>0.63531622810866006</v>
      </c>
      <c r="E27">
        <v>57.8</v>
      </c>
      <c r="F27">
        <f t="shared" si="1"/>
        <v>5.7799999999999997E-2</v>
      </c>
      <c r="G27" s="9">
        <v>0.47916666666666669</v>
      </c>
      <c r="H27" s="9">
        <v>0.52986111111111112</v>
      </c>
      <c r="I27" s="10">
        <v>2.33</v>
      </c>
      <c r="J27" s="3">
        <v>15.48</v>
      </c>
      <c r="K27">
        <v>2.3599000000000001</v>
      </c>
      <c r="L27">
        <v>2.1044999999999998</v>
      </c>
      <c r="N27" s="139"/>
      <c r="O27" s="261"/>
      <c r="P27" s="261"/>
      <c r="Q27" s="139"/>
      <c r="R27" s="139"/>
      <c r="S27" s="11"/>
      <c r="T27" s="263"/>
      <c r="V27" s="251"/>
      <c r="W27" s="199"/>
      <c r="X27" s="199"/>
      <c r="Y27" s="36"/>
      <c r="Z27" s="36"/>
      <c r="AA27" s="36"/>
      <c r="AB27" s="4"/>
      <c r="AC27" s="4"/>
      <c r="AD27" s="4"/>
    </row>
    <row r="28" spans="1:30" x14ac:dyDescent="0.3">
      <c r="A28" s="7">
        <v>4</v>
      </c>
      <c r="B28" s="270"/>
      <c r="C28" s="3">
        <v>1.01</v>
      </c>
      <c r="D28" s="8">
        <f t="shared" si="0"/>
        <v>0.62908763763700659</v>
      </c>
      <c r="E28">
        <v>57.8</v>
      </c>
      <c r="F28">
        <f t="shared" si="1"/>
        <v>5.7799999999999997E-2</v>
      </c>
      <c r="G28" s="9">
        <v>0.47916666666666669</v>
      </c>
      <c r="H28" s="9">
        <v>0.53125</v>
      </c>
      <c r="I28" s="10">
        <v>2.33</v>
      </c>
      <c r="J28" s="3">
        <v>16.170000000000002</v>
      </c>
      <c r="K28">
        <v>2.3599000000000001</v>
      </c>
      <c r="L28">
        <v>2.1328999999999998</v>
      </c>
      <c r="N28" s="139"/>
      <c r="O28" s="261"/>
      <c r="P28" s="261"/>
      <c r="Q28" s="139"/>
      <c r="R28" s="139"/>
      <c r="S28" s="11"/>
      <c r="T28" s="263"/>
      <c r="V28" s="251"/>
      <c r="W28" s="199"/>
      <c r="X28" s="199"/>
      <c r="Y28" s="36"/>
      <c r="Z28" s="36"/>
      <c r="AA28" s="36"/>
      <c r="AB28" s="4"/>
      <c r="AC28" s="4"/>
      <c r="AD28" s="4"/>
    </row>
    <row r="29" spans="1:30" x14ac:dyDescent="0.3">
      <c r="A29" s="7">
        <v>5</v>
      </c>
      <c r="B29" s="270"/>
      <c r="C29" s="3">
        <v>1.03</v>
      </c>
      <c r="D29" s="8">
        <f t="shared" si="0"/>
        <v>0.64154481858031365</v>
      </c>
      <c r="E29">
        <v>57.8</v>
      </c>
      <c r="F29">
        <f>(E29/1000)</f>
        <v>5.7799999999999997E-2</v>
      </c>
      <c r="G29" s="9">
        <v>0.47916666666666669</v>
      </c>
      <c r="H29" s="9">
        <v>0.53263888888888888</v>
      </c>
      <c r="I29" s="10">
        <v>2.33</v>
      </c>
      <c r="J29" s="3">
        <v>16.989999999999998</v>
      </c>
      <c r="K29">
        <v>2.3599000000000001</v>
      </c>
      <c r="L29">
        <v>2.13</v>
      </c>
      <c r="N29" s="139"/>
      <c r="O29" s="261"/>
      <c r="P29" s="261"/>
      <c r="Q29" s="139"/>
      <c r="R29" s="139"/>
      <c r="S29" s="11"/>
      <c r="T29" s="263"/>
      <c r="V29" s="251"/>
      <c r="W29" s="199"/>
      <c r="X29" s="199"/>
      <c r="Y29" s="36"/>
      <c r="Z29" s="36"/>
      <c r="AA29" s="36"/>
      <c r="AB29" s="4"/>
      <c r="AC29" s="4"/>
      <c r="AD29" s="4"/>
    </row>
    <row r="30" spans="1:30" x14ac:dyDescent="0.3">
      <c r="A30" s="7" t="s">
        <v>16</v>
      </c>
      <c r="B30" s="270"/>
      <c r="C30" s="3">
        <v>0</v>
      </c>
      <c r="D30" s="8">
        <f t="shared" si="0"/>
        <v>0</v>
      </c>
      <c r="E30">
        <v>57.8</v>
      </c>
      <c r="F30">
        <f t="shared" si="1"/>
        <v>5.7799999999999997E-2</v>
      </c>
      <c r="G30" s="9">
        <v>0.47916666666666669</v>
      </c>
      <c r="H30" s="9">
        <v>0.52500000000000002</v>
      </c>
      <c r="I30" s="10">
        <v>2.33</v>
      </c>
      <c r="J30" s="3">
        <v>3.32</v>
      </c>
      <c r="K30">
        <v>2.3599000000000001</v>
      </c>
      <c r="L30">
        <v>2.3677999999999999</v>
      </c>
      <c r="N30" s="139"/>
      <c r="O30" s="261"/>
      <c r="P30" s="261"/>
      <c r="Q30" s="139"/>
      <c r="R30" s="139"/>
      <c r="S30" s="11"/>
      <c r="T30" s="11"/>
      <c r="V30" s="251"/>
      <c r="W30" s="199"/>
      <c r="X30" s="199"/>
      <c r="Y30" s="36"/>
      <c r="Z30" s="36"/>
      <c r="AA30" s="36"/>
      <c r="AB30" s="4"/>
      <c r="AC30" s="4"/>
      <c r="AD30" s="4"/>
    </row>
    <row r="31" spans="1:30" x14ac:dyDescent="0.3">
      <c r="A31" s="7">
        <v>1</v>
      </c>
      <c r="B31" s="270">
        <v>320</v>
      </c>
      <c r="C31" s="3">
        <v>1</v>
      </c>
      <c r="D31" s="8">
        <f t="shared" si="0"/>
        <v>0.62285904716535301</v>
      </c>
      <c r="E31">
        <v>57.8</v>
      </c>
      <c r="F31">
        <f t="shared" si="1"/>
        <v>5.7799999999999997E-2</v>
      </c>
      <c r="G31" s="9">
        <v>0.55555555555555558</v>
      </c>
      <c r="H31" s="9">
        <v>0.6020833333333333</v>
      </c>
      <c r="I31" s="10">
        <v>1.47</v>
      </c>
      <c r="J31" s="3">
        <v>16.73</v>
      </c>
      <c r="K31">
        <v>2.3599000000000001</v>
      </c>
      <c r="L31">
        <v>2.0526</v>
      </c>
      <c r="N31" s="139"/>
      <c r="O31" s="261"/>
      <c r="P31" s="261"/>
      <c r="Q31" s="139"/>
      <c r="R31" s="139"/>
      <c r="S31" s="11"/>
      <c r="T31" s="263"/>
      <c r="V31" s="251"/>
      <c r="W31" s="199"/>
      <c r="X31" s="199"/>
      <c r="Y31" s="36"/>
      <c r="Z31" s="36"/>
      <c r="AA31" s="36"/>
      <c r="AB31" s="4"/>
      <c r="AC31" s="4"/>
      <c r="AD31" s="4"/>
    </row>
    <row r="32" spans="1:30" x14ac:dyDescent="0.3">
      <c r="A32" s="7">
        <v>2</v>
      </c>
      <c r="B32" s="270"/>
      <c r="C32" s="3">
        <v>1.04</v>
      </c>
      <c r="D32" s="8">
        <f t="shared" si="0"/>
        <v>0.64777340905196712</v>
      </c>
      <c r="E32">
        <v>57.8</v>
      </c>
      <c r="F32">
        <f t="shared" si="1"/>
        <v>5.7799999999999997E-2</v>
      </c>
      <c r="G32" s="9">
        <v>0.55555555555555558</v>
      </c>
      <c r="H32" s="9">
        <v>0.60347222222222219</v>
      </c>
      <c r="I32" s="10">
        <v>1.47</v>
      </c>
      <c r="J32" s="12">
        <v>17.37</v>
      </c>
      <c r="K32">
        <v>2.3599000000000001</v>
      </c>
      <c r="L32">
        <v>2.0102000000000002</v>
      </c>
      <c r="N32" s="139"/>
      <c r="O32" s="261"/>
      <c r="P32" s="261"/>
      <c r="Q32" s="139"/>
      <c r="R32" s="139"/>
      <c r="S32" s="11"/>
      <c r="T32" s="263"/>
      <c r="V32" s="251"/>
      <c r="W32" s="199"/>
      <c r="X32" s="199"/>
      <c r="Y32" s="36"/>
      <c r="Z32" s="36"/>
      <c r="AA32" s="36"/>
      <c r="AB32" s="4"/>
      <c r="AC32" s="4"/>
      <c r="AD32" s="4"/>
    </row>
    <row r="33" spans="1:30" x14ac:dyDescent="0.3">
      <c r="A33" s="7">
        <v>3</v>
      </c>
      <c r="B33" s="270"/>
      <c r="C33" s="3">
        <v>1.01</v>
      </c>
      <c r="D33" s="8">
        <f t="shared" si="0"/>
        <v>0.62908763763700659</v>
      </c>
      <c r="E33">
        <v>57.8</v>
      </c>
      <c r="F33">
        <f t="shared" si="1"/>
        <v>5.7799999999999997E-2</v>
      </c>
      <c r="G33" s="9">
        <v>0.55555555555555558</v>
      </c>
      <c r="H33" s="9">
        <v>0.60486111111111118</v>
      </c>
      <c r="I33" s="10">
        <v>1.47</v>
      </c>
      <c r="J33" s="3">
        <v>18.53</v>
      </c>
      <c r="K33">
        <v>2.3599000000000001</v>
      </c>
      <c r="L33">
        <v>1.9736</v>
      </c>
      <c r="N33" s="139"/>
      <c r="O33" s="261"/>
      <c r="P33" s="261"/>
      <c r="Q33" s="139"/>
      <c r="R33" s="139"/>
      <c r="S33" s="11"/>
      <c r="T33" s="263"/>
      <c r="V33" s="258"/>
      <c r="W33" s="199"/>
      <c r="X33" s="199"/>
      <c r="Y33" s="36"/>
      <c r="Z33" s="36"/>
      <c r="AA33" s="36"/>
      <c r="AB33" s="4"/>
      <c r="AC33" s="4"/>
      <c r="AD33" s="4"/>
    </row>
    <row r="34" spans="1:30" x14ac:dyDescent="0.3">
      <c r="A34" s="7">
        <v>4</v>
      </c>
      <c r="B34" s="270"/>
      <c r="C34" s="3">
        <v>1.03</v>
      </c>
      <c r="D34" s="8">
        <f t="shared" si="0"/>
        <v>0.64154481858031365</v>
      </c>
      <c r="E34">
        <v>57.8</v>
      </c>
      <c r="F34">
        <f t="shared" si="1"/>
        <v>5.7799999999999997E-2</v>
      </c>
      <c r="G34" s="9">
        <v>0.55555555555555558</v>
      </c>
      <c r="H34" s="9">
        <v>0.6069444444444444</v>
      </c>
      <c r="I34" s="10">
        <v>1.47</v>
      </c>
      <c r="J34" s="3">
        <v>15.07</v>
      </c>
      <c r="K34">
        <v>2.3599000000000001</v>
      </c>
      <c r="L34">
        <v>2.0817000000000001</v>
      </c>
      <c r="N34" s="139"/>
      <c r="O34" s="261"/>
      <c r="P34" s="261"/>
      <c r="Q34" s="139"/>
      <c r="R34" s="139"/>
      <c r="S34" s="11"/>
      <c r="T34" s="263"/>
      <c r="V34" s="258"/>
      <c r="W34" s="199"/>
      <c r="X34" s="199"/>
      <c r="Y34" s="36"/>
      <c r="Z34" s="36"/>
      <c r="AA34" s="36"/>
      <c r="AB34" s="4"/>
      <c r="AC34" s="4"/>
      <c r="AD34" s="4"/>
    </row>
    <row r="35" spans="1:30" x14ac:dyDescent="0.3">
      <c r="A35" s="7">
        <v>5</v>
      </c>
      <c r="B35" s="270"/>
      <c r="C35" s="3">
        <v>1.01</v>
      </c>
      <c r="D35" s="8">
        <f t="shared" si="0"/>
        <v>0.62908763763700659</v>
      </c>
      <c r="E35">
        <v>57.8</v>
      </c>
      <c r="F35">
        <f t="shared" si="1"/>
        <v>5.7799999999999997E-2</v>
      </c>
      <c r="G35" s="9">
        <v>0.55555555555555558</v>
      </c>
      <c r="H35" s="9">
        <v>0.60833333333333328</v>
      </c>
      <c r="I35" s="10">
        <v>1.47</v>
      </c>
      <c r="J35" s="3">
        <v>16.920000000000002</v>
      </c>
      <c r="K35">
        <v>2.3599000000000001</v>
      </c>
      <c r="L35">
        <v>2.0325000000000002</v>
      </c>
      <c r="N35" s="139"/>
      <c r="O35" s="261"/>
      <c r="P35" s="261"/>
      <c r="Q35" s="139"/>
      <c r="R35" s="139"/>
      <c r="S35" s="11"/>
      <c r="T35" s="263"/>
      <c r="V35" s="258"/>
      <c r="W35" s="199"/>
      <c r="X35" s="199"/>
      <c r="Y35" s="36"/>
      <c r="Z35" s="36"/>
      <c r="AA35" s="36"/>
      <c r="AB35" s="4"/>
      <c r="AC35" s="4"/>
      <c r="AD35" s="4"/>
    </row>
    <row r="36" spans="1:30" x14ac:dyDescent="0.3">
      <c r="A36" s="7" t="s">
        <v>16</v>
      </c>
      <c r="B36" s="270"/>
      <c r="C36" s="3">
        <v>0</v>
      </c>
      <c r="D36" s="8">
        <f t="shared" si="0"/>
        <v>0</v>
      </c>
      <c r="E36">
        <v>57.8</v>
      </c>
      <c r="F36">
        <f t="shared" si="1"/>
        <v>5.7799999999999997E-2</v>
      </c>
      <c r="G36" s="9">
        <v>0.55555555555555558</v>
      </c>
      <c r="H36" s="9">
        <v>0.61111111111111105</v>
      </c>
      <c r="I36" s="10">
        <v>1.47</v>
      </c>
      <c r="J36" s="3">
        <v>2.92</v>
      </c>
      <c r="K36">
        <v>2.3599000000000001</v>
      </c>
      <c r="L36">
        <v>2.3696999999999999</v>
      </c>
      <c r="N36" s="139"/>
      <c r="O36" s="261"/>
      <c r="P36" s="261"/>
      <c r="Q36" s="139"/>
      <c r="R36" s="139"/>
      <c r="S36" s="11"/>
      <c r="T36" s="11"/>
      <c r="V36" s="258"/>
      <c r="W36" s="199"/>
      <c r="X36" s="199"/>
      <c r="Y36" s="36"/>
      <c r="Z36" s="36"/>
      <c r="AA36" s="36"/>
      <c r="AB36" s="4"/>
      <c r="AC36" s="4"/>
      <c r="AD36" s="4"/>
    </row>
    <row r="37" spans="1:30" x14ac:dyDescent="0.3">
      <c r="A37" s="7">
        <v>1</v>
      </c>
      <c r="B37" s="270">
        <v>500</v>
      </c>
      <c r="C37" s="3">
        <v>1</v>
      </c>
      <c r="D37" s="8">
        <f t="shared" si="0"/>
        <v>0.62285904716535301</v>
      </c>
      <c r="E37">
        <v>57.8</v>
      </c>
      <c r="F37">
        <f t="shared" si="1"/>
        <v>5.7799999999999997E-2</v>
      </c>
      <c r="G37" s="9">
        <v>0.62013888888888891</v>
      </c>
      <c r="H37" s="9">
        <v>0.66805555555555562</v>
      </c>
      <c r="I37" s="10">
        <v>2.0299999999999998</v>
      </c>
      <c r="J37" s="3">
        <v>18.559999999999999</v>
      </c>
      <c r="K37">
        <v>2.3599000000000001</v>
      </c>
      <c r="L37">
        <v>2.1156000000000001</v>
      </c>
      <c r="N37" s="139"/>
      <c r="O37" s="261"/>
      <c r="P37" s="261"/>
      <c r="Q37" s="139"/>
      <c r="R37" s="139"/>
      <c r="S37" s="11"/>
      <c r="T37" s="263"/>
      <c r="V37" s="258"/>
      <c r="W37" s="199"/>
      <c r="X37" s="199"/>
      <c r="Y37" s="36"/>
      <c r="Z37" s="36"/>
      <c r="AA37" s="36"/>
      <c r="AB37" s="4"/>
      <c r="AC37" s="4"/>
      <c r="AD37" s="4"/>
    </row>
    <row r="38" spans="1:30" x14ac:dyDescent="0.3">
      <c r="A38" s="7">
        <v>2</v>
      </c>
      <c r="B38" s="270"/>
      <c r="C38" s="3">
        <v>1.04</v>
      </c>
      <c r="D38" s="8">
        <f t="shared" si="0"/>
        <v>0.64777340905196712</v>
      </c>
      <c r="E38">
        <v>57.8</v>
      </c>
      <c r="F38">
        <f t="shared" si="1"/>
        <v>5.7799999999999997E-2</v>
      </c>
      <c r="G38" s="9">
        <v>0.62013888888888891</v>
      </c>
      <c r="H38" s="9">
        <v>0.66875000000000007</v>
      </c>
      <c r="I38" s="10">
        <v>2.0299999999999998</v>
      </c>
      <c r="J38" s="12">
        <v>19.100000000000001</v>
      </c>
      <c r="K38">
        <v>2.3599000000000001</v>
      </c>
      <c r="L38">
        <v>2.1377000000000002</v>
      </c>
      <c r="N38" s="139"/>
      <c r="O38" s="261"/>
      <c r="P38" s="261"/>
      <c r="Q38" s="139"/>
      <c r="R38" s="139"/>
      <c r="S38" s="11"/>
      <c r="T38" s="263"/>
      <c r="V38" s="251"/>
      <c r="W38" s="199"/>
      <c r="X38" s="199"/>
      <c r="Y38" s="36"/>
      <c r="Z38" s="36"/>
      <c r="AA38" s="36"/>
      <c r="AB38" s="4"/>
      <c r="AC38" s="4"/>
      <c r="AD38" s="4"/>
    </row>
    <row r="39" spans="1:30" x14ac:dyDescent="0.3">
      <c r="A39" s="7">
        <v>3</v>
      </c>
      <c r="B39" s="270"/>
      <c r="C39" s="3">
        <v>1.01</v>
      </c>
      <c r="D39" s="8">
        <f t="shared" si="0"/>
        <v>0.62908763763700659</v>
      </c>
      <c r="E39">
        <v>57.8</v>
      </c>
      <c r="F39">
        <f t="shared" si="1"/>
        <v>5.7799999999999997E-2</v>
      </c>
      <c r="G39" s="9">
        <v>0.62013888888888891</v>
      </c>
      <c r="H39" s="9">
        <v>0.67013888888888884</v>
      </c>
      <c r="I39" s="10">
        <v>2.0299999999999998</v>
      </c>
      <c r="J39" s="3">
        <v>21.07</v>
      </c>
      <c r="K39">
        <v>2.3599000000000001</v>
      </c>
      <c r="L39">
        <v>2.0781999999999998</v>
      </c>
      <c r="N39" s="139"/>
      <c r="O39" s="261"/>
      <c r="P39" s="261"/>
      <c r="Q39" s="139"/>
      <c r="R39" s="139"/>
      <c r="S39" s="11"/>
      <c r="T39" s="263"/>
      <c r="V39" s="258"/>
      <c r="W39" s="199"/>
      <c r="X39" s="199"/>
      <c r="Y39" s="36"/>
      <c r="Z39" s="36"/>
      <c r="AA39" s="36"/>
      <c r="AB39" s="4"/>
      <c r="AC39" s="4"/>
      <c r="AD39" s="4"/>
    </row>
    <row r="40" spans="1:30" x14ac:dyDescent="0.3">
      <c r="A40" s="7">
        <v>4</v>
      </c>
      <c r="B40" s="270"/>
      <c r="C40" s="3">
        <v>1.03</v>
      </c>
      <c r="D40" s="8">
        <f t="shared" si="0"/>
        <v>0.64154481858031365</v>
      </c>
      <c r="E40">
        <v>57.8</v>
      </c>
      <c r="F40">
        <f t="shared" si="1"/>
        <v>5.7799999999999997E-2</v>
      </c>
      <c r="G40" s="9">
        <v>0.62013888888888891</v>
      </c>
      <c r="H40" s="9">
        <v>0.67152777777777783</v>
      </c>
      <c r="I40" s="10">
        <v>2.0299999999999998</v>
      </c>
      <c r="J40" s="3">
        <v>19.170000000000002</v>
      </c>
      <c r="K40">
        <v>2.3599000000000001</v>
      </c>
      <c r="L40">
        <v>2.1467999999999998</v>
      </c>
      <c r="N40" s="139"/>
      <c r="O40" s="261"/>
      <c r="P40" s="261"/>
      <c r="Q40" s="139"/>
      <c r="R40" s="139"/>
      <c r="S40" s="11"/>
      <c r="T40" s="263"/>
      <c r="V40" s="258"/>
      <c r="W40" s="199"/>
      <c r="X40" s="199"/>
      <c r="Y40" s="36"/>
      <c r="Z40" s="36"/>
      <c r="AA40" s="36"/>
      <c r="AB40" s="4"/>
      <c r="AC40" s="4"/>
      <c r="AD40" s="4"/>
    </row>
    <row r="41" spans="1:30" x14ac:dyDescent="0.3">
      <c r="A41" s="7">
        <v>5</v>
      </c>
      <c r="B41" s="270"/>
      <c r="C41" s="3">
        <v>1.01</v>
      </c>
      <c r="D41" s="8">
        <f t="shared" si="0"/>
        <v>0.62908763763700659</v>
      </c>
      <c r="E41">
        <v>57.8</v>
      </c>
      <c r="F41">
        <f t="shared" si="1"/>
        <v>5.7799999999999997E-2</v>
      </c>
      <c r="G41" s="9">
        <v>0.62013888888888891</v>
      </c>
      <c r="H41" s="9">
        <v>0.67291666666666661</v>
      </c>
      <c r="I41" s="10">
        <v>2.0299999999999998</v>
      </c>
      <c r="J41" s="3">
        <v>19.27</v>
      </c>
      <c r="K41">
        <v>2.3599000000000001</v>
      </c>
      <c r="L41">
        <v>2.1469999999999998</v>
      </c>
      <c r="N41" s="139"/>
      <c r="O41" s="261"/>
      <c r="P41" s="261"/>
      <c r="Q41" s="139"/>
      <c r="R41" s="139"/>
      <c r="S41" s="11"/>
      <c r="T41" s="263"/>
      <c r="V41" s="258"/>
      <c r="W41" s="199"/>
      <c r="X41" s="199"/>
      <c r="Y41" s="36"/>
      <c r="Z41" s="36"/>
      <c r="AA41" s="36"/>
      <c r="AB41" s="4"/>
      <c r="AC41" s="4"/>
      <c r="AD41" s="4"/>
    </row>
    <row r="42" spans="1:30" x14ac:dyDescent="0.3">
      <c r="A42" s="7" t="s">
        <v>16</v>
      </c>
      <c r="B42" s="270"/>
      <c r="C42" s="3">
        <v>0</v>
      </c>
      <c r="D42" s="8">
        <f t="shared" si="0"/>
        <v>0</v>
      </c>
      <c r="E42">
        <v>57.8</v>
      </c>
      <c r="F42">
        <f t="shared" si="1"/>
        <v>5.7799999999999997E-2</v>
      </c>
      <c r="G42" s="9">
        <v>0.62013888888888891</v>
      </c>
      <c r="H42" s="9">
        <v>0.66666666666666663</v>
      </c>
      <c r="I42" s="10">
        <v>2.0299999999999998</v>
      </c>
      <c r="J42" s="3">
        <v>3.44</v>
      </c>
      <c r="K42">
        <v>2.3599000000000001</v>
      </c>
      <c r="L42">
        <v>2.3498000000000001</v>
      </c>
      <c r="N42" s="139"/>
      <c r="O42" s="261"/>
      <c r="P42" s="261"/>
      <c r="Q42" s="139"/>
      <c r="R42" s="139"/>
      <c r="S42" s="11"/>
      <c r="T42" s="11"/>
      <c r="V42" s="167"/>
      <c r="W42" s="167"/>
      <c r="X42" s="167"/>
      <c r="Y42" s="4"/>
      <c r="Z42" s="4"/>
      <c r="AB42" s="4"/>
      <c r="AC42" s="4"/>
      <c r="AD42" s="4"/>
    </row>
    <row r="43" spans="1:30" x14ac:dyDescent="0.3">
      <c r="A43" s="7">
        <v>1</v>
      </c>
      <c r="B43" s="270">
        <v>700</v>
      </c>
      <c r="C43" s="3">
        <v>1.02</v>
      </c>
      <c r="D43" s="8">
        <f t="shared" si="0"/>
        <v>0.63531622810866006</v>
      </c>
      <c r="E43">
        <v>57.8</v>
      </c>
      <c r="F43">
        <f t="shared" si="1"/>
        <v>5.7799999999999997E-2</v>
      </c>
      <c r="G43" s="9">
        <v>0.68541666666666667</v>
      </c>
      <c r="H43" s="9">
        <v>0.7319444444444444</v>
      </c>
      <c r="I43" s="10">
        <v>2.0299999999999998</v>
      </c>
      <c r="J43" s="3">
        <v>16.010000000000002</v>
      </c>
      <c r="K43">
        <v>2.3599000000000001</v>
      </c>
      <c r="L43">
        <v>2.0815000000000001</v>
      </c>
      <c r="N43" s="139"/>
      <c r="O43" s="261"/>
      <c r="P43" s="261"/>
      <c r="Q43" s="139"/>
      <c r="R43" s="139"/>
      <c r="S43" s="11"/>
      <c r="T43" s="263"/>
      <c r="V43" s="251"/>
      <c r="W43" s="167"/>
      <c r="X43" s="167"/>
      <c r="Y43" s="4"/>
      <c r="Z43" s="4"/>
      <c r="AB43" s="4"/>
      <c r="AC43" s="4"/>
      <c r="AD43" s="4"/>
    </row>
    <row r="44" spans="1:30" x14ac:dyDescent="0.3">
      <c r="A44" s="7">
        <v>2</v>
      </c>
      <c r="B44" s="270"/>
      <c r="C44" s="3">
        <v>1.04</v>
      </c>
      <c r="D44" s="8">
        <f t="shared" si="0"/>
        <v>0.64777340905196712</v>
      </c>
      <c r="E44">
        <v>57.8</v>
      </c>
      <c r="F44">
        <f t="shared" si="1"/>
        <v>5.7799999999999997E-2</v>
      </c>
      <c r="G44" s="9">
        <v>0.68541666666666667</v>
      </c>
      <c r="H44" s="9">
        <v>0.73333333333333339</v>
      </c>
      <c r="I44" s="10">
        <v>2.0299999999999998</v>
      </c>
      <c r="J44" s="12">
        <v>19.34</v>
      </c>
      <c r="K44">
        <v>2.3599000000000001</v>
      </c>
      <c r="L44">
        <v>1.9890000000000001</v>
      </c>
      <c r="N44" s="139"/>
      <c r="O44" s="261"/>
      <c r="P44" s="261"/>
      <c r="Q44" s="139"/>
      <c r="R44" s="139"/>
      <c r="S44" s="11"/>
      <c r="T44" s="263"/>
      <c r="V44" s="167"/>
      <c r="W44" s="167"/>
      <c r="X44" s="167"/>
      <c r="Y44" s="4"/>
      <c r="Z44" s="4"/>
      <c r="AB44" s="4"/>
      <c r="AC44" s="4"/>
      <c r="AD44" s="4"/>
    </row>
    <row r="45" spans="1:30" x14ac:dyDescent="0.3">
      <c r="A45" s="7">
        <v>3</v>
      </c>
      <c r="B45" s="270"/>
      <c r="C45" s="3">
        <v>1.04</v>
      </c>
      <c r="D45" s="8">
        <f t="shared" si="0"/>
        <v>0.64777340905196712</v>
      </c>
      <c r="E45">
        <v>57.8</v>
      </c>
      <c r="F45">
        <f t="shared" si="1"/>
        <v>5.7799999999999997E-2</v>
      </c>
      <c r="G45" s="9">
        <v>0.68541666666666667</v>
      </c>
      <c r="H45" s="9">
        <v>0.73472222222222217</v>
      </c>
      <c r="I45" s="10">
        <v>2.0299999999999998</v>
      </c>
      <c r="J45" s="3">
        <v>20.440000000000001</v>
      </c>
      <c r="K45">
        <v>2.3599000000000001</v>
      </c>
      <c r="L45">
        <v>2.0049999999999999</v>
      </c>
      <c r="N45" s="139"/>
      <c r="O45" s="261"/>
      <c r="P45" s="261"/>
      <c r="Q45" s="139"/>
      <c r="R45" s="139"/>
      <c r="S45" s="11"/>
      <c r="T45" s="263"/>
      <c r="V45" s="167"/>
      <c r="W45" s="167"/>
      <c r="X45" s="167"/>
      <c r="Y45" s="4"/>
      <c r="Z45" s="4"/>
      <c r="AB45" s="4"/>
      <c r="AC45" s="4"/>
      <c r="AD45" s="4"/>
    </row>
    <row r="46" spans="1:30" x14ac:dyDescent="0.3">
      <c r="A46" s="7">
        <v>4</v>
      </c>
      <c r="B46" s="270"/>
      <c r="C46" s="3">
        <v>1.03</v>
      </c>
      <c r="D46" s="8">
        <f t="shared" si="0"/>
        <v>0.64154481858031365</v>
      </c>
      <c r="E46">
        <v>57.8</v>
      </c>
      <c r="F46">
        <f t="shared" si="1"/>
        <v>5.7799999999999997E-2</v>
      </c>
      <c r="G46" s="9">
        <v>0.68541666666666667</v>
      </c>
      <c r="H46" s="9">
        <v>0.73611111111111116</v>
      </c>
      <c r="I46" s="10">
        <v>2.0299999999999998</v>
      </c>
      <c r="J46" s="3">
        <v>17.73</v>
      </c>
      <c r="K46">
        <v>2.3599000000000001</v>
      </c>
      <c r="L46">
        <v>2.0836999999999999</v>
      </c>
      <c r="N46" s="139"/>
      <c r="O46" s="261"/>
      <c r="P46" s="261"/>
      <c r="Q46" s="139"/>
      <c r="R46" s="139"/>
      <c r="S46" s="11"/>
      <c r="T46" s="263"/>
      <c r="V46" s="167"/>
      <c r="W46" s="167"/>
      <c r="X46" s="167"/>
      <c r="Y46" s="4"/>
      <c r="Z46" s="4"/>
      <c r="AB46" s="4"/>
      <c r="AC46" s="4"/>
      <c r="AD46" s="4"/>
    </row>
    <row r="47" spans="1:30" x14ac:dyDescent="0.3">
      <c r="A47" s="7">
        <v>5</v>
      </c>
      <c r="B47" s="270"/>
      <c r="C47" s="3">
        <v>1</v>
      </c>
      <c r="D47" s="8">
        <f t="shared" si="0"/>
        <v>0.62285904716535301</v>
      </c>
      <c r="E47">
        <v>57.8</v>
      </c>
      <c r="F47">
        <f>(E47/1000)</f>
        <v>5.7799999999999997E-2</v>
      </c>
      <c r="G47" s="9">
        <v>0.68541666666666667</v>
      </c>
      <c r="H47" s="9">
        <v>0.73749999999999993</v>
      </c>
      <c r="I47" s="10">
        <v>2.0299999999999998</v>
      </c>
      <c r="J47" s="3">
        <v>18.399999999999999</v>
      </c>
      <c r="K47">
        <v>2.3599000000000001</v>
      </c>
      <c r="L47">
        <v>2.1076999999999999</v>
      </c>
      <c r="N47" s="139"/>
      <c r="O47" s="261"/>
      <c r="P47" s="261"/>
      <c r="Q47" s="139"/>
      <c r="R47" s="139"/>
      <c r="S47" s="11"/>
      <c r="T47" s="263"/>
      <c r="V47" s="167"/>
      <c r="W47" s="167"/>
      <c r="X47" s="167"/>
      <c r="Y47" s="4"/>
      <c r="Z47" s="4"/>
      <c r="AB47" s="4"/>
      <c r="AC47" s="4"/>
      <c r="AD47" s="4"/>
    </row>
    <row r="48" spans="1:30" x14ac:dyDescent="0.3">
      <c r="A48" s="7" t="s">
        <v>16</v>
      </c>
      <c r="B48" s="270"/>
      <c r="C48" s="3">
        <v>0</v>
      </c>
      <c r="D48" s="8">
        <f t="shared" si="0"/>
        <v>0</v>
      </c>
      <c r="E48">
        <v>57.8</v>
      </c>
      <c r="F48">
        <f t="shared" si="1"/>
        <v>5.7799999999999997E-2</v>
      </c>
      <c r="G48" s="9">
        <v>0.68541666666666667</v>
      </c>
      <c r="H48" s="9">
        <v>0.72986111111111107</v>
      </c>
      <c r="I48" s="10">
        <v>2.0299999999999998</v>
      </c>
      <c r="J48" s="3">
        <v>2.94</v>
      </c>
      <c r="K48">
        <v>2.3599000000000001</v>
      </c>
      <c r="L48">
        <v>2.3485</v>
      </c>
      <c r="N48" s="139"/>
      <c r="O48" s="261"/>
      <c r="P48" s="261"/>
      <c r="Q48" s="139"/>
      <c r="R48" s="139"/>
      <c r="S48" s="11"/>
      <c r="T48" s="11"/>
      <c r="V48" s="167"/>
      <c r="W48" s="167"/>
      <c r="X48" s="167"/>
      <c r="Y48" s="4"/>
      <c r="Z48" s="4"/>
      <c r="AB48" s="4"/>
      <c r="AC48" s="4"/>
      <c r="AD48" s="4"/>
    </row>
    <row r="49" spans="1:73" x14ac:dyDescent="0.3">
      <c r="D49" s="29"/>
      <c r="V49" s="167"/>
      <c r="W49" s="167"/>
      <c r="X49" s="167"/>
      <c r="Y49" s="4"/>
      <c r="Z49" s="4"/>
      <c r="AB49" s="4"/>
      <c r="AC49" s="4"/>
      <c r="AD49" s="4"/>
    </row>
    <row r="50" spans="1:73" x14ac:dyDescent="0.3">
      <c r="D50" s="29"/>
      <c r="V50" s="167"/>
      <c r="W50" s="167"/>
      <c r="X50" s="167"/>
      <c r="Y50" s="4"/>
      <c r="Z50" s="4"/>
      <c r="AB50" s="4"/>
      <c r="AC50" s="4"/>
      <c r="AD50" s="4"/>
    </row>
    <row r="51" spans="1:73" x14ac:dyDescent="0.3">
      <c r="A51" s="2" t="s">
        <v>39</v>
      </c>
      <c r="F51" t="s">
        <v>41</v>
      </c>
      <c r="V51" s="167"/>
      <c r="W51" s="167"/>
      <c r="X51" s="167"/>
      <c r="Y51" s="4"/>
      <c r="Z51" s="4"/>
      <c r="AB51" s="139"/>
      <c r="AC51" s="4"/>
      <c r="AD51" s="4"/>
      <c r="AJ51" s="5"/>
      <c r="AQ51" s="139"/>
      <c r="AU51" s="3"/>
      <c r="AZ51" s="4"/>
      <c r="BA51" s="5"/>
      <c r="BJ51" s="3"/>
      <c r="BP51" s="4"/>
      <c r="BQ51" s="4"/>
      <c r="BR51" s="5"/>
      <c r="BS51" s="5"/>
      <c r="BT51" s="5"/>
      <c r="BU51" s="5"/>
    </row>
    <row r="52" spans="1:73" ht="18" customHeight="1" x14ac:dyDescent="0.35">
      <c r="A52" s="2" t="s">
        <v>117</v>
      </c>
      <c r="B52" s="2" t="s">
        <v>1</v>
      </c>
      <c r="C52" s="2" t="s">
        <v>2</v>
      </c>
      <c r="D52" s="2" t="s">
        <v>2</v>
      </c>
      <c r="E52" s="2" t="s">
        <v>3</v>
      </c>
      <c r="F52" s="2" t="s">
        <v>3</v>
      </c>
      <c r="G52" s="2" t="s">
        <v>4</v>
      </c>
      <c r="H52" s="2" t="s">
        <v>5</v>
      </c>
      <c r="I52" s="2" t="s">
        <v>6</v>
      </c>
      <c r="J52" s="2" t="s">
        <v>7</v>
      </c>
      <c r="K52" s="2" t="s">
        <v>8</v>
      </c>
      <c r="L52" s="2" t="s">
        <v>9</v>
      </c>
      <c r="N52" s="262"/>
      <c r="O52" s="6"/>
      <c r="P52" s="6"/>
      <c r="Q52" s="138"/>
      <c r="R52" s="138"/>
      <c r="S52" s="260"/>
      <c r="T52" s="260"/>
      <c r="V52" s="167"/>
      <c r="W52" s="167"/>
      <c r="X52" s="167"/>
      <c r="Y52" s="4"/>
      <c r="Z52" s="4"/>
      <c r="AB52" s="4"/>
      <c r="AC52" s="4"/>
      <c r="AD52" s="4"/>
      <c r="AJ52" s="5"/>
      <c r="AZ52" s="4"/>
      <c r="BA52" s="5"/>
      <c r="BP52" s="4"/>
      <c r="BQ52" s="4"/>
      <c r="BR52" s="5"/>
      <c r="BS52" s="5"/>
      <c r="BT52" s="5"/>
      <c r="BU52" s="5"/>
    </row>
    <row r="53" spans="1:73" ht="16.2" x14ac:dyDescent="0.3">
      <c r="B53" s="2" t="s">
        <v>10</v>
      </c>
      <c r="C53" s="2" t="s">
        <v>11</v>
      </c>
      <c r="D53" s="2" t="s">
        <v>102</v>
      </c>
      <c r="E53" s="2" t="s">
        <v>12</v>
      </c>
      <c r="F53" s="2" t="s">
        <v>13</v>
      </c>
      <c r="G53" s="2"/>
      <c r="H53" s="2"/>
      <c r="I53" s="2" t="s">
        <v>14</v>
      </c>
      <c r="J53" s="2" t="s">
        <v>14</v>
      </c>
      <c r="K53" s="2" t="s">
        <v>15</v>
      </c>
      <c r="L53" s="2" t="s">
        <v>15</v>
      </c>
      <c r="N53" s="6"/>
      <c r="O53" s="6"/>
      <c r="P53" s="6"/>
      <c r="Q53" s="6"/>
      <c r="R53" s="6"/>
      <c r="S53" s="6"/>
      <c r="T53" s="6"/>
      <c r="V53" s="166"/>
      <c r="W53" s="166"/>
      <c r="X53" s="197"/>
      <c r="Y53" s="197"/>
      <c r="Z53" s="6"/>
      <c r="AA53" s="197"/>
      <c r="AB53" s="4"/>
      <c r="AC53" s="4"/>
      <c r="AD53" s="4"/>
      <c r="BP53" s="4"/>
      <c r="BQ53" s="4"/>
      <c r="BR53" s="4"/>
      <c r="BS53" s="4"/>
      <c r="BT53" s="4"/>
      <c r="BU53" s="4"/>
    </row>
    <row r="54" spans="1:73" x14ac:dyDescent="0.3">
      <c r="I54" s="4"/>
      <c r="V54" s="166"/>
      <c r="W54" s="166"/>
      <c r="X54" s="198"/>
      <c r="Y54" s="198"/>
      <c r="Z54" s="6"/>
      <c r="AA54" s="198"/>
      <c r="AB54" s="4"/>
      <c r="AC54" s="4"/>
      <c r="AD54" s="4"/>
      <c r="BP54" s="4"/>
      <c r="BQ54" s="4"/>
      <c r="BR54" s="4"/>
      <c r="BS54" s="4"/>
      <c r="BT54" s="4"/>
      <c r="BU54" s="4"/>
    </row>
    <row r="55" spans="1:73" x14ac:dyDescent="0.3">
      <c r="A55" s="7">
        <v>1</v>
      </c>
      <c r="B55" s="270">
        <v>0</v>
      </c>
      <c r="C55" s="3">
        <v>0.99</v>
      </c>
      <c r="D55" s="8">
        <f t="shared" ref="D55:D96" si="2">C55*0.622859047165353</f>
        <v>0.61663045669369942</v>
      </c>
      <c r="E55">
        <v>57.8</v>
      </c>
      <c r="F55">
        <f>(E55/1000)</f>
        <v>5.7799999999999997E-2</v>
      </c>
      <c r="G55" s="9">
        <v>0.35138888888888892</v>
      </c>
      <c r="H55" s="9">
        <v>0.3972222222222222</v>
      </c>
      <c r="I55" s="10">
        <v>11.32</v>
      </c>
      <c r="J55" s="3">
        <v>9.49</v>
      </c>
      <c r="K55">
        <v>2.3138000000000001</v>
      </c>
      <c r="L55">
        <v>2.3296999999999999</v>
      </c>
      <c r="N55" s="139"/>
      <c r="O55" s="261"/>
      <c r="P55" s="261"/>
      <c r="Q55" s="139"/>
      <c r="R55" s="139"/>
      <c r="S55" s="11"/>
      <c r="T55" s="263"/>
      <c r="V55" s="251"/>
      <c r="W55" s="199"/>
      <c r="X55" s="199"/>
      <c r="Y55" s="36"/>
      <c r="Z55" s="36"/>
      <c r="AA55" s="36"/>
      <c r="AB55" s="4"/>
      <c r="AC55" s="4"/>
      <c r="AD55" s="4"/>
      <c r="BP55" s="4"/>
      <c r="BQ55" s="4"/>
      <c r="BR55" s="4"/>
      <c r="BS55" s="4"/>
      <c r="BT55" s="4"/>
      <c r="BU55" s="4"/>
    </row>
    <row r="56" spans="1:73" x14ac:dyDescent="0.3">
      <c r="A56" s="7">
        <v>2</v>
      </c>
      <c r="B56" s="270"/>
      <c r="C56" s="3">
        <v>0.96</v>
      </c>
      <c r="D56" s="8">
        <f t="shared" si="2"/>
        <v>0.5979446852787389</v>
      </c>
      <c r="E56">
        <v>57.8</v>
      </c>
      <c r="F56">
        <f t="shared" ref="F56:F76" si="3">(E56/1000)</f>
        <v>5.7799999999999997E-2</v>
      </c>
      <c r="G56" s="9">
        <v>0.35138888888888892</v>
      </c>
      <c r="H56" s="9">
        <v>0.39583333333333331</v>
      </c>
      <c r="I56" s="10">
        <v>11.32</v>
      </c>
      <c r="J56" s="3">
        <v>9.81</v>
      </c>
      <c r="K56">
        <v>2.3138000000000001</v>
      </c>
      <c r="L56">
        <v>2.3374000000000001</v>
      </c>
      <c r="N56" s="139"/>
      <c r="O56" s="261"/>
      <c r="P56" s="261"/>
      <c r="Q56" s="139"/>
      <c r="R56" s="139"/>
      <c r="S56" s="11"/>
      <c r="T56" s="263"/>
      <c r="V56" s="251"/>
      <c r="W56" s="199"/>
      <c r="X56" s="199"/>
      <c r="Y56" s="36"/>
      <c r="Z56" s="36"/>
      <c r="AA56" s="36"/>
      <c r="AB56" s="4"/>
      <c r="AC56" s="4"/>
      <c r="AD56" s="4"/>
      <c r="BP56" s="4"/>
      <c r="BQ56" s="4"/>
      <c r="BR56" s="4"/>
      <c r="BS56" s="4"/>
      <c r="BT56" s="4"/>
      <c r="BU56" s="4"/>
    </row>
    <row r="57" spans="1:73" x14ac:dyDescent="0.3">
      <c r="A57" s="7">
        <v>3</v>
      </c>
      <c r="B57" s="270"/>
      <c r="C57" s="3">
        <v>1</v>
      </c>
      <c r="D57" s="8">
        <f t="shared" si="2"/>
        <v>0.62285904716535301</v>
      </c>
      <c r="E57">
        <v>57.8</v>
      </c>
      <c r="F57">
        <f t="shared" si="3"/>
        <v>5.7799999999999997E-2</v>
      </c>
      <c r="G57" s="9">
        <v>0.35138888888888892</v>
      </c>
      <c r="H57" s="9">
        <v>0.39513888888888887</v>
      </c>
      <c r="I57" s="10">
        <v>11.32</v>
      </c>
      <c r="J57" s="3">
        <v>9.92</v>
      </c>
      <c r="K57">
        <v>2.3138000000000001</v>
      </c>
      <c r="L57">
        <v>2.3102</v>
      </c>
      <c r="N57" s="139"/>
      <c r="O57" s="261"/>
      <c r="P57" s="261"/>
      <c r="Q57" s="139"/>
      <c r="R57" s="139"/>
      <c r="S57" s="11"/>
      <c r="T57" s="263"/>
      <c r="V57" s="251"/>
      <c r="W57" s="199"/>
      <c r="X57" s="199"/>
      <c r="Y57" s="36"/>
      <c r="Z57" s="36"/>
      <c r="AA57" s="36"/>
      <c r="AB57" s="4"/>
      <c r="AC57" s="4"/>
      <c r="AD57" s="4"/>
      <c r="BP57" s="4"/>
      <c r="BQ57" s="4"/>
      <c r="BR57" s="4"/>
      <c r="BS57" s="4"/>
      <c r="BT57" s="4"/>
      <c r="BU57" s="4"/>
    </row>
    <row r="58" spans="1:73" x14ac:dyDescent="0.3">
      <c r="A58" s="7">
        <v>4</v>
      </c>
      <c r="B58" s="270"/>
      <c r="C58" s="3">
        <v>1.02</v>
      </c>
      <c r="D58" s="8">
        <f t="shared" si="2"/>
        <v>0.63531622810866006</v>
      </c>
      <c r="E58">
        <v>57.8</v>
      </c>
      <c r="F58">
        <f t="shared" si="3"/>
        <v>5.7799999999999997E-2</v>
      </c>
      <c r="G58" s="9">
        <v>0.35138888888888892</v>
      </c>
      <c r="H58" s="9">
        <v>0.39374999999999999</v>
      </c>
      <c r="I58" s="10">
        <v>11.32</v>
      </c>
      <c r="J58" s="3">
        <v>9.8699999999999992</v>
      </c>
      <c r="K58">
        <v>2.3138000000000001</v>
      </c>
      <c r="L58">
        <v>2.3228</v>
      </c>
      <c r="N58" s="139"/>
      <c r="O58" s="261"/>
      <c r="P58" s="261"/>
      <c r="Q58" s="139"/>
      <c r="R58" s="139"/>
      <c r="S58" s="11"/>
      <c r="T58" s="263"/>
      <c r="V58" s="251"/>
      <c r="W58" s="199"/>
      <c r="X58" s="199"/>
      <c r="Y58" s="36"/>
      <c r="Z58" s="36"/>
      <c r="AA58" s="36"/>
      <c r="AB58" s="4"/>
      <c r="AC58" s="4"/>
      <c r="AD58" s="4"/>
      <c r="BP58" s="4"/>
      <c r="BQ58" s="4"/>
      <c r="BR58" s="4"/>
      <c r="BS58" s="4"/>
      <c r="BT58" s="4"/>
      <c r="BU58" s="4"/>
    </row>
    <row r="59" spans="1:73" x14ac:dyDescent="0.3">
      <c r="A59" s="7">
        <v>5</v>
      </c>
      <c r="B59" s="270"/>
      <c r="C59" s="3">
        <v>0.97</v>
      </c>
      <c r="D59" s="8">
        <f t="shared" si="2"/>
        <v>0.60417327575039237</v>
      </c>
      <c r="E59">
        <v>57.8</v>
      </c>
      <c r="F59">
        <f t="shared" si="3"/>
        <v>5.7799999999999997E-2</v>
      </c>
      <c r="G59" s="9">
        <v>0.35138888888888892</v>
      </c>
      <c r="H59" s="9">
        <v>0.39444444444444443</v>
      </c>
      <c r="I59" s="10">
        <v>11.32</v>
      </c>
      <c r="J59" s="3">
        <v>9.84</v>
      </c>
      <c r="K59">
        <v>2.3138000000000001</v>
      </c>
      <c r="L59">
        <v>2.3382000000000001</v>
      </c>
      <c r="N59" s="139"/>
      <c r="O59" s="261"/>
      <c r="P59" s="261"/>
      <c r="Q59" s="139"/>
      <c r="R59" s="139"/>
      <c r="S59" s="11"/>
      <c r="T59" s="263"/>
      <c r="V59" s="251"/>
      <c r="W59" s="199"/>
      <c r="X59" s="199"/>
      <c r="Y59" s="36"/>
      <c r="Z59" s="36"/>
      <c r="AA59" s="36"/>
      <c r="AB59" s="4"/>
      <c r="AC59" s="4"/>
      <c r="AD59" s="4"/>
      <c r="BP59" s="4"/>
      <c r="BQ59" s="4"/>
      <c r="BR59" s="4"/>
      <c r="BS59" s="4"/>
      <c r="BT59" s="4"/>
      <c r="BU59" s="4"/>
    </row>
    <row r="60" spans="1:73" x14ac:dyDescent="0.3">
      <c r="A60" s="7" t="s">
        <v>16</v>
      </c>
      <c r="B60" s="270"/>
      <c r="C60" s="3">
        <v>0</v>
      </c>
      <c r="D60" s="8">
        <f t="shared" si="2"/>
        <v>0</v>
      </c>
      <c r="E60">
        <v>57.8</v>
      </c>
      <c r="F60">
        <f t="shared" si="3"/>
        <v>5.7799999999999997E-2</v>
      </c>
      <c r="G60" s="9">
        <v>0.35138888888888892</v>
      </c>
      <c r="H60" s="9">
        <v>0.39652777777777781</v>
      </c>
      <c r="I60" s="10">
        <v>11.32</v>
      </c>
      <c r="J60" s="11">
        <v>10.42</v>
      </c>
      <c r="K60">
        <v>2.3138000000000001</v>
      </c>
      <c r="L60">
        <v>2.3294999999999999</v>
      </c>
      <c r="N60" s="139"/>
      <c r="O60" s="261"/>
      <c r="P60" s="261"/>
      <c r="Q60" s="139"/>
      <c r="R60" s="139"/>
      <c r="S60" s="11"/>
      <c r="T60" s="11"/>
      <c r="V60" s="251"/>
      <c r="W60" s="199"/>
      <c r="X60" s="199"/>
      <c r="Y60" s="36"/>
      <c r="Z60" s="36"/>
      <c r="AA60" s="36"/>
      <c r="AB60" s="4"/>
      <c r="AC60" s="4"/>
      <c r="AD60" s="4"/>
    </row>
    <row r="61" spans="1:73" x14ac:dyDescent="0.3">
      <c r="A61" s="7">
        <v>1</v>
      </c>
      <c r="B61" s="270">
        <v>20</v>
      </c>
      <c r="C61" s="3">
        <v>1.04</v>
      </c>
      <c r="D61" s="8">
        <f t="shared" si="2"/>
        <v>0.64777340905196712</v>
      </c>
      <c r="E61">
        <v>57.8</v>
      </c>
      <c r="F61">
        <f t="shared" si="3"/>
        <v>5.7799999999999997E-2</v>
      </c>
      <c r="G61" s="9">
        <v>0.375</v>
      </c>
      <c r="H61" s="9">
        <v>0.42638888888888887</v>
      </c>
      <c r="I61" s="10">
        <v>11.32</v>
      </c>
      <c r="J61" s="3">
        <v>16.12</v>
      </c>
      <c r="K61">
        <v>2.3138000000000001</v>
      </c>
      <c r="L61">
        <v>2.1920999999999999</v>
      </c>
      <c r="N61" s="139"/>
      <c r="O61" s="261"/>
      <c r="P61" s="261"/>
      <c r="Q61" s="139"/>
      <c r="R61" s="139"/>
      <c r="S61" s="11"/>
      <c r="T61" s="263"/>
      <c r="V61" s="251"/>
      <c r="W61" s="199"/>
      <c r="X61" s="199"/>
      <c r="Y61" s="36"/>
      <c r="Z61" s="36"/>
      <c r="AA61" s="36"/>
      <c r="AB61" s="4"/>
      <c r="AC61" s="4"/>
      <c r="AD61" s="4"/>
    </row>
    <row r="62" spans="1:73" x14ac:dyDescent="0.3">
      <c r="A62" s="7">
        <v>2</v>
      </c>
      <c r="B62" s="270"/>
      <c r="C62" s="3">
        <v>0.97</v>
      </c>
      <c r="D62" s="8">
        <f t="shared" si="2"/>
        <v>0.60417327575039237</v>
      </c>
      <c r="E62">
        <v>57.8</v>
      </c>
      <c r="F62">
        <f t="shared" si="3"/>
        <v>5.7799999999999997E-2</v>
      </c>
      <c r="G62" s="9">
        <v>0.375</v>
      </c>
      <c r="H62" s="9">
        <v>0.41944444444444445</v>
      </c>
      <c r="I62" s="10">
        <v>11.32</v>
      </c>
      <c r="J62" s="3">
        <v>14.17</v>
      </c>
      <c r="K62">
        <v>2.3138000000000001</v>
      </c>
      <c r="L62">
        <v>2.2341000000000002</v>
      </c>
      <c r="N62" s="139"/>
      <c r="O62" s="261"/>
      <c r="P62" s="261"/>
      <c r="Q62" s="139"/>
      <c r="R62" s="139"/>
      <c r="S62" s="11"/>
      <c r="T62" s="263"/>
      <c r="V62" s="251"/>
      <c r="W62" s="199"/>
      <c r="X62" s="199"/>
      <c r="Y62" s="36"/>
      <c r="Z62" s="36"/>
      <c r="AA62" s="36"/>
      <c r="AB62" s="4"/>
      <c r="AC62" s="4"/>
      <c r="AD62" s="4"/>
    </row>
    <row r="63" spans="1:73" x14ac:dyDescent="0.3">
      <c r="A63" s="7">
        <v>3</v>
      </c>
      <c r="B63" s="270"/>
      <c r="C63" s="3">
        <v>0.98</v>
      </c>
      <c r="D63" s="8">
        <f t="shared" si="2"/>
        <v>0.61040186622204595</v>
      </c>
      <c r="E63">
        <v>57.8</v>
      </c>
      <c r="F63">
        <f t="shared" si="3"/>
        <v>5.7799999999999997E-2</v>
      </c>
      <c r="G63" s="9">
        <v>0.375</v>
      </c>
      <c r="H63" s="9">
        <v>0.42430555555555555</v>
      </c>
      <c r="I63" s="10">
        <v>11.32</v>
      </c>
      <c r="J63" s="3">
        <v>15.83</v>
      </c>
      <c r="K63">
        <v>2.3138000000000001</v>
      </c>
      <c r="L63">
        <v>2.2067000000000001</v>
      </c>
      <c r="N63" s="139"/>
      <c r="O63" s="261"/>
      <c r="P63" s="261"/>
      <c r="Q63" s="139"/>
      <c r="R63" s="139"/>
      <c r="S63" s="11"/>
      <c r="T63" s="263"/>
      <c r="V63" s="251"/>
      <c r="W63" s="199"/>
      <c r="X63" s="199"/>
      <c r="Y63" s="36"/>
      <c r="Z63" s="36"/>
      <c r="AA63" s="36"/>
      <c r="AB63" s="4"/>
      <c r="AC63" s="4"/>
      <c r="AD63" s="4"/>
    </row>
    <row r="64" spans="1:73" x14ac:dyDescent="0.3">
      <c r="A64" s="7">
        <v>4</v>
      </c>
      <c r="B64" s="270"/>
      <c r="C64" s="3">
        <v>1.1000000000000001</v>
      </c>
      <c r="D64" s="8">
        <f t="shared" si="2"/>
        <v>0.6851449518818884</v>
      </c>
      <c r="E64">
        <v>57.8</v>
      </c>
      <c r="F64">
        <f t="shared" si="3"/>
        <v>5.7799999999999997E-2</v>
      </c>
      <c r="G64" s="9">
        <v>0.375</v>
      </c>
      <c r="H64" s="9">
        <v>0.42152777777777778</v>
      </c>
      <c r="I64" s="10">
        <v>11.32</v>
      </c>
      <c r="J64" s="3">
        <v>15.52</v>
      </c>
      <c r="K64">
        <v>2.3138000000000001</v>
      </c>
      <c r="L64">
        <v>2.2115</v>
      </c>
      <c r="N64" s="139"/>
      <c r="O64" s="261"/>
      <c r="P64" s="261"/>
      <c r="Q64" s="139"/>
      <c r="R64" s="139"/>
      <c r="S64" s="11"/>
      <c r="T64" s="263"/>
      <c r="V64" s="251"/>
      <c r="W64" s="199"/>
      <c r="X64" s="199"/>
      <c r="Y64" s="36"/>
      <c r="Z64" s="36"/>
      <c r="AA64" s="36"/>
      <c r="AB64" s="4"/>
      <c r="AC64" s="4"/>
      <c r="AD64" s="4"/>
    </row>
    <row r="65" spans="1:30" x14ac:dyDescent="0.3">
      <c r="A65" s="7">
        <v>5</v>
      </c>
      <c r="B65" s="270"/>
      <c r="C65" s="3">
        <v>1.1000000000000001</v>
      </c>
      <c r="D65" s="8">
        <f t="shared" si="2"/>
        <v>0.6851449518818884</v>
      </c>
      <c r="E65">
        <v>57.8</v>
      </c>
      <c r="F65">
        <f t="shared" si="3"/>
        <v>5.7799999999999997E-2</v>
      </c>
      <c r="G65" s="9">
        <v>0.375</v>
      </c>
      <c r="H65" s="9">
        <v>0.42291666666666666</v>
      </c>
      <c r="I65" s="10">
        <v>11.32</v>
      </c>
      <c r="J65" s="3">
        <v>16.04</v>
      </c>
      <c r="K65">
        <v>2.3138000000000001</v>
      </c>
      <c r="L65">
        <v>2.1734</v>
      </c>
      <c r="N65" s="139"/>
      <c r="O65" s="261"/>
      <c r="P65" s="261"/>
      <c r="Q65" s="139"/>
      <c r="R65" s="139"/>
      <c r="S65" s="11"/>
      <c r="T65" s="263"/>
      <c r="V65" s="251"/>
      <c r="W65" s="199"/>
      <c r="X65" s="199"/>
      <c r="Y65" s="36"/>
      <c r="Z65" s="36"/>
      <c r="AA65" s="36"/>
      <c r="AB65" s="4"/>
      <c r="AC65" s="4"/>
      <c r="AD65" s="4"/>
    </row>
    <row r="66" spans="1:30" x14ac:dyDescent="0.3">
      <c r="A66" s="7" t="s">
        <v>16</v>
      </c>
      <c r="B66" s="270"/>
      <c r="C66" s="3">
        <v>0</v>
      </c>
      <c r="D66" s="8">
        <f t="shared" si="2"/>
        <v>0</v>
      </c>
      <c r="E66">
        <v>57.8</v>
      </c>
      <c r="F66">
        <f t="shared" si="3"/>
        <v>5.7799999999999997E-2</v>
      </c>
      <c r="G66" s="9">
        <v>0.375</v>
      </c>
      <c r="H66" s="9">
        <v>0.42708333333333331</v>
      </c>
      <c r="I66" s="10">
        <v>11.32</v>
      </c>
      <c r="J66" s="3">
        <v>10.77</v>
      </c>
      <c r="K66">
        <v>2.3138000000000001</v>
      </c>
      <c r="L66">
        <v>2.3178000000000001</v>
      </c>
      <c r="N66" s="139"/>
      <c r="O66" s="261"/>
      <c r="P66" s="261"/>
      <c r="Q66" s="139"/>
      <c r="R66" s="139"/>
      <c r="S66" s="11"/>
      <c r="T66" s="11"/>
      <c r="V66" s="251"/>
      <c r="W66" s="199"/>
      <c r="X66" s="199"/>
      <c r="Y66" s="36"/>
      <c r="Z66" s="36"/>
      <c r="AA66" s="36"/>
      <c r="AB66" s="4"/>
      <c r="AC66" s="4"/>
      <c r="AD66" s="4"/>
    </row>
    <row r="67" spans="1:30" x14ac:dyDescent="0.3">
      <c r="A67" s="7">
        <v>1</v>
      </c>
      <c r="B67" s="270">
        <v>80</v>
      </c>
      <c r="C67" s="3">
        <v>0.97</v>
      </c>
      <c r="D67" s="8">
        <f t="shared" si="2"/>
        <v>0.60417327575039237</v>
      </c>
      <c r="E67">
        <v>57.8</v>
      </c>
      <c r="F67">
        <f t="shared" si="3"/>
        <v>5.7799999999999997E-2</v>
      </c>
      <c r="G67" s="9">
        <v>0.36180555555555555</v>
      </c>
      <c r="H67" s="9">
        <v>0.40902777777777777</v>
      </c>
      <c r="I67" s="10">
        <v>11.32</v>
      </c>
      <c r="J67" s="3">
        <v>16.7</v>
      </c>
      <c r="K67">
        <v>2.3138000000000001</v>
      </c>
      <c r="L67">
        <v>2.1238000000000001</v>
      </c>
      <c r="N67" s="139"/>
      <c r="O67" s="261"/>
      <c r="P67" s="261"/>
      <c r="Q67" s="139"/>
      <c r="R67" s="139"/>
      <c r="S67" s="11"/>
      <c r="T67" s="263"/>
      <c r="V67" s="251"/>
      <c r="W67" s="199"/>
      <c r="X67" s="199"/>
      <c r="Y67" s="36"/>
      <c r="Z67" s="36"/>
      <c r="AA67" s="36"/>
      <c r="AB67" s="4"/>
      <c r="AC67" s="4"/>
      <c r="AD67" s="4"/>
    </row>
    <row r="68" spans="1:30" x14ac:dyDescent="0.3">
      <c r="A68" s="7">
        <v>2</v>
      </c>
      <c r="B68" s="270"/>
      <c r="C68" s="3">
        <v>1.01</v>
      </c>
      <c r="D68" s="8">
        <f t="shared" si="2"/>
        <v>0.62908763763700659</v>
      </c>
      <c r="E68">
        <v>57.8</v>
      </c>
      <c r="F68">
        <f t="shared" si="3"/>
        <v>5.7799999999999997E-2</v>
      </c>
      <c r="G68" s="9">
        <v>0.36180555555555555</v>
      </c>
      <c r="H68" s="9">
        <v>0.41319444444444442</v>
      </c>
      <c r="I68" s="10">
        <v>11.32</v>
      </c>
      <c r="J68" s="3">
        <v>18.239999999999998</v>
      </c>
      <c r="K68">
        <v>2.3138000000000001</v>
      </c>
      <c r="L68">
        <v>2.0996999999999999</v>
      </c>
      <c r="N68" s="139"/>
      <c r="O68" s="261"/>
      <c r="P68" s="261"/>
      <c r="Q68" s="139"/>
      <c r="R68" s="139"/>
      <c r="S68" s="11"/>
      <c r="T68" s="263"/>
      <c r="V68" s="251"/>
      <c r="W68" s="199"/>
      <c r="X68" s="199"/>
      <c r="Y68" s="36"/>
      <c r="Z68" s="36"/>
      <c r="AA68" s="36"/>
      <c r="AB68" s="4"/>
      <c r="AC68" s="4"/>
      <c r="AD68" s="4"/>
    </row>
    <row r="69" spans="1:30" x14ac:dyDescent="0.3">
      <c r="A69" s="7">
        <v>3</v>
      </c>
      <c r="B69" s="270"/>
      <c r="C69" s="3">
        <v>0.98</v>
      </c>
      <c r="D69" s="8">
        <f t="shared" si="2"/>
        <v>0.61040186622204595</v>
      </c>
      <c r="E69">
        <v>57.8</v>
      </c>
      <c r="F69">
        <f t="shared" si="3"/>
        <v>5.7799999999999997E-2</v>
      </c>
      <c r="G69" s="9">
        <v>0.36180555555555555</v>
      </c>
      <c r="H69" s="9">
        <v>0.4145833333333333</v>
      </c>
      <c r="I69" s="10">
        <v>11.32</v>
      </c>
      <c r="J69" s="3">
        <v>19.07</v>
      </c>
      <c r="K69">
        <v>2.3138000000000001</v>
      </c>
      <c r="L69">
        <v>2.1509</v>
      </c>
      <c r="N69" s="139"/>
      <c r="O69" s="261"/>
      <c r="P69" s="261"/>
      <c r="Q69" s="139"/>
      <c r="R69" s="139"/>
      <c r="S69" s="11"/>
      <c r="T69" s="263"/>
      <c r="V69" s="258"/>
      <c r="W69" s="199"/>
      <c r="X69" s="199"/>
      <c r="Y69" s="36"/>
      <c r="Z69" s="36"/>
      <c r="AA69" s="36"/>
      <c r="AB69" s="4"/>
      <c r="AC69" s="4"/>
      <c r="AD69" s="4"/>
    </row>
    <row r="70" spans="1:30" x14ac:dyDescent="0.3">
      <c r="A70" s="7">
        <v>4</v>
      </c>
      <c r="B70" s="270"/>
      <c r="C70" s="3">
        <v>0.99</v>
      </c>
      <c r="D70" s="8">
        <f t="shared" si="2"/>
        <v>0.61663045669369942</v>
      </c>
      <c r="E70">
        <v>57.8</v>
      </c>
      <c r="F70">
        <f t="shared" si="3"/>
        <v>5.7799999999999997E-2</v>
      </c>
      <c r="G70" s="9">
        <v>0.36180555555555555</v>
      </c>
      <c r="H70" s="9">
        <v>0.40763888888888888</v>
      </c>
      <c r="I70" s="10">
        <v>11.32</v>
      </c>
      <c r="J70" s="3">
        <v>18.2</v>
      </c>
      <c r="K70">
        <v>2.3138000000000001</v>
      </c>
      <c r="L70">
        <v>2.1213000000000002</v>
      </c>
      <c r="N70" s="139"/>
      <c r="O70" s="261"/>
      <c r="P70" s="261"/>
      <c r="Q70" s="139"/>
      <c r="R70" s="139"/>
      <c r="S70" s="11"/>
      <c r="T70" s="263"/>
      <c r="V70" s="251"/>
      <c r="W70" s="199"/>
      <c r="X70" s="199"/>
      <c r="Y70" s="36"/>
      <c r="Z70" s="36"/>
      <c r="AA70" s="36"/>
      <c r="AB70" s="4"/>
      <c r="AC70" s="4"/>
      <c r="AD70" s="4"/>
    </row>
    <row r="71" spans="1:30" x14ac:dyDescent="0.3">
      <c r="A71" s="7">
        <v>5</v>
      </c>
      <c r="B71" s="270"/>
      <c r="C71" s="3">
        <v>0.96</v>
      </c>
      <c r="D71" s="8">
        <f t="shared" si="2"/>
        <v>0.5979446852787389</v>
      </c>
      <c r="E71">
        <v>57.8</v>
      </c>
      <c r="F71">
        <f t="shared" si="3"/>
        <v>5.7799999999999997E-2</v>
      </c>
      <c r="G71" s="9">
        <v>0.36180555555555555</v>
      </c>
      <c r="H71" s="9">
        <v>0.41180555555555554</v>
      </c>
      <c r="I71" s="10">
        <v>11.32</v>
      </c>
      <c r="J71" s="3">
        <v>18.059999999999999</v>
      </c>
      <c r="K71">
        <v>2.3138000000000001</v>
      </c>
      <c r="L71">
        <v>2.1374</v>
      </c>
      <c r="N71" s="139"/>
      <c r="O71" s="261"/>
      <c r="P71" s="261"/>
      <c r="Q71" s="139"/>
      <c r="R71" s="139"/>
      <c r="S71" s="11"/>
      <c r="T71" s="263"/>
      <c r="V71" s="251"/>
      <c r="W71" s="199"/>
      <c r="X71" s="199"/>
      <c r="Y71" s="36"/>
      <c r="Z71" s="36"/>
      <c r="AA71" s="36"/>
      <c r="AB71" s="4"/>
      <c r="AC71" s="4"/>
      <c r="AD71" s="4"/>
    </row>
    <row r="72" spans="1:30" x14ac:dyDescent="0.3">
      <c r="A72" s="7" t="s">
        <v>16</v>
      </c>
      <c r="B72" s="270"/>
      <c r="C72" s="3">
        <v>0</v>
      </c>
      <c r="D72" s="8">
        <f t="shared" si="2"/>
        <v>0</v>
      </c>
      <c r="E72">
        <v>57.8</v>
      </c>
      <c r="F72">
        <f t="shared" si="3"/>
        <v>5.7799999999999997E-2</v>
      </c>
      <c r="G72" s="9">
        <v>0.36180555555555555</v>
      </c>
      <c r="H72" s="9">
        <v>0.4152777777777778</v>
      </c>
      <c r="I72" s="10">
        <v>11.32</v>
      </c>
      <c r="J72" s="3">
        <v>10.9</v>
      </c>
      <c r="K72">
        <v>2.3138000000000001</v>
      </c>
      <c r="L72">
        <v>2.3129</v>
      </c>
      <c r="N72" s="139"/>
      <c r="O72" s="261"/>
      <c r="P72" s="261"/>
      <c r="Q72" s="139"/>
      <c r="R72" s="139"/>
      <c r="S72" s="11"/>
      <c r="T72" s="11"/>
      <c r="V72" s="251"/>
      <c r="W72" s="199"/>
      <c r="X72" s="199"/>
      <c r="Y72" s="36"/>
      <c r="Z72" s="36"/>
      <c r="AA72" s="36"/>
      <c r="AB72" s="4"/>
      <c r="AC72" s="4"/>
      <c r="AD72" s="4"/>
    </row>
    <row r="73" spans="1:30" x14ac:dyDescent="0.3">
      <c r="A73" s="7">
        <v>1</v>
      </c>
      <c r="B73" s="270">
        <v>160</v>
      </c>
      <c r="C73" s="3">
        <v>0.99</v>
      </c>
      <c r="D73" s="8">
        <f t="shared" si="2"/>
        <v>0.61663045669369942</v>
      </c>
      <c r="E73">
        <v>57.8</v>
      </c>
      <c r="F73">
        <f t="shared" si="3"/>
        <v>5.7799999999999997E-2</v>
      </c>
      <c r="G73" s="9">
        <v>0.41666666666666669</v>
      </c>
      <c r="H73" s="9">
        <v>0.46527777777777773</v>
      </c>
      <c r="I73" s="10">
        <v>0.81</v>
      </c>
      <c r="J73" s="3">
        <v>15.45</v>
      </c>
      <c r="K73">
        <v>2.3853</v>
      </c>
      <c r="L73">
        <v>2.0752999999999999</v>
      </c>
      <c r="N73" s="139"/>
      <c r="O73" s="261"/>
      <c r="P73" s="261"/>
      <c r="Q73" s="139"/>
      <c r="R73" s="139"/>
      <c r="S73" s="11"/>
      <c r="T73" s="263"/>
      <c r="V73" s="251"/>
      <c r="W73" s="199"/>
      <c r="X73" s="199"/>
      <c r="Y73" s="36"/>
      <c r="Z73" s="36"/>
      <c r="AA73" s="36"/>
      <c r="AB73" s="4"/>
      <c r="AC73" s="4"/>
      <c r="AD73" s="4"/>
    </row>
    <row r="74" spans="1:30" x14ac:dyDescent="0.3">
      <c r="A74" s="7">
        <v>2</v>
      </c>
      <c r="B74" s="270"/>
      <c r="C74" s="3">
        <v>0.96</v>
      </c>
      <c r="D74" s="8">
        <f t="shared" si="2"/>
        <v>0.5979446852787389</v>
      </c>
      <c r="E74">
        <v>57.8</v>
      </c>
      <c r="F74">
        <f t="shared" si="3"/>
        <v>5.7799999999999997E-2</v>
      </c>
      <c r="G74" s="9">
        <v>0.41666666666666669</v>
      </c>
      <c r="H74" s="9">
        <v>0.46388888888888885</v>
      </c>
      <c r="I74" s="10">
        <v>0.81</v>
      </c>
      <c r="J74" s="12">
        <v>15.74</v>
      </c>
      <c r="K74">
        <v>2.3853</v>
      </c>
      <c r="L74">
        <v>2.0590000000000002</v>
      </c>
      <c r="N74" s="139"/>
      <c r="O74" s="261"/>
      <c r="P74" s="261"/>
      <c r="Q74" s="139"/>
      <c r="R74" s="139"/>
      <c r="S74" s="11"/>
      <c r="T74" s="263"/>
      <c r="V74" s="251"/>
      <c r="W74" s="199"/>
      <c r="X74" s="199"/>
      <c r="Y74" s="36"/>
      <c r="Z74" s="36"/>
      <c r="AA74" s="36"/>
      <c r="AB74" s="4"/>
      <c r="AC74" s="4"/>
      <c r="AD74" s="4"/>
    </row>
    <row r="75" spans="1:30" x14ac:dyDescent="0.3">
      <c r="A75" s="7">
        <v>3</v>
      </c>
      <c r="B75" s="270"/>
      <c r="C75" s="3">
        <v>1</v>
      </c>
      <c r="D75" s="8">
        <f t="shared" si="2"/>
        <v>0.62285904716535301</v>
      </c>
      <c r="E75">
        <v>57.8</v>
      </c>
      <c r="F75">
        <f t="shared" si="3"/>
        <v>5.7799999999999997E-2</v>
      </c>
      <c r="G75" s="9">
        <v>0.41666666666666669</v>
      </c>
      <c r="H75" s="9">
        <v>0.46249999999999997</v>
      </c>
      <c r="I75" s="10">
        <v>0.81</v>
      </c>
      <c r="J75" s="3">
        <v>16.13</v>
      </c>
      <c r="K75">
        <v>2.3853</v>
      </c>
      <c r="L75">
        <v>2.1088</v>
      </c>
      <c r="N75" s="139"/>
      <c r="O75" s="261"/>
      <c r="P75" s="261"/>
      <c r="Q75" s="139"/>
      <c r="R75" s="139"/>
      <c r="S75" s="11"/>
      <c r="T75" s="263"/>
      <c r="V75" s="251"/>
      <c r="W75" s="199"/>
      <c r="X75" s="199"/>
      <c r="Y75" s="36"/>
      <c r="Z75" s="36"/>
      <c r="AA75" s="36"/>
      <c r="AB75" s="4"/>
      <c r="AC75" s="4"/>
      <c r="AD75" s="4"/>
    </row>
    <row r="76" spans="1:30" x14ac:dyDescent="0.3">
      <c r="A76" s="7">
        <v>4</v>
      </c>
      <c r="B76" s="270"/>
      <c r="C76" s="3">
        <v>1.02</v>
      </c>
      <c r="D76" s="8">
        <f t="shared" si="2"/>
        <v>0.63531622810866006</v>
      </c>
      <c r="E76">
        <v>57.8</v>
      </c>
      <c r="F76">
        <f t="shared" si="3"/>
        <v>5.7799999999999997E-2</v>
      </c>
      <c r="G76" s="9">
        <v>0.41666666666666669</v>
      </c>
      <c r="H76" s="9">
        <v>0.46736111111111112</v>
      </c>
      <c r="I76" s="10">
        <v>0.81</v>
      </c>
      <c r="J76" s="3">
        <v>12.92</v>
      </c>
      <c r="K76">
        <v>2.3853</v>
      </c>
      <c r="L76">
        <v>2.1034000000000002</v>
      </c>
      <c r="N76" s="139"/>
      <c r="O76" s="261"/>
      <c r="P76" s="261"/>
      <c r="Q76" s="139"/>
      <c r="R76" s="139"/>
      <c r="S76" s="11"/>
      <c r="T76" s="263"/>
      <c r="V76" s="251"/>
      <c r="W76" s="199"/>
      <c r="X76" s="199"/>
      <c r="Y76" s="36"/>
      <c r="Z76" s="36"/>
      <c r="AA76" s="36"/>
      <c r="AB76" s="4"/>
      <c r="AC76" s="4"/>
      <c r="AD76" s="4"/>
    </row>
    <row r="77" spans="1:30" x14ac:dyDescent="0.3">
      <c r="A77" s="7">
        <v>5</v>
      </c>
      <c r="B77" s="270"/>
      <c r="C77" s="3">
        <v>0.97</v>
      </c>
      <c r="D77" s="8">
        <f t="shared" si="2"/>
        <v>0.60417327575039237</v>
      </c>
      <c r="E77">
        <v>57.8</v>
      </c>
      <c r="F77">
        <f>(E77/1000)</f>
        <v>5.7799999999999997E-2</v>
      </c>
      <c r="G77" s="9">
        <v>0.41666666666666669</v>
      </c>
      <c r="H77" s="9">
        <v>0.46666666666666662</v>
      </c>
      <c r="I77" s="10">
        <v>0.81</v>
      </c>
      <c r="J77" s="3">
        <v>14.76</v>
      </c>
      <c r="K77">
        <v>2.3853</v>
      </c>
      <c r="L77">
        <v>2.1193</v>
      </c>
      <c r="N77" s="139"/>
      <c r="O77" s="261"/>
      <c r="P77" s="261"/>
      <c r="Q77" s="139"/>
      <c r="R77" s="139"/>
      <c r="S77" s="11"/>
      <c r="T77" s="263"/>
      <c r="V77" s="251"/>
      <c r="W77" s="199"/>
      <c r="X77" s="199"/>
      <c r="Y77" s="36"/>
      <c r="Z77" s="36"/>
      <c r="AA77" s="36"/>
      <c r="AB77" s="4"/>
      <c r="AC77" s="4"/>
      <c r="AD77" s="4"/>
    </row>
    <row r="78" spans="1:30" x14ac:dyDescent="0.3">
      <c r="A78" s="7" t="s">
        <v>16</v>
      </c>
      <c r="B78" s="270"/>
      <c r="C78" s="3">
        <v>0</v>
      </c>
      <c r="D78" s="8">
        <f t="shared" si="2"/>
        <v>0</v>
      </c>
      <c r="E78">
        <v>57.8</v>
      </c>
      <c r="F78">
        <f t="shared" ref="F78:F94" si="4">(E78/1000)</f>
        <v>5.7799999999999997E-2</v>
      </c>
      <c r="G78" s="9">
        <v>0.41666666666666669</v>
      </c>
      <c r="H78" s="9">
        <v>0.4694444444444445</v>
      </c>
      <c r="I78" s="10">
        <v>0.81</v>
      </c>
      <c r="J78" s="3">
        <v>2.46</v>
      </c>
      <c r="K78">
        <v>2.3853</v>
      </c>
      <c r="L78">
        <v>2.3420000000000001</v>
      </c>
      <c r="N78" s="139"/>
      <c r="O78" s="261"/>
      <c r="P78" s="261"/>
      <c r="Q78" s="139"/>
      <c r="R78" s="139"/>
      <c r="S78" s="11"/>
      <c r="T78" s="11"/>
      <c r="V78" s="251"/>
      <c r="W78" s="199"/>
      <c r="X78" s="199"/>
      <c r="Y78" s="36"/>
      <c r="Z78" s="36"/>
      <c r="AA78" s="36"/>
      <c r="AB78" s="4"/>
      <c r="AC78" s="4"/>
      <c r="AD78" s="4"/>
    </row>
    <row r="79" spans="1:30" x14ac:dyDescent="0.3">
      <c r="A79" s="7">
        <v>1</v>
      </c>
      <c r="B79" s="270">
        <v>320</v>
      </c>
      <c r="C79" s="3">
        <v>0.97</v>
      </c>
      <c r="D79" s="8">
        <f t="shared" si="2"/>
        <v>0.60417327575039237</v>
      </c>
      <c r="E79">
        <v>57.8</v>
      </c>
      <c r="F79">
        <f t="shared" si="4"/>
        <v>5.7799999999999997E-2</v>
      </c>
      <c r="G79" s="9">
        <v>0.47500000000000003</v>
      </c>
      <c r="H79" s="9">
        <v>0.52500000000000002</v>
      </c>
      <c r="I79" s="10">
        <v>1.26</v>
      </c>
      <c r="J79" s="3">
        <v>18.489999999999998</v>
      </c>
      <c r="K79">
        <v>2.3853</v>
      </c>
      <c r="L79">
        <v>2.0754000000000001</v>
      </c>
      <c r="N79" s="139"/>
      <c r="O79" s="261"/>
      <c r="P79" s="261"/>
      <c r="Q79" s="139"/>
      <c r="R79" s="139"/>
      <c r="S79" s="11"/>
      <c r="T79" s="263"/>
      <c r="V79" s="251"/>
      <c r="W79" s="199"/>
      <c r="X79" s="199"/>
      <c r="Y79" s="36"/>
      <c r="Z79" s="36"/>
      <c r="AA79" s="36"/>
      <c r="AB79" s="4"/>
      <c r="AC79" s="4"/>
      <c r="AD79" s="4"/>
    </row>
    <row r="80" spans="1:30" x14ac:dyDescent="0.3">
      <c r="A80" s="7">
        <v>2</v>
      </c>
      <c r="B80" s="270"/>
      <c r="C80" s="3">
        <v>1.01</v>
      </c>
      <c r="D80" s="8">
        <f t="shared" si="2"/>
        <v>0.62908763763700659</v>
      </c>
      <c r="E80">
        <v>57.8</v>
      </c>
      <c r="F80">
        <f t="shared" si="4"/>
        <v>5.7799999999999997E-2</v>
      </c>
      <c r="G80" s="9">
        <v>0.47500000000000003</v>
      </c>
      <c r="H80" s="9">
        <v>0.52222222222222225</v>
      </c>
      <c r="I80" s="10">
        <v>1.26</v>
      </c>
      <c r="J80" s="12">
        <v>16.47</v>
      </c>
      <c r="K80">
        <v>2.3853</v>
      </c>
      <c r="L80">
        <v>2.1446999999999998</v>
      </c>
      <c r="N80" s="139"/>
      <c r="O80" s="261"/>
      <c r="P80" s="261"/>
      <c r="Q80" s="139"/>
      <c r="R80" s="139"/>
      <c r="S80" s="11"/>
      <c r="T80" s="263"/>
      <c r="V80" s="251"/>
      <c r="W80" s="199"/>
      <c r="X80" s="199"/>
      <c r="Y80" s="36"/>
      <c r="Z80" s="36"/>
      <c r="AA80" s="36"/>
      <c r="AB80" s="4"/>
      <c r="AC80" s="4"/>
      <c r="AD80" s="4"/>
    </row>
    <row r="81" spans="1:30" x14ac:dyDescent="0.3">
      <c r="A81" s="7">
        <v>3</v>
      </c>
      <c r="B81" s="270"/>
      <c r="C81" s="3">
        <v>0.98</v>
      </c>
      <c r="D81" s="8">
        <f t="shared" si="2"/>
        <v>0.61040186622204595</v>
      </c>
      <c r="E81">
        <v>57.8</v>
      </c>
      <c r="F81">
        <f t="shared" si="4"/>
        <v>5.7799999999999997E-2</v>
      </c>
      <c r="G81" s="9">
        <v>0.47500000000000003</v>
      </c>
      <c r="H81" s="9">
        <v>0.52361111111111114</v>
      </c>
      <c r="I81" s="10">
        <v>1.26</v>
      </c>
      <c r="J81" s="3">
        <v>17.89</v>
      </c>
      <c r="K81">
        <v>2.3853</v>
      </c>
      <c r="L81">
        <v>2.1372</v>
      </c>
      <c r="N81" s="139"/>
      <c r="O81" s="261"/>
      <c r="P81" s="261"/>
      <c r="Q81" s="139"/>
      <c r="R81" s="139"/>
      <c r="S81" s="11"/>
      <c r="T81" s="263"/>
      <c r="V81" s="258"/>
      <c r="W81" s="199"/>
      <c r="X81" s="199"/>
      <c r="Y81" s="36"/>
      <c r="Z81" s="36"/>
      <c r="AA81" s="36"/>
      <c r="AB81" s="4"/>
      <c r="AC81" s="4"/>
      <c r="AD81" s="4"/>
    </row>
    <row r="82" spans="1:30" x14ac:dyDescent="0.3">
      <c r="A82" s="7">
        <v>4</v>
      </c>
      <c r="B82" s="270"/>
      <c r="C82" s="3">
        <v>0.99</v>
      </c>
      <c r="D82" s="8">
        <f t="shared" si="2"/>
        <v>0.61663045669369942</v>
      </c>
      <c r="E82">
        <v>57.8</v>
      </c>
      <c r="F82">
        <f t="shared" si="4"/>
        <v>5.7799999999999997E-2</v>
      </c>
      <c r="G82" s="9">
        <v>0.47500000000000003</v>
      </c>
      <c r="H82" s="9">
        <v>0.51874999999999993</v>
      </c>
      <c r="I82" s="10">
        <v>1.26</v>
      </c>
      <c r="J82" s="3">
        <v>15.47</v>
      </c>
      <c r="K82">
        <v>2.3853</v>
      </c>
      <c r="L82">
        <v>2.1446999999999998</v>
      </c>
      <c r="N82" s="139"/>
      <c r="O82" s="261"/>
      <c r="P82" s="261"/>
      <c r="Q82" s="139"/>
      <c r="R82" s="139"/>
      <c r="S82" s="11"/>
      <c r="T82" s="263"/>
      <c r="V82" s="258"/>
      <c r="W82" s="199"/>
      <c r="X82" s="199"/>
      <c r="Y82" s="36"/>
      <c r="Z82" s="36"/>
      <c r="AA82" s="36"/>
      <c r="AB82" s="4"/>
      <c r="AC82" s="4"/>
      <c r="AD82" s="4"/>
    </row>
    <row r="83" spans="1:30" x14ac:dyDescent="0.3">
      <c r="A83" s="7">
        <v>5</v>
      </c>
      <c r="B83" s="270"/>
      <c r="C83" s="3">
        <v>0.96</v>
      </c>
      <c r="D83" s="8">
        <f t="shared" si="2"/>
        <v>0.5979446852787389</v>
      </c>
      <c r="E83">
        <v>57.8</v>
      </c>
      <c r="F83">
        <f t="shared" si="4"/>
        <v>5.7799999999999997E-2</v>
      </c>
      <c r="G83" s="9">
        <v>0.47500000000000003</v>
      </c>
      <c r="H83" s="9">
        <v>0.52013888888888882</v>
      </c>
      <c r="I83" s="10">
        <v>1.26</v>
      </c>
      <c r="J83" s="3">
        <v>15.45</v>
      </c>
      <c r="K83">
        <v>2.3853</v>
      </c>
      <c r="L83">
        <v>2.1775000000000002</v>
      </c>
      <c r="N83" s="139"/>
      <c r="O83" s="261"/>
      <c r="P83" s="261"/>
      <c r="Q83" s="139"/>
      <c r="R83" s="139"/>
      <c r="S83" s="11"/>
      <c r="T83" s="263"/>
      <c r="V83" s="258"/>
      <c r="W83" s="199"/>
      <c r="X83" s="199"/>
      <c r="Y83" s="36"/>
      <c r="Z83" s="36"/>
      <c r="AA83" s="36"/>
      <c r="AB83" s="4"/>
      <c r="AC83" s="4"/>
      <c r="AD83" s="4"/>
    </row>
    <row r="84" spans="1:30" x14ac:dyDescent="0.3">
      <c r="A84" s="7" t="s">
        <v>16</v>
      </c>
      <c r="B84" s="270"/>
      <c r="C84" s="3">
        <v>0</v>
      </c>
      <c r="D84" s="8">
        <f t="shared" si="2"/>
        <v>0</v>
      </c>
      <c r="E84">
        <v>57.8</v>
      </c>
      <c r="F84">
        <f t="shared" si="4"/>
        <v>5.7799999999999997E-2</v>
      </c>
      <c r="G84" s="9">
        <v>0.47500000000000003</v>
      </c>
      <c r="H84" s="9">
        <v>0.52708333333333335</v>
      </c>
      <c r="I84" s="10">
        <v>1.26</v>
      </c>
      <c r="J84" s="3">
        <v>3.07</v>
      </c>
      <c r="K84">
        <v>2.3853</v>
      </c>
      <c r="L84">
        <v>2.3690000000000002</v>
      </c>
      <c r="N84" s="139"/>
      <c r="O84" s="261"/>
      <c r="P84" s="261"/>
      <c r="Q84" s="139"/>
      <c r="R84" s="139"/>
      <c r="S84" s="11"/>
      <c r="T84" s="11"/>
      <c r="V84" s="258"/>
      <c r="W84" s="199"/>
      <c r="X84" s="199"/>
      <c r="Y84" s="36"/>
      <c r="Z84" s="36"/>
      <c r="AA84" s="36"/>
      <c r="AB84" s="4"/>
      <c r="AC84" s="4"/>
      <c r="AD84" s="4"/>
    </row>
    <row r="85" spans="1:30" x14ac:dyDescent="0.3">
      <c r="A85" s="7">
        <v>1</v>
      </c>
      <c r="B85" s="270">
        <v>500</v>
      </c>
      <c r="C85" s="3">
        <v>1.04</v>
      </c>
      <c r="D85" s="8">
        <f t="shared" si="2"/>
        <v>0.64777340905196712</v>
      </c>
      <c r="E85">
        <v>57.8</v>
      </c>
      <c r="F85">
        <f t="shared" si="4"/>
        <v>5.7799999999999997E-2</v>
      </c>
      <c r="G85" s="9">
        <v>0.53749999999999998</v>
      </c>
      <c r="H85" s="9">
        <v>0.58680555555555558</v>
      </c>
      <c r="I85" s="10">
        <v>1.69</v>
      </c>
      <c r="J85" s="3">
        <v>20.02</v>
      </c>
      <c r="K85">
        <v>2.3853</v>
      </c>
      <c r="L85">
        <v>2.0996000000000001</v>
      </c>
      <c r="N85" s="139"/>
      <c r="O85" s="261"/>
      <c r="P85" s="261"/>
      <c r="Q85" s="139"/>
      <c r="R85" s="139"/>
      <c r="S85" s="11"/>
      <c r="T85" s="263"/>
      <c r="V85" s="258"/>
      <c r="W85" s="199"/>
      <c r="X85" s="199"/>
      <c r="Y85" s="36"/>
      <c r="Z85" s="36"/>
      <c r="AA85" s="36"/>
      <c r="AB85" s="4"/>
      <c r="AC85" s="4"/>
      <c r="AD85" s="4"/>
    </row>
    <row r="86" spans="1:30" x14ac:dyDescent="0.3">
      <c r="A86" s="7">
        <v>2</v>
      </c>
      <c r="B86" s="270"/>
      <c r="C86" s="3">
        <v>0.97</v>
      </c>
      <c r="D86" s="8">
        <f t="shared" si="2"/>
        <v>0.60417327575039237</v>
      </c>
      <c r="E86">
        <v>57.8</v>
      </c>
      <c r="F86">
        <f t="shared" si="4"/>
        <v>5.7799999999999997E-2</v>
      </c>
      <c r="G86" s="9">
        <v>0.53749999999999998</v>
      </c>
      <c r="H86" s="9">
        <v>0.58472222222222225</v>
      </c>
      <c r="I86" s="10">
        <v>1.69</v>
      </c>
      <c r="J86" s="12">
        <v>19.82</v>
      </c>
      <c r="K86">
        <v>2.3853</v>
      </c>
      <c r="L86">
        <v>2.1071</v>
      </c>
      <c r="N86" s="139"/>
      <c r="O86" s="261"/>
      <c r="P86" s="261"/>
      <c r="Q86" s="139"/>
      <c r="R86" s="139"/>
      <c r="S86" s="11"/>
      <c r="T86" s="263"/>
      <c r="V86" s="251"/>
      <c r="W86" s="199"/>
      <c r="X86" s="199"/>
      <c r="Y86" s="36"/>
      <c r="Z86" s="36"/>
      <c r="AA86" s="36"/>
      <c r="AB86" s="4"/>
      <c r="AC86" s="4"/>
      <c r="AD86" s="4"/>
    </row>
    <row r="87" spans="1:30" x14ac:dyDescent="0.3">
      <c r="A87" s="7">
        <v>3</v>
      </c>
      <c r="B87" s="270"/>
      <c r="C87" s="3">
        <v>0.98</v>
      </c>
      <c r="D87" s="8">
        <f t="shared" si="2"/>
        <v>0.61040186622204595</v>
      </c>
      <c r="E87">
        <v>57.8</v>
      </c>
      <c r="F87">
        <f t="shared" si="4"/>
        <v>5.7799999999999997E-2</v>
      </c>
      <c r="G87" s="9">
        <v>0.53749999999999998</v>
      </c>
      <c r="H87" s="9">
        <v>0.58333333333333337</v>
      </c>
      <c r="I87" s="10">
        <v>1.69</v>
      </c>
      <c r="J87" s="3">
        <v>18.2</v>
      </c>
      <c r="K87">
        <v>2.3853</v>
      </c>
      <c r="L87">
        <v>2.1949999999999998</v>
      </c>
      <c r="N87" s="139"/>
      <c r="O87" s="261"/>
      <c r="P87" s="261"/>
      <c r="Q87" s="139"/>
      <c r="R87" s="139"/>
      <c r="S87" s="11"/>
      <c r="T87" s="263"/>
      <c r="V87" s="258"/>
      <c r="W87" s="199"/>
      <c r="X87" s="199"/>
      <c r="Y87" s="36"/>
      <c r="Z87" s="36"/>
      <c r="AA87" s="36"/>
      <c r="AB87" s="4"/>
      <c r="AC87" s="4"/>
      <c r="AD87" s="4"/>
    </row>
    <row r="88" spans="1:30" x14ac:dyDescent="0.3">
      <c r="A88" s="7">
        <v>4</v>
      </c>
      <c r="B88" s="270"/>
      <c r="C88" s="3">
        <v>1.1000000000000001</v>
      </c>
      <c r="D88" s="8">
        <f t="shared" si="2"/>
        <v>0.6851449518818884</v>
      </c>
      <c r="E88">
        <v>57.8</v>
      </c>
      <c r="F88">
        <f t="shared" si="4"/>
        <v>5.7799999999999997E-2</v>
      </c>
      <c r="G88" s="9">
        <v>0.53749999999999998</v>
      </c>
      <c r="H88" s="9">
        <v>0.5805555555555556</v>
      </c>
      <c r="I88" s="10">
        <v>1.69</v>
      </c>
      <c r="J88" s="3">
        <v>19.2</v>
      </c>
      <c r="K88">
        <v>2.3853</v>
      </c>
      <c r="L88">
        <v>2.1259000000000001</v>
      </c>
      <c r="N88" s="139"/>
      <c r="O88" s="261"/>
      <c r="P88" s="261"/>
      <c r="Q88" s="139"/>
      <c r="R88" s="139"/>
      <c r="S88" s="11"/>
      <c r="T88" s="263"/>
      <c r="V88" s="258"/>
      <c r="W88" s="199"/>
      <c r="X88" s="199"/>
      <c r="Y88" s="36"/>
      <c r="Z88" s="36"/>
      <c r="AA88" s="36"/>
      <c r="AB88" s="4"/>
      <c r="AC88" s="4"/>
      <c r="AD88" s="4"/>
    </row>
    <row r="89" spans="1:30" x14ac:dyDescent="0.3">
      <c r="A89" s="7">
        <v>5</v>
      </c>
      <c r="B89" s="270"/>
      <c r="C89" s="3">
        <v>1.1000000000000001</v>
      </c>
      <c r="D89" s="8">
        <f t="shared" si="2"/>
        <v>0.6851449518818884</v>
      </c>
      <c r="E89">
        <v>57.8</v>
      </c>
      <c r="F89">
        <f t="shared" si="4"/>
        <v>5.7799999999999997E-2</v>
      </c>
      <c r="G89" s="9">
        <v>0.53749999999999998</v>
      </c>
      <c r="H89" s="9">
        <v>0.58194444444444449</v>
      </c>
      <c r="I89" s="10">
        <v>1.69</v>
      </c>
      <c r="J89" s="3">
        <v>21.33</v>
      </c>
      <c r="K89">
        <v>2.3853</v>
      </c>
      <c r="L89">
        <v>2.0285000000000002</v>
      </c>
      <c r="N89" s="139"/>
      <c r="O89" s="261"/>
      <c r="P89" s="261"/>
      <c r="Q89" s="139"/>
      <c r="R89" s="139"/>
      <c r="S89" s="11"/>
      <c r="T89" s="263"/>
      <c r="V89" s="258"/>
      <c r="W89" s="199"/>
      <c r="X89" s="199"/>
      <c r="Y89" s="36"/>
      <c r="Z89" s="36"/>
      <c r="AA89" s="36"/>
      <c r="AB89" s="4"/>
      <c r="AC89" s="4"/>
      <c r="AD89" s="4"/>
    </row>
    <row r="90" spans="1:30" x14ac:dyDescent="0.3">
      <c r="A90" s="7" t="s">
        <v>16</v>
      </c>
      <c r="B90" s="270"/>
      <c r="C90" s="3">
        <v>0</v>
      </c>
      <c r="D90" s="8">
        <f t="shared" si="2"/>
        <v>0</v>
      </c>
      <c r="E90">
        <v>57.8</v>
      </c>
      <c r="F90">
        <f t="shared" si="4"/>
        <v>5.7799999999999997E-2</v>
      </c>
      <c r="G90" s="9">
        <v>0.53749999999999998</v>
      </c>
      <c r="H90" s="9">
        <v>0.58888888888888891</v>
      </c>
      <c r="I90" s="10">
        <v>1.69</v>
      </c>
      <c r="J90" s="3">
        <v>3.15</v>
      </c>
      <c r="K90">
        <v>2.3853</v>
      </c>
      <c r="L90">
        <v>2.3662999999999998</v>
      </c>
      <c r="N90" s="139"/>
      <c r="O90" s="261"/>
      <c r="P90" s="261"/>
      <c r="Q90" s="139"/>
      <c r="R90" s="139"/>
      <c r="S90" s="11"/>
      <c r="T90" s="11"/>
      <c r="V90" s="167"/>
      <c r="W90" s="167"/>
      <c r="X90" s="167"/>
      <c r="Y90" s="4"/>
      <c r="Z90" s="4"/>
      <c r="AB90" s="4"/>
      <c r="AC90" s="4"/>
      <c r="AD90" s="4"/>
    </row>
    <row r="91" spans="1:30" x14ac:dyDescent="0.3">
      <c r="A91" s="7">
        <v>1</v>
      </c>
      <c r="B91" s="270">
        <v>700</v>
      </c>
      <c r="C91" s="3">
        <v>0.97</v>
      </c>
      <c r="D91" s="8">
        <f t="shared" si="2"/>
        <v>0.60417327575039237</v>
      </c>
      <c r="E91">
        <v>57.8</v>
      </c>
      <c r="F91">
        <f t="shared" si="4"/>
        <v>5.7799999999999997E-2</v>
      </c>
      <c r="G91" s="9">
        <v>0.60138888888888886</v>
      </c>
      <c r="H91" s="9">
        <v>0.65</v>
      </c>
      <c r="I91" s="10">
        <v>1.54</v>
      </c>
      <c r="J91" s="3">
        <v>20.37</v>
      </c>
      <c r="K91">
        <v>2.3853</v>
      </c>
      <c r="L91">
        <v>2.0966</v>
      </c>
      <c r="N91" s="139"/>
      <c r="O91" s="261"/>
      <c r="P91" s="261"/>
      <c r="Q91" s="139"/>
      <c r="R91" s="139"/>
      <c r="S91" s="11"/>
      <c r="T91" s="263"/>
      <c r="V91" s="251"/>
      <c r="W91" s="167"/>
      <c r="X91" s="167"/>
      <c r="Y91" s="4"/>
      <c r="Z91" s="4"/>
      <c r="AB91" s="4"/>
      <c r="AC91" s="4"/>
      <c r="AD91" s="4"/>
    </row>
    <row r="92" spans="1:30" x14ac:dyDescent="0.3">
      <c r="A92" s="7">
        <v>2</v>
      </c>
      <c r="B92" s="270"/>
      <c r="C92" s="3">
        <v>1.01</v>
      </c>
      <c r="D92" s="8">
        <f t="shared" si="2"/>
        <v>0.62908763763700659</v>
      </c>
      <c r="E92">
        <v>57.8</v>
      </c>
      <c r="F92">
        <f t="shared" si="4"/>
        <v>5.7799999999999997E-2</v>
      </c>
      <c r="G92" s="9">
        <v>0.60138888888888886</v>
      </c>
      <c r="H92" s="9">
        <v>0.64861111111111114</v>
      </c>
      <c r="I92" s="10">
        <v>1.54</v>
      </c>
      <c r="J92" s="12">
        <v>19.09</v>
      </c>
      <c r="K92">
        <v>2.3853</v>
      </c>
      <c r="L92">
        <v>2.1099000000000001</v>
      </c>
      <c r="N92" s="139"/>
      <c r="O92" s="261"/>
      <c r="P92" s="261"/>
      <c r="Q92" s="139"/>
      <c r="R92" s="139"/>
      <c r="S92" s="11"/>
      <c r="T92" s="263"/>
      <c r="V92" s="167"/>
      <c r="W92" s="167"/>
      <c r="X92" s="167"/>
      <c r="Y92" s="4"/>
      <c r="Z92" s="4"/>
      <c r="AB92" s="4"/>
      <c r="AC92" s="4"/>
      <c r="AD92" s="4"/>
    </row>
    <row r="93" spans="1:30" x14ac:dyDescent="0.3">
      <c r="A93" s="7">
        <v>3</v>
      </c>
      <c r="B93" s="270"/>
      <c r="C93" s="3">
        <v>0.98</v>
      </c>
      <c r="D93" s="8">
        <f t="shared" si="2"/>
        <v>0.61040186622204595</v>
      </c>
      <c r="E93">
        <v>57.8</v>
      </c>
      <c r="F93">
        <f t="shared" si="4"/>
        <v>5.7799999999999997E-2</v>
      </c>
      <c r="G93" s="9">
        <v>0.60138888888888886</v>
      </c>
      <c r="H93" s="9">
        <v>0.64583333333333337</v>
      </c>
      <c r="I93" s="10">
        <v>1.54</v>
      </c>
      <c r="J93" s="3">
        <v>19.16</v>
      </c>
      <c r="K93">
        <v>2.3853</v>
      </c>
      <c r="L93">
        <v>2.169</v>
      </c>
      <c r="N93" s="139"/>
      <c r="O93" s="261"/>
      <c r="P93" s="261"/>
      <c r="Q93" s="139"/>
      <c r="R93" s="139"/>
      <c r="S93" s="11"/>
      <c r="T93" s="263"/>
      <c r="V93" s="167"/>
      <c r="W93" s="167"/>
      <c r="X93" s="167"/>
      <c r="Y93" s="4"/>
      <c r="Z93" s="4"/>
      <c r="AB93" s="4"/>
      <c r="AC93" s="4"/>
      <c r="AD93" s="4"/>
    </row>
    <row r="94" spans="1:30" x14ac:dyDescent="0.3">
      <c r="A94" s="7">
        <v>4</v>
      </c>
      <c r="B94" s="270"/>
      <c r="C94" s="3">
        <v>0.99</v>
      </c>
      <c r="D94" s="8">
        <f t="shared" si="2"/>
        <v>0.61663045669369942</v>
      </c>
      <c r="E94">
        <v>57.8</v>
      </c>
      <c r="F94">
        <f t="shared" si="4"/>
        <v>5.7799999999999997E-2</v>
      </c>
      <c r="G94" s="9">
        <v>0.60138888888888886</v>
      </c>
      <c r="H94" s="9">
        <v>0.6479166666666667</v>
      </c>
      <c r="I94" s="10">
        <v>1.54</v>
      </c>
      <c r="J94" s="3">
        <v>19.260000000000002</v>
      </c>
      <c r="K94">
        <v>2.3853</v>
      </c>
      <c r="L94">
        <v>2.1520999999999999</v>
      </c>
      <c r="N94" s="139"/>
      <c r="O94" s="261"/>
      <c r="P94" s="261"/>
      <c r="Q94" s="139"/>
      <c r="R94" s="139"/>
      <c r="S94" s="11"/>
      <c r="T94" s="263"/>
      <c r="V94" s="167"/>
      <c r="W94" s="167"/>
      <c r="X94" s="167"/>
      <c r="Y94" s="4"/>
      <c r="Z94" s="4"/>
      <c r="AB94" s="4"/>
      <c r="AC94" s="4"/>
      <c r="AD94" s="4"/>
    </row>
    <row r="95" spans="1:30" x14ac:dyDescent="0.3">
      <c r="A95" s="7">
        <v>5</v>
      </c>
      <c r="B95" s="270"/>
      <c r="C95" s="3">
        <v>0.96</v>
      </c>
      <c r="D95" s="8">
        <f t="shared" si="2"/>
        <v>0.5979446852787389</v>
      </c>
      <c r="E95">
        <v>57.8</v>
      </c>
      <c r="F95">
        <f>(E95/1000)</f>
        <v>5.7799999999999997E-2</v>
      </c>
      <c r="G95" s="9">
        <v>0.60138888888888886</v>
      </c>
      <c r="H95" s="9">
        <v>0.65138888888888891</v>
      </c>
      <c r="I95" s="10">
        <v>1.54</v>
      </c>
      <c r="J95" s="3">
        <v>19.239999999999998</v>
      </c>
      <c r="K95">
        <v>2.3853</v>
      </c>
      <c r="L95">
        <v>2.1880999999999999</v>
      </c>
      <c r="N95" s="139"/>
      <c r="O95" s="261"/>
      <c r="P95" s="261"/>
      <c r="Q95" s="139"/>
      <c r="R95" s="139"/>
      <c r="S95" s="11"/>
      <c r="T95" s="263"/>
      <c r="V95" s="167"/>
      <c r="W95" s="167"/>
      <c r="X95" s="167"/>
      <c r="Y95" s="4"/>
      <c r="Z95" s="4"/>
      <c r="AB95" s="4"/>
      <c r="AC95" s="4"/>
      <c r="AD95" s="4"/>
    </row>
    <row r="96" spans="1:30" x14ac:dyDescent="0.3">
      <c r="A96" s="7" t="s">
        <v>16</v>
      </c>
      <c r="B96" s="270"/>
      <c r="C96" s="3">
        <v>0</v>
      </c>
      <c r="D96" s="8">
        <f t="shared" si="2"/>
        <v>0</v>
      </c>
      <c r="E96">
        <v>57.8</v>
      </c>
      <c r="F96">
        <f>(E96/1000)</f>
        <v>5.7799999999999997E-2</v>
      </c>
      <c r="G96" s="9">
        <v>0.60138888888888886</v>
      </c>
      <c r="H96" s="9">
        <v>0.65208333333333335</v>
      </c>
      <c r="I96" s="10">
        <v>1.54</v>
      </c>
      <c r="J96" s="3">
        <v>2.98</v>
      </c>
      <c r="K96">
        <v>2.3853</v>
      </c>
      <c r="L96">
        <v>2.3681000000000001</v>
      </c>
      <c r="N96" s="139"/>
      <c r="O96" s="261"/>
      <c r="P96" s="261"/>
      <c r="Q96" s="139"/>
      <c r="R96" s="139"/>
      <c r="S96" s="11"/>
      <c r="T96" s="11"/>
      <c r="V96" s="167"/>
      <c r="W96" s="167"/>
      <c r="X96" s="167"/>
      <c r="Y96" s="4"/>
      <c r="Z96" s="4"/>
      <c r="AB96" s="4"/>
      <c r="AC96" s="4"/>
      <c r="AD96" s="4"/>
    </row>
    <row r="97" spans="1:66" x14ac:dyDescent="0.3">
      <c r="D97" s="29"/>
      <c r="V97" s="167"/>
      <c r="W97" s="167"/>
      <c r="X97" s="167"/>
      <c r="Y97" s="4"/>
      <c r="Z97" s="4"/>
      <c r="AB97" s="4"/>
      <c r="AC97" s="4"/>
      <c r="AD97" s="4"/>
    </row>
    <row r="98" spans="1:66" x14ac:dyDescent="0.3">
      <c r="D98" s="29"/>
      <c r="V98" s="167"/>
      <c r="W98" s="167"/>
      <c r="X98" s="167"/>
      <c r="Y98" s="4"/>
      <c r="Z98" s="4"/>
      <c r="AB98" s="4"/>
      <c r="AC98" s="4"/>
      <c r="AD98" s="4"/>
    </row>
    <row r="99" spans="1:66" x14ac:dyDescent="0.3">
      <c r="A99" s="2" t="s">
        <v>39</v>
      </c>
      <c r="F99" t="s">
        <v>83</v>
      </c>
      <c r="R99" s="209"/>
      <c r="X99" s="4"/>
      <c r="Y99" s="4"/>
      <c r="Z99" s="4"/>
      <c r="AB99" s="5"/>
      <c r="AC99" s="4"/>
      <c r="AD99" s="4"/>
      <c r="AI99" s="139"/>
      <c r="AM99" s="139"/>
      <c r="AS99" s="5"/>
      <c r="BB99" s="3"/>
      <c r="BH99" s="4"/>
      <c r="BI99" s="4"/>
      <c r="BJ99" s="5"/>
      <c r="BK99" s="5"/>
      <c r="BL99" s="5"/>
      <c r="BM99" s="5"/>
    </row>
    <row r="100" spans="1:66" ht="18" customHeight="1" x14ac:dyDescent="0.35">
      <c r="A100" s="2" t="s">
        <v>117</v>
      </c>
      <c r="B100" s="2" t="s">
        <v>1</v>
      </c>
      <c r="C100" s="2" t="s">
        <v>2</v>
      </c>
      <c r="D100" s="2" t="s">
        <v>2</v>
      </c>
      <c r="E100" s="2" t="s">
        <v>3</v>
      </c>
      <c r="F100" s="2" t="s">
        <v>3</v>
      </c>
      <c r="G100" s="2" t="s">
        <v>4</v>
      </c>
      <c r="H100" s="2" t="s">
        <v>5</v>
      </c>
      <c r="I100" s="2" t="s">
        <v>6</v>
      </c>
      <c r="J100" s="2" t="s">
        <v>7</v>
      </c>
      <c r="K100" s="2" t="s">
        <v>8</v>
      </c>
      <c r="L100" s="2" t="s">
        <v>9</v>
      </c>
      <c r="M100" s="262"/>
      <c r="N100" s="6"/>
      <c r="O100" s="6"/>
      <c r="P100" s="138"/>
      <c r="Q100" s="138"/>
      <c r="R100" s="274"/>
      <c r="S100" s="274"/>
      <c r="T100" s="274"/>
      <c r="X100" s="4"/>
      <c r="Y100" s="4"/>
      <c r="Z100" s="4"/>
      <c r="AB100" s="4"/>
      <c r="AC100" s="5"/>
      <c r="AD100" s="4"/>
      <c r="AS100" s="4"/>
      <c r="AT100" s="5"/>
      <c r="BI100" s="4"/>
      <c r="BJ100" s="4"/>
      <c r="BK100" s="5"/>
      <c r="BL100" s="5"/>
      <c r="BM100" s="5"/>
      <c r="BN100" s="5"/>
    </row>
    <row r="101" spans="1:66" ht="16.2" x14ac:dyDescent="0.3">
      <c r="B101" s="2" t="s">
        <v>10</v>
      </c>
      <c r="C101" s="2" t="s">
        <v>11</v>
      </c>
      <c r="D101" s="2" t="s">
        <v>102</v>
      </c>
      <c r="E101" s="2" t="s">
        <v>12</v>
      </c>
      <c r="F101" s="2" t="s">
        <v>13</v>
      </c>
      <c r="G101" s="2"/>
      <c r="H101" s="2"/>
      <c r="I101" s="2" t="s">
        <v>14</v>
      </c>
      <c r="J101" s="2" t="s">
        <v>14</v>
      </c>
      <c r="K101" s="2" t="s">
        <v>15</v>
      </c>
      <c r="L101" s="2" t="s">
        <v>15</v>
      </c>
      <c r="M101" s="6"/>
      <c r="N101" s="6"/>
      <c r="O101" s="6"/>
      <c r="P101" s="6"/>
      <c r="Q101" s="6"/>
      <c r="R101" s="166"/>
      <c r="S101" s="208"/>
      <c r="T101" s="6"/>
      <c r="V101" s="6"/>
      <c r="W101" s="6"/>
      <c r="X101" s="197"/>
      <c r="Y101" s="6"/>
      <c r="Z101" s="197"/>
      <c r="AB101" s="4"/>
      <c r="AC101" s="4"/>
      <c r="AD101" s="4"/>
      <c r="BI101" s="4"/>
      <c r="BJ101" s="4"/>
      <c r="BK101" s="4"/>
      <c r="BL101" s="4"/>
      <c r="BM101" s="4"/>
      <c r="BN101" s="4"/>
    </row>
    <row r="102" spans="1:66" x14ac:dyDescent="0.3">
      <c r="I102" s="4"/>
      <c r="R102" s="167"/>
      <c r="V102" s="6"/>
      <c r="W102" s="6"/>
      <c r="X102" s="198"/>
      <c r="Y102" s="6"/>
      <c r="Z102" s="198"/>
      <c r="AB102" s="4"/>
      <c r="AC102" s="4"/>
      <c r="AD102" s="4"/>
      <c r="BI102" s="4"/>
      <c r="BJ102" s="4"/>
      <c r="BK102" s="4"/>
      <c r="BL102" s="4"/>
      <c r="BM102" s="4"/>
      <c r="BN102" s="4"/>
    </row>
    <row r="103" spans="1:66" x14ac:dyDescent="0.3">
      <c r="A103" s="7">
        <v>1</v>
      </c>
      <c r="B103" s="270">
        <v>0</v>
      </c>
      <c r="C103" s="3">
        <v>0.96</v>
      </c>
      <c r="D103" s="8">
        <f t="shared" ref="D103:D144" si="5">C103*0.622859047165353</f>
        <v>0.5979446852787389</v>
      </c>
      <c r="E103">
        <v>57.8</v>
      </c>
      <c r="F103">
        <f>(E103/1000)</f>
        <v>5.7799999999999997E-2</v>
      </c>
      <c r="G103" s="9">
        <v>0.39305555555555555</v>
      </c>
      <c r="H103" s="9">
        <v>0.43888888888888888</v>
      </c>
      <c r="I103" s="10">
        <v>8.52</v>
      </c>
      <c r="J103" s="3">
        <v>6.91</v>
      </c>
      <c r="K103">
        <v>2.4253999999999998</v>
      </c>
      <c r="L103">
        <v>2.4700000000000002</v>
      </c>
      <c r="M103" s="139"/>
      <c r="N103" s="261"/>
      <c r="O103" s="261"/>
      <c r="P103" s="139"/>
      <c r="Q103" s="139"/>
      <c r="R103" s="257"/>
      <c r="S103" s="11"/>
      <c r="T103" s="211"/>
      <c r="V103" s="5"/>
      <c r="W103" s="36"/>
      <c r="X103" s="36"/>
      <c r="Y103" s="36"/>
      <c r="Z103" s="36"/>
      <c r="AB103" s="4"/>
      <c r="AC103" s="4"/>
      <c r="AD103" s="4"/>
      <c r="BI103" s="4"/>
      <c r="BJ103" s="4"/>
      <c r="BK103" s="4"/>
      <c r="BL103" s="4"/>
      <c r="BM103" s="4"/>
      <c r="BN103" s="4"/>
    </row>
    <row r="104" spans="1:66" x14ac:dyDescent="0.3">
      <c r="A104" s="7">
        <v>2</v>
      </c>
      <c r="B104" s="270"/>
      <c r="C104" s="3">
        <v>0.99</v>
      </c>
      <c r="D104" s="8">
        <f t="shared" si="5"/>
        <v>0.61663045669369942</v>
      </c>
      <c r="E104">
        <v>57.8</v>
      </c>
      <c r="F104">
        <f t="shared" ref="F104:F144" si="6">(E104/1000)</f>
        <v>5.7799999999999997E-2</v>
      </c>
      <c r="G104" s="9">
        <v>0.39305555555555555</v>
      </c>
      <c r="H104" s="9">
        <v>0.44027777777777777</v>
      </c>
      <c r="I104" s="10">
        <v>8.52</v>
      </c>
      <c r="J104" s="3">
        <v>6.91</v>
      </c>
      <c r="K104">
        <v>2.4253999999999998</v>
      </c>
      <c r="L104">
        <v>2.4792999999999998</v>
      </c>
      <c r="M104" s="139"/>
      <c r="N104" s="261"/>
      <c r="O104" s="261"/>
      <c r="P104" s="139"/>
      <c r="Q104" s="139"/>
      <c r="R104" s="257"/>
      <c r="S104" s="11"/>
      <c r="T104" s="211"/>
      <c r="V104" s="5"/>
      <c r="W104" s="36"/>
      <c r="X104" s="36"/>
      <c r="Y104" s="36"/>
      <c r="Z104" s="36"/>
      <c r="AB104" s="4"/>
      <c r="AC104" s="4"/>
      <c r="AD104" s="4"/>
      <c r="BI104" s="4"/>
      <c r="BJ104" s="4"/>
      <c r="BK104" s="4"/>
      <c r="BL104" s="4"/>
      <c r="BM104" s="4"/>
      <c r="BN104" s="4"/>
    </row>
    <row r="105" spans="1:66" x14ac:dyDescent="0.3">
      <c r="A105" s="7">
        <v>3</v>
      </c>
      <c r="B105" s="270"/>
      <c r="C105" s="3">
        <v>0.96</v>
      </c>
      <c r="D105" s="8">
        <f t="shared" si="5"/>
        <v>0.5979446852787389</v>
      </c>
      <c r="E105">
        <v>57.8</v>
      </c>
      <c r="F105">
        <f t="shared" si="6"/>
        <v>5.7799999999999997E-2</v>
      </c>
      <c r="G105" s="9">
        <v>0.39305555555555555</v>
      </c>
      <c r="H105" s="9">
        <v>0.43194444444444446</v>
      </c>
      <c r="I105" s="10">
        <v>8.52</v>
      </c>
      <c r="J105" s="3">
        <v>7.58</v>
      </c>
      <c r="K105">
        <v>2.4253999999999998</v>
      </c>
      <c r="L105">
        <v>2.4662999999999999</v>
      </c>
      <c r="M105" s="139"/>
      <c r="N105" s="261"/>
      <c r="O105" s="261"/>
      <c r="P105" s="139"/>
      <c r="Q105" s="139"/>
      <c r="R105" s="257"/>
      <c r="S105" s="11"/>
      <c r="T105" s="211"/>
      <c r="V105" s="5"/>
      <c r="W105" s="36"/>
      <c r="X105" s="36"/>
      <c r="Y105" s="36"/>
      <c r="Z105" s="36"/>
      <c r="AB105" s="4"/>
      <c r="AC105" s="4"/>
      <c r="AD105" s="4"/>
      <c r="BI105" s="4"/>
      <c r="BJ105" s="4"/>
      <c r="BK105" s="4"/>
      <c r="BL105" s="4"/>
      <c r="BM105" s="4"/>
      <c r="BN105" s="4"/>
    </row>
    <row r="106" spans="1:66" x14ac:dyDescent="0.3">
      <c r="A106" s="7">
        <v>4</v>
      </c>
      <c r="B106" s="270"/>
      <c r="C106" s="3">
        <v>0.99</v>
      </c>
      <c r="D106" s="8">
        <f t="shared" si="5"/>
        <v>0.61663045669369942</v>
      </c>
      <c r="E106">
        <v>57.8</v>
      </c>
      <c r="F106">
        <f t="shared" si="6"/>
        <v>5.7799999999999997E-2</v>
      </c>
      <c r="G106" s="9">
        <v>0.39305555555555555</v>
      </c>
      <c r="H106" s="9">
        <v>0.43472222222222223</v>
      </c>
      <c r="I106" s="10">
        <v>8.52</v>
      </c>
      <c r="J106" s="3">
        <v>7.08</v>
      </c>
      <c r="K106">
        <v>2.4253999999999998</v>
      </c>
      <c r="L106">
        <v>2.4668000000000001</v>
      </c>
      <c r="M106" s="139"/>
      <c r="N106" s="261"/>
      <c r="O106" s="261"/>
      <c r="P106" s="139"/>
      <c r="Q106" s="139"/>
      <c r="R106" s="257"/>
      <c r="S106" s="11"/>
      <c r="T106" s="211"/>
      <c r="V106" s="5"/>
      <c r="W106" s="36"/>
      <c r="X106" s="36"/>
      <c r="Y106" s="36"/>
      <c r="Z106" s="36"/>
      <c r="AB106" s="4"/>
      <c r="AC106" s="4"/>
      <c r="AD106" s="4"/>
      <c r="BI106" s="4"/>
      <c r="BJ106" s="4"/>
      <c r="BK106" s="4"/>
      <c r="BL106" s="4"/>
      <c r="BM106" s="4"/>
      <c r="BN106" s="4"/>
    </row>
    <row r="107" spans="1:66" x14ac:dyDescent="0.3">
      <c r="A107" s="7">
        <v>5</v>
      </c>
      <c r="B107" s="270"/>
      <c r="C107" s="3">
        <v>1</v>
      </c>
      <c r="D107" s="8">
        <f t="shared" si="5"/>
        <v>0.62285904716535301</v>
      </c>
      <c r="E107">
        <v>57.8</v>
      </c>
      <c r="F107">
        <f t="shared" si="6"/>
        <v>5.7799999999999997E-2</v>
      </c>
      <c r="G107" s="9">
        <v>0.39305555555555555</v>
      </c>
      <c r="H107" s="9">
        <v>0.4368055555555555</v>
      </c>
      <c r="I107" s="10">
        <v>8.52</v>
      </c>
      <c r="J107" s="3">
        <v>6.87</v>
      </c>
      <c r="K107">
        <v>2.4253999999999998</v>
      </c>
      <c r="L107">
        <v>2.4954999999999998</v>
      </c>
      <c r="M107" s="139"/>
      <c r="N107" s="261"/>
      <c r="O107" s="261"/>
      <c r="P107" s="139"/>
      <c r="Q107" s="139"/>
      <c r="R107" s="257"/>
      <c r="S107" s="11"/>
      <c r="T107" s="211"/>
      <c r="V107" s="5"/>
      <c r="W107" s="36"/>
      <c r="X107" s="36"/>
      <c r="Y107" s="36"/>
      <c r="Z107" s="36"/>
      <c r="AB107" s="4"/>
      <c r="AC107" s="4"/>
      <c r="AD107" s="4"/>
      <c r="BI107" s="4"/>
      <c r="BJ107" s="4"/>
      <c r="BK107" s="4"/>
      <c r="BL107" s="4"/>
      <c r="BM107" s="4"/>
      <c r="BN107" s="4"/>
    </row>
    <row r="108" spans="1:66" x14ac:dyDescent="0.3">
      <c r="A108" s="7" t="s">
        <v>16</v>
      </c>
      <c r="B108" s="270"/>
      <c r="C108" s="3">
        <v>0</v>
      </c>
      <c r="D108" s="8">
        <f t="shared" si="5"/>
        <v>0</v>
      </c>
      <c r="E108">
        <v>57.8</v>
      </c>
      <c r="F108">
        <f t="shared" si="6"/>
        <v>5.7799999999999997E-2</v>
      </c>
      <c r="G108" s="9">
        <v>0.39305555555555555</v>
      </c>
      <c r="H108" s="9">
        <v>0.43541666666666662</v>
      </c>
      <c r="I108" s="10">
        <v>8.52</v>
      </c>
      <c r="J108" s="11">
        <v>8.2200000000000006</v>
      </c>
      <c r="K108">
        <v>2.4253999999999998</v>
      </c>
      <c r="L108">
        <v>2.4742000000000002</v>
      </c>
      <c r="M108" s="139"/>
      <c r="N108" s="261"/>
      <c r="O108" s="261"/>
      <c r="P108" s="139"/>
      <c r="Q108" s="139"/>
      <c r="R108" s="257"/>
      <c r="S108" s="11"/>
      <c r="T108" s="211"/>
      <c r="V108" s="5"/>
      <c r="W108" s="36"/>
      <c r="X108" s="36"/>
      <c r="Y108" s="36"/>
      <c r="Z108" s="36"/>
      <c r="AB108" s="4"/>
      <c r="AC108" s="4"/>
      <c r="AD108" s="4"/>
    </row>
    <row r="109" spans="1:66" x14ac:dyDescent="0.3">
      <c r="A109" s="7">
        <v>1</v>
      </c>
      <c r="B109" s="270">
        <v>20</v>
      </c>
      <c r="C109" s="3">
        <v>1.04</v>
      </c>
      <c r="D109" s="8">
        <f t="shared" si="5"/>
        <v>0.64777340905196712</v>
      </c>
      <c r="E109">
        <v>57.8</v>
      </c>
      <c r="F109">
        <f t="shared" si="6"/>
        <v>5.7799999999999997E-2</v>
      </c>
      <c r="G109" s="9">
        <v>0.40347222222222223</v>
      </c>
      <c r="H109" s="9">
        <v>0.48472222222222222</v>
      </c>
      <c r="I109" s="10">
        <v>8.52</v>
      </c>
      <c r="J109" s="3">
        <v>13.27</v>
      </c>
      <c r="K109">
        <v>2.4253999999999998</v>
      </c>
      <c r="L109">
        <v>2.3462999999999998</v>
      </c>
      <c r="M109" s="139"/>
      <c r="N109" s="261"/>
      <c r="O109" s="261"/>
      <c r="P109" s="139"/>
      <c r="Q109" s="139"/>
      <c r="R109" s="257"/>
      <c r="S109" s="11"/>
      <c r="T109" s="211"/>
      <c r="V109" s="5"/>
      <c r="W109" s="36"/>
      <c r="X109" s="36"/>
      <c r="Y109" s="36"/>
      <c r="Z109" s="36"/>
      <c r="AB109" s="4"/>
      <c r="AC109" s="4"/>
      <c r="AD109" s="4"/>
    </row>
    <row r="110" spans="1:66" x14ac:dyDescent="0.3">
      <c r="A110" s="7">
        <v>2</v>
      </c>
      <c r="B110" s="270"/>
      <c r="C110" s="3">
        <v>0.92</v>
      </c>
      <c r="D110" s="8">
        <f t="shared" si="5"/>
        <v>0.57303032339212479</v>
      </c>
      <c r="E110">
        <v>57.8</v>
      </c>
      <c r="F110">
        <f t="shared" si="6"/>
        <v>5.7799999999999997E-2</v>
      </c>
      <c r="G110" s="9">
        <v>0.40347222222222223</v>
      </c>
      <c r="H110" s="9">
        <v>0.47638888888888892</v>
      </c>
      <c r="I110" s="10">
        <v>8.52</v>
      </c>
      <c r="J110" s="3">
        <v>13.31</v>
      </c>
      <c r="K110">
        <v>2.4253999999999998</v>
      </c>
      <c r="L110">
        <v>2.3401000000000001</v>
      </c>
      <c r="M110" s="139"/>
      <c r="N110" s="261"/>
      <c r="O110" s="261"/>
      <c r="P110" s="139"/>
      <c r="Q110" s="139"/>
      <c r="R110" s="257"/>
      <c r="S110" s="11"/>
      <c r="T110" s="211"/>
      <c r="V110" s="5"/>
      <c r="W110" s="36"/>
      <c r="X110" s="36"/>
      <c r="Y110" s="36"/>
      <c r="Z110" s="36"/>
      <c r="AB110" s="4"/>
      <c r="AC110" s="4"/>
      <c r="AD110" s="4"/>
    </row>
    <row r="111" spans="1:66" x14ac:dyDescent="0.3">
      <c r="A111" s="7">
        <v>3</v>
      </c>
      <c r="B111" s="270"/>
      <c r="C111" s="3">
        <v>1.05</v>
      </c>
      <c r="D111" s="8">
        <f t="shared" si="5"/>
        <v>0.6540019995236207</v>
      </c>
      <c r="E111">
        <v>57.8</v>
      </c>
      <c r="F111">
        <f t="shared" si="6"/>
        <v>5.7799999999999997E-2</v>
      </c>
      <c r="G111" s="9">
        <v>0.40347222222222223</v>
      </c>
      <c r="H111" s="9">
        <v>0.4777777777777778</v>
      </c>
      <c r="I111" s="10">
        <v>8.52</v>
      </c>
      <c r="J111" s="3">
        <v>11.95</v>
      </c>
      <c r="K111">
        <v>2.4253999999999998</v>
      </c>
      <c r="L111">
        <v>2.3330000000000002</v>
      </c>
      <c r="M111" s="139"/>
      <c r="N111" s="261"/>
      <c r="O111" s="261"/>
      <c r="P111" s="139"/>
      <c r="Q111" s="139"/>
      <c r="R111" s="257"/>
      <c r="S111" s="11"/>
      <c r="T111" s="211"/>
      <c r="V111" s="5"/>
      <c r="W111" s="36"/>
      <c r="X111" s="36"/>
      <c r="Y111" s="36"/>
      <c r="Z111" s="36"/>
      <c r="AB111" s="4"/>
      <c r="AC111" s="4"/>
      <c r="AD111" s="4"/>
    </row>
    <row r="112" spans="1:66" x14ac:dyDescent="0.3">
      <c r="A112" s="7">
        <v>4</v>
      </c>
      <c r="B112" s="270"/>
      <c r="C112" s="3">
        <v>0.91</v>
      </c>
      <c r="D112" s="8">
        <f t="shared" si="5"/>
        <v>0.5668017329204712</v>
      </c>
      <c r="E112">
        <v>57.8</v>
      </c>
      <c r="F112">
        <f t="shared" si="6"/>
        <v>5.7799999999999997E-2</v>
      </c>
      <c r="G112" s="9">
        <v>0.40347222222222223</v>
      </c>
      <c r="H112" s="9">
        <v>0.48333333333333334</v>
      </c>
      <c r="I112" s="10">
        <v>8.52</v>
      </c>
      <c r="J112" s="3">
        <v>12.65</v>
      </c>
      <c r="K112">
        <v>2.4253999999999998</v>
      </c>
      <c r="L112">
        <v>2.3321000000000001</v>
      </c>
      <c r="M112" s="139"/>
      <c r="N112" s="261"/>
      <c r="O112" s="261"/>
      <c r="P112" s="139"/>
      <c r="Q112" s="139"/>
      <c r="R112" s="257"/>
      <c r="S112" s="11"/>
      <c r="T112" s="211"/>
      <c r="V112" s="5"/>
      <c r="W112" s="36"/>
      <c r="X112" s="36"/>
      <c r="Y112" s="36"/>
      <c r="Z112" s="36"/>
      <c r="AB112" s="4"/>
      <c r="AC112" s="4"/>
      <c r="AD112" s="4"/>
    </row>
    <row r="113" spans="1:30" x14ac:dyDescent="0.3">
      <c r="A113" s="7">
        <v>5</v>
      </c>
      <c r="B113" s="270"/>
      <c r="C113" s="3">
        <v>1.02</v>
      </c>
      <c r="D113" s="8">
        <f t="shared" si="5"/>
        <v>0.63531622810866006</v>
      </c>
      <c r="E113">
        <v>57.8</v>
      </c>
      <c r="F113">
        <f t="shared" si="6"/>
        <v>5.7799999999999997E-2</v>
      </c>
      <c r="G113" s="9">
        <v>0.40347222222222223</v>
      </c>
      <c r="H113" s="9">
        <v>0.48125000000000001</v>
      </c>
      <c r="I113" s="10">
        <v>8.52</v>
      </c>
      <c r="J113" s="3">
        <v>11.84</v>
      </c>
      <c r="K113">
        <v>2.4253999999999998</v>
      </c>
      <c r="L113">
        <v>2.3538999999999999</v>
      </c>
      <c r="M113" s="139"/>
      <c r="N113" s="261"/>
      <c r="O113" s="261"/>
      <c r="P113" s="139"/>
      <c r="Q113" s="139"/>
      <c r="R113" s="257"/>
      <c r="S113" s="11"/>
      <c r="T113" s="211"/>
      <c r="V113" s="5"/>
      <c r="W113" s="36"/>
      <c r="X113" s="36"/>
      <c r="Y113" s="36"/>
      <c r="Z113" s="36"/>
      <c r="AB113" s="4"/>
      <c r="AC113" s="4"/>
      <c r="AD113" s="4"/>
    </row>
    <row r="114" spans="1:30" x14ac:dyDescent="0.3">
      <c r="A114" s="7" t="s">
        <v>16</v>
      </c>
      <c r="B114" s="270"/>
      <c r="C114" s="3">
        <v>0</v>
      </c>
      <c r="D114" s="8">
        <f t="shared" si="5"/>
        <v>0</v>
      </c>
      <c r="E114">
        <v>57.8</v>
      </c>
      <c r="F114">
        <f t="shared" si="6"/>
        <v>5.7799999999999997E-2</v>
      </c>
      <c r="G114" s="9">
        <v>0.40347222222222223</v>
      </c>
      <c r="H114" s="9">
        <v>0.4861111111111111</v>
      </c>
      <c r="I114" s="10">
        <v>8.52</v>
      </c>
      <c r="J114" s="3">
        <v>8.36</v>
      </c>
      <c r="K114">
        <v>2.4253999999999998</v>
      </c>
      <c r="L114">
        <v>2.4479000000000002</v>
      </c>
      <c r="M114" s="139"/>
      <c r="N114" s="261"/>
      <c r="O114" s="261"/>
      <c r="P114" s="139"/>
      <c r="Q114" s="139"/>
      <c r="R114" s="257"/>
      <c r="S114" s="11"/>
      <c r="T114" s="211"/>
      <c r="V114" s="5"/>
      <c r="W114" s="36"/>
      <c r="X114" s="36"/>
      <c r="Y114" s="36"/>
      <c r="Z114" s="36"/>
      <c r="AB114" s="4"/>
      <c r="AC114" s="4"/>
      <c r="AD114" s="4"/>
    </row>
    <row r="115" spans="1:30" x14ac:dyDescent="0.3">
      <c r="A115" s="7">
        <v>1</v>
      </c>
      <c r="B115" s="270">
        <v>80</v>
      </c>
      <c r="C115" s="3">
        <v>0.96</v>
      </c>
      <c r="D115" s="8">
        <f t="shared" si="5"/>
        <v>0.5979446852787389</v>
      </c>
      <c r="E115">
        <v>57.8</v>
      </c>
      <c r="F115">
        <f t="shared" si="6"/>
        <v>5.7799999999999997E-2</v>
      </c>
      <c r="G115" s="9">
        <v>0.44444444444444442</v>
      </c>
      <c r="H115" s="9">
        <v>0.49305555555555558</v>
      </c>
      <c r="I115" s="10">
        <v>8.52</v>
      </c>
      <c r="J115" s="3">
        <v>16.45</v>
      </c>
      <c r="K115">
        <v>2.4253999999999998</v>
      </c>
      <c r="L115">
        <v>2.2631000000000001</v>
      </c>
      <c r="M115" s="139"/>
      <c r="N115" s="261"/>
      <c r="O115" s="261"/>
      <c r="P115" s="139"/>
      <c r="Q115" s="139"/>
      <c r="R115" s="257"/>
      <c r="S115" s="11"/>
      <c r="T115" s="211"/>
      <c r="V115" s="5"/>
      <c r="W115" s="36"/>
      <c r="X115" s="36"/>
      <c r="Y115" s="36"/>
      <c r="Z115" s="36"/>
      <c r="AB115" s="4"/>
      <c r="AC115" s="4"/>
      <c r="AD115" s="4"/>
    </row>
    <row r="116" spans="1:30" x14ac:dyDescent="0.3">
      <c r="A116" s="7">
        <v>2</v>
      </c>
      <c r="B116" s="270"/>
      <c r="C116" s="3">
        <v>0.99</v>
      </c>
      <c r="D116" s="8">
        <f t="shared" si="5"/>
        <v>0.61663045669369942</v>
      </c>
      <c r="E116">
        <v>57.8</v>
      </c>
      <c r="F116">
        <f t="shared" si="6"/>
        <v>5.7799999999999997E-2</v>
      </c>
      <c r="G116" s="9">
        <v>0.44444444444444442</v>
      </c>
      <c r="H116" s="9">
        <v>0.48958333333333331</v>
      </c>
      <c r="I116" s="10">
        <v>8.52</v>
      </c>
      <c r="J116" s="3">
        <v>15.58</v>
      </c>
      <c r="K116">
        <v>2.4253999999999998</v>
      </c>
      <c r="L116">
        <v>2.2682000000000002</v>
      </c>
      <c r="M116" s="139"/>
      <c r="N116" s="261"/>
      <c r="O116" s="261"/>
      <c r="P116" s="139"/>
      <c r="Q116" s="139"/>
      <c r="R116" s="257"/>
      <c r="S116" s="11"/>
      <c r="T116" s="211"/>
      <c r="V116" s="5"/>
      <c r="W116" s="36"/>
      <c r="X116" s="36"/>
      <c r="Y116" s="36"/>
      <c r="Z116" s="36"/>
      <c r="AB116" s="4"/>
      <c r="AC116" s="4"/>
      <c r="AD116" s="4"/>
    </row>
    <row r="117" spans="1:30" x14ac:dyDescent="0.3">
      <c r="A117" s="7">
        <v>3</v>
      </c>
      <c r="B117" s="270"/>
      <c r="C117" s="3">
        <v>0.96</v>
      </c>
      <c r="D117" s="8">
        <f t="shared" si="5"/>
        <v>0.5979446852787389</v>
      </c>
      <c r="E117">
        <v>57.8</v>
      </c>
      <c r="F117">
        <f t="shared" si="6"/>
        <v>5.7799999999999997E-2</v>
      </c>
      <c r="G117" s="9">
        <v>0.44444444444444442</v>
      </c>
      <c r="H117" s="9">
        <v>0.49027777777777781</v>
      </c>
      <c r="I117" s="10">
        <v>8.52</v>
      </c>
      <c r="J117" s="3">
        <v>14.99</v>
      </c>
      <c r="K117">
        <v>2.4253999999999998</v>
      </c>
      <c r="L117">
        <v>2.2980999999999998</v>
      </c>
      <c r="M117" s="139"/>
      <c r="N117" s="261"/>
      <c r="O117" s="261"/>
      <c r="P117" s="139"/>
      <c r="Q117" s="139"/>
      <c r="R117" s="257"/>
      <c r="S117" s="11"/>
      <c r="T117" s="211"/>
      <c r="V117" s="35"/>
      <c r="W117" s="36"/>
      <c r="X117" s="36"/>
      <c r="Y117" s="36"/>
      <c r="Z117" s="36"/>
      <c r="AB117" s="4"/>
      <c r="AC117" s="4"/>
      <c r="AD117" s="4"/>
    </row>
    <row r="118" spans="1:30" x14ac:dyDescent="0.3">
      <c r="A118" s="7">
        <v>4</v>
      </c>
      <c r="B118" s="270"/>
      <c r="C118" s="3">
        <v>0.99</v>
      </c>
      <c r="D118" s="8">
        <f t="shared" si="5"/>
        <v>0.61663045669369942</v>
      </c>
      <c r="E118">
        <v>57.8</v>
      </c>
      <c r="F118">
        <f t="shared" si="6"/>
        <v>5.7799999999999997E-2</v>
      </c>
      <c r="G118" s="9">
        <v>0.44444444444444442</v>
      </c>
      <c r="H118" s="9">
        <v>0.48819444444444443</v>
      </c>
      <c r="I118" s="10">
        <v>8.52</v>
      </c>
      <c r="J118" s="3">
        <v>18.3</v>
      </c>
      <c r="K118">
        <v>2.4253999999999998</v>
      </c>
      <c r="L118">
        <v>2.2473999999999998</v>
      </c>
      <c r="M118" s="139"/>
      <c r="N118" s="261"/>
      <c r="O118" s="261"/>
      <c r="P118" s="139"/>
      <c r="Q118" s="139"/>
      <c r="R118" s="257"/>
      <c r="S118" s="11"/>
      <c r="T118" s="211"/>
      <c r="V118" s="5"/>
      <c r="W118" s="36"/>
      <c r="X118" s="36"/>
      <c r="Y118" s="36"/>
      <c r="Z118" s="36"/>
      <c r="AB118" s="4"/>
      <c r="AC118" s="4"/>
      <c r="AD118" s="4"/>
    </row>
    <row r="119" spans="1:30" x14ac:dyDescent="0.3">
      <c r="A119" s="7">
        <v>5</v>
      </c>
      <c r="B119" s="270"/>
      <c r="C119" s="3">
        <v>1</v>
      </c>
      <c r="D119" s="8">
        <f t="shared" si="5"/>
        <v>0.62285904716535301</v>
      </c>
      <c r="E119">
        <v>57.8</v>
      </c>
      <c r="F119">
        <f t="shared" si="6"/>
        <v>5.7799999999999997E-2</v>
      </c>
      <c r="G119" s="9">
        <v>0.44444444444444442</v>
      </c>
      <c r="H119" s="9">
        <v>0.4916666666666667</v>
      </c>
      <c r="I119" s="10">
        <v>8.52</v>
      </c>
      <c r="J119" s="3">
        <v>16.64</v>
      </c>
      <c r="K119">
        <v>2.4253999999999998</v>
      </c>
      <c r="L119">
        <v>2.2547000000000001</v>
      </c>
      <c r="M119" s="139"/>
      <c r="N119" s="261"/>
      <c r="O119" s="261"/>
      <c r="P119" s="139"/>
      <c r="Q119" s="139"/>
      <c r="R119" s="257"/>
      <c r="S119" s="11"/>
      <c r="T119" s="211"/>
      <c r="V119" s="5"/>
      <c r="W119" s="36"/>
      <c r="X119" s="36"/>
      <c r="Y119" s="36"/>
      <c r="Z119" s="36"/>
      <c r="AB119" s="4"/>
      <c r="AC119" s="4"/>
      <c r="AD119" s="4"/>
    </row>
    <row r="120" spans="1:30" x14ac:dyDescent="0.3">
      <c r="A120" s="7" t="s">
        <v>16</v>
      </c>
      <c r="B120" s="270"/>
      <c r="C120" s="3">
        <v>0</v>
      </c>
      <c r="D120" s="8">
        <f t="shared" si="5"/>
        <v>0</v>
      </c>
      <c r="E120">
        <v>57.8</v>
      </c>
      <c r="F120">
        <f t="shared" si="6"/>
        <v>5.7799999999999997E-2</v>
      </c>
      <c r="G120" s="9">
        <v>0.44444444444444442</v>
      </c>
      <c r="H120" s="9">
        <v>0.49374999999999997</v>
      </c>
      <c r="I120" s="10">
        <v>8.52</v>
      </c>
      <c r="J120" s="3">
        <v>8.81</v>
      </c>
      <c r="K120">
        <v>2.4253999999999998</v>
      </c>
      <c r="L120">
        <v>2.4624000000000001</v>
      </c>
      <c r="M120" s="139"/>
      <c r="N120" s="261"/>
      <c r="O120" s="261"/>
      <c r="P120" s="139"/>
      <c r="Q120" s="139"/>
      <c r="R120" s="257"/>
      <c r="S120" s="11"/>
      <c r="T120" s="211"/>
      <c r="V120" s="5"/>
      <c r="W120" s="36"/>
      <c r="X120" s="36"/>
      <c r="Y120" s="36"/>
      <c r="Z120" s="36"/>
      <c r="AB120" s="4"/>
      <c r="AC120" s="4"/>
      <c r="AD120" s="4"/>
    </row>
    <row r="121" spans="1:30" x14ac:dyDescent="0.3">
      <c r="A121" s="7">
        <v>1</v>
      </c>
      <c r="B121" s="270">
        <v>160</v>
      </c>
      <c r="C121" s="3">
        <v>1.04</v>
      </c>
      <c r="D121" s="8">
        <f t="shared" si="5"/>
        <v>0.64777340905196712</v>
      </c>
      <c r="E121">
        <v>57.8</v>
      </c>
      <c r="F121">
        <f t="shared" si="6"/>
        <v>5.7799999999999997E-2</v>
      </c>
      <c r="G121" s="9">
        <v>0.50972222222222219</v>
      </c>
      <c r="H121" s="9">
        <v>0.54236111111111118</v>
      </c>
      <c r="I121" s="10">
        <v>8.6199999999999992</v>
      </c>
      <c r="J121" s="3">
        <v>15.64</v>
      </c>
      <c r="K121">
        <v>2.4253999999999998</v>
      </c>
      <c r="L121">
        <v>2.3136000000000001</v>
      </c>
      <c r="M121" s="139"/>
      <c r="N121" s="261"/>
      <c r="O121" s="261"/>
      <c r="P121" s="139"/>
      <c r="Q121" s="139"/>
      <c r="R121" s="257"/>
      <c r="S121" s="11"/>
      <c r="T121" s="211"/>
      <c r="V121" s="5"/>
      <c r="W121" s="36"/>
      <c r="X121" s="36"/>
      <c r="Y121" s="36"/>
      <c r="Z121" s="36"/>
      <c r="AB121" s="4"/>
      <c r="AC121" s="4"/>
      <c r="AD121" s="4"/>
    </row>
    <row r="122" spans="1:30" x14ac:dyDescent="0.3">
      <c r="A122" s="7">
        <v>2</v>
      </c>
      <c r="B122" s="270"/>
      <c r="C122" s="3">
        <v>0.92</v>
      </c>
      <c r="D122" s="8">
        <f t="shared" si="5"/>
        <v>0.57303032339212479</v>
      </c>
      <c r="E122">
        <v>57.8</v>
      </c>
      <c r="F122">
        <f t="shared" si="6"/>
        <v>5.7799999999999997E-2</v>
      </c>
      <c r="G122" s="9">
        <v>0.50972222222222219</v>
      </c>
      <c r="H122" s="9">
        <v>0.54375000000000007</v>
      </c>
      <c r="I122" s="10">
        <v>8.6199999999999992</v>
      </c>
      <c r="J122" s="12">
        <v>16.29</v>
      </c>
      <c r="K122">
        <v>2.4253999999999998</v>
      </c>
      <c r="L122">
        <v>2.3115000000000001</v>
      </c>
      <c r="M122" s="139"/>
      <c r="N122" s="261"/>
      <c r="O122" s="261"/>
      <c r="P122" s="139"/>
      <c r="Q122" s="139"/>
      <c r="R122" s="257"/>
      <c r="S122" s="11"/>
      <c r="T122" s="211"/>
      <c r="V122" s="5"/>
      <c r="W122" s="36"/>
      <c r="X122" s="36"/>
      <c r="Y122" s="36"/>
      <c r="Z122" s="36"/>
      <c r="AB122" s="4"/>
      <c r="AC122" s="4"/>
      <c r="AD122" s="4"/>
    </row>
    <row r="123" spans="1:30" x14ac:dyDescent="0.3">
      <c r="A123" s="7">
        <v>3</v>
      </c>
      <c r="B123" s="270"/>
      <c r="C123" s="3">
        <v>1.05</v>
      </c>
      <c r="D123" s="8">
        <f t="shared" si="5"/>
        <v>0.6540019995236207</v>
      </c>
      <c r="E123">
        <v>57.8</v>
      </c>
      <c r="F123">
        <f t="shared" si="6"/>
        <v>5.7799999999999997E-2</v>
      </c>
      <c r="G123" s="9">
        <v>0.50972222222222219</v>
      </c>
      <c r="H123" s="9">
        <v>0.54097222222222219</v>
      </c>
      <c r="I123" s="10">
        <v>8.6199999999999992</v>
      </c>
      <c r="J123" s="3">
        <v>16</v>
      </c>
      <c r="K123">
        <v>2.4253999999999998</v>
      </c>
      <c r="L123">
        <v>2.2957000000000001</v>
      </c>
      <c r="M123" s="139"/>
      <c r="N123" s="261"/>
      <c r="O123" s="261"/>
      <c r="P123" s="139"/>
      <c r="Q123" s="139"/>
      <c r="R123" s="257"/>
      <c r="S123" s="11"/>
      <c r="T123" s="211"/>
      <c r="V123" s="5"/>
      <c r="W123" s="36"/>
      <c r="X123" s="36"/>
      <c r="Y123" s="36"/>
      <c r="Z123" s="36"/>
      <c r="AB123" s="4"/>
      <c r="AC123" s="4"/>
      <c r="AD123" s="4"/>
    </row>
    <row r="124" spans="1:30" x14ac:dyDescent="0.3">
      <c r="A124" s="7">
        <v>4</v>
      </c>
      <c r="B124" s="270"/>
      <c r="C124" s="3">
        <v>0.91</v>
      </c>
      <c r="D124" s="8">
        <f t="shared" si="5"/>
        <v>0.5668017329204712</v>
      </c>
      <c r="E124">
        <v>57.8</v>
      </c>
      <c r="F124">
        <f t="shared" si="6"/>
        <v>5.7799999999999997E-2</v>
      </c>
      <c r="G124" s="9">
        <v>0.50972222222222219</v>
      </c>
      <c r="H124" s="9">
        <v>0.53194444444444444</v>
      </c>
      <c r="I124" s="10">
        <v>8.6199999999999992</v>
      </c>
      <c r="J124" s="3">
        <v>14.74</v>
      </c>
      <c r="K124">
        <v>2.4253999999999998</v>
      </c>
      <c r="L124">
        <v>2.3420000000000001</v>
      </c>
      <c r="M124" s="139"/>
      <c r="N124" s="261"/>
      <c r="O124" s="261"/>
      <c r="P124" s="139"/>
      <c r="Q124" s="139"/>
      <c r="R124" s="257"/>
      <c r="S124" s="11"/>
      <c r="T124" s="211"/>
      <c r="V124" s="5"/>
      <c r="W124" s="36"/>
      <c r="X124" s="36"/>
      <c r="Y124" s="36"/>
      <c r="Z124" s="36"/>
      <c r="AB124" s="4"/>
      <c r="AC124" s="4"/>
      <c r="AD124" s="4"/>
    </row>
    <row r="125" spans="1:30" x14ac:dyDescent="0.3">
      <c r="A125" s="7">
        <v>5</v>
      </c>
      <c r="B125" s="270"/>
      <c r="C125" s="3">
        <v>1.02</v>
      </c>
      <c r="D125" s="8">
        <f t="shared" si="5"/>
        <v>0.63531622810866006</v>
      </c>
      <c r="E125">
        <v>57.8</v>
      </c>
      <c r="F125">
        <f>(E125/1000)</f>
        <v>5.7799999999999997E-2</v>
      </c>
      <c r="G125" s="9">
        <v>0.50972222222222219</v>
      </c>
      <c r="H125" s="9">
        <v>0.54513888888888895</v>
      </c>
      <c r="I125" s="10">
        <v>8.6199999999999992</v>
      </c>
      <c r="J125" s="3">
        <v>15.56</v>
      </c>
      <c r="K125">
        <v>2.4253999999999998</v>
      </c>
      <c r="L125">
        <v>2.3031000000000001</v>
      </c>
      <c r="M125" s="139"/>
      <c r="N125" s="261"/>
      <c r="O125" s="261"/>
      <c r="P125" s="139"/>
      <c r="Q125" s="139"/>
      <c r="R125" s="257"/>
      <c r="S125" s="11"/>
      <c r="T125" s="211"/>
      <c r="V125" s="5"/>
      <c r="W125" s="36"/>
      <c r="X125" s="36"/>
      <c r="Y125" s="36"/>
      <c r="Z125" s="36"/>
      <c r="AB125" s="4"/>
      <c r="AC125" s="4"/>
      <c r="AD125" s="4"/>
    </row>
    <row r="126" spans="1:30" x14ac:dyDescent="0.3">
      <c r="A126" s="7" t="s">
        <v>16</v>
      </c>
      <c r="B126" s="270"/>
      <c r="C126" s="3">
        <v>0</v>
      </c>
      <c r="D126" s="8">
        <f t="shared" si="5"/>
        <v>0</v>
      </c>
      <c r="E126">
        <v>57.8</v>
      </c>
      <c r="F126">
        <f t="shared" si="6"/>
        <v>5.7799999999999997E-2</v>
      </c>
      <c r="G126" s="9">
        <v>0.50972222222222219</v>
      </c>
      <c r="H126" s="9">
        <v>0.54027777777777775</v>
      </c>
      <c r="I126" s="10">
        <v>8.6199999999999992</v>
      </c>
      <c r="J126" s="3">
        <v>8.26</v>
      </c>
      <c r="K126">
        <v>2.4253999999999998</v>
      </c>
      <c r="L126">
        <v>2.4580000000000002</v>
      </c>
      <c r="M126" s="139"/>
      <c r="N126" s="261"/>
      <c r="O126" s="261"/>
      <c r="P126" s="139"/>
      <c r="Q126" s="139"/>
      <c r="R126" s="257"/>
      <c r="S126" s="11"/>
      <c r="T126" s="211"/>
      <c r="V126" s="5"/>
      <c r="W126" s="36"/>
      <c r="X126" s="36"/>
      <c r="Y126" s="36"/>
      <c r="Z126" s="36"/>
      <c r="AB126" s="4"/>
      <c r="AC126" s="4"/>
      <c r="AD126" s="4"/>
    </row>
    <row r="127" spans="1:30" x14ac:dyDescent="0.3">
      <c r="A127" s="7">
        <v>1</v>
      </c>
      <c r="B127" s="270">
        <v>320</v>
      </c>
      <c r="C127" s="3">
        <v>0.96</v>
      </c>
      <c r="D127" s="8">
        <f t="shared" si="5"/>
        <v>0.5979446852787389</v>
      </c>
      <c r="E127">
        <v>57.8</v>
      </c>
      <c r="F127">
        <f t="shared" si="6"/>
        <v>5.7799999999999997E-2</v>
      </c>
      <c r="G127" s="9">
        <v>0.55347222222222225</v>
      </c>
      <c r="H127" s="9">
        <v>0.58263888888888882</v>
      </c>
      <c r="I127" s="10">
        <v>8.64</v>
      </c>
      <c r="J127" s="3">
        <v>17.399999999999999</v>
      </c>
      <c r="K127">
        <v>2.4253999999999998</v>
      </c>
      <c r="L127">
        <v>2.2753000000000001</v>
      </c>
      <c r="M127" s="139"/>
      <c r="N127" s="261"/>
      <c r="O127" s="261"/>
      <c r="P127" s="139"/>
      <c r="Q127" s="139"/>
      <c r="R127" s="257"/>
      <c r="S127" s="11"/>
      <c r="T127" s="211"/>
      <c r="V127" s="5"/>
      <c r="W127" s="36"/>
      <c r="X127" s="36"/>
      <c r="Y127" s="36"/>
      <c r="Z127" s="36"/>
      <c r="AB127" s="4"/>
      <c r="AC127" s="4"/>
      <c r="AD127" s="4"/>
    </row>
    <row r="128" spans="1:30" x14ac:dyDescent="0.3">
      <c r="A128" s="7">
        <v>2</v>
      </c>
      <c r="B128" s="270"/>
      <c r="C128" s="3">
        <v>0.99</v>
      </c>
      <c r="D128" s="8">
        <f t="shared" si="5"/>
        <v>0.61663045669369942</v>
      </c>
      <c r="E128">
        <v>57.8</v>
      </c>
      <c r="F128">
        <f t="shared" si="6"/>
        <v>5.7799999999999997E-2</v>
      </c>
      <c r="G128" s="9">
        <v>0.55347222222222225</v>
      </c>
      <c r="H128" s="9">
        <v>0.58402777777777781</v>
      </c>
      <c r="I128" s="10">
        <v>8.64</v>
      </c>
      <c r="J128" s="12">
        <v>17.46</v>
      </c>
      <c r="K128">
        <v>2.4253999999999998</v>
      </c>
      <c r="L128">
        <v>2.2827000000000002</v>
      </c>
      <c r="M128" s="139"/>
      <c r="N128" s="261"/>
      <c r="O128" s="261"/>
      <c r="P128" s="139"/>
      <c r="Q128" s="139"/>
      <c r="R128" s="257"/>
      <c r="S128" s="11"/>
      <c r="T128" s="211"/>
      <c r="V128" s="5"/>
      <c r="W128" s="36"/>
      <c r="X128" s="36"/>
      <c r="Y128" s="36"/>
      <c r="Z128" s="36"/>
      <c r="AB128" s="4"/>
      <c r="AC128" s="4"/>
      <c r="AD128" s="4"/>
    </row>
    <row r="129" spans="1:30" x14ac:dyDescent="0.3">
      <c r="A129" s="7">
        <v>3</v>
      </c>
      <c r="B129" s="270"/>
      <c r="C129" s="3">
        <v>0.96</v>
      </c>
      <c r="D129" s="8">
        <f t="shared" si="5"/>
        <v>0.5979446852787389</v>
      </c>
      <c r="E129">
        <v>57.8</v>
      </c>
      <c r="F129">
        <f t="shared" si="6"/>
        <v>5.7799999999999997E-2</v>
      </c>
      <c r="G129" s="9">
        <v>0.55347222222222225</v>
      </c>
      <c r="H129" s="9">
        <v>0.58611111111111114</v>
      </c>
      <c r="I129" s="10">
        <v>8.64</v>
      </c>
      <c r="J129" s="3">
        <v>17.89</v>
      </c>
      <c r="K129">
        <v>2.4253999999999998</v>
      </c>
      <c r="L129">
        <v>2.2867999999999999</v>
      </c>
      <c r="M129" s="139"/>
      <c r="N129" s="261"/>
      <c r="O129" s="261"/>
      <c r="P129" s="139"/>
      <c r="Q129" s="139"/>
      <c r="R129" s="257"/>
      <c r="S129" s="11"/>
      <c r="T129" s="211"/>
      <c r="V129" s="35"/>
      <c r="W129" s="36"/>
      <c r="X129" s="36"/>
      <c r="Y129" s="36"/>
      <c r="Z129" s="36"/>
      <c r="AB129" s="4"/>
      <c r="AC129" s="4"/>
      <c r="AD129" s="4"/>
    </row>
    <row r="130" spans="1:30" x14ac:dyDescent="0.3">
      <c r="A130" s="7">
        <v>4</v>
      </c>
      <c r="B130" s="270"/>
      <c r="C130" s="3">
        <v>0.99</v>
      </c>
      <c r="D130" s="8">
        <f t="shared" si="5"/>
        <v>0.61663045669369942</v>
      </c>
      <c r="E130">
        <v>57.8</v>
      </c>
      <c r="F130">
        <f t="shared" si="6"/>
        <v>5.7799999999999997E-2</v>
      </c>
      <c r="G130" s="9">
        <v>0.55347222222222225</v>
      </c>
      <c r="H130" s="9">
        <v>0.58750000000000002</v>
      </c>
      <c r="I130" s="10">
        <v>8.64</v>
      </c>
      <c r="J130" s="3">
        <v>20.94</v>
      </c>
      <c r="K130">
        <v>2.4253999999999998</v>
      </c>
      <c r="L130">
        <v>2.2551999999999999</v>
      </c>
      <c r="M130" s="139"/>
      <c r="N130" s="261"/>
      <c r="O130" s="261"/>
      <c r="P130" s="139"/>
      <c r="Q130" s="139"/>
      <c r="R130" s="257"/>
      <c r="S130" s="11"/>
      <c r="T130" s="211"/>
      <c r="V130" s="35"/>
      <c r="W130" s="36"/>
      <c r="X130" s="36"/>
      <c r="Y130" s="36"/>
      <c r="Z130" s="36"/>
      <c r="AB130" s="4"/>
      <c r="AC130" s="4"/>
      <c r="AD130" s="4"/>
    </row>
    <row r="131" spans="1:30" x14ac:dyDescent="0.3">
      <c r="A131" s="7">
        <v>5</v>
      </c>
      <c r="B131" s="270"/>
      <c r="C131" s="3">
        <v>1</v>
      </c>
      <c r="D131" s="8">
        <f t="shared" si="5"/>
        <v>0.62285904716535301</v>
      </c>
      <c r="E131">
        <v>57.8</v>
      </c>
      <c r="F131">
        <f t="shared" si="6"/>
        <v>5.7799999999999997E-2</v>
      </c>
      <c r="G131" s="9">
        <v>0.55347222222222225</v>
      </c>
      <c r="H131" s="9">
        <v>0.58472222222222225</v>
      </c>
      <c r="I131" s="10">
        <v>8.64</v>
      </c>
      <c r="J131" s="3">
        <v>19.41</v>
      </c>
      <c r="K131">
        <v>2.4253999999999998</v>
      </c>
      <c r="L131">
        <v>2.2633999999999999</v>
      </c>
      <c r="M131" s="139"/>
      <c r="N131" s="261"/>
      <c r="O131" s="261"/>
      <c r="P131" s="139"/>
      <c r="Q131" s="139"/>
      <c r="R131" s="257"/>
      <c r="S131" s="11"/>
      <c r="T131" s="211"/>
      <c r="V131" s="35"/>
      <c r="W131" s="36"/>
      <c r="X131" s="36"/>
      <c r="Y131" s="36"/>
      <c r="Z131" s="36"/>
      <c r="AB131" s="4"/>
      <c r="AC131" s="4"/>
      <c r="AD131" s="4"/>
    </row>
    <row r="132" spans="1:30" x14ac:dyDescent="0.3">
      <c r="A132" s="7" t="s">
        <v>16</v>
      </c>
      <c r="B132" s="270"/>
      <c r="C132" s="3">
        <v>0</v>
      </c>
      <c r="D132" s="8">
        <f t="shared" si="5"/>
        <v>0</v>
      </c>
      <c r="E132">
        <v>57.8</v>
      </c>
      <c r="F132">
        <f t="shared" si="6"/>
        <v>5.7799999999999997E-2</v>
      </c>
      <c r="G132" s="9">
        <v>0.55347222222222225</v>
      </c>
      <c r="H132" s="9">
        <v>0.58888888888888891</v>
      </c>
      <c r="I132" s="10">
        <v>8.64</v>
      </c>
      <c r="J132" s="3">
        <v>8.6</v>
      </c>
      <c r="K132">
        <v>2.4253999999999998</v>
      </c>
      <c r="L132">
        <v>2.4691999999999998</v>
      </c>
      <c r="M132" s="139"/>
      <c r="N132" s="261"/>
      <c r="O132" s="261"/>
      <c r="P132" s="139"/>
      <c r="Q132" s="139"/>
      <c r="R132" s="257"/>
      <c r="S132" s="11"/>
      <c r="T132" s="211"/>
      <c r="V132" s="35"/>
      <c r="W132" s="36"/>
      <c r="X132" s="36"/>
      <c r="Y132" s="36"/>
      <c r="Z132" s="36"/>
      <c r="AB132" s="4"/>
      <c r="AC132" s="4"/>
      <c r="AD132" s="4"/>
    </row>
    <row r="133" spans="1:30" x14ac:dyDescent="0.3">
      <c r="A133" s="7">
        <v>1</v>
      </c>
      <c r="B133" s="270">
        <v>500</v>
      </c>
      <c r="C133" s="3">
        <v>1.04</v>
      </c>
      <c r="D133" s="8">
        <f t="shared" si="5"/>
        <v>0.64777340905196712</v>
      </c>
      <c r="E133">
        <v>57.8</v>
      </c>
      <c r="F133">
        <f t="shared" si="6"/>
        <v>5.7799999999999997E-2</v>
      </c>
      <c r="G133" s="9">
        <v>0.59652777777777777</v>
      </c>
      <c r="H133" s="9">
        <v>0.62361111111111112</v>
      </c>
      <c r="I133" s="10">
        <v>8.5399999999999991</v>
      </c>
      <c r="J133" s="3">
        <v>17.55</v>
      </c>
      <c r="K133">
        <v>2.4253999999999998</v>
      </c>
      <c r="L133">
        <v>2.3332999999999999</v>
      </c>
      <c r="M133" s="139"/>
      <c r="N133" s="261"/>
      <c r="O133" s="261"/>
      <c r="P133" s="139"/>
      <c r="Q133" s="139"/>
      <c r="R133" s="257"/>
      <c r="S133" s="11"/>
      <c r="T133" s="211"/>
      <c r="V133" s="35"/>
      <c r="W133" s="36"/>
      <c r="X133" s="36"/>
      <c r="Y133" s="36"/>
      <c r="Z133" s="36"/>
      <c r="AB133" s="4"/>
      <c r="AC133" s="4"/>
      <c r="AD133" s="4"/>
    </row>
    <row r="134" spans="1:30" x14ac:dyDescent="0.3">
      <c r="A134" s="7">
        <v>2</v>
      </c>
      <c r="B134" s="270"/>
      <c r="C134" s="3">
        <v>0.92</v>
      </c>
      <c r="D134" s="8">
        <f t="shared" si="5"/>
        <v>0.57303032339212479</v>
      </c>
      <c r="E134">
        <v>57.8</v>
      </c>
      <c r="F134">
        <f t="shared" si="6"/>
        <v>5.7799999999999997E-2</v>
      </c>
      <c r="G134" s="9">
        <v>0.59652777777777777</v>
      </c>
      <c r="H134" s="9">
        <v>0.62083333333333335</v>
      </c>
      <c r="I134" s="10">
        <v>8.5399999999999991</v>
      </c>
      <c r="J134" s="12">
        <v>16.100000000000001</v>
      </c>
      <c r="K134">
        <v>2.4253999999999998</v>
      </c>
      <c r="L134">
        <v>2.3853</v>
      </c>
      <c r="M134" s="139"/>
      <c r="N134" s="261"/>
      <c r="O134" s="261"/>
      <c r="P134" s="139"/>
      <c r="Q134" s="139"/>
      <c r="R134" s="257"/>
      <c r="S134" s="11"/>
      <c r="T134" s="211"/>
      <c r="V134" s="5"/>
      <c r="W134" s="36"/>
      <c r="X134" s="36"/>
      <c r="Y134" s="36"/>
      <c r="Z134" s="36"/>
      <c r="AB134" s="4"/>
      <c r="AC134" s="4"/>
      <c r="AD134" s="4"/>
    </row>
    <row r="135" spans="1:30" x14ac:dyDescent="0.3">
      <c r="A135" s="7">
        <v>3</v>
      </c>
      <c r="B135" s="270"/>
      <c r="C135" s="3">
        <v>1.05</v>
      </c>
      <c r="D135" s="8">
        <f t="shared" si="5"/>
        <v>0.6540019995236207</v>
      </c>
      <c r="E135">
        <v>57.8</v>
      </c>
      <c r="F135">
        <f t="shared" si="6"/>
        <v>5.7799999999999997E-2</v>
      </c>
      <c r="G135" s="9">
        <v>0.59652777777777777</v>
      </c>
      <c r="H135" s="9">
        <v>0.62222222222222223</v>
      </c>
      <c r="I135" s="10">
        <v>8.5399999999999991</v>
      </c>
      <c r="J135" s="3">
        <v>18.420000000000002</v>
      </c>
      <c r="K135">
        <v>2.4253999999999998</v>
      </c>
      <c r="L135">
        <v>2.3052999999999999</v>
      </c>
      <c r="M135" s="139"/>
      <c r="N135" s="261"/>
      <c r="O135" s="261"/>
      <c r="P135" s="139"/>
      <c r="Q135" s="139"/>
      <c r="R135" s="257"/>
      <c r="S135" s="11"/>
      <c r="T135" s="211"/>
      <c r="V135" s="35"/>
      <c r="W135" s="36"/>
      <c r="X135" s="36"/>
      <c r="Y135" s="36"/>
      <c r="Z135" s="36"/>
      <c r="AB135" s="4"/>
      <c r="AC135" s="4"/>
      <c r="AD135" s="4"/>
    </row>
    <row r="136" spans="1:30" x14ac:dyDescent="0.3">
      <c r="A136" s="7">
        <v>4</v>
      </c>
      <c r="B136" s="270"/>
      <c r="C136" s="3">
        <v>0.91</v>
      </c>
      <c r="D136" s="8">
        <f t="shared" si="5"/>
        <v>0.5668017329204712</v>
      </c>
      <c r="E136">
        <v>57.8</v>
      </c>
      <c r="F136">
        <f t="shared" si="6"/>
        <v>5.7799999999999997E-2</v>
      </c>
      <c r="G136" s="9">
        <v>0.59652777777777777</v>
      </c>
      <c r="H136" s="9">
        <v>0.62291666666666667</v>
      </c>
      <c r="I136" s="10">
        <v>8.5399999999999991</v>
      </c>
      <c r="J136" s="3">
        <v>17.71</v>
      </c>
      <c r="K136">
        <v>2.4253999999999998</v>
      </c>
      <c r="L136">
        <v>2.3166000000000002</v>
      </c>
      <c r="M136" s="139"/>
      <c r="N136" s="261"/>
      <c r="O136" s="261"/>
      <c r="P136" s="139"/>
      <c r="Q136" s="139"/>
      <c r="R136" s="257"/>
      <c r="S136" s="11"/>
      <c r="T136" s="211"/>
      <c r="V136" s="35"/>
      <c r="W136" s="36"/>
      <c r="X136" s="36"/>
      <c r="Y136" s="36"/>
      <c r="Z136" s="36"/>
      <c r="AB136" s="4"/>
      <c r="AC136" s="4"/>
      <c r="AD136" s="4"/>
    </row>
    <row r="137" spans="1:30" x14ac:dyDescent="0.3">
      <c r="A137" s="7">
        <v>5</v>
      </c>
      <c r="B137" s="270"/>
      <c r="C137" s="3">
        <v>1.02</v>
      </c>
      <c r="D137" s="8">
        <f t="shared" si="5"/>
        <v>0.63531622810866006</v>
      </c>
      <c r="E137">
        <v>57.8</v>
      </c>
      <c r="F137">
        <f t="shared" si="6"/>
        <v>5.7799999999999997E-2</v>
      </c>
      <c r="G137" s="9">
        <v>0.59652777777777777</v>
      </c>
      <c r="H137" s="9">
        <v>0.625</v>
      </c>
      <c r="I137" s="10">
        <v>8.5399999999999991</v>
      </c>
      <c r="J137" s="3">
        <v>17.440000000000001</v>
      </c>
      <c r="K137">
        <v>2.4253999999999998</v>
      </c>
      <c r="L137">
        <v>2.3075999999999999</v>
      </c>
      <c r="M137" s="139"/>
      <c r="N137" s="261"/>
      <c r="O137" s="261"/>
      <c r="P137" s="139"/>
      <c r="Q137" s="139"/>
      <c r="R137" s="257"/>
      <c r="S137" s="11"/>
      <c r="T137" s="211"/>
      <c r="V137" s="35"/>
      <c r="W137" s="36"/>
      <c r="X137" s="36"/>
      <c r="Y137" s="36"/>
      <c r="Z137" s="36"/>
      <c r="AB137" s="4"/>
      <c r="AC137" s="4"/>
      <c r="AD137" s="4"/>
    </row>
    <row r="138" spans="1:30" x14ac:dyDescent="0.3">
      <c r="A138" s="7" t="s">
        <v>16</v>
      </c>
      <c r="B138" s="270"/>
      <c r="C138" s="3">
        <v>0</v>
      </c>
      <c r="D138" s="8">
        <f t="shared" si="5"/>
        <v>0</v>
      </c>
      <c r="E138">
        <v>57.8</v>
      </c>
      <c r="F138">
        <f t="shared" si="6"/>
        <v>5.7799999999999997E-2</v>
      </c>
      <c r="G138" s="9">
        <v>0.59652777777777777</v>
      </c>
      <c r="H138" s="9">
        <v>0.62569444444444444</v>
      </c>
      <c r="I138" s="10">
        <v>8.5399999999999991</v>
      </c>
      <c r="J138" s="3">
        <v>8.5</v>
      </c>
      <c r="K138">
        <v>2.4253999999999998</v>
      </c>
      <c r="L138">
        <v>2.4744999999999999</v>
      </c>
      <c r="M138" s="139"/>
      <c r="N138" s="261"/>
      <c r="O138" s="261"/>
      <c r="P138" s="139"/>
      <c r="Q138" s="139"/>
      <c r="R138" s="257"/>
      <c r="S138" s="11"/>
      <c r="T138" s="211"/>
      <c r="X138" s="4"/>
      <c r="Y138" s="4"/>
      <c r="Z138" s="4"/>
      <c r="AB138" s="4"/>
      <c r="AC138" s="4"/>
      <c r="AD138" s="4"/>
    </row>
    <row r="139" spans="1:30" x14ac:dyDescent="0.3">
      <c r="A139" s="7">
        <v>1</v>
      </c>
      <c r="B139" s="270">
        <v>700</v>
      </c>
      <c r="C139" s="3">
        <v>0.96</v>
      </c>
      <c r="D139" s="8">
        <f t="shared" si="5"/>
        <v>0.5979446852787389</v>
      </c>
      <c r="E139">
        <v>57.8</v>
      </c>
      <c r="F139">
        <f t="shared" si="6"/>
        <v>5.7799999999999997E-2</v>
      </c>
      <c r="G139" s="9">
        <v>0.6333333333333333</v>
      </c>
      <c r="H139" s="9">
        <v>0.66111111111111109</v>
      </c>
      <c r="I139" s="10">
        <v>8.5399999999999991</v>
      </c>
      <c r="J139" s="3">
        <v>18.309999999999999</v>
      </c>
      <c r="K139">
        <v>2.4253999999999998</v>
      </c>
      <c r="L139">
        <v>2.3311000000000002</v>
      </c>
      <c r="M139" s="139"/>
      <c r="N139" s="261"/>
      <c r="O139" s="261"/>
      <c r="P139" s="139"/>
      <c r="Q139" s="139"/>
      <c r="R139" s="257"/>
      <c r="S139" s="11"/>
      <c r="T139" s="211"/>
      <c r="X139" s="4"/>
      <c r="Y139" s="4"/>
      <c r="Z139" s="4"/>
      <c r="AB139" s="4"/>
      <c r="AC139" s="4"/>
      <c r="AD139" s="4"/>
    </row>
    <row r="140" spans="1:30" x14ac:dyDescent="0.3">
      <c r="A140" s="7">
        <v>2</v>
      </c>
      <c r="B140" s="270"/>
      <c r="C140" s="3">
        <v>0.99</v>
      </c>
      <c r="D140" s="8">
        <f t="shared" si="5"/>
        <v>0.61663045669369942</v>
      </c>
      <c r="E140">
        <v>57.8</v>
      </c>
      <c r="F140">
        <f t="shared" si="6"/>
        <v>5.7799999999999997E-2</v>
      </c>
      <c r="G140" s="9">
        <v>0.6333333333333333</v>
      </c>
      <c r="H140" s="9">
        <v>0.65902777777777777</v>
      </c>
      <c r="I140" s="10">
        <v>8.5399999999999991</v>
      </c>
      <c r="J140" s="12">
        <v>18.64</v>
      </c>
      <c r="K140">
        <v>2.4253999999999998</v>
      </c>
      <c r="L140">
        <v>2.3357000000000001</v>
      </c>
      <c r="M140" s="139"/>
      <c r="N140" s="261"/>
      <c r="O140" s="261"/>
      <c r="P140" s="139"/>
      <c r="Q140" s="139"/>
      <c r="R140" s="257"/>
      <c r="S140" s="11"/>
      <c r="T140" s="211"/>
      <c r="X140" s="4"/>
      <c r="Y140" s="4"/>
      <c r="Z140" s="4"/>
      <c r="AB140" s="4"/>
      <c r="AC140" s="4"/>
      <c r="AD140" s="4"/>
    </row>
    <row r="141" spans="1:30" x14ac:dyDescent="0.3">
      <c r="A141" s="7">
        <v>3</v>
      </c>
      <c r="B141" s="270"/>
      <c r="C141" s="3">
        <v>0.96</v>
      </c>
      <c r="D141" s="8">
        <f t="shared" si="5"/>
        <v>0.5979446852787389</v>
      </c>
      <c r="E141">
        <v>57.8</v>
      </c>
      <c r="F141">
        <f t="shared" si="6"/>
        <v>5.7799999999999997E-2</v>
      </c>
      <c r="G141" s="9">
        <v>0.6333333333333333</v>
      </c>
      <c r="H141" s="9">
        <v>0.66180555555555554</v>
      </c>
      <c r="I141" s="10">
        <v>8.5399999999999991</v>
      </c>
      <c r="J141" s="3">
        <v>18.16</v>
      </c>
      <c r="K141">
        <v>2.4253999999999998</v>
      </c>
      <c r="L141">
        <v>2.3384999999999998</v>
      </c>
      <c r="M141" s="139"/>
      <c r="N141" s="261"/>
      <c r="O141" s="261"/>
      <c r="P141" s="139"/>
      <c r="Q141" s="139"/>
      <c r="R141" s="257"/>
      <c r="S141" s="11"/>
      <c r="T141" s="211"/>
      <c r="X141" s="4"/>
      <c r="Y141" s="4"/>
      <c r="Z141" s="4"/>
      <c r="AB141" s="4"/>
      <c r="AC141" s="4"/>
      <c r="AD141" s="4"/>
    </row>
    <row r="142" spans="1:30" x14ac:dyDescent="0.3">
      <c r="A142" s="7">
        <v>4</v>
      </c>
      <c r="B142" s="270"/>
      <c r="C142" s="3">
        <v>0.99</v>
      </c>
      <c r="D142" s="8">
        <f t="shared" si="5"/>
        <v>0.61663045669369942</v>
      </c>
      <c r="E142">
        <v>57.8</v>
      </c>
      <c r="F142">
        <f t="shared" si="6"/>
        <v>5.7799999999999997E-2</v>
      </c>
      <c r="G142" s="9">
        <v>0.6333333333333333</v>
      </c>
      <c r="H142" s="9">
        <v>0.65763888888888888</v>
      </c>
      <c r="I142" s="10">
        <v>8.5399999999999991</v>
      </c>
      <c r="J142" s="3">
        <v>19.71</v>
      </c>
      <c r="K142">
        <v>2.4253999999999998</v>
      </c>
      <c r="L142">
        <v>2.3475999999999999</v>
      </c>
      <c r="M142" s="139"/>
      <c r="N142" s="261"/>
      <c r="O142" s="261"/>
      <c r="P142" s="139"/>
      <c r="Q142" s="139"/>
      <c r="R142" s="257"/>
      <c r="S142" s="11"/>
      <c r="T142" s="211"/>
      <c r="X142" s="4"/>
      <c r="Y142" s="4"/>
      <c r="Z142" s="4"/>
      <c r="AB142" s="4"/>
      <c r="AC142" s="4"/>
      <c r="AD142" s="4"/>
    </row>
    <row r="143" spans="1:30" x14ac:dyDescent="0.3">
      <c r="A143" s="7">
        <v>5</v>
      </c>
      <c r="B143" s="270"/>
      <c r="C143" s="3">
        <v>1</v>
      </c>
      <c r="D143" s="8">
        <f t="shared" si="5"/>
        <v>0.62285904716535301</v>
      </c>
      <c r="E143">
        <v>57.8</v>
      </c>
      <c r="F143">
        <f>(E143/1000)</f>
        <v>5.7799999999999997E-2</v>
      </c>
      <c r="G143" s="9">
        <v>0.6333333333333333</v>
      </c>
      <c r="H143" s="9">
        <v>0.65972222222222221</v>
      </c>
      <c r="I143" s="10">
        <v>8.5399999999999991</v>
      </c>
      <c r="J143" s="3">
        <v>19.22</v>
      </c>
      <c r="K143">
        <v>2.4253999999999998</v>
      </c>
      <c r="L143">
        <v>2.3235000000000001</v>
      </c>
      <c r="M143" s="139"/>
      <c r="N143" s="261"/>
      <c r="O143" s="261"/>
      <c r="P143" s="139"/>
      <c r="Q143" s="139"/>
      <c r="R143" s="257"/>
      <c r="S143" s="11"/>
      <c r="T143" s="211"/>
      <c r="X143" s="4"/>
      <c r="Y143" s="4"/>
      <c r="Z143" s="4"/>
      <c r="AB143" s="4"/>
      <c r="AC143" s="4"/>
      <c r="AD143" s="4"/>
    </row>
    <row r="144" spans="1:30" x14ac:dyDescent="0.3">
      <c r="A144" s="7" t="s">
        <v>16</v>
      </c>
      <c r="B144" s="270"/>
      <c r="C144" s="3">
        <v>0</v>
      </c>
      <c r="D144" s="8">
        <f t="shared" si="5"/>
        <v>0</v>
      </c>
      <c r="E144">
        <v>57.8</v>
      </c>
      <c r="F144">
        <f t="shared" si="6"/>
        <v>5.7799999999999997E-2</v>
      </c>
      <c r="G144" s="9">
        <v>0.6333333333333333</v>
      </c>
      <c r="H144" s="9">
        <v>0.66319444444444442</v>
      </c>
      <c r="I144" s="10">
        <v>8.5399999999999991</v>
      </c>
      <c r="J144" s="3">
        <v>8.4700000000000006</v>
      </c>
      <c r="K144">
        <v>2.4253999999999998</v>
      </c>
      <c r="L144">
        <v>2.5099999999999998</v>
      </c>
      <c r="M144" s="139"/>
      <c r="N144" s="261"/>
      <c r="O144" s="261"/>
      <c r="P144" s="139"/>
      <c r="Q144" s="139"/>
      <c r="R144" s="264"/>
      <c r="S144" s="11"/>
      <c r="T144" s="139"/>
      <c r="X144" s="4"/>
      <c r="Y144" s="4"/>
      <c r="Z144" s="4"/>
      <c r="AB144" s="4"/>
      <c r="AC144" s="4"/>
      <c r="AD144" s="4"/>
    </row>
    <row r="145" spans="1:66" x14ac:dyDescent="0.3">
      <c r="D145" s="29"/>
      <c r="V145" s="167"/>
      <c r="W145" s="167"/>
      <c r="X145" s="167"/>
      <c r="Y145" s="4"/>
      <c r="Z145" s="4"/>
      <c r="AB145" s="4"/>
      <c r="AC145" s="4"/>
      <c r="AD145" s="4"/>
    </row>
    <row r="146" spans="1:66" x14ac:dyDescent="0.3">
      <c r="D146" s="29"/>
      <c r="V146" s="167"/>
      <c r="W146" s="167"/>
      <c r="X146" s="167"/>
      <c r="Y146" s="4"/>
      <c r="Z146" s="4"/>
      <c r="AB146" s="4"/>
      <c r="AC146" s="4"/>
      <c r="AD146" s="4"/>
    </row>
    <row r="147" spans="1:66" x14ac:dyDescent="0.3">
      <c r="A147" s="2" t="s">
        <v>84</v>
      </c>
      <c r="F147" t="s">
        <v>83</v>
      </c>
      <c r="R147" s="209"/>
      <c r="X147" s="4"/>
      <c r="Y147" s="4"/>
      <c r="Z147" s="4"/>
      <c r="AB147" s="5"/>
      <c r="AC147" s="4"/>
      <c r="AD147" s="4"/>
      <c r="AI147" s="139"/>
      <c r="AM147" s="139"/>
      <c r="AS147" s="5"/>
      <c r="BB147" s="3"/>
      <c r="BH147" s="4"/>
      <c r="BI147" s="4"/>
      <c r="BJ147" s="5"/>
      <c r="BK147" s="5"/>
      <c r="BL147" s="5"/>
      <c r="BM147" s="5"/>
    </row>
    <row r="148" spans="1:66" ht="18" customHeight="1" x14ac:dyDescent="0.35">
      <c r="A148" s="2" t="s">
        <v>117</v>
      </c>
      <c r="B148" s="2" t="s">
        <v>1</v>
      </c>
      <c r="C148" s="2" t="s">
        <v>2</v>
      </c>
      <c r="D148" s="2" t="s">
        <v>2</v>
      </c>
      <c r="E148" s="2" t="s">
        <v>3</v>
      </c>
      <c r="F148" s="2" t="s">
        <v>3</v>
      </c>
      <c r="G148" s="2" t="s">
        <v>4</v>
      </c>
      <c r="H148" s="2" t="s">
        <v>5</v>
      </c>
      <c r="I148" s="2" t="s">
        <v>6</v>
      </c>
      <c r="J148" s="2" t="s">
        <v>7</v>
      </c>
      <c r="K148" s="2" t="s">
        <v>8</v>
      </c>
      <c r="L148" s="2" t="s">
        <v>9</v>
      </c>
      <c r="M148" s="262"/>
      <c r="N148" s="6"/>
      <c r="O148" s="6"/>
      <c r="P148" s="138"/>
      <c r="Q148" s="138"/>
      <c r="R148" s="274"/>
      <c r="S148" s="274"/>
      <c r="T148" s="274"/>
      <c r="X148" s="4"/>
      <c r="Y148" s="4"/>
      <c r="Z148" s="4"/>
      <c r="AB148" s="4"/>
      <c r="AC148" s="5"/>
      <c r="AD148" s="4"/>
      <c r="AS148" s="4"/>
      <c r="AT148" s="5"/>
      <c r="BI148" s="4"/>
      <c r="BJ148" s="4"/>
      <c r="BK148" s="5"/>
      <c r="BL148" s="5"/>
      <c r="BM148" s="5"/>
      <c r="BN148" s="5"/>
    </row>
    <row r="149" spans="1:66" ht="16.2" x14ac:dyDescent="0.3">
      <c r="B149" s="2" t="s">
        <v>10</v>
      </c>
      <c r="C149" s="2" t="s">
        <v>11</v>
      </c>
      <c r="D149" s="2" t="s">
        <v>102</v>
      </c>
      <c r="E149" s="2" t="s">
        <v>12</v>
      </c>
      <c r="F149" s="2" t="s">
        <v>13</v>
      </c>
      <c r="G149" s="2"/>
      <c r="H149" s="2"/>
      <c r="I149" s="2" t="s">
        <v>14</v>
      </c>
      <c r="J149" s="2" t="s">
        <v>14</v>
      </c>
      <c r="K149" s="2" t="s">
        <v>15</v>
      </c>
      <c r="L149" s="2" t="s">
        <v>15</v>
      </c>
      <c r="M149" s="6"/>
      <c r="N149" s="6"/>
      <c r="O149" s="6"/>
      <c r="P149" s="6"/>
      <c r="Q149" s="6"/>
      <c r="R149" s="166"/>
      <c r="S149" s="208"/>
      <c r="T149" s="6"/>
      <c r="V149" s="6"/>
      <c r="W149" s="6"/>
      <c r="X149" s="197"/>
      <c r="Y149" s="6"/>
      <c r="Z149" s="197"/>
      <c r="AB149" s="4"/>
      <c r="AC149" s="4"/>
      <c r="AD149" s="4"/>
      <c r="BI149" s="4"/>
      <c r="BJ149" s="4"/>
      <c r="BK149" s="4"/>
      <c r="BL149" s="4"/>
      <c r="BM149" s="4"/>
      <c r="BN149" s="4"/>
    </row>
    <row r="150" spans="1:66" x14ac:dyDescent="0.3">
      <c r="I150" s="4"/>
      <c r="R150" s="167"/>
      <c r="V150" s="6"/>
      <c r="W150" s="6"/>
      <c r="X150" s="198"/>
      <c r="Y150" s="6"/>
      <c r="Z150" s="198"/>
      <c r="AB150" s="4"/>
      <c r="AC150" s="4"/>
      <c r="AD150" s="4"/>
      <c r="BI150" s="4"/>
      <c r="BJ150" s="4"/>
      <c r="BK150" s="4"/>
      <c r="BL150" s="4"/>
      <c r="BM150" s="4"/>
      <c r="BN150" s="4"/>
    </row>
    <row r="151" spans="1:66" x14ac:dyDescent="0.3">
      <c r="A151" s="7">
        <v>1</v>
      </c>
      <c r="B151" s="270">
        <v>0</v>
      </c>
      <c r="C151" s="3">
        <v>1.05</v>
      </c>
      <c r="D151" s="8">
        <f t="shared" ref="D151:D192" si="7">C151*0.622859047165353</f>
        <v>0.6540019995236207</v>
      </c>
      <c r="E151">
        <v>57.8</v>
      </c>
      <c r="F151">
        <f>(E151/1000)</f>
        <v>5.7799999999999997E-2</v>
      </c>
      <c r="G151" s="9">
        <v>0.39305555555555555</v>
      </c>
      <c r="H151" s="9">
        <v>0.44166666666666665</v>
      </c>
      <c r="I151" s="10">
        <v>8.52</v>
      </c>
      <c r="J151" s="3">
        <v>6.98</v>
      </c>
      <c r="K151">
        <v>2.4253999999999998</v>
      </c>
      <c r="L151">
        <v>2.4626999999999999</v>
      </c>
      <c r="M151" s="139"/>
      <c r="N151" s="261"/>
      <c r="O151" s="261"/>
      <c r="P151" s="139"/>
      <c r="Q151" s="139"/>
      <c r="R151" s="257"/>
      <c r="S151" s="11"/>
      <c r="T151" s="211"/>
      <c r="V151" s="5"/>
      <c r="W151" s="36"/>
      <c r="X151" s="36"/>
      <c r="Y151" s="36"/>
      <c r="Z151" s="36"/>
      <c r="AB151" s="4"/>
      <c r="AC151" s="4"/>
      <c r="AD151" s="4"/>
      <c r="BI151" s="4"/>
      <c r="BJ151" s="4"/>
      <c r="BK151" s="4"/>
      <c r="BL151" s="4"/>
      <c r="BM151" s="4"/>
      <c r="BN151" s="4"/>
    </row>
    <row r="152" spans="1:66" x14ac:dyDescent="0.3">
      <c r="A152" s="7">
        <v>2</v>
      </c>
      <c r="B152" s="270"/>
      <c r="C152" s="3">
        <v>0.93</v>
      </c>
      <c r="D152" s="8">
        <f t="shared" si="7"/>
        <v>0.57925891386377837</v>
      </c>
      <c r="E152">
        <v>57.8</v>
      </c>
      <c r="F152">
        <f t="shared" ref="F152:F172" si="8">(E152/1000)</f>
        <v>5.7799999999999997E-2</v>
      </c>
      <c r="G152" s="9">
        <v>0.39305555555555555</v>
      </c>
      <c r="H152" s="9">
        <v>0.44097222222222227</v>
      </c>
      <c r="I152" s="10">
        <v>8.52</v>
      </c>
      <c r="J152" s="3">
        <v>7.41</v>
      </c>
      <c r="K152">
        <v>2.4253999999999998</v>
      </c>
      <c r="L152">
        <v>2.4674</v>
      </c>
      <c r="M152" s="139"/>
      <c r="N152" s="261"/>
      <c r="O152" s="261"/>
      <c r="P152" s="139"/>
      <c r="Q152" s="139"/>
      <c r="R152" s="257"/>
      <c r="S152" s="11"/>
      <c r="T152" s="211"/>
      <c r="V152" s="5"/>
      <c r="W152" s="36"/>
      <c r="X152" s="36"/>
      <c r="Y152" s="36"/>
      <c r="Z152" s="36"/>
      <c r="AB152" s="4"/>
      <c r="AC152" s="4"/>
      <c r="AD152" s="4"/>
      <c r="BI152" s="4"/>
      <c r="BJ152" s="4"/>
      <c r="BK152" s="4"/>
      <c r="BL152" s="4"/>
      <c r="BM152" s="4"/>
      <c r="BN152" s="4"/>
    </row>
    <row r="153" spans="1:66" x14ac:dyDescent="0.3">
      <c r="A153" s="7">
        <v>3</v>
      </c>
      <c r="B153" s="270"/>
      <c r="C153" s="3">
        <v>1</v>
      </c>
      <c r="D153" s="8">
        <f t="shared" si="7"/>
        <v>0.62285904716535301</v>
      </c>
      <c r="E153">
        <v>57.8</v>
      </c>
      <c r="F153">
        <f t="shared" si="8"/>
        <v>5.7799999999999997E-2</v>
      </c>
      <c r="G153" s="9">
        <v>0.39305555555555555</v>
      </c>
      <c r="H153" s="9">
        <v>0.43958333333333338</v>
      </c>
      <c r="I153" s="10">
        <v>8.52</v>
      </c>
      <c r="J153" s="3">
        <v>7.22</v>
      </c>
      <c r="K153">
        <v>2.4253999999999998</v>
      </c>
      <c r="L153">
        <v>2.4546999999999999</v>
      </c>
      <c r="M153" s="139"/>
      <c r="N153" s="261"/>
      <c r="O153" s="261"/>
      <c r="P153" s="139"/>
      <c r="Q153" s="139"/>
      <c r="R153" s="257"/>
      <c r="S153" s="11"/>
      <c r="T153" s="211"/>
      <c r="V153" s="5"/>
      <c r="W153" s="36"/>
      <c r="X153" s="36"/>
      <c r="Y153" s="36"/>
      <c r="Z153" s="36"/>
      <c r="AB153" s="4"/>
      <c r="AC153" s="4"/>
      <c r="AD153" s="4"/>
      <c r="BI153" s="4"/>
      <c r="BJ153" s="4"/>
      <c r="BK153" s="4"/>
      <c r="BL153" s="4"/>
      <c r="BM153" s="4"/>
      <c r="BN153" s="4"/>
    </row>
    <row r="154" spans="1:66" x14ac:dyDescent="0.3">
      <c r="A154" s="7">
        <v>4</v>
      </c>
      <c r="B154" s="270"/>
      <c r="C154" s="3">
        <v>0.9</v>
      </c>
      <c r="D154" s="8">
        <f t="shared" si="7"/>
        <v>0.56057314244881773</v>
      </c>
      <c r="E154">
        <v>57.8</v>
      </c>
      <c r="F154">
        <f t="shared" si="8"/>
        <v>5.7799999999999997E-2</v>
      </c>
      <c r="G154" s="9">
        <v>0.39305555555555555</v>
      </c>
      <c r="H154" s="9">
        <v>0.43611111111111112</v>
      </c>
      <c r="I154" s="10">
        <v>8.52</v>
      </c>
      <c r="J154" s="3">
        <v>7.37</v>
      </c>
      <c r="K154">
        <v>2.4253999999999998</v>
      </c>
      <c r="L154">
        <v>2.4605000000000001</v>
      </c>
      <c r="M154" s="139"/>
      <c r="N154" s="261"/>
      <c r="O154" s="261"/>
      <c r="P154" s="139"/>
      <c r="Q154" s="139"/>
      <c r="R154" s="257"/>
      <c r="S154" s="11"/>
      <c r="T154" s="211"/>
      <c r="V154" s="5"/>
      <c r="W154" s="36"/>
      <c r="X154" s="36"/>
      <c r="Y154" s="36"/>
      <c r="Z154" s="36"/>
      <c r="AB154" s="4"/>
      <c r="AC154" s="4"/>
      <c r="AD154" s="4"/>
      <c r="BI154" s="4"/>
      <c r="BJ154" s="4"/>
      <c r="BK154" s="4"/>
      <c r="BL154" s="4"/>
      <c r="BM154" s="4"/>
      <c r="BN154" s="4"/>
    </row>
    <row r="155" spans="1:66" x14ac:dyDescent="0.3">
      <c r="A155" s="7">
        <v>5</v>
      </c>
      <c r="B155" s="270"/>
      <c r="C155" s="3">
        <v>1.0900000000000001</v>
      </c>
      <c r="D155" s="8">
        <f t="shared" si="7"/>
        <v>0.67891636141023481</v>
      </c>
      <c r="E155">
        <v>57.8</v>
      </c>
      <c r="F155">
        <f t="shared" si="8"/>
        <v>5.7799999999999997E-2</v>
      </c>
      <c r="G155" s="9">
        <v>0.39305555555555555</v>
      </c>
      <c r="H155" s="9">
        <v>0.4381944444444445</v>
      </c>
      <c r="I155" s="10">
        <v>8.52</v>
      </c>
      <c r="J155" s="3">
        <v>6.91</v>
      </c>
      <c r="K155">
        <v>2.4253999999999998</v>
      </c>
      <c r="L155">
        <v>2.4483999999999999</v>
      </c>
      <c r="M155" s="139"/>
      <c r="N155" s="261"/>
      <c r="O155" s="261"/>
      <c r="P155" s="139"/>
      <c r="Q155" s="139"/>
      <c r="R155" s="257"/>
      <c r="S155" s="11"/>
      <c r="T155" s="211"/>
      <c r="V155" s="5"/>
      <c r="W155" s="36"/>
      <c r="X155" s="36"/>
      <c r="Y155" s="36"/>
      <c r="Z155" s="36"/>
      <c r="AB155" s="4"/>
      <c r="AC155" s="4"/>
      <c r="AD155" s="4"/>
      <c r="BI155" s="4"/>
      <c r="BJ155" s="4"/>
      <c r="BK155" s="4"/>
      <c r="BL155" s="4"/>
      <c r="BM155" s="4"/>
      <c r="BN155" s="4"/>
    </row>
    <row r="156" spans="1:66" x14ac:dyDescent="0.3">
      <c r="A156" s="7" t="s">
        <v>16</v>
      </c>
      <c r="B156" s="270"/>
      <c r="C156" s="3">
        <v>0</v>
      </c>
      <c r="D156" s="8">
        <f t="shared" si="7"/>
        <v>0</v>
      </c>
      <c r="E156">
        <v>57.8</v>
      </c>
      <c r="F156">
        <f t="shared" si="8"/>
        <v>5.7799999999999997E-2</v>
      </c>
      <c r="G156" s="9">
        <v>0.39305555555555555</v>
      </c>
      <c r="H156" s="9">
        <v>0.43402777777777773</v>
      </c>
      <c r="I156" s="10">
        <v>8.52</v>
      </c>
      <c r="J156" s="11">
        <v>8.16</v>
      </c>
      <c r="K156">
        <v>2.4253999999999998</v>
      </c>
      <c r="L156">
        <v>2.4630999999999998</v>
      </c>
      <c r="M156" s="139"/>
      <c r="N156" s="261"/>
      <c r="O156" s="261"/>
      <c r="P156" s="139"/>
      <c r="Q156" s="139"/>
      <c r="R156" s="257"/>
      <c r="S156" s="11"/>
      <c r="T156" s="211"/>
      <c r="V156" s="5"/>
      <c r="W156" s="36"/>
      <c r="X156" s="36"/>
      <c r="Y156" s="36"/>
      <c r="Z156" s="36"/>
      <c r="AB156" s="4"/>
      <c r="AC156" s="4"/>
      <c r="AD156" s="4"/>
    </row>
    <row r="157" spans="1:66" x14ac:dyDescent="0.3">
      <c r="A157" s="7">
        <v>1</v>
      </c>
      <c r="B157" s="270">
        <v>20</v>
      </c>
      <c r="C157" s="3">
        <v>0.92</v>
      </c>
      <c r="D157" s="8">
        <f t="shared" si="7"/>
        <v>0.57303032339212479</v>
      </c>
      <c r="E157">
        <v>57.8</v>
      </c>
      <c r="F157">
        <f t="shared" si="8"/>
        <v>5.7799999999999997E-2</v>
      </c>
      <c r="G157" s="9">
        <v>0.40347222222222223</v>
      </c>
      <c r="H157" s="9">
        <v>0.47361111111111115</v>
      </c>
      <c r="I157" s="10">
        <v>8.52</v>
      </c>
      <c r="J157" s="3">
        <v>18.940000000000001</v>
      </c>
      <c r="K157">
        <v>2.4253999999999998</v>
      </c>
      <c r="L157">
        <v>2.3003999999999998</v>
      </c>
      <c r="M157" s="139"/>
      <c r="N157" s="261"/>
      <c r="O157" s="261"/>
      <c r="P157" s="139"/>
      <c r="Q157" s="139"/>
      <c r="R157" s="257"/>
      <c r="S157" s="11"/>
      <c r="T157" s="211"/>
      <c r="V157" s="5"/>
      <c r="W157" s="36"/>
      <c r="X157" s="36"/>
      <c r="Y157" s="36"/>
      <c r="Z157" s="36"/>
      <c r="AB157" s="4"/>
      <c r="AC157" s="4"/>
      <c r="AD157" s="4"/>
    </row>
    <row r="158" spans="1:66" x14ac:dyDescent="0.3">
      <c r="A158" s="7">
        <v>2</v>
      </c>
      <c r="B158" s="270"/>
      <c r="C158" s="3">
        <v>0.82</v>
      </c>
      <c r="D158" s="8">
        <f t="shared" si="7"/>
        <v>0.5107444186755894</v>
      </c>
      <c r="E158">
        <v>57.8</v>
      </c>
      <c r="F158">
        <f t="shared" si="8"/>
        <v>5.7799999999999997E-2</v>
      </c>
      <c r="G158" s="9">
        <v>0.40347222222222223</v>
      </c>
      <c r="H158" s="9">
        <v>0.47500000000000003</v>
      </c>
      <c r="I158" s="10">
        <v>8.52</v>
      </c>
      <c r="J158" s="3">
        <v>16.21</v>
      </c>
      <c r="K158">
        <v>2.4253999999999998</v>
      </c>
      <c r="L158">
        <v>2.3365999999999998</v>
      </c>
      <c r="M158" s="139"/>
      <c r="N158" s="261"/>
      <c r="O158" s="261"/>
      <c r="P158" s="139"/>
      <c r="Q158" s="139"/>
      <c r="R158" s="257"/>
      <c r="S158" s="11"/>
      <c r="T158" s="211"/>
      <c r="V158" s="5"/>
      <c r="W158" s="36"/>
      <c r="X158" s="36"/>
      <c r="Y158" s="36"/>
      <c r="Z158" s="36"/>
      <c r="AB158" s="4"/>
      <c r="AC158" s="4"/>
      <c r="AD158" s="4"/>
    </row>
    <row r="159" spans="1:66" x14ac:dyDescent="0.3">
      <c r="A159" s="7">
        <v>3</v>
      </c>
      <c r="B159" s="270"/>
      <c r="C159" s="3">
        <v>0.97</v>
      </c>
      <c r="D159" s="8">
        <f t="shared" si="7"/>
        <v>0.60417327575039237</v>
      </c>
      <c r="E159">
        <v>57.8</v>
      </c>
      <c r="F159">
        <f t="shared" si="8"/>
        <v>5.7799999999999997E-2</v>
      </c>
      <c r="G159" s="9">
        <v>0.40347222222222223</v>
      </c>
      <c r="H159" s="9">
        <v>0.4826388888888889</v>
      </c>
      <c r="I159" s="10">
        <v>8.52</v>
      </c>
      <c r="J159" s="3">
        <v>18.72</v>
      </c>
      <c r="K159">
        <v>2.4253999999999998</v>
      </c>
      <c r="L159">
        <v>2.2944</v>
      </c>
      <c r="M159" s="139"/>
      <c r="N159" s="261"/>
      <c r="O159" s="261"/>
      <c r="P159" s="139"/>
      <c r="Q159" s="139"/>
      <c r="R159" s="257"/>
      <c r="S159" s="11"/>
      <c r="T159" s="211"/>
      <c r="V159" s="5"/>
      <c r="W159" s="36"/>
      <c r="X159" s="36"/>
      <c r="Y159" s="36"/>
      <c r="Z159" s="36"/>
      <c r="AB159" s="4"/>
      <c r="AC159" s="4"/>
      <c r="AD159" s="4"/>
    </row>
    <row r="160" spans="1:66" x14ac:dyDescent="0.3">
      <c r="A160" s="7">
        <v>4</v>
      </c>
      <c r="B160" s="270"/>
      <c r="C160" s="3">
        <v>1.03</v>
      </c>
      <c r="D160" s="8">
        <f t="shared" si="7"/>
        <v>0.64154481858031365</v>
      </c>
      <c r="E160">
        <v>57.8</v>
      </c>
      <c r="F160">
        <f t="shared" si="8"/>
        <v>5.7799999999999997E-2</v>
      </c>
      <c r="G160" s="9">
        <v>0.40347222222222223</v>
      </c>
      <c r="H160" s="9">
        <v>0.47916666666666669</v>
      </c>
      <c r="I160" s="10">
        <v>8.52</v>
      </c>
      <c r="J160" s="3">
        <v>17.13</v>
      </c>
      <c r="K160">
        <v>2.4253999999999998</v>
      </c>
      <c r="L160">
        <v>2.2984</v>
      </c>
      <c r="M160" s="139"/>
      <c r="N160" s="261"/>
      <c r="O160" s="261"/>
      <c r="P160" s="139"/>
      <c r="Q160" s="139"/>
      <c r="R160" s="257"/>
      <c r="S160" s="11"/>
      <c r="T160" s="211"/>
      <c r="V160" s="5"/>
      <c r="W160" s="36"/>
      <c r="X160" s="36"/>
      <c r="Y160" s="36"/>
      <c r="Z160" s="36"/>
      <c r="AB160" s="4"/>
      <c r="AC160" s="4"/>
      <c r="AD160" s="4"/>
    </row>
    <row r="161" spans="1:30" x14ac:dyDescent="0.3">
      <c r="A161" s="7">
        <v>5</v>
      </c>
      <c r="B161" s="270"/>
      <c r="C161" s="3">
        <v>0.88</v>
      </c>
      <c r="D161" s="8">
        <f t="shared" si="7"/>
        <v>0.54811596150551067</v>
      </c>
      <c r="E161">
        <v>57.8</v>
      </c>
      <c r="F161">
        <f t="shared" si="8"/>
        <v>5.7799999999999997E-2</v>
      </c>
      <c r="G161" s="9">
        <v>0.40347222222222223</v>
      </c>
      <c r="H161" s="9">
        <v>0.48055555555555557</v>
      </c>
      <c r="I161" s="10">
        <v>8.52</v>
      </c>
      <c r="J161" s="3">
        <v>16.93</v>
      </c>
      <c r="K161">
        <v>2.4253999999999998</v>
      </c>
      <c r="L161">
        <v>2.3111999999999999</v>
      </c>
      <c r="M161" s="139"/>
      <c r="N161" s="261"/>
      <c r="O161" s="261"/>
      <c r="P161" s="139"/>
      <c r="Q161" s="139"/>
      <c r="R161" s="257"/>
      <c r="S161" s="11"/>
      <c r="T161" s="211"/>
      <c r="V161" s="5"/>
      <c r="W161" s="36"/>
      <c r="X161" s="36"/>
      <c r="Y161" s="36"/>
      <c r="Z161" s="36"/>
      <c r="AB161" s="4"/>
      <c r="AC161" s="4"/>
      <c r="AD161" s="4"/>
    </row>
    <row r="162" spans="1:30" x14ac:dyDescent="0.3">
      <c r="A162" s="7" t="s">
        <v>16</v>
      </c>
      <c r="B162" s="270"/>
      <c r="C162" s="3">
        <v>0</v>
      </c>
      <c r="D162" s="8">
        <f t="shared" si="7"/>
        <v>0</v>
      </c>
      <c r="E162">
        <v>57.8</v>
      </c>
      <c r="F162">
        <f t="shared" si="8"/>
        <v>5.7799999999999997E-2</v>
      </c>
      <c r="G162" s="9">
        <v>0.40347222222222223</v>
      </c>
      <c r="H162" s="9">
        <v>0.48541666666666666</v>
      </c>
      <c r="I162" s="10">
        <v>8.52</v>
      </c>
      <c r="J162" s="3">
        <v>8.44</v>
      </c>
      <c r="K162">
        <v>2.4253999999999998</v>
      </c>
      <c r="L162">
        <v>2.4403999999999999</v>
      </c>
      <c r="M162" s="139"/>
      <c r="N162" s="261"/>
      <c r="O162" s="261"/>
      <c r="P162" s="139"/>
      <c r="Q162" s="139"/>
      <c r="R162" s="257"/>
      <c r="S162" s="11"/>
      <c r="T162" s="211"/>
      <c r="V162" s="5"/>
      <c r="W162" s="36"/>
      <c r="X162" s="36"/>
      <c r="Y162" s="36"/>
      <c r="Z162" s="36"/>
      <c r="AB162" s="4"/>
      <c r="AC162" s="4"/>
      <c r="AD162" s="4"/>
    </row>
    <row r="163" spans="1:30" x14ac:dyDescent="0.3">
      <c r="A163" s="7">
        <v>1</v>
      </c>
      <c r="B163" s="270">
        <v>80</v>
      </c>
      <c r="C163" s="3">
        <v>1.05</v>
      </c>
      <c r="D163" s="8">
        <f t="shared" si="7"/>
        <v>0.6540019995236207</v>
      </c>
      <c r="E163">
        <v>57.8</v>
      </c>
      <c r="F163">
        <f t="shared" si="8"/>
        <v>5.7799999999999997E-2</v>
      </c>
      <c r="G163" s="9">
        <v>0.44444444444444442</v>
      </c>
      <c r="H163" s="9">
        <v>0.49513888888888885</v>
      </c>
      <c r="I163" s="10">
        <v>8.52</v>
      </c>
      <c r="J163" s="3">
        <v>20.309999999999999</v>
      </c>
      <c r="K163">
        <v>2.4253999999999998</v>
      </c>
      <c r="L163">
        <v>2.2193000000000001</v>
      </c>
      <c r="M163" s="139"/>
      <c r="N163" s="261"/>
      <c r="O163" s="261"/>
      <c r="P163" s="139"/>
      <c r="Q163" s="139"/>
      <c r="R163" s="257"/>
      <c r="S163" s="11"/>
      <c r="T163" s="211"/>
      <c r="V163" s="5"/>
      <c r="W163" s="36"/>
      <c r="X163" s="36"/>
      <c r="Y163" s="36"/>
      <c r="Z163" s="36"/>
      <c r="AB163" s="4"/>
      <c r="AC163" s="4"/>
      <c r="AD163" s="4"/>
    </row>
    <row r="164" spans="1:30" x14ac:dyDescent="0.3">
      <c r="A164" s="7">
        <v>2</v>
      </c>
      <c r="B164" s="270"/>
      <c r="C164" s="3">
        <v>0.93</v>
      </c>
      <c r="D164" s="8">
        <f t="shared" si="7"/>
        <v>0.57925891386377837</v>
      </c>
      <c r="E164">
        <v>57.8</v>
      </c>
      <c r="F164">
        <f t="shared" si="8"/>
        <v>5.7799999999999997E-2</v>
      </c>
      <c r="G164" s="9">
        <v>0.44444444444444442</v>
      </c>
      <c r="H164" s="9">
        <v>0.49652777777777773</v>
      </c>
      <c r="I164" s="10">
        <v>8.52</v>
      </c>
      <c r="J164" s="3">
        <v>18.190000000000001</v>
      </c>
      <c r="K164">
        <v>2.4253999999999998</v>
      </c>
      <c r="L164">
        <v>2.3111000000000002</v>
      </c>
      <c r="M164" s="139"/>
      <c r="N164" s="261"/>
      <c r="O164" s="261"/>
      <c r="P164" s="139"/>
      <c r="Q164" s="139"/>
      <c r="R164" s="257"/>
      <c r="S164" s="11"/>
      <c r="T164" s="211"/>
      <c r="V164" s="5"/>
      <c r="W164" s="36"/>
      <c r="X164" s="36"/>
      <c r="Y164" s="36"/>
      <c r="Z164" s="36"/>
      <c r="AB164" s="4"/>
      <c r="AC164" s="4"/>
      <c r="AD164" s="4"/>
    </row>
    <row r="165" spans="1:30" x14ac:dyDescent="0.3">
      <c r="A165" s="7">
        <v>3</v>
      </c>
      <c r="B165" s="270"/>
      <c r="C165" s="3">
        <v>1</v>
      </c>
      <c r="D165" s="8">
        <f t="shared" si="7"/>
        <v>0.62285904716535301</v>
      </c>
      <c r="E165">
        <v>57.8</v>
      </c>
      <c r="F165">
        <f t="shared" si="8"/>
        <v>5.7799999999999997E-2</v>
      </c>
      <c r="G165" s="9">
        <v>0.44444444444444442</v>
      </c>
      <c r="H165" s="9">
        <v>0.5</v>
      </c>
      <c r="I165" s="10">
        <v>8.52</v>
      </c>
      <c r="J165" s="3">
        <v>20.47</v>
      </c>
      <c r="K165">
        <v>2.4253999999999998</v>
      </c>
      <c r="L165">
        <v>2.2532000000000001</v>
      </c>
      <c r="M165" s="139"/>
      <c r="N165" s="261"/>
      <c r="O165" s="261"/>
      <c r="P165" s="139"/>
      <c r="Q165" s="139"/>
      <c r="R165" s="257"/>
      <c r="S165" s="11"/>
      <c r="T165" s="211"/>
      <c r="V165" s="35"/>
      <c r="W165" s="36"/>
      <c r="X165" s="36"/>
      <c r="Y165" s="36"/>
      <c r="Z165" s="36"/>
      <c r="AB165" s="4"/>
      <c r="AC165" s="4"/>
      <c r="AD165" s="4"/>
    </row>
    <row r="166" spans="1:30" x14ac:dyDescent="0.3">
      <c r="A166" s="7">
        <v>4</v>
      </c>
      <c r="B166" s="270"/>
      <c r="C166" s="3">
        <v>0.9</v>
      </c>
      <c r="D166" s="8">
        <f t="shared" si="7"/>
        <v>0.56057314244881773</v>
      </c>
      <c r="E166">
        <v>57.8</v>
      </c>
      <c r="F166">
        <f t="shared" si="8"/>
        <v>5.7799999999999997E-2</v>
      </c>
      <c r="G166" s="9">
        <v>0.44444444444444442</v>
      </c>
      <c r="H166" s="9">
        <v>0.49722222222222223</v>
      </c>
      <c r="I166" s="10">
        <v>8.52</v>
      </c>
      <c r="J166" s="3">
        <v>20.38</v>
      </c>
      <c r="K166">
        <v>2.4253999999999998</v>
      </c>
      <c r="L166">
        <v>2.2804000000000002</v>
      </c>
      <c r="M166" s="139"/>
      <c r="N166" s="261"/>
      <c r="O166" s="261"/>
      <c r="P166" s="139"/>
      <c r="Q166" s="139"/>
      <c r="R166" s="257"/>
      <c r="S166" s="11"/>
      <c r="T166" s="211"/>
      <c r="V166" s="5"/>
      <c r="W166" s="36"/>
      <c r="X166" s="36"/>
      <c r="Y166" s="36"/>
      <c r="Z166" s="36"/>
      <c r="AB166" s="4"/>
      <c r="AC166" s="4"/>
      <c r="AD166" s="4"/>
    </row>
    <row r="167" spans="1:30" x14ac:dyDescent="0.3">
      <c r="A167" s="7">
        <v>5</v>
      </c>
      <c r="B167" s="270"/>
      <c r="C167" s="3">
        <v>1.0900000000000001</v>
      </c>
      <c r="D167" s="8">
        <f t="shared" si="7"/>
        <v>0.67891636141023481</v>
      </c>
      <c r="E167">
        <v>57.8</v>
      </c>
      <c r="F167">
        <f t="shared" si="8"/>
        <v>5.7799999999999997E-2</v>
      </c>
      <c r="G167" s="9">
        <v>0.44444444444444442</v>
      </c>
      <c r="H167" s="9">
        <v>0.49861111111111112</v>
      </c>
      <c r="I167" s="10">
        <v>8.52</v>
      </c>
      <c r="J167" s="3">
        <v>21.27</v>
      </c>
      <c r="K167">
        <v>2.4253999999999998</v>
      </c>
      <c r="L167">
        <v>2.238</v>
      </c>
      <c r="M167" s="139"/>
      <c r="N167" s="261"/>
      <c r="O167" s="261"/>
      <c r="P167" s="139"/>
      <c r="Q167" s="139"/>
      <c r="R167" s="257"/>
      <c r="S167" s="11"/>
      <c r="T167" s="211"/>
      <c r="V167" s="5"/>
      <c r="W167" s="36"/>
      <c r="X167" s="36"/>
      <c r="Y167" s="36"/>
      <c r="Z167" s="36"/>
      <c r="AB167" s="4"/>
      <c r="AC167" s="4"/>
      <c r="AD167" s="4"/>
    </row>
    <row r="168" spans="1:30" x14ac:dyDescent="0.3">
      <c r="A168" s="7" t="s">
        <v>16</v>
      </c>
      <c r="B168" s="270"/>
      <c r="C168" s="3">
        <v>0</v>
      </c>
      <c r="D168" s="8">
        <f t="shared" si="7"/>
        <v>0</v>
      </c>
      <c r="E168">
        <v>57.8</v>
      </c>
      <c r="F168">
        <f t="shared" si="8"/>
        <v>5.7799999999999997E-2</v>
      </c>
      <c r="G168" s="9">
        <v>0.44444444444444442</v>
      </c>
      <c r="H168" s="9">
        <v>0.50069444444444444</v>
      </c>
      <c r="I168" s="10">
        <v>8.52</v>
      </c>
      <c r="J168" s="3">
        <v>8.6999999999999993</v>
      </c>
      <c r="K168">
        <v>2.4253999999999998</v>
      </c>
      <c r="L168">
        <v>2.4456000000000002</v>
      </c>
      <c r="M168" s="139"/>
      <c r="N168" s="261"/>
      <c r="O168" s="261"/>
      <c r="P168" s="139"/>
      <c r="Q168" s="139"/>
      <c r="R168" s="257"/>
      <c r="S168" s="11"/>
      <c r="T168" s="211"/>
      <c r="V168" s="5"/>
      <c r="W168" s="36"/>
      <c r="X168" s="36"/>
      <c r="Y168" s="36"/>
      <c r="Z168" s="36"/>
      <c r="AB168" s="4"/>
      <c r="AC168" s="4"/>
      <c r="AD168" s="4"/>
    </row>
    <row r="169" spans="1:30" x14ac:dyDescent="0.3">
      <c r="A169" s="7">
        <v>1</v>
      </c>
      <c r="B169" s="270">
        <v>160</v>
      </c>
      <c r="C169" s="3">
        <v>0.92</v>
      </c>
      <c r="D169" s="8">
        <f t="shared" si="7"/>
        <v>0.57303032339212479</v>
      </c>
      <c r="E169">
        <v>57.8</v>
      </c>
      <c r="F169">
        <f t="shared" si="8"/>
        <v>5.7799999999999997E-2</v>
      </c>
      <c r="G169" s="9">
        <v>0.50972222222222219</v>
      </c>
      <c r="H169" s="9">
        <v>0.53472222222222221</v>
      </c>
      <c r="I169" s="10">
        <v>8.6199999999999992</v>
      </c>
      <c r="J169" s="3">
        <v>16.89</v>
      </c>
      <c r="K169">
        <v>2.4253999999999998</v>
      </c>
      <c r="L169">
        <v>2.3652000000000002</v>
      </c>
      <c r="M169" s="139"/>
      <c r="N169" s="261"/>
      <c r="O169" s="261"/>
      <c r="P169" s="139"/>
      <c r="Q169" s="139"/>
      <c r="R169" s="257"/>
      <c r="S169" s="11"/>
      <c r="T169" s="211"/>
      <c r="V169" s="5"/>
      <c r="W169" s="36"/>
      <c r="X169" s="36"/>
      <c r="Y169" s="36"/>
      <c r="Z169" s="36"/>
      <c r="AB169" s="4"/>
      <c r="AC169" s="4"/>
      <c r="AD169" s="4"/>
    </row>
    <row r="170" spans="1:30" x14ac:dyDescent="0.3">
      <c r="A170" s="7">
        <v>2</v>
      </c>
      <c r="B170" s="270"/>
      <c r="C170" s="3">
        <v>0.82</v>
      </c>
      <c r="D170" s="8">
        <f t="shared" si="7"/>
        <v>0.5107444186755894</v>
      </c>
      <c r="E170">
        <v>57.8</v>
      </c>
      <c r="F170">
        <f t="shared" si="8"/>
        <v>5.7799999999999997E-2</v>
      </c>
      <c r="G170" s="9">
        <v>0.50972222222222219</v>
      </c>
      <c r="H170" s="9">
        <v>0.53888888888888886</v>
      </c>
      <c r="I170" s="10">
        <v>8.6199999999999992</v>
      </c>
      <c r="J170" s="12">
        <v>16.329999999999998</v>
      </c>
      <c r="K170">
        <v>2.4253999999999998</v>
      </c>
      <c r="L170">
        <v>2.3801999999999999</v>
      </c>
      <c r="M170" s="139"/>
      <c r="N170" s="261"/>
      <c r="O170" s="261"/>
      <c r="P170" s="139"/>
      <c r="Q170" s="139"/>
      <c r="R170" s="257"/>
      <c r="S170" s="11"/>
      <c r="T170" s="211"/>
      <c r="V170" s="5"/>
      <c r="W170" s="36"/>
      <c r="X170" s="36"/>
      <c r="Y170" s="36"/>
      <c r="Z170" s="36"/>
      <c r="AB170" s="4"/>
      <c r="AC170" s="4"/>
      <c r="AD170" s="4"/>
    </row>
    <row r="171" spans="1:30" x14ac:dyDescent="0.3">
      <c r="A171" s="7">
        <v>3</v>
      </c>
      <c r="B171" s="270"/>
      <c r="C171" s="3">
        <v>0.97</v>
      </c>
      <c r="D171" s="8">
        <f t="shared" si="7"/>
        <v>0.60417327575039237</v>
      </c>
      <c r="E171">
        <v>57.8</v>
      </c>
      <c r="F171">
        <f t="shared" si="8"/>
        <v>5.7799999999999997E-2</v>
      </c>
      <c r="G171" s="9">
        <v>0.50972222222222219</v>
      </c>
      <c r="H171" s="9">
        <v>0.53333333333333333</v>
      </c>
      <c r="I171" s="10">
        <v>8.6199999999999992</v>
      </c>
      <c r="J171" s="3">
        <v>17.600000000000001</v>
      </c>
      <c r="K171">
        <v>2.4253999999999998</v>
      </c>
      <c r="L171">
        <v>2.3595999999999999</v>
      </c>
      <c r="M171" s="139"/>
      <c r="N171" s="261"/>
      <c r="O171" s="261"/>
      <c r="P171" s="139"/>
      <c r="Q171" s="139"/>
      <c r="R171" s="257"/>
      <c r="S171" s="11"/>
      <c r="T171" s="211"/>
      <c r="V171" s="5"/>
      <c r="W171" s="36"/>
      <c r="X171" s="36"/>
      <c r="Y171" s="36"/>
      <c r="Z171" s="36"/>
      <c r="AB171" s="4"/>
      <c r="AC171" s="4"/>
      <c r="AD171" s="4"/>
    </row>
    <row r="172" spans="1:30" x14ac:dyDescent="0.3">
      <c r="A172" s="7">
        <v>4</v>
      </c>
      <c r="B172" s="270"/>
      <c r="C172" s="3">
        <v>1.03</v>
      </c>
      <c r="D172" s="8">
        <f t="shared" si="7"/>
        <v>0.64154481858031365</v>
      </c>
      <c r="E172">
        <v>57.8</v>
      </c>
      <c r="F172">
        <f t="shared" si="8"/>
        <v>5.7799999999999997E-2</v>
      </c>
      <c r="G172" s="9">
        <v>0.50972222222222219</v>
      </c>
      <c r="H172" s="9">
        <v>0.53541666666666665</v>
      </c>
      <c r="I172" s="10">
        <v>8.6199999999999992</v>
      </c>
      <c r="J172" s="3">
        <v>18.010000000000002</v>
      </c>
      <c r="K172">
        <v>2.4253999999999998</v>
      </c>
      <c r="L172">
        <v>2.3555999999999999</v>
      </c>
      <c r="M172" s="139"/>
      <c r="N172" s="261"/>
      <c r="O172" s="261"/>
      <c r="P172" s="139"/>
      <c r="Q172" s="139"/>
      <c r="R172" s="257"/>
      <c r="S172" s="11"/>
      <c r="T172" s="211"/>
      <c r="V172" s="5"/>
      <c r="W172" s="36"/>
      <c r="X172" s="36"/>
      <c r="Y172" s="36"/>
      <c r="Z172" s="36"/>
      <c r="AB172" s="4"/>
      <c r="AC172" s="4"/>
      <c r="AD172" s="4"/>
    </row>
    <row r="173" spans="1:30" x14ac:dyDescent="0.3">
      <c r="A173" s="7">
        <v>5</v>
      </c>
      <c r="B173" s="270"/>
      <c r="C173" s="3">
        <v>0.88</v>
      </c>
      <c r="D173" s="8">
        <f t="shared" si="7"/>
        <v>0.54811596150551067</v>
      </c>
      <c r="E173">
        <v>57.8</v>
      </c>
      <c r="F173">
        <f>(E173/1000)</f>
        <v>5.7799999999999997E-2</v>
      </c>
      <c r="G173" s="9">
        <v>0.50972222222222219</v>
      </c>
      <c r="H173" s="9">
        <v>0.53749999999999998</v>
      </c>
      <c r="I173" s="10">
        <v>8.6199999999999992</v>
      </c>
      <c r="J173" s="3">
        <v>18.21</v>
      </c>
      <c r="K173">
        <v>2.4253999999999998</v>
      </c>
      <c r="L173">
        <v>2.3725999999999998</v>
      </c>
      <c r="M173" s="139"/>
      <c r="N173" s="261"/>
      <c r="O173" s="261"/>
      <c r="P173" s="139"/>
      <c r="Q173" s="139"/>
      <c r="R173" s="257"/>
      <c r="S173" s="11"/>
      <c r="T173" s="211"/>
      <c r="V173" s="5"/>
      <c r="W173" s="36"/>
      <c r="X173" s="36"/>
      <c r="Y173" s="36"/>
      <c r="Z173" s="36"/>
      <c r="AB173" s="4"/>
      <c r="AC173" s="4"/>
      <c r="AD173" s="4"/>
    </row>
    <row r="174" spans="1:30" x14ac:dyDescent="0.3">
      <c r="A174" s="7" t="s">
        <v>16</v>
      </c>
      <c r="B174" s="270"/>
      <c r="C174" s="3">
        <v>0</v>
      </c>
      <c r="D174" s="8">
        <f t="shared" si="7"/>
        <v>0</v>
      </c>
      <c r="E174">
        <v>57.8</v>
      </c>
      <c r="F174">
        <f t="shared" ref="F174:F190" si="9">(E174/1000)</f>
        <v>5.7799999999999997E-2</v>
      </c>
      <c r="G174" s="9">
        <v>0.50972222222222219</v>
      </c>
      <c r="H174" s="9">
        <v>0.5395833333333333</v>
      </c>
      <c r="I174" s="10">
        <v>8.6199999999999992</v>
      </c>
      <c r="J174" s="3">
        <v>8.56</v>
      </c>
      <c r="K174">
        <v>2.4253999999999998</v>
      </c>
      <c r="L174">
        <v>2.4750000000000001</v>
      </c>
      <c r="M174" s="139"/>
      <c r="N174" s="261"/>
      <c r="O174" s="261"/>
      <c r="P174" s="139"/>
      <c r="Q174" s="139"/>
      <c r="R174" s="257"/>
      <c r="S174" s="11"/>
      <c r="T174" s="211"/>
      <c r="V174" s="5"/>
      <c r="W174" s="36"/>
      <c r="X174" s="36"/>
      <c r="Y174" s="36"/>
      <c r="Z174" s="36"/>
      <c r="AB174" s="4"/>
      <c r="AC174" s="4"/>
      <c r="AD174" s="4"/>
    </row>
    <row r="175" spans="1:30" x14ac:dyDescent="0.3">
      <c r="A175" s="7">
        <v>1</v>
      </c>
      <c r="B175" s="270">
        <v>320</v>
      </c>
      <c r="C175" s="3">
        <v>1.05</v>
      </c>
      <c r="D175" s="8">
        <f t="shared" si="7"/>
        <v>0.6540019995236207</v>
      </c>
      <c r="E175">
        <v>57.8</v>
      </c>
      <c r="F175">
        <f t="shared" si="9"/>
        <v>5.7799999999999997E-2</v>
      </c>
      <c r="G175" s="9">
        <v>0.55347222222222225</v>
      </c>
      <c r="H175" s="9">
        <v>0.57916666666666672</v>
      </c>
      <c r="I175" s="10">
        <v>8.64</v>
      </c>
      <c r="J175" s="3">
        <v>18.47</v>
      </c>
      <c r="K175">
        <v>2.4253999999999998</v>
      </c>
      <c r="L175">
        <v>2.3277000000000001</v>
      </c>
      <c r="M175" s="139"/>
      <c r="N175" s="261"/>
      <c r="O175" s="261"/>
      <c r="P175" s="139"/>
      <c r="Q175" s="139"/>
      <c r="R175" s="257"/>
      <c r="S175" s="11"/>
      <c r="T175" s="211"/>
      <c r="V175" s="5"/>
      <c r="W175" s="36"/>
      <c r="X175" s="36"/>
      <c r="Y175" s="36"/>
      <c r="Z175" s="36"/>
      <c r="AB175" s="4"/>
      <c r="AC175" s="4"/>
      <c r="AD175" s="4"/>
    </row>
    <row r="176" spans="1:30" x14ac:dyDescent="0.3">
      <c r="A176" s="7">
        <v>2</v>
      </c>
      <c r="B176" s="270"/>
      <c r="C176" s="3">
        <v>0.93</v>
      </c>
      <c r="D176" s="8">
        <f t="shared" si="7"/>
        <v>0.57925891386377837</v>
      </c>
      <c r="E176">
        <v>57.8</v>
      </c>
      <c r="F176">
        <f t="shared" si="9"/>
        <v>5.7799999999999997E-2</v>
      </c>
      <c r="G176" s="9">
        <v>0.55347222222222225</v>
      </c>
      <c r="H176" s="9">
        <v>0.57847222222222217</v>
      </c>
      <c r="I176" s="10">
        <v>8.64</v>
      </c>
      <c r="J176" s="12">
        <v>16.71</v>
      </c>
      <c r="K176">
        <v>2.4253999999999998</v>
      </c>
      <c r="L176">
        <v>2.3694999999999999</v>
      </c>
      <c r="M176" s="139"/>
      <c r="N176" s="261"/>
      <c r="O176" s="261"/>
      <c r="P176" s="139"/>
      <c r="Q176" s="139"/>
      <c r="R176" s="257"/>
      <c r="S176" s="11"/>
      <c r="T176" s="211"/>
      <c r="V176" s="5"/>
      <c r="W176" s="36"/>
      <c r="X176" s="36"/>
      <c r="Y176" s="36"/>
      <c r="Z176" s="36"/>
      <c r="AB176" s="4"/>
      <c r="AC176" s="4"/>
      <c r="AD176" s="4"/>
    </row>
    <row r="177" spans="1:30" x14ac:dyDescent="0.3">
      <c r="A177" s="7">
        <v>3</v>
      </c>
      <c r="B177" s="270"/>
      <c r="C177" s="3">
        <v>1</v>
      </c>
      <c r="D177" s="8">
        <f t="shared" si="7"/>
        <v>0.62285904716535301</v>
      </c>
      <c r="E177">
        <v>57.8</v>
      </c>
      <c r="F177">
        <f t="shared" si="9"/>
        <v>5.7799999999999997E-2</v>
      </c>
      <c r="G177" s="9">
        <v>0.55347222222222225</v>
      </c>
      <c r="H177" s="9">
        <v>0.57708333333333328</v>
      </c>
      <c r="I177" s="10">
        <v>8.64</v>
      </c>
      <c r="J177" s="3">
        <v>18.22</v>
      </c>
      <c r="K177">
        <v>2.4253999999999998</v>
      </c>
      <c r="L177">
        <v>2.3525999999999998</v>
      </c>
      <c r="M177" s="139"/>
      <c r="N177" s="261"/>
      <c r="O177" s="261"/>
      <c r="P177" s="139"/>
      <c r="Q177" s="139"/>
      <c r="R177" s="257"/>
      <c r="S177" s="11"/>
      <c r="T177" s="211"/>
      <c r="V177" s="35"/>
      <c r="W177" s="36"/>
      <c r="X177" s="36"/>
      <c r="Y177" s="36"/>
      <c r="Z177" s="36"/>
      <c r="AB177" s="4"/>
      <c r="AC177" s="4"/>
      <c r="AD177" s="4"/>
    </row>
    <row r="178" spans="1:30" x14ac:dyDescent="0.3">
      <c r="A178" s="7">
        <v>4</v>
      </c>
      <c r="B178" s="270"/>
      <c r="C178" s="3">
        <v>0.9</v>
      </c>
      <c r="D178" s="8">
        <f t="shared" si="7"/>
        <v>0.56057314244881773</v>
      </c>
      <c r="E178">
        <v>57.8</v>
      </c>
      <c r="F178">
        <f t="shared" si="9"/>
        <v>5.7799999999999997E-2</v>
      </c>
      <c r="G178" s="9">
        <v>0.55347222222222225</v>
      </c>
      <c r="H178" s="9">
        <v>0.5805555555555556</v>
      </c>
      <c r="I178" s="10">
        <v>8.64</v>
      </c>
      <c r="J178" s="3">
        <v>17.62</v>
      </c>
      <c r="K178">
        <v>2.4253999999999998</v>
      </c>
      <c r="L178">
        <v>2.3662999999999998</v>
      </c>
      <c r="M178" s="139"/>
      <c r="N178" s="261"/>
      <c r="O178" s="261"/>
      <c r="P178" s="139"/>
      <c r="Q178" s="139"/>
      <c r="R178" s="257"/>
      <c r="S178" s="11"/>
      <c r="T178" s="211"/>
      <c r="V178" s="35"/>
      <c r="W178" s="36"/>
      <c r="X178" s="36"/>
      <c r="Y178" s="36"/>
      <c r="Z178" s="36"/>
      <c r="AB178" s="4"/>
      <c r="AC178" s="4"/>
      <c r="AD178" s="4"/>
    </row>
    <row r="179" spans="1:30" x14ac:dyDescent="0.3">
      <c r="A179" s="7">
        <v>5</v>
      </c>
      <c r="B179" s="270"/>
      <c r="C179" s="3">
        <v>1.0900000000000001</v>
      </c>
      <c r="D179" s="8">
        <f t="shared" si="7"/>
        <v>0.67891636141023481</v>
      </c>
      <c r="E179">
        <v>57.8</v>
      </c>
      <c r="F179">
        <f t="shared" si="9"/>
        <v>5.7799999999999997E-2</v>
      </c>
      <c r="G179" s="9">
        <v>0.55347222222222225</v>
      </c>
      <c r="H179" s="9">
        <v>0.5756944444444444</v>
      </c>
      <c r="I179" s="10">
        <v>8.64</v>
      </c>
      <c r="J179" s="3">
        <v>19.579999999999998</v>
      </c>
      <c r="K179">
        <v>2.4253999999999998</v>
      </c>
      <c r="L179">
        <v>2.3649</v>
      </c>
      <c r="M179" s="139"/>
      <c r="N179" s="261"/>
      <c r="O179" s="261"/>
      <c r="P179" s="139"/>
      <c r="Q179" s="139"/>
      <c r="R179" s="257"/>
      <c r="S179" s="11"/>
      <c r="T179" s="211"/>
      <c r="V179" s="35"/>
      <c r="W179" s="36"/>
      <c r="X179" s="36"/>
      <c r="Y179" s="36"/>
      <c r="Z179" s="36"/>
      <c r="AB179" s="4"/>
      <c r="AC179" s="4"/>
      <c r="AD179" s="4"/>
    </row>
    <row r="180" spans="1:30" x14ac:dyDescent="0.3">
      <c r="A180" s="7" t="s">
        <v>16</v>
      </c>
      <c r="B180" s="270"/>
      <c r="C180" s="3">
        <v>0</v>
      </c>
      <c r="D180" s="8">
        <f t="shared" si="7"/>
        <v>0</v>
      </c>
      <c r="E180">
        <v>57.8</v>
      </c>
      <c r="F180">
        <f t="shared" si="9"/>
        <v>5.7799999999999997E-2</v>
      </c>
      <c r="G180" s="9">
        <v>0.55347222222222225</v>
      </c>
      <c r="H180" s="9">
        <v>0.58124999999999993</v>
      </c>
      <c r="I180" s="10">
        <v>8.64</v>
      </c>
      <c r="J180" s="3">
        <v>8.58</v>
      </c>
      <c r="K180">
        <v>2.4253999999999998</v>
      </c>
      <c r="L180">
        <v>2.4895</v>
      </c>
      <c r="M180" s="139"/>
      <c r="N180" s="261"/>
      <c r="O180" s="261"/>
      <c r="P180" s="139"/>
      <c r="Q180" s="139"/>
      <c r="R180" s="257"/>
      <c r="S180" s="11"/>
      <c r="T180" s="211"/>
      <c r="V180" s="35"/>
      <c r="W180" s="36"/>
      <c r="X180" s="36"/>
      <c r="Y180" s="36"/>
      <c r="Z180" s="36"/>
      <c r="AB180" s="4"/>
      <c r="AC180" s="4"/>
      <c r="AD180" s="4"/>
    </row>
    <row r="181" spans="1:30" x14ac:dyDescent="0.3">
      <c r="A181" s="7">
        <v>1</v>
      </c>
      <c r="B181" s="270">
        <v>500</v>
      </c>
      <c r="C181" s="3">
        <v>0.92</v>
      </c>
      <c r="D181" s="8">
        <f t="shared" si="7"/>
        <v>0.57303032339212479</v>
      </c>
      <c r="E181">
        <v>57.8</v>
      </c>
      <c r="F181">
        <f t="shared" si="9"/>
        <v>5.7799999999999997E-2</v>
      </c>
      <c r="G181" s="9">
        <v>0.59652777777777777</v>
      </c>
      <c r="H181" s="9">
        <v>0.61875000000000002</v>
      </c>
      <c r="I181" s="10">
        <v>8.5399999999999991</v>
      </c>
      <c r="J181" s="3">
        <v>17.7</v>
      </c>
      <c r="K181">
        <v>2.4253999999999998</v>
      </c>
      <c r="L181">
        <v>2.3938000000000001</v>
      </c>
      <c r="M181" s="139"/>
      <c r="N181" s="261"/>
      <c r="O181" s="261"/>
      <c r="P181" s="139"/>
      <c r="Q181" s="139"/>
      <c r="R181" s="257"/>
      <c r="S181" s="11"/>
      <c r="T181" s="211"/>
      <c r="V181" s="35"/>
      <c r="W181" s="36"/>
      <c r="X181" s="36"/>
      <c r="Y181" s="36"/>
      <c r="Z181" s="36"/>
      <c r="AB181" s="4"/>
      <c r="AC181" s="4"/>
      <c r="AD181" s="4"/>
    </row>
    <row r="182" spans="1:30" x14ac:dyDescent="0.3">
      <c r="A182" s="7">
        <v>2</v>
      </c>
      <c r="B182" s="270"/>
      <c r="C182" s="3">
        <v>0.82</v>
      </c>
      <c r="D182" s="8">
        <f t="shared" si="7"/>
        <v>0.5107444186755894</v>
      </c>
      <c r="E182">
        <v>57.8</v>
      </c>
      <c r="F182">
        <f t="shared" si="9"/>
        <v>5.7799999999999997E-2</v>
      </c>
      <c r="G182" s="9">
        <v>0.59652777777777777</v>
      </c>
      <c r="H182" s="9">
        <v>0.61944444444444446</v>
      </c>
      <c r="I182" s="10">
        <v>8.5399999999999991</v>
      </c>
      <c r="J182" s="12">
        <v>16.5</v>
      </c>
      <c r="K182">
        <v>2.4253999999999998</v>
      </c>
      <c r="L182">
        <v>2.3935</v>
      </c>
      <c r="M182" s="139"/>
      <c r="N182" s="261"/>
      <c r="O182" s="261"/>
      <c r="P182" s="139"/>
      <c r="Q182" s="139"/>
      <c r="R182" s="257"/>
      <c r="S182" s="11"/>
      <c r="T182" s="211"/>
      <c r="V182" s="5"/>
      <c r="W182" s="36"/>
      <c r="X182" s="36"/>
      <c r="Y182" s="36"/>
      <c r="Z182" s="36"/>
      <c r="AB182" s="4"/>
      <c r="AC182" s="4"/>
      <c r="AD182" s="4"/>
    </row>
    <row r="183" spans="1:30" x14ac:dyDescent="0.3">
      <c r="A183" s="7">
        <v>3</v>
      </c>
      <c r="B183" s="270"/>
      <c r="C183" s="3">
        <v>0.97</v>
      </c>
      <c r="D183" s="8">
        <f t="shared" si="7"/>
        <v>0.60417327575039237</v>
      </c>
      <c r="E183">
        <v>57.8</v>
      </c>
      <c r="F183">
        <f t="shared" si="9"/>
        <v>5.7799999999999997E-2</v>
      </c>
      <c r="G183" s="9">
        <v>0.59652777777777777</v>
      </c>
      <c r="H183" s="9">
        <v>0.61597222222222225</v>
      </c>
      <c r="I183" s="10">
        <v>8.5399999999999991</v>
      </c>
      <c r="J183" s="3">
        <v>17.7</v>
      </c>
      <c r="K183">
        <v>2.4253999999999998</v>
      </c>
      <c r="L183">
        <v>2.383</v>
      </c>
      <c r="M183" s="139"/>
      <c r="N183" s="261"/>
      <c r="O183" s="261"/>
      <c r="P183" s="139"/>
      <c r="Q183" s="139"/>
      <c r="R183" s="257"/>
      <c r="S183" s="11"/>
      <c r="T183" s="211"/>
      <c r="V183" s="35"/>
      <c r="W183" s="36"/>
      <c r="X183" s="36"/>
      <c r="Y183" s="36"/>
      <c r="Z183" s="36"/>
      <c r="AB183" s="4"/>
      <c r="AC183" s="4"/>
      <c r="AD183" s="4"/>
    </row>
    <row r="184" spans="1:30" x14ac:dyDescent="0.3">
      <c r="A184" s="7">
        <v>4</v>
      </c>
      <c r="B184" s="270"/>
      <c r="C184" s="3">
        <v>1.03</v>
      </c>
      <c r="D184" s="8">
        <f t="shared" si="7"/>
        <v>0.64154481858031365</v>
      </c>
      <c r="E184">
        <v>57.8</v>
      </c>
      <c r="F184">
        <f t="shared" si="9"/>
        <v>5.7799999999999997E-2</v>
      </c>
      <c r="G184" s="9">
        <v>0.59652777777777777</v>
      </c>
      <c r="H184" s="9">
        <v>0.61458333333333337</v>
      </c>
      <c r="I184" s="10">
        <v>8.5399999999999991</v>
      </c>
      <c r="J184" s="3">
        <v>17.7</v>
      </c>
      <c r="K184">
        <v>2.4253999999999998</v>
      </c>
      <c r="L184">
        <v>2.3894000000000002</v>
      </c>
      <c r="M184" s="139"/>
      <c r="N184" s="261"/>
      <c r="O184" s="261"/>
      <c r="P184" s="139"/>
      <c r="Q184" s="139"/>
      <c r="R184" s="257"/>
      <c r="S184" s="11"/>
      <c r="T184" s="211"/>
      <c r="V184" s="35"/>
      <c r="W184" s="36"/>
      <c r="X184" s="36"/>
      <c r="Y184" s="36"/>
      <c r="Z184" s="36"/>
      <c r="AB184" s="4"/>
      <c r="AC184" s="4"/>
      <c r="AD184" s="4"/>
    </row>
    <row r="185" spans="1:30" x14ac:dyDescent="0.3">
      <c r="A185" s="7">
        <v>5</v>
      </c>
      <c r="B185" s="270"/>
      <c r="C185" s="3">
        <v>0.88</v>
      </c>
      <c r="D185" s="8">
        <f t="shared" si="7"/>
        <v>0.54811596150551067</v>
      </c>
      <c r="E185">
        <v>57.8</v>
      </c>
      <c r="F185">
        <f t="shared" si="9"/>
        <v>5.7799999999999997E-2</v>
      </c>
      <c r="G185" s="9">
        <v>0.59652777777777777</v>
      </c>
      <c r="H185" s="9">
        <v>0.61736111111111114</v>
      </c>
      <c r="I185" s="10">
        <v>8.5399999999999991</v>
      </c>
      <c r="J185" s="3">
        <v>16.61</v>
      </c>
      <c r="K185">
        <v>2.4253999999999998</v>
      </c>
      <c r="L185">
        <v>2.4058999999999999</v>
      </c>
      <c r="M185" s="139"/>
      <c r="N185" s="261"/>
      <c r="O185" s="261"/>
      <c r="P185" s="139"/>
      <c r="Q185" s="139"/>
      <c r="R185" s="257"/>
      <c r="S185" s="11"/>
      <c r="T185" s="211"/>
      <c r="V185" s="35"/>
      <c r="W185" s="36"/>
      <c r="X185" s="36"/>
      <c r="Y185" s="36"/>
      <c r="Z185" s="36"/>
      <c r="AB185" s="4"/>
      <c r="AC185" s="4"/>
      <c r="AD185" s="4"/>
    </row>
    <row r="186" spans="1:30" x14ac:dyDescent="0.3">
      <c r="A186" s="7" t="s">
        <v>16</v>
      </c>
      <c r="B186" s="270"/>
      <c r="C186" s="3">
        <v>0</v>
      </c>
      <c r="D186" s="8">
        <f t="shared" si="7"/>
        <v>0</v>
      </c>
      <c r="E186">
        <v>57.8</v>
      </c>
      <c r="F186">
        <f t="shared" si="9"/>
        <v>5.7799999999999997E-2</v>
      </c>
      <c r="G186" s="9">
        <v>0.59652777777777777</v>
      </c>
      <c r="H186" s="9">
        <v>0.62013888888888891</v>
      </c>
      <c r="I186" s="10">
        <v>8.5399999999999991</v>
      </c>
      <c r="J186" s="3">
        <v>8.57</v>
      </c>
      <c r="K186">
        <v>2.4253999999999998</v>
      </c>
      <c r="L186">
        <v>2.5139</v>
      </c>
      <c r="M186" s="139"/>
      <c r="N186" s="261"/>
      <c r="O186" s="261"/>
      <c r="P186" s="139"/>
      <c r="Q186" s="139"/>
      <c r="R186" s="257"/>
      <c r="S186" s="11"/>
      <c r="T186" s="211"/>
      <c r="X186" s="4"/>
      <c r="Y186" s="4"/>
      <c r="Z186" s="4"/>
      <c r="AB186" s="4"/>
      <c r="AC186" s="4"/>
      <c r="AD186" s="4"/>
    </row>
    <row r="187" spans="1:30" x14ac:dyDescent="0.3">
      <c r="A187" s="7">
        <v>1</v>
      </c>
      <c r="B187" s="270">
        <v>700</v>
      </c>
      <c r="C187" s="3">
        <v>1.05</v>
      </c>
      <c r="D187" s="8">
        <f t="shared" si="7"/>
        <v>0.6540019995236207</v>
      </c>
      <c r="E187">
        <v>57.8</v>
      </c>
      <c r="F187">
        <f t="shared" si="9"/>
        <v>5.7799999999999997E-2</v>
      </c>
      <c r="G187" s="9">
        <v>0.6333333333333333</v>
      </c>
      <c r="H187" s="9">
        <v>0.65347222222222223</v>
      </c>
      <c r="I187" s="10">
        <v>8.5399999999999991</v>
      </c>
      <c r="J187" s="3">
        <v>18.98</v>
      </c>
      <c r="K187">
        <v>2.4253999999999998</v>
      </c>
      <c r="L187">
        <v>2.3616999999999999</v>
      </c>
      <c r="M187" s="139"/>
      <c r="N187" s="261"/>
      <c r="O187" s="261"/>
      <c r="P187" s="139"/>
      <c r="Q187" s="139"/>
      <c r="R187" s="257"/>
      <c r="S187" s="11"/>
      <c r="T187" s="211"/>
      <c r="X187" s="4"/>
      <c r="Y187" s="4"/>
      <c r="Z187" s="4"/>
      <c r="AB187" s="4"/>
      <c r="AC187" s="4"/>
      <c r="AD187" s="4"/>
    </row>
    <row r="188" spans="1:30" x14ac:dyDescent="0.3">
      <c r="A188" s="7">
        <v>2</v>
      </c>
      <c r="B188" s="270"/>
      <c r="C188" s="3">
        <v>0.93</v>
      </c>
      <c r="D188" s="8">
        <f t="shared" si="7"/>
        <v>0.57925891386377837</v>
      </c>
      <c r="E188">
        <v>57.8</v>
      </c>
      <c r="F188">
        <f t="shared" si="9"/>
        <v>5.7799999999999997E-2</v>
      </c>
      <c r="G188" s="9">
        <v>0.6333333333333333</v>
      </c>
      <c r="H188" s="9">
        <v>0.65486111111111112</v>
      </c>
      <c r="I188" s="10">
        <v>8.5399999999999991</v>
      </c>
      <c r="J188" s="12">
        <v>17.149999999999999</v>
      </c>
      <c r="K188">
        <v>2.4253999999999998</v>
      </c>
      <c r="L188">
        <v>2.4262999999999999</v>
      </c>
      <c r="M188" s="139"/>
      <c r="N188" s="261"/>
      <c r="O188" s="261"/>
      <c r="P188" s="139"/>
      <c r="Q188" s="139"/>
      <c r="R188" s="257"/>
      <c r="S188" s="11"/>
      <c r="T188" s="211"/>
      <c r="X188" s="4"/>
      <c r="Y188" s="4"/>
      <c r="Z188" s="4"/>
      <c r="AB188" s="4"/>
      <c r="AC188" s="4"/>
      <c r="AD188" s="4"/>
    </row>
    <row r="189" spans="1:30" x14ac:dyDescent="0.3">
      <c r="A189" s="7">
        <v>3</v>
      </c>
      <c r="B189" s="270"/>
      <c r="C189" s="3">
        <v>1</v>
      </c>
      <c r="D189" s="8">
        <f t="shared" si="7"/>
        <v>0.62285904716535301</v>
      </c>
      <c r="E189">
        <v>57.8</v>
      </c>
      <c r="F189">
        <f t="shared" si="9"/>
        <v>5.7799999999999997E-2</v>
      </c>
      <c r="G189" s="9">
        <v>0.6333333333333333</v>
      </c>
      <c r="H189" s="9">
        <v>0.65277777777777779</v>
      </c>
      <c r="I189" s="10">
        <v>8.5399999999999991</v>
      </c>
      <c r="J189" s="3">
        <v>17.440000000000001</v>
      </c>
      <c r="K189">
        <v>2.4253999999999998</v>
      </c>
      <c r="L189">
        <v>2.3996</v>
      </c>
      <c r="M189" s="139"/>
      <c r="N189" s="261"/>
      <c r="O189" s="261"/>
      <c r="P189" s="139"/>
      <c r="Q189" s="139"/>
      <c r="R189" s="257"/>
      <c r="S189" s="11"/>
      <c r="T189" s="211"/>
      <c r="X189" s="4"/>
      <c r="Y189" s="4"/>
      <c r="Z189" s="4"/>
      <c r="AB189" s="4"/>
      <c r="AC189" s="4"/>
      <c r="AD189" s="4"/>
    </row>
    <row r="190" spans="1:30" x14ac:dyDescent="0.3">
      <c r="A190" s="7">
        <v>4</v>
      </c>
      <c r="B190" s="270"/>
      <c r="C190" s="3">
        <v>0.9</v>
      </c>
      <c r="D190" s="8">
        <f t="shared" si="7"/>
        <v>0.56057314244881773</v>
      </c>
      <c r="E190">
        <v>57.8</v>
      </c>
      <c r="F190">
        <f t="shared" si="9"/>
        <v>5.7799999999999997E-2</v>
      </c>
      <c r="G190" s="9">
        <v>0.6333333333333333</v>
      </c>
      <c r="H190" s="9">
        <v>0.65138888888888891</v>
      </c>
      <c r="I190" s="10">
        <v>8.5399999999999991</v>
      </c>
      <c r="J190" s="3">
        <v>17.059999999999999</v>
      </c>
      <c r="K190">
        <v>2.4253999999999998</v>
      </c>
      <c r="L190">
        <v>2.4209000000000001</v>
      </c>
      <c r="M190" s="139"/>
      <c r="N190" s="261"/>
      <c r="O190" s="261"/>
      <c r="P190" s="139"/>
      <c r="Q190" s="139"/>
      <c r="R190" s="257"/>
      <c r="S190" s="11"/>
      <c r="T190" s="211"/>
      <c r="X190" s="4"/>
      <c r="Y190" s="4"/>
      <c r="Z190" s="4"/>
      <c r="AB190" s="4"/>
      <c r="AC190" s="4"/>
      <c r="AD190" s="4"/>
    </row>
    <row r="191" spans="1:30" x14ac:dyDescent="0.3">
      <c r="A191" s="7">
        <v>5</v>
      </c>
      <c r="B191" s="270"/>
      <c r="C191" s="3">
        <v>1.0900000000000001</v>
      </c>
      <c r="D191" s="8">
        <f t="shared" si="7"/>
        <v>0.67891636141023481</v>
      </c>
      <c r="E191">
        <v>57.8</v>
      </c>
      <c r="F191">
        <f>(E191/1000)</f>
        <v>5.7799999999999997E-2</v>
      </c>
      <c r="G191" s="9">
        <v>0.6333333333333333</v>
      </c>
      <c r="H191" s="9">
        <v>0.65555555555555556</v>
      </c>
      <c r="I191" s="10">
        <v>8.5399999999999991</v>
      </c>
      <c r="J191" s="3">
        <v>18.829999999999998</v>
      </c>
      <c r="K191">
        <v>2.4253999999999998</v>
      </c>
      <c r="L191">
        <v>2.3999000000000001</v>
      </c>
      <c r="M191" s="139"/>
      <c r="N191" s="261"/>
      <c r="O191" s="261"/>
      <c r="P191" s="139"/>
      <c r="Q191" s="139"/>
      <c r="R191" s="257"/>
      <c r="S191" s="11"/>
      <c r="T191" s="211"/>
      <c r="X191" s="4"/>
      <c r="Y191" s="4"/>
      <c r="Z191" s="4"/>
      <c r="AB191" s="4"/>
      <c r="AC191" s="4"/>
      <c r="AD191" s="4"/>
    </row>
    <row r="192" spans="1:30" x14ac:dyDescent="0.3">
      <c r="A192" s="7" t="s">
        <v>16</v>
      </c>
      <c r="B192" s="270"/>
      <c r="C192" s="3">
        <v>0</v>
      </c>
      <c r="D192" s="8">
        <f t="shared" si="7"/>
        <v>0</v>
      </c>
      <c r="E192">
        <v>57.8</v>
      </c>
      <c r="F192">
        <f>(E192/1000)</f>
        <v>5.7799999999999997E-2</v>
      </c>
      <c r="G192" s="9">
        <v>0.6333333333333333</v>
      </c>
      <c r="H192" s="9">
        <v>0.65625</v>
      </c>
      <c r="I192" s="10">
        <v>8.5399999999999991</v>
      </c>
      <c r="J192" s="3">
        <v>8.5299999999999994</v>
      </c>
      <c r="K192">
        <v>2.4253999999999998</v>
      </c>
      <c r="L192">
        <v>2.4712000000000001</v>
      </c>
      <c r="M192" s="139"/>
      <c r="N192" s="261"/>
      <c r="O192" s="261"/>
      <c r="P192" s="139"/>
      <c r="Q192" s="139"/>
      <c r="R192" s="264"/>
      <c r="S192" s="11"/>
      <c r="T192" s="139"/>
      <c r="X192" s="4"/>
      <c r="Y192" s="4"/>
      <c r="Z192" s="4"/>
      <c r="AB192" s="4"/>
      <c r="AC192" s="4"/>
      <c r="AD192" s="4"/>
    </row>
    <row r="193" spans="2:4" x14ac:dyDescent="0.3">
      <c r="D193" s="29"/>
    </row>
    <row r="194" spans="2:4" x14ac:dyDescent="0.3">
      <c r="D194" s="29"/>
    </row>
    <row r="195" spans="2:4" ht="15.75" customHeight="1" x14ac:dyDescent="1.65">
      <c r="B195" s="210"/>
    </row>
  </sheetData>
  <mergeCells count="30">
    <mergeCell ref="R148:T148"/>
    <mergeCell ref="B175:B180"/>
    <mergeCell ref="B181:B186"/>
    <mergeCell ref="B187:B192"/>
    <mergeCell ref="B151:B156"/>
    <mergeCell ref="B157:B162"/>
    <mergeCell ref="B163:B168"/>
    <mergeCell ref="B169:B174"/>
    <mergeCell ref="B121:B126"/>
    <mergeCell ref="B127:B132"/>
    <mergeCell ref="B133:B138"/>
    <mergeCell ref="B139:B144"/>
    <mergeCell ref="B103:B108"/>
    <mergeCell ref="B109:B114"/>
    <mergeCell ref="B115:B120"/>
    <mergeCell ref="R100:T100"/>
    <mergeCell ref="B79:B84"/>
    <mergeCell ref="B85:B90"/>
    <mergeCell ref="B91:B96"/>
    <mergeCell ref="B55:B60"/>
    <mergeCell ref="B61:B66"/>
    <mergeCell ref="B67:B72"/>
    <mergeCell ref="B73:B78"/>
    <mergeCell ref="B25:B30"/>
    <mergeCell ref="B31:B36"/>
    <mergeCell ref="B37:B42"/>
    <mergeCell ref="B43:B48"/>
    <mergeCell ref="B7:B12"/>
    <mergeCell ref="B13:B18"/>
    <mergeCell ref="B19:B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T37"/>
  <sheetViews>
    <sheetView zoomScale="50" zoomScaleNormal="50" workbookViewId="0">
      <selection activeCell="E41" sqref="E41:E42"/>
    </sheetView>
  </sheetViews>
  <sheetFormatPr defaultColWidth="9.109375" defaultRowHeight="13.8" x14ac:dyDescent="0.25"/>
  <cols>
    <col min="1" max="1" width="7.109375" style="14" customWidth="1"/>
    <col min="2" max="2" width="6" style="14" customWidth="1"/>
    <col min="3" max="3" width="15.44140625" style="14" customWidth="1"/>
    <col min="4" max="4" width="13.33203125" style="14" customWidth="1"/>
    <col min="5" max="5" width="16" style="14" customWidth="1"/>
    <col min="6" max="6" width="10" style="14" bestFit="1" customWidth="1"/>
    <col min="7" max="7" width="9.109375" style="14" bestFit="1" customWidth="1"/>
    <col min="8" max="8" width="5.6640625" style="14" customWidth="1"/>
    <col min="9" max="9" width="8.88671875" style="14" customWidth="1"/>
    <col min="10" max="10" width="9.33203125" style="14" bestFit="1" customWidth="1"/>
    <col min="11" max="11" width="9.33203125" style="14" customWidth="1"/>
    <col min="12" max="12" width="9.33203125" style="14" bestFit="1" customWidth="1"/>
    <col min="13" max="13" width="9.33203125" style="14" customWidth="1"/>
    <col min="14" max="16" width="9.33203125" style="14" bestFit="1" customWidth="1"/>
    <col min="17" max="17" width="8.88671875" style="14" customWidth="1"/>
    <col min="18" max="18" width="9.33203125" style="14" bestFit="1" customWidth="1"/>
    <col min="19" max="20" width="9.33203125" style="14" customWidth="1"/>
    <col min="21" max="16384" width="9.109375" style="14"/>
  </cols>
  <sheetData>
    <row r="1" spans="1:20" x14ac:dyDescent="0.25">
      <c r="A1" s="28" t="s">
        <v>17</v>
      </c>
    </row>
    <row r="2" spans="1:20" ht="14.4" thickBot="1" x14ac:dyDescent="0.3">
      <c r="A2" s="128" t="s">
        <v>35</v>
      </c>
      <c r="B2" s="128"/>
      <c r="D2" s="52" t="s">
        <v>36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03.5" customHeight="1" thickBot="1" x14ac:dyDescent="0.3">
      <c r="A3" s="63" t="s">
        <v>18</v>
      </c>
      <c r="B3" s="64" t="s">
        <v>28</v>
      </c>
      <c r="C3" s="65" t="s">
        <v>19</v>
      </c>
      <c r="D3" s="66" t="s">
        <v>31</v>
      </c>
      <c r="E3" s="66" t="s">
        <v>30</v>
      </c>
      <c r="F3" s="66" t="s">
        <v>32</v>
      </c>
      <c r="G3" s="66" t="s">
        <v>33</v>
      </c>
      <c r="H3" s="67" t="s">
        <v>20</v>
      </c>
      <c r="I3" s="68" t="s">
        <v>21</v>
      </c>
      <c r="J3" s="68" t="s">
        <v>29</v>
      </c>
      <c r="K3" s="220" t="s">
        <v>22</v>
      </c>
      <c r="L3" s="220" t="s">
        <v>103</v>
      </c>
      <c r="M3" s="221" t="s">
        <v>23</v>
      </c>
      <c r="N3" s="230" t="s">
        <v>104</v>
      </c>
      <c r="O3" s="229" t="s">
        <v>24</v>
      </c>
      <c r="P3" s="13" t="s">
        <v>25</v>
      </c>
      <c r="Q3" s="144" t="s">
        <v>26</v>
      </c>
      <c r="R3" s="147" t="s">
        <v>75</v>
      </c>
      <c r="S3" s="143" t="s">
        <v>76</v>
      </c>
      <c r="T3" s="144" t="s">
        <v>74</v>
      </c>
    </row>
    <row r="4" spans="1:20" ht="25.5" customHeight="1" x14ac:dyDescent="0.3">
      <c r="A4" s="275" t="s">
        <v>27</v>
      </c>
      <c r="B4" s="57">
        <v>1</v>
      </c>
      <c r="C4" s="58">
        <v>0.49444444444444446</v>
      </c>
      <c r="D4" s="59">
        <v>0.53055555555555556</v>
      </c>
      <c r="E4" s="59">
        <v>0.52222222222222225</v>
      </c>
      <c r="F4" s="60">
        <v>0.86666666699999995</v>
      </c>
      <c r="G4" s="60">
        <v>0.66666666666999996</v>
      </c>
      <c r="H4" s="61">
        <v>6.2</v>
      </c>
      <c r="I4" s="61">
        <v>32.299999999999997</v>
      </c>
      <c r="J4" s="56">
        <v>5.7799999999999997E-2</v>
      </c>
      <c r="K4" s="62">
        <v>0.90300000000000002</v>
      </c>
      <c r="L4" s="218">
        <f>K4*0.622859047165353</f>
        <v>0.56244171959031375</v>
      </c>
      <c r="M4" s="219">
        <v>0.77400000000000002</v>
      </c>
      <c r="N4" s="237">
        <f>M4*0.622859047165353</f>
        <v>0.48209290250598325</v>
      </c>
      <c r="O4" s="224">
        <v>12.39</v>
      </c>
      <c r="P4" s="142">
        <v>12.01</v>
      </c>
      <c r="Q4" s="163">
        <v>16.45</v>
      </c>
      <c r="R4" s="165">
        <v>2.4523000000000001</v>
      </c>
      <c r="S4" s="145">
        <v>2.3963999999999999</v>
      </c>
      <c r="T4" s="164">
        <v>2.1153</v>
      </c>
    </row>
    <row r="5" spans="1:20" ht="15" customHeight="1" x14ac:dyDescent="0.3">
      <c r="A5" s="275"/>
      <c r="B5" s="34">
        <v>2</v>
      </c>
      <c r="C5" s="19">
        <v>0.49444444444444446</v>
      </c>
      <c r="D5" s="54">
        <v>0.52777777777777779</v>
      </c>
      <c r="E5" s="54">
        <v>0.51944444444444449</v>
      </c>
      <c r="F5" s="48">
        <v>0.8</v>
      </c>
      <c r="G5" s="48">
        <v>0.6</v>
      </c>
      <c r="H5" s="20">
        <v>6.2</v>
      </c>
      <c r="I5" s="20">
        <v>32.299999999999997</v>
      </c>
      <c r="J5" s="31">
        <v>5.7799999999999997E-2</v>
      </c>
      <c r="K5" s="21">
        <v>0.77100000000000002</v>
      </c>
      <c r="L5" s="216">
        <f>K5*0.622859047165353</f>
        <v>0.48022432536448717</v>
      </c>
      <c r="M5" s="22">
        <v>0.997</v>
      </c>
      <c r="N5" s="235">
        <f>M5*0.622859047165353</f>
        <v>0.62099047002385699</v>
      </c>
      <c r="O5" s="222">
        <v>12.39</v>
      </c>
      <c r="P5" s="21">
        <v>13.04</v>
      </c>
      <c r="Q5" s="152">
        <v>14.44</v>
      </c>
      <c r="R5" s="153">
        <v>2.4523000000000001</v>
      </c>
      <c r="S5" s="50">
        <v>2.3875000000000002</v>
      </c>
      <c r="T5" s="148">
        <v>2.2757000000000001</v>
      </c>
    </row>
    <row r="6" spans="1:20" ht="15" customHeight="1" x14ac:dyDescent="0.3">
      <c r="A6" s="275"/>
      <c r="B6" s="34">
        <v>3</v>
      </c>
      <c r="C6" s="19">
        <v>0.49444444444444446</v>
      </c>
      <c r="D6" s="54">
        <v>0.52916666666666667</v>
      </c>
      <c r="E6" s="54">
        <v>0.52500000000000002</v>
      </c>
      <c r="F6" s="48">
        <v>0.83333299999999999</v>
      </c>
      <c r="G6" s="48">
        <v>0.73333333329999995</v>
      </c>
      <c r="H6" s="20">
        <v>6.2</v>
      </c>
      <c r="I6" s="20">
        <v>32.299999999999997</v>
      </c>
      <c r="J6" s="31">
        <v>5.7799999999999997E-2</v>
      </c>
      <c r="K6" s="21">
        <v>0.81200000000000006</v>
      </c>
      <c r="L6" s="216">
        <f>K6*0.622859047165353</f>
        <v>0.50576154629826664</v>
      </c>
      <c r="M6" s="22">
        <v>1.127</v>
      </c>
      <c r="N6" s="235">
        <f>M6*0.622859047165353</f>
        <v>0.7019621461553528</v>
      </c>
      <c r="O6" s="222">
        <v>12.39</v>
      </c>
      <c r="P6" s="21">
        <v>12.19</v>
      </c>
      <c r="Q6" s="152">
        <v>20.81</v>
      </c>
      <c r="R6" s="153">
        <v>2.4523000000000001</v>
      </c>
      <c r="S6" s="50">
        <v>2.3965999999999998</v>
      </c>
      <c r="T6" s="148">
        <v>2.1648999999999998</v>
      </c>
    </row>
    <row r="7" spans="1:20" ht="15.75" customHeight="1" thickBot="1" x14ac:dyDescent="0.35">
      <c r="A7" s="276"/>
      <c r="B7" s="38">
        <v>4</v>
      </c>
      <c r="C7" s="23">
        <v>0.49444444444444446</v>
      </c>
      <c r="D7" s="228">
        <v>0.52847222222222223</v>
      </c>
      <c r="E7" s="228">
        <v>0.52569444444444446</v>
      </c>
      <c r="F7" s="226">
        <v>0.81666666700000001</v>
      </c>
      <c r="G7" s="226">
        <v>0.75</v>
      </c>
      <c r="H7" s="24">
        <v>6.2</v>
      </c>
      <c r="I7" s="24">
        <v>32.299999999999997</v>
      </c>
      <c r="J7" s="32">
        <v>5.7799999999999997E-2</v>
      </c>
      <c r="K7" s="25">
        <v>0.83599999999999997</v>
      </c>
      <c r="L7" s="214">
        <f>K7*0.622859047165353</f>
        <v>0.52071016343023513</v>
      </c>
      <c r="M7" s="26">
        <v>0.79300000000000004</v>
      </c>
      <c r="N7" s="27">
        <f>M7*0.622859047165353</f>
        <v>0.49392722440212494</v>
      </c>
      <c r="O7" s="223">
        <v>12.39</v>
      </c>
      <c r="P7" s="25">
        <v>12.56</v>
      </c>
      <c r="Q7" s="154">
        <v>17.760000000000002</v>
      </c>
      <c r="R7" s="155">
        <v>2.4523000000000001</v>
      </c>
      <c r="S7" s="146">
        <v>2.3932000000000002</v>
      </c>
      <c r="T7" s="149">
        <v>2.2591999999999999</v>
      </c>
    </row>
    <row r="8" spans="1:20" ht="15.75" customHeight="1" thickBot="1" x14ac:dyDescent="0.35">
      <c r="A8" s="277" t="s">
        <v>16</v>
      </c>
      <c r="B8" s="278"/>
      <c r="C8" s="39">
        <v>0.49444444444444446</v>
      </c>
      <c r="D8" s="55">
        <v>0.52986111111111112</v>
      </c>
      <c r="E8" s="55">
        <v>0.51736111111111105</v>
      </c>
      <c r="F8" s="49">
        <v>0.85</v>
      </c>
      <c r="G8" s="49">
        <v>0.55000000000000004</v>
      </c>
      <c r="H8" s="41">
        <v>6.2</v>
      </c>
      <c r="I8" s="41">
        <v>32.299999999999997</v>
      </c>
      <c r="J8" s="40">
        <v>5.7799999999999997E-2</v>
      </c>
      <c r="K8" s="42">
        <v>0</v>
      </c>
      <c r="L8" s="217">
        <f>K8*0.622859047165353</f>
        <v>0</v>
      </c>
      <c r="M8" s="44">
        <v>0</v>
      </c>
      <c r="N8" s="236">
        <f>M8*0.622859047165353</f>
        <v>0</v>
      </c>
      <c r="O8" s="225">
        <v>12.39</v>
      </c>
      <c r="P8" s="43">
        <v>12.25</v>
      </c>
      <c r="Q8" s="156">
        <v>12.32</v>
      </c>
      <c r="R8" s="157">
        <v>2.4523000000000001</v>
      </c>
      <c r="S8" s="151">
        <v>2.3820000000000001</v>
      </c>
      <c r="T8" s="150">
        <v>2.3889</v>
      </c>
    </row>
    <row r="9" spans="1:20" x14ac:dyDescent="0.25">
      <c r="K9" s="29"/>
      <c r="L9" s="29"/>
      <c r="M9" s="29"/>
      <c r="N9" s="127"/>
      <c r="Q9" s="158"/>
      <c r="R9" s="159"/>
      <c r="S9" s="160"/>
      <c r="T9" s="161"/>
    </row>
    <row r="10" spans="1:20" x14ac:dyDescent="0.25">
      <c r="K10" s="29"/>
      <c r="L10" s="29"/>
      <c r="M10" s="29"/>
      <c r="N10" s="127"/>
      <c r="Q10" s="158"/>
      <c r="R10" s="159"/>
      <c r="S10" s="160"/>
      <c r="T10" s="161"/>
    </row>
    <row r="11" spans="1:20" ht="14.4" thickBot="1" x14ac:dyDescent="0.3">
      <c r="A11" s="128" t="s">
        <v>37</v>
      </c>
      <c r="B11" s="128"/>
      <c r="D11" s="52" t="s">
        <v>34</v>
      </c>
      <c r="H11" s="29"/>
      <c r="I11" s="29"/>
      <c r="J11" s="29"/>
      <c r="K11" s="29"/>
      <c r="L11" s="29"/>
      <c r="M11" s="29"/>
      <c r="N11" s="127"/>
      <c r="O11" s="29"/>
      <c r="P11" s="29"/>
      <c r="Q11" s="162"/>
      <c r="R11" s="162"/>
      <c r="S11" s="162"/>
      <c r="T11" s="162"/>
    </row>
    <row r="12" spans="1:20" ht="103.5" customHeight="1" thickBot="1" x14ac:dyDescent="0.3">
      <c r="A12" s="63" t="s">
        <v>18</v>
      </c>
      <c r="B12" s="64" t="s">
        <v>28</v>
      </c>
      <c r="C12" s="65" t="s">
        <v>19</v>
      </c>
      <c r="D12" s="66" t="s">
        <v>31</v>
      </c>
      <c r="E12" s="66" t="s">
        <v>30</v>
      </c>
      <c r="F12" s="66" t="s">
        <v>32</v>
      </c>
      <c r="G12" s="66" t="s">
        <v>33</v>
      </c>
      <c r="H12" s="67" t="s">
        <v>20</v>
      </c>
      <c r="I12" s="68" t="s">
        <v>21</v>
      </c>
      <c r="J12" s="68" t="s">
        <v>29</v>
      </c>
      <c r="K12" s="220" t="s">
        <v>22</v>
      </c>
      <c r="L12" s="220" t="s">
        <v>103</v>
      </c>
      <c r="M12" s="221" t="s">
        <v>23</v>
      </c>
      <c r="N12" s="230" t="s">
        <v>104</v>
      </c>
      <c r="O12" s="229" t="s">
        <v>24</v>
      </c>
      <c r="P12" s="13" t="s">
        <v>25</v>
      </c>
      <c r="Q12" s="144" t="s">
        <v>26</v>
      </c>
      <c r="R12" s="147" t="s">
        <v>75</v>
      </c>
      <c r="S12" s="143" t="s">
        <v>76</v>
      </c>
      <c r="T12" s="144" t="s">
        <v>74</v>
      </c>
    </row>
    <row r="13" spans="1:20" ht="27.75" customHeight="1" x14ac:dyDescent="0.3">
      <c r="A13" s="279" t="s">
        <v>27</v>
      </c>
      <c r="B13" s="33">
        <v>1</v>
      </c>
      <c r="C13" s="15">
        <v>0.45833333333333331</v>
      </c>
      <c r="D13" s="53">
        <v>0.48749999999999999</v>
      </c>
      <c r="E13" s="53">
        <v>0.47916666666666669</v>
      </c>
      <c r="F13" s="47">
        <v>0.7</v>
      </c>
      <c r="G13" s="47">
        <v>0.5</v>
      </c>
      <c r="H13" s="16">
        <v>6.1</v>
      </c>
      <c r="I13" s="16">
        <v>31.3</v>
      </c>
      <c r="J13" s="30">
        <v>5.7799999999999997E-2</v>
      </c>
      <c r="K13" s="17">
        <v>0.5</v>
      </c>
      <c r="L13" s="215">
        <f>K13*0.622859047165353</f>
        <v>0.3114295235826765</v>
      </c>
      <c r="M13" s="18">
        <v>0.85099999999999998</v>
      </c>
      <c r="N13" s="234">
        <f>M13*0.622859047165353</f>
        <v>0.53005304913771545</v>
      </c>
      <c r="O13" s="224">
        <v>12.16</v>
      </c>
      <c r="P13" s="142">
        <v>11.92</v>
      </c>
      <c r="Q13" s="163">
        <v>14.22</v>
      </c>
      <c r="R13" s="165">
        <v>2.4992000000000001</v>
      </c>
      <c r="S13" s="145">
        <v>2.5051999999999999</v>
      </c>
      <c r="T13" s="164">
        <v>2.4020000000000001</v>
      </c>
    </row>
    <row r="14" spans="1:20" ht="15" customHeight="1" x14ac:dyDescent="0.3">
      <c r="A14" s="275"/>
      <c r="B14" s="34">
        <v>2</v>
      </c>
      <c r="C14" s="19">
        <v>0.45833333333333331</v>
      </c>
      <c r="D14" s="54">
        <v>0.48402777777777778</v>
      </c>
      <c r="E14" s="54">
        <v>0.48055555555555557</v>
      </c>
      <c r="F14" s="48">
        <v>0.61666666699999995</v>
      </c>
      <c r="G14" s="48">
        <v>0.53333299999999995</v>
      </c>
      <c r="H14" s="20">
        <v>6.1</v>
      </c>
      <c r="I14" s="20">
        <v>31.3</v>
      </c>
      <c r="J14" s="31">
        <v>5.7799999999999997E-2</v>
      </c>
      <c r="K14" s="21">
        <v>0.97399999999999998</v>
      </c>
      <c r="L14" s="216">
        <f>K14*0.622859047165353</f>
        <v>0.6066647119390538</v>
      </c>
      <c r="M14" s="22">
        <v>0.84399999999999997</v>
      </c>
      <c r="N14" s="235">
        <f>M14*0.622859047165353</f>
        <v>0.52569303580755788</v>
      </c>
      <c r="O14" s="222">
        <v>12.16</v>
      </c>
      <c r="P14" s="21">
        <v>12.19</v>
      </c>
      <c r="Q14" s="152">
        <v>12.73</v>
      </c>
      <c r="R14" s="153">
        <v>2.4992000000000001</v>
      </c>
      <c r="S14" s="50">
        <v>2.5198999999999998</v>
      </c>
      <c r="T14" s="148">
        <v>2.3786999999999998</v>
      </c>
    </row>
    <row r="15" spans="1:20" ht="15" customHeight="1" x14ac:dyDescent="0.3">
      <c r="A15" s="275"/>
      <c r="B15" s="34">
        <v>3</v>
      </c>
      <c r="C15" s="19">
        <v>0.45833333333333331</v>
      </c>
      <c r="D15" s="54">
        <v>0.48680555555555555</v>
      </c>
      <c r="E15" s="54">
        <v>0.48055555555555557</v>
      </c>
      <c r="F15" s="48">
        <v>0.68333330000000003</v>
      </c>
      <c r="G15" s="48">
        <v>0.53333299999999995</v>
      </c>
      <c r="H15" s="20">
        <v>6.1</v>
      </c>
      <c r="I15" s="20">
        <v>31.3</v>
      </c>
      <c r="J15" s="31">
        <v>5.7799999999999997E-2</v>
      </c>
      <c r="K15" s="21">
        <v>0.79200000000000004</v>
      </c>
      <c r="L15" s="216">
        <f>K15*0.622859047165353</f>
        <v>0.49330436535495958</v>
      </c>
      <c r="M15" s="22">
        <v>1.1479999999999999</v>
      </c>
      <c r="N15" s="235">
        <f>M15*0.622859047165353</f>
        <v>0.71504218614582515</v>
      </c>
      <c r="O15" s="222">
        <v>12.16</v>
      </c>
      <c r="P15" s="21">
        <v>11.37</v>
      </c>
      <c r="Q15" s="152">
        <v>12.55</v>
      </c>
      <c r="R15" s="153">
        <v>2.4992000000000001</v>
      </c>
      <c r="S15" s="50">
        <v>2.5226000000000002</v>
      </c>
      <c r="T15" s="148">
        <v>2.2839999999999998</v>
      </c>
    </row>
    <row r="16" spans="1:20" ht="15.75" customHeight="1" thickBot="1" x14ac:dyDescent="0.35">
      <c r="A16" s="276"/>
      <c r="B16" s="38">
        <v>4</v>
      </c>
      <c r="C16" s="23">
        <v>0.45833333333333331</v>
      </c>
      <c r="D16" s="228">
        <v>0.48333333333333334</v>
      </c>
      <c r="E16" s="228">
        <v>0.48194444444444445</v>
      </c>
      <c r="F16" s="226">
        <v>0.6</v>
      </c>
      <c r="G16" s="226">
        <v>0.56666666700000001</v>
      </c>
      <c r="H16" s="24">
        <v>6.1</v>
      </c>
      <c r="I16" s="24">
        <v>31.3</v>
      </c>
      <c r="J16" s="32">
        <v>5.7799999999999997E-2</v>
      </c>
      <c r="K16" s="25">
        <v>1.026</v>
      </c>
      <c r="L16" s="214">
        <f>K16*0.622859047165353</f>
        <v>0.63905338239165221</v>
      </c>
      <c r="M16" s="26">
        <v>1.1100000000000001</v>
      </c>
      <c r="N16" s="27">
        <f>M16*0.622859047165353</f>
        <v>0.69137354235354187</v>
      </c>
      <c r="O16" s="223">
        <v>12.16</v>
      </c>
      <c r="P16" s="25">
        <v>12.48</v>
      </c>
      <c r="Q16" s="154">
        <v>14.55</v>
      </c>
      <c r="R16" s="155">
        <v>2.4992000000000001</v>
      </c>
      <c r="S16" s="146">
        <v>2.4859</v>
      </c>
      <c r="T16" s="149">
        <v>2.3210000000000002</v>
      </c>
    </row>
    <row r="17" spans="1:20" ht="15.75" customHeight="1" thickBot="1" x14ac:dyDescent="0.35">
      <c r="A17" s="277" t="s">
        <v>16</v>
      </c>
      <c r="B17" s="278"/>
      <c r="C17" s="39">
        <v>0.45833333333333331</v>
      </c>
      <c r="D17" s="55">
        <v>0.48958333333333331</v>
      </c>
      <c r="E17" s="55">
        <v>0.47847222222222219</v>
      </c>
      <c r="F17" s="49">
        <v>0.75</v>
      </c>
      <c r="G17" s="49">
        <v>0.48333333299999998</v>
      </c>
      <c r="H17" s="41">
        <v>6.1</v>
      </c>
      <c r="I17" s="41">
        <v>31.3</v>
      </c>
      <c r="J17" s="40">
        <v>5.7799999999999997E-2</v>
      </c>
      <c r="K17" s="42">
        <v>0</v>
      </c>
      <c r="L17" s="217">
        <f>K17*0.622859047165353</f>
        <v>0</v>
      </c>
      <c r="M17" s="44">
        <v>0</v>
      </c>
      <c r="N17" s="236">
        <f>M17*0.622859047165353</f>
        <v>0</v>
      </c>
      <c r="O17" s="225">
        <v>12.16</v>
      </c>
      <c r="P17" s="43">
        <v>11.96</v>
      </c>
      <c r="Q17" s="156">
        <v>11.92</v>
      </c>
      <c r="R17" s="157">
        <v>2.4992000000000001</v>
      </c>
      <c r="S17" s="151">
        <v>2.4918</v>
      </c>
      <c r="T17" s="150">
        <v>2.5042</v>
      </c>
    </row>
    <row r="18" spans="1:20" x14ac:dyDescent="0.25">
      <c r="K18" s="29"/>
      <c r="L18" s="29"/>
      <c r="M18" s="29"/>
      <c r="N18" s="29"/>
      <c r="S18" s="46"/>
    </row>
    <row r="19" spans="1:20" x14ac:dyDescent="0.25">
      <c r="K19" s="29"/>
      <c r="L19" s="29"/>
      <c r="M19" s="29"/>
      <c r="N19" s="29"/>
      <c r="S19" s="46"/>
    </row>
    <row r="20" spans="1:20" x14ac:dyDescent="0.25">
      <c r="K20" s="29"/>
      <c r="L20" s="29"/>
      <c r="M20" s="29"/>
      <c r="N20" s="29"/>
      <c r="S20" s="46"/>
    </row>
    <row r="21" spans="1:20" ht="14.4" thickBot="1" x14ac:dyDescent="0.3">
      <c r="A21" s="128" t="s">
        <v>79</v>
      </c>
      <c r="B21" s="128"/>
      <c r="D21" s="52" t="s">
        <v>34</v>
      </c>
      <c r="H21" s="29"/>
      <c r="I21" s="29"/>
      <c r="J21" s="29"/>
      <c r="K21" s="29"/>
      <c r="L21" s="29"/>
      <c r="M21" s="29"/>
      <c r="N21" s="29"/>
      <c r="O21" s="29"/>
      <c r="P21" s="29"/>
      <c r="Q21" s="162"/>
      <c r="R21" s="162"/>
      <c r="S21" s="162"/>
      <c r="T21" s="162"/>
    </row>
    <row r="22" spans="1:20" ht="103.5" customHeight="1" thickBot="1" x14ac:dyDescent="0.3">
      <c r="A22" s="63" t="s">
        <v>18</v>
      </c>
      <c r="B22" s="64" t="s">
        <v>28</v>
      </c>
      <c r="C22" s="65" t="s">
        <v>19</v>
      </c>
      <c r="D22" s="66" t="s">
        <v>31</v>
      </c>
      <c r="E22" s="66" t="s">
        <v>30</v>
      </c>
      <c r="F22" s="66" t="s">
        <v>32</v>
      </c>
      <c r="G22" s="66" t="s">
        <v>33</v>
      </c>
      <c r="H22" s="67" t="s">
        <v>20</v>
      </c>
      <c r="I22" s="68" t="s">
        <v>21</v>
      </c>
      <c r="J22" s="68" t="s">
        <v>29</v>
      </c>
      <c r="K22" s="220" t="s">
        <v>22</v>
      </c>
      <c r="L22" s="220" t="s">
        <v>103</v>
      </c>
      <c r="M22" s="221" t="s">
        <v>23</v>
      </c>
      <c r="N22" s="230" t="s">
        <v>104</v>
      </c>
      <c r="O22" s="229" t="s">
        <v>24</v>
      </c>
      <c r="P22" s="13" t="s">
        <v>25</v>
      </c>
      <c r="Q22" s="144" t="s">
        <v>26</v>
      </c>
      <c r="R22" s="147" t="s">
        <v>75</v>
      </c>
      <c r="S22" s="143" t="s">
        <v>76</v>
      </c>
      <c r="T22" s="144" t="s">
        <v>74</v>
      </c>
    </row>
    <row r="23" spans="1:20" ht="27.75" customHeight="1" x14ac:dyDescent="0.3">
      <c r="A23" s="279" t="s">
        <v>27</v>
      </c>
      <c r="B23" s="33">
        <v>1</v>
      </c>
      <c r="C23" s="15">
        <v>0.48958333333333331</v>
      </c>
      <c r="D23" s="53">
        <v>0.51111111111111118</v>
      </c>
      <c r="E23" s="233">
        <v>0.51944444444444449</v>
      </c>
      <c r="F23" s="231">
        <f>INT((D23-C23)*1440)/60</f>
        <v>0.51666666666666672</v>
      </c>
      <c r="G23" s="231">
        <v>0.66666666666666696</v>
      </c>
      <c r="H23" s="16">
        <v>21.5</v>
      </c>
      <c r="I23" s="16">
        <v>33.799999999999997</v>
      </c>
      <c r="J23" s="30">
        <v>5.7799999999999997E-2</v>
      </c>
      <c r="K23" s="17">
        <v>1.1776</v>
      </c>
      <c r="L23" s="215">
        <f>K23*0.622859047165353</f>
        <v>0.73347881394191972</v>
      </c>
      <c r="M23" s="18">
        <v>0.65100000000000002</v>
      </c>
      <c r="N23" s="234">
        <f>M23*0.622859047165353</f>
        <v>0.40548123970464484</v>
      </c>
      <c r="O23" s="224">
        <v>17.68</v>
      </c>
      <c r="P23" s="142">
        <v>12.11</v>
      </c>
      <c r="Q23" s="163">
        <v>19.66</v>
      </c>
      <c r="R23" s="165">
        <v>2.5139</v>
      </c>
      <c r="S23" s="145">
        <v>2.5629</v>
      </c>
      <c r="T23" s="164">
        <v>2.3675000000000002</v>
      </c>
    </row>
    <row r="24" spans="1:20" ht="15" customHeight="1" x14ac:dyDescent="0.3">
      <c r="A24" s="275"/>
      <c r="B24" s="34">
        <v>2</v>
      </c>
      <c r="C24" s="19">
        <v>0.48958333333333331</v>
      </c>
      <c r="D24" s="54">
        <v>0.51388888888888895</v>
      </c>
      <c r="E24" s="54">
        <v>0.51597222222222217</v>
      </c>
      <c r="F24" s="200">
        <f>INT((D24-C24)*1440)/60</f>
        <v>0.58333333333333337</v>
      </c>
      <c r="G24" s="200">
        <v>0.56666666666666665</v>
      </c>
      <c r="H24" s="20">
        <v>21.5</v>
      </c>
      <c r="I24" s="20">
        <v>33.799999999999997</v>
      </c>
      <c r="J24" s="31">
        <v>5.7799999999999997E-2</v>
      </c>
      <c r="K24" s="21">
        <v>1.0871999999999999</v>
      </c>
      <c r="L24" s="216">
        <f>K24*0.622859047165353</f>
        <v>0.67717235607817172</v>
      </c>
      <c r="M24" s="22">
        <v>0.77939999999999998</v>
      </c>
      <c r="N24" s="235">
        <f>M24*0.622859047165353</f>
        <v>0.48545634136067611</v>
      </c>
      <c r="O24" s="222">
        <v>17.68</v>
      </c>
      <c r="P24" s="21">
        <v>12.54</v>
      </c>
      <c r="Q24" s="152">
        <v>21.02</v>
      </c>
      <c r="R24" s="153">
        <v>2.5139</v>
      </c>
      <c r="S24" s="50">
        <v>2.4883999999999999</v>
      </c>
      <c r="T24" s="148">
        <v>2.3235999999999999</v>
      </c>
    </row>
    <row r="25" spans="1:20" ht="15" customHeight="1" x14ac:dyDescent="0.3">
      <c r="A25" s="275"/>
      <c r="B25" s="34">
        <v>3</v>
      </c>
      <c r="C25" s="19">
        <v>0.48958333333333331</v>
      </c>
      <c r="D25" s="54">
        <v>0.51527777777777783</v>
      </c>
      <c r="E25" s="54">
        <v>0.51736111111111105</v>
      </c>
      <c r="F25" s="200">
        <f>INT((D25-C25)*1440)/60</f>
        <v>0.6166666666666667</v>
      </c>
      <c r="G25" s="200">
        <v>0.6</v>
      </c>
      <c r="H25" s="20">
        <v>21.5</v>
      </c>
      <c r="I25" s="20">
        <v>33.799999999999997</v>
      </c>
      <c r="J25" s="31">
        <v>5.7799999999999997E-2</v>
      </c>
      <c r="K25" s="21">
        <v>0.96120000000000005</v>
      </c>
      <c r="L25" s="216">
        <f>K25*0.622859047165353</f>
        <v>0.59869211613533735</v>
      </c>
      <c r="M25" s="22">
        <v>0.9556</v>
      </c>
      <c r="N25" s="235">
        <f>M25*0.622859047165353</f>
        <v>0.59520410547121139</v>
      </c>
      <c r="O25" s="222">
        <v>17.68</v>
      </c>
      <c r="P25" s="21">
        <v>11.71</v>
      </c>
      <c r="Q25" s="152">
        <v>22</v>
      </c>
      <c r="R25" s="153">
        <v>2.5139</v>
      </c>
      <c r="S25" s="50">
        <v>2.5093000000000001</v>
      </c>
      <c r="T25" s="148">
        <v>2.2721</v>
      </c>
    </row>
    <row r="26" spans="1:20" ht="15.75" customHeight="1" thickBot="1" x14ac:dyDescent="0.35">
      <c r="A26" s="276"/>
      <c r="B26" s="38">
        <v>4</v>
      </c>
      <c r="C26" s="23">
        <v>0.48958333333333331</v>
      </c>
      <c r="D26" s="228">
        <v>0.5131944444444444</v>
      </c>
      <c r="E26" s="227">
        <v>0.51874999999999993</v>
      </c>
      <c r="F26" s="232">
        <f>INT((D26-C26)*1440)/60</f>
        <v>0.56666666666666665</v>
      </c>
      <c r="G26" s="232">
        <v>0.6333333333333333</v>
      </c>
      <c r="H26" s="24">
        <v>21.5</v>
      </c>
      <c r="I26" s="24">
        <v>33.799999999999997</v>
      </c>
      <c r="J26" s="32">
        <v>5.7799999999999997E-2</v>
      </c>
      <c r="K26" s="25">
        <v>0.91549999999999998</v>
      </c>
      <c r="L26" s="214">
        <f>K26*0.622859047165353</f>
        <v>0.5702274576798807</v>
      </c>
      <c r="M26" s="26">
        <v>0.49569999999999997</v>
      </c>
      <c r="N26" s="27">
        <f>M26*0.622859047165353</f>
        <v>0.30875122967986546</v>
      </c>
      <c r="O26" s="223">
        <v>17.68</v>
      </c>
      <c r="P26" s="25">
        <v>11.44</v>
      </c>
      <c r="Q26" s="154">
        <v>20</v>
      </c>
      <c r="R26" s="155">
        <v>2.5139</v>
      </c>
      <c r="S26" s="146">
        <v>2.5194999999999999</v>
      </c>
      <c r="T26" s="149">
        <v>2.4113000000000002</v>
      </c>
    </row>
    <row r="27" spans="1:20" ht="15.75" customHeight="1" thickBot="1" x14ac:dyDescent="0.35">
      <c r="A27" s="277" t="s">
        <v>16</v>
      </c>
      <c r="B27" s="278"/>
      <c r="C27" s="39">
        <v>0.48958333333333331</v>
      </c>
      <c r="D27" s="55">
        <v>0.51250000000000007</v>
      </c>
      <c r="E27" s="55">
        <v>0.52013888888888882</v>
      </c>
      <c r="F27" s="201">
        <f>INT((D27-C27)*1440)/60</f>
        <v>0.55000000000000004</v>
      </c>
      <c r="G27" s="201">
        <v>0.66666666666666663</v>
      </c>
      <c r="H27" s="41">
        <v>21.5</v>
      </c>
      <c r="I27" s="41">
        <v>33.799999999999997</v>
      </c>
      <c r="J27" s="40">
        <v>5.7799999999999997E-2</v>
      </c>
      <c r="K27" s="42">
        <v>0</v>
      </c>
      <c r="L27" s="217">
        <f>K27*0.622859047165353</f>
        <v>0</v>
      </c>
      <c r="M27" s="44">
        <v>0</v>
      </c>
      <c r="N27" s="236">
        <f>M27*0.622859047165353</f>
        <v>0</v>
      </c>
      <c r="O27" s="225">
        <v>17.68</v>
      </c>
      <c r="P27" s="43">
        <v>15.13</v>
      </c>
      <c r="Q27" s="156">
        <v>15.38</v>
      </c>
      <c r="R27" s="157">
        <v>2.5139</v>
      </c>
      <c r="S27" s="151">
        <v>2.5251999999999999</v>
      </c>
      <c r="T27" s="150">
        <v>2.5438999999999998</v>
      </c>
    </row>
    <row r="28" spans="1:20" x14ac:dyDescent="0.25">
      <c r="K28" s="29"/>
      <c r="L28" s="29"/>
      <c r="M28" s="29"/>
      <c r="N28" s="29"/>
      <c r="S28" s="46"/>
    </row>
    <row r="29" spans="1:20" x14ac:dyDescent="0.25">
      <c r="K29" s="29"/>
      <c r="L29" s="29"/>
      <c r="M29" s="29"/>
      <c r="N29" s="29"/>
      <c r="S29" s="46"/>
    </row>
    <row r="30" spans="1:20" x14ac:dyDescent="0.25">
      <c r="K30" s="29"/>
      <c r="L30" s="29"/>
      <c r="M30" s="29"/>
      <c r="N30" s="29"/>
    </row>
    <row r="31" spans="1:20" ht="14.4" thickBot="1" x14ac:dyDescent="0.3">
      <c r="A31" s="128" t="s">
        <v>80</v>
      </c>
      <c r="B31" s="128"/>
      <c r="D31" s="52" t="s">
        <v>78</v>
      </c>
      <c r="H31" s="29"/>
      <c r="I31" s="29"/>
      <c r="J31" s="29"/>
      <c r="K31" s="29"/>
      <c r="L31" s="29"/>
      <c r="M31" s="29"/>
      <c r="N31" s="29"/>
      <c r="O31" s="29"/>
      <c r="P31" s="29"/>
      <c r="Q31" s="162"/>
      <c r="R31" s="162"/>
      <c r="S31" s="162"/>
      <c r="T31" s="162"/>
    </row>
    <row r="32" spans="1:20" ht="103.5" customHeight="1" thickBot="1" x14ac:dyDescent="0.3">
      <c r="A32" s="63" t="s">
        <v>18</v>
      </c>
      <c r="B32" s="64" t="s">
        <v>28</v>
      </c>
      <c r="C32" s="65" t="s">
        <v>19</v>
      </c>
      <c r="D32" s="66" t="s">
        <v>31</v>
      </c>
      <c r="E32" s="66" t="s">
        <v>30</v>
      </c>
      <c r="F32" s="66" t="s">
        <v>32</v>
      </c>
      <c r="G32" s="66" t="s">
        <v>33</v>
      </c>
      <c r="H32" s="67" t="s">
        <v>20</v>
      </c>
      <c r="I32" s="68" t="s">
        <v>21</v>
      </c>
      <c r="J32" s="68" t="s">
        <v>29</v>
      </c>
      <c r="K32" s="220" t="s">
        <v>22</v>
      </c>
      <c r="L32" s="220" t="s">
        <v>103</v>
      </c>
      <c r="M32" s="221" t="s">
        <v>23</v>
      </c>
      <c r="N32" s="230" t="s">
        <v>104</v>
      </c>
      <c r="O32" s="229" t="s">
        <v>24</v>
      </c>
      <c r="P32" s="13" t="s">
        <v>25</v>
      </c>
      <c r="Q32" s="144" t="s">
        <v>26</v>
      </c>
      <c r="R32" s="147" t="s">
        <v>75</v>
      </c>
      <c r="S32" s="143" t="s">
        <v>76</v>
      </c>
      <c r="T32" s="144" t="s">
        <v>74</v>
      </c>
    </row>
    <row r="33" spans="1:20" ht="27.75" customHeight="1" x14ac:dyDescent="0.3">
      <c r="A33" s="279" t="s">
        <v>27</v>
      </c>
      <c r="B33" s="33">
        <v>1</v>
      </c>
      <c r="C33" s="15">
        <v>0.49444444444444446</v>
      </c>
      <c r="D33" s="53">
        <v>0.52083333333333337</v>
      </c>
      <c r="E33" s="53">
        <v>0.51597222222222217</v>
      </c>
      <c r="F33" s="231">
        <f>INT((D33-C33)*1440)/60</f>
        <v>0.6333333333333333</v>
      </c>
      <c r="G33" s="231">
        <f>31/60</f>
        <v>0.51666666666666672</v>
      </c>
      <c r="H33" s="16">
        <v>17.899999999999999</v>
      </c>
      <c r="I33" s="16">
        <v>32.700000000000003</v>
      </c>
      <c r="J33" s="30">
        <v>5.7799999999999997E-2</v>
      </c>
      <c r="K33" s="17">
        <v>0.67</v>
      </c>
      <c r="L33" s="215">
        <f>K33*0.622859047165353</f>
        <v>0.41731556160078653</v>
      </c>
      <c r="M33" s="18">
        <v>0.64759999999999995</v>
      </c>
      <c r="N33" s="234">
        <f>M33*0.622859047165353</f>
        <v>0.40336351894428257</v>
      </c>
      <c r="O33" s="224">
        <v>9.2899999999999991</v>
      </c>
      <c r="P33" s="142">
        <v>8.36</v>
      </c>
      <c r="Q33" s="163">
        <v>14.89</v>
      </c>
      <c r="R33" s="165">
        <v>2.6248999999999998</v>
      </c>
      <c r="S33" s="145">
        <v>2.6356000000000002</v>
      </c>
      <c r="T33" s="164">
        <v>2.5539999999999998</v>
      </c>
    </row>
    <row r="34" spans="1:20" ht="15" customHeight="1" x14ac:dyDescent="0.3">
      <c r="A34" s="275"/>
      <c r="B34" s="34">
        <v>2</v>
      </c>
      <c r="C34" s="19">
        <v>0.49444444444444446</v>
      </c>
      <c r="D34" s="54">
        <v>0.52013888888888882</v>
      </c>
      <c r="E34" s="54">
        <v>0.51666666666666672</v>
      </c>
      <c r="F34" s="200">
        <f>INT((D34-C34)*1440)/60</f>
        <v>0.6</v>
      </c>
      <c r="G34" s="200">
        <v>0.53333333333333333</v>
      </c>
      <c r="H34" s="20">
        <v>17.899999999999999</v>
      </c>
      <c r="I34" s="20">
        <v>32.700000000000003</v>
      </c>
      <c r="J34" s="31">
        <v>5.7799999999999997E-2</v>
      </c>
      <c r="K34" s="21">
        <v>0.84330000000000005</v>
      </c>
      <c r="L34" s="216">
        <f>K34*0.622859047165353</f>
        <v>0.52525703447454219</v>
      </c>
      <c r="M34" s="22">
        <v>0.5665</v>
      </c>
      <c r="N34" s="235">
        <f>M34*0.622859047165353</f>
        <v>0.35284965021917247</v>
      </c>
      <c r="O34" s="222">
        <v>9.2899999999999991</v>
      </c>
      <c r="P34" s="21">
        <v>7.95</v>
      </c>
      <c r="Q34" s="152">
        <v>16.11</v>
      </c>
      <c r="R34" s="153">
        <v>2.6248999999999998</v>
      </c>
      <c r="S34" s="50">
        <v>2.6482000000000001</v>
      </c>
      <c r="T34" s="148">
        <v>2.5381999999999998</v>
      </c>
    </row>
    <row r="35" spans="1:20" ht="15" customHeight="1" x14ac:dyDescent="0.3">
      <c r="A35" s="275"/>
      <c r="B35" s="34">
        <v>3</v>
      </c>
      <c r="C35" s="19">
        <v>0.49444444444444446</v>
      </c>
      <c r="D35" s="54">
        <v>0.5229166666666667</v>
      </c>
      <c r="E35" s="54">
        <v>0.5180555555555556</v>
      </c>
      <c r="F35" s="200">
        <f>INT((D35-C35)*1440)/60</f>
        <v>0.68333333333333335</v>
      </c>
      <c r="G35" s="200">
        <v>0.56666666666666665</v>
      </c>
      <c r="H35" s="20">
        <v>17.899999999999999</v>
      </c>
      <c r="I35" s="20">
        <v>32.700000000000003</v>
      </c>
      <c r="J35" s="31">
        <v>5.7799999999999997E-2</v>
      </c>
      <c r="K35" s="21">
        <v>0.67300000000000004</v>
      </c>
      <c r="L35" s="216">
        <f>K35*0.622859047165353</f>
        <v>0.41918413874228261</v>
      </c>
      <c r="M35" s="22">
        <v>0.43159999999999998</v>
      </c>
      <c r="N35" s="235">
        <f>M35*0.622859047165353</f>
        <v>0.26882596475656634</v>
      </c>
      <c r="O35" s="222">
        <v>9.2899999999999991</v>
      </c>
      <c r="P35" s="21">
        <v>8.67</v>
      </c>
      <c r="Q35" s="152">
        <v>16.989999999999998</v>
      </c>
      <c r="R35" s="153">
        <v>2.6248999999999998</v>
      </c>
      <c r="S35" s="50">
        <v>2.6448999999999998</v>
      </c>
      <c r="T35" s="148">
        <v>2.5752999999999999</v>
      </c>
    </row>
    <row r="36" spans="1:20" ht="15.75" customHeight="1" thickBot="1" x14ac:dyDescent="0.35">
      <c r="A36" s="276"/>
      <c r="B36" s="38">
        <v>4</v>
      </c>
      <c r="C36" s="23">
        <v>0.49444444444444446</v>
      </c>
      <c r="D36" s="228">
        <v>0.52222222222222225</v>
      </c>
      <c r="E36" s="228">
        <v>0.51874999999999993</v>
      </c>
      <c r="F36" s="232">
        <f>INT((D36-C36)*1440)/60</f>
        <v>0.66666666666666663</v>
      </c>
      <c r="G36" s="232">
        <v>0.58333333333333337</v>
      </c>
      <c r="H36" s="24">
        <v>17.899999999999999</v>
      </c>
      <c r="I36" s="24">
        <v>32.700000000000003</v>
      </c>
      <c r="J36" s="32">
        <v>5.7799999999999997E-2</v>
      </c>
      <c r="K36" s="25">
        <v>0.79820000000000002</v>
      </c>
      <c r="L36" s="214">
        <f>K36*0.622859047165353</f>
        <v>0.49716609144738477</v>
      </c>
      <c r="M36" s="26">
        <v>0.3589</v>
      </c>
      <c r="N36" s="27">
        <f>M36*0.622859047165353</f>
        <v>0.22354411202764518</v>
      </c>
      <c r="O36" s="223">
        <v>9.2899999999999991</v>
      </c>
      <c r="P36" s="25">
        <v>7.93</v>
      </c>
      <c r="Q36" s="154">
        <v>14.71</v>
      </c>
      <c r="R36" s="155">
        <v>2.6248999999999998</v>
      </c>
      <c r="S36" s="146">
        <v>2.6533000000000002</v>
      </c>
      <c r="T36" s="149">
        <v>2.5878000000000001</v>
      </c>
    </row>
    <row r="37" spans="1:20" ht="15.75" customHeight="1" thickBot="1" x14ac:dyDescent="0.35">
      <c r="A37" s="277" t="s">
        <v>16</v>
      </c>
      <c r="B37" s="278"/>
      <c r="C37" s="39">
        <v>0.49444444444444446</v>
      </c>
      <c r="D37" s="55">
        <v>0.52361111111111114</v>
      </c>
      <c r="E37" s="55">
        <v>0.51458333333333328</v>
      </c>
      <c r="F37" s="201">
        <f>INT((D37-C37)*1440)/60</f>
        <v>0.7</v>
      </c>
      <c r="G37" s="201">
        <v>0.48333333333333334</v>
      </c>
      <c r="H37" s="41">
        <v>17.899999999999999</v>
      </c>
      <c r="I37" s="41">
        <v>32.700000000000003</v>
      </c>
      <c r="J37" s="40">
        <v>5.7799999999999997E-2</v>
      </c>
      <c r="K37" s="42">
        <v>0</v>
      </c>
      <c r="L37" s="217">
        <f>K37*0.622859047165353</f>
        <v>0</v>
      </c>
      <c r="M37" s="44">
        <v>0</v>
      </c>
      <c r="N37" s="236">
        <f>M37*0.622859047165353</f>
        <v>0</v>
      </c>
      <c r="O37" s="225">
        <v>9.2899999999999991</v>
      </c>
      <c r="P37" s="43">
        <v>8.91</v>
      </c>
      <c r="Q37" s="156">
        <v>9.0399999999999991</v>
      </c>
      <c r="R37" s="157">
        <v>2.6248999999999998</v>
      </c>
      <c r="S37" s="151">
        <v>2.6341999999999999</v>
      </c>
      <c r="T37" s="150">
        <v>2.6406000000000001</v>
      </c>
    </row>
  </sheetData>
  <mergeCells count="8">
    <mergeCell ref="A27:B27"/>
    <mergeCell ref="A33:A36"/>
    <mergeCell ref="A37:B37"/>
    <mergeCell ref="A4:A7"/>
    <mergeCell ref="A8:B8"/>
    <mergeCell ref="A13:A16"/>
    <mergeCell ref="A17:B17"/>
    <mergeCell ref="A23:A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BE321"/>
  <sheetViews>
    <sheetView topLeftCell="A139" zoomScale="50" zoomScaleNormal="50" workbookViewId="0">
      <selection activeCell="A148" sqref="A148"/>
    </sheetView>
  </sheetViews>
  <sheetFormatPr defaultRowHeight="14.4" x14ac:dyDescent="0.3"/>
  <cols>
    <col min="1" max="1" width="35" bestFit="1" customWidth="1"/>
    <col min="2" max="2" width="17.88671875" bestFit="1" customWidth="1"/>
    <col min="3" max="3" width="9.21875" bestFit="1" customWidth="1"/>
    <col min="4" max="4" width="9.44140625" bestFit="1" customWidth="1"/>
    <col min="5" max="5" width="10.5546875" bestFit="1" customWidth="1"/>
    <col min="6" max="6" width="10.109375" bestFit="1" customWidth="1"/>
    <col min="7" max="7" width="9" bestFit="1" customWidth="1"/>
    <col min="8" max="8" width="8.5546875" bestFit="1" customWidth="1"/>
    <col min="9" max="9" width="21.21875" bestFit="1" customWidth="1"/>
    <col min="10" max="10" width="11.44140625" style="4" bestFit="1" customWidth="1"/>
    <col min="11" max="11" width="12.77734375" style="4" bestFit="1" customWidth="1"/>
    <col min="12" max="12" width="12.109375" bestFit="1" customWidth="1"/>
  </cols>
  <sheetData>
    <row r="1" spans="1:57" x14ac:dyDescent="0.3">
      <c r="A1" s="1" t="s">
        <v>0</v>
      </c>
    </row>
    <row r="2" spans="1:57" x14ac:dyDescent="0.3">
      <c r="A2" s="140"/>
      <c r="B2" s="140"/>
      <c r="C2" s="140"/>
      <c r="D2" s="140"/>
      <c r="E2" s="140"/>
      <c r="F2" s="140" t="s">
        <v>65</v>
      </c>
      <c r="G2" s="140"/>
      <c r="H2" s="140"/>
      <c r="I2" s="140"/>
      <c r="J2" s="167"/>
      <c r="K2" s="167"/>
      <c r="L2" s="140"/>
    </row>
    <row r="3" spans="1:57" x14ac:dyDescent="0.3">
      <c r="A3" s="250" t="s">
        <v>67</v>
      </c>
      <c r="B3" s="140"/>
      <c r="C3" s="140"/>
      <c r="D3" s="140"/>
      <c r="E3" s="140"/>
      <c r="F3" s="140" t="s">
        <v>68</v>
      </c>
      <c r="G3" s="140"/>
      <c r="H3" s="140"/>
      <c r="I3" s="140"/>
      <c r="J3" s="167"/>
      <c r="K3" s="167"/>
      <c r="L3" s="140"/>
      <c r="R3" s="4"/>
      <c r="S3" s="5"/>
      <c r="Z3" s="3"/>
      <c r="AD3" s="3"/>
      <c r="AI3" s="4"/>
      <c r="AJ3" s="5"/>
      <c r="AS3" s="3"/>
      <c r="AY3" s="4"/>
      <c r="AZ3" s="4"/>
      <c r="BA3" s="5"/>
      <c r="BB3" s="5"/>
      <c r="BC3" s="5"/>
      <c r="BD3" s="5"/>
    </row>
    <row r="4" spans="1:57" ht="18" customHeight="1" x14ac:dyDescent="0.35">
      <c r="A4" s="2" t="s">
        <v>117</v>
      </c>
      <c r="B4" s="250" t="s">
        <v>1</v>
      </c>
      <c r="C4" s="250" t="s">
        <v>2</v>
      </c>
      <c r="D4" s="250" t="s">
        <v>2</v>
      </c>
      <c r="E4" s="250" t="s">
        <v>3</v>
      </c>
      <c r="F4" s="250" t="s">
        <v>3</v>
      </c>
      <c r="G4" s="250" t="s">
        <v>4</v>
      </c>
      <c r="H4" s="250" t="s">
        <v>5</v>
      </c>
      <c r="I4" s="250" t="s">
        <v>6</v>
      </c>
      <c r="J4" s="166" t="s">
        <v>7</v>
      </c>
      <c r="K4" s="166" t="s">
        <v>115</v>
      </c>
      <c r="L4" s="250" t="s">
        <v>116</v>
      </c>
      <c r="S4" s="4"/>
      <c r="T4" s="5"/>
      <c r="AJ4" s="4"/>
      <c r="AK4" s="5"/>
      <c r="AZ4" s="4"/>
      <c r="BA4" s="4"/>
      <c r="BB4" s="5"/>
      <c r="BC4" s="5"/>
      <c r="BD4" s="5"/>
      <c r="BE4" s="5"/>
    </row>
    <row r="5" spans="1:57" ht="16.2" x14ac:dyDescent="0.3">
      <c r="A5" s="140"/>
      <c r="B5" s="250" t="s">
        <v>77</v>
      </c>
      <c r="C5" s="250" t="s">
        <v>11</v>
      </c>
      <c r="D5" s="250" t="s">
        <v>102</v>
      </c>
      <c r="E5" s="250" t="s">
        <v>12</v>
      </c>
      <c r="F5" s="250" t="s">
        <v>13</v>
      </c>
      <c r="G5" s="250"/>
      <c r="H5" s="250"/>
      <c r="I5" s="250" t="s">
        <v>14</v>
      </c>
      <c r="J5" s="166" t="s">
        <v>14</v>
      </c>
      <c r="K5" s="166" t="s">
        <v>15</v>
      </c>
      <c r="L5" s="250" t="s">
        <v>15</v>
      </c>
      <c r="AZ5" s="4"/>
      <c r="BA5" s="4"/>
      <c r="BB5" s="4"/>
      <c r="BC5" s="4"/>
      <c r="BD5" s="4"/>
      <c r="BE5" s="4"/>
    </row>
    <row r="6" spans="1:57" x14ac:dyDescent="0.3">
      <c r="A6" s="140"/>
      <c r="B6" s="140"/>
      <c r="C6" s="140"/>
      <c r="D6" s="140"/>
      <c r="E6" s="140"/>
      <c r="F6" s="140"/>
      <c r="G6" s="140"/>
      <c r="H6" s="140"/>
      <c r="I6" s="167"/>
      <c r="J6" s="167"/>
      <c r="K6" s="167"/>
      <c r="L6" s="140"/>
      <c r="AZ6" s="4"/>
      <c r="BA6" s="4"/>
      <c r="BB6" s="4"/>
      <c r="BC6" s="4"/>
      <c r="BD6" s="4"/>
      <c r="BE6" s="4"/>
    </row>
    <row r="7" spans="1:57" x14ac:dyDescent="0.3">
      <c r="A7" s="252">
        <v>1</v>
      </c>
      <c r="B7" s="280">
        <v>0</v>
      </c>
      <c r="C7" s="12">
        <v>0.94</v>
      </c>
      <c r="D7" s="253">
        <f>C7*0.622859047165353</f>
        <v>0.58548750433543184</v>
      </c>
      <c r="E7" s="140">
        <v>57.8</v>
      </c>
      <c r="F7" s="140">
        <f>(E7/1000)</f>
        <v>5.7799999999999997E-2</v>
      </c>
      <c r="G7" s="254">
        <v>0.54583333333333328</v>
      </c>
      <c r="H7" s="254">
        <v>0.59166666666666667</v>
      </c>
      <c r="I7" s="255">
        <v>9.2799999999999994</v>
      </c>
      <c r="J7" s="256">
        <v>7.51</v>
      </c>
      <c r="K7" s="167">
        <v>2.3187000000000002</v>
      </c>
      <c r="L7" s="140">
        <v>2.3334999999999999</v>
      </c>
      <c r="AZ7" s="4"/>
      <c r="BA7" s="4"/>
      <c r="BB7" s="4"/>
      <c r="BC7" s="4"/>
      <c r="BD7" s="4"/>
      <c r="BE7" s="4"/>
    </row>
    <row r="8" spans="1:57" x14ac:dyDescent="0.3">
      <c r="A8" s="252">
        <v>2</v>
      </c>
      <c r="B8" s="280"/>
      <c r="C8" s="12">
        <v>1.05</v>
      </c>
      <c r="D8" s="253">
        <f t="shared" ref="D8:D48" si="0">C8*0.622859047165353</f>
        <v>0.6540019995236207</v>
      </c>
      <c r="E8" s="140">
        <v>57.8</v>
      </c>
      <c r="F8" s="140">
        <f t="shared" ref="F8:F48" si="1">(E8/1000)</f>
        <v>5.7799999999999997E-2</v>
      </c>
      <c r="G8" s="254">
        <v>0.54583333333333328</v>
      </c>
      <c r="H8" s="254">
        <v>0.59305555555555556</v>
      </c>
      <c r="I8" s="255">
        <v>9.2799999999999994</v>
      </c>
      <c r="J8" s="256">
        <v>7.63</v>
      </c>
      <c r="K8" s="167">
        <v>2.3187000000000002</v>
      </c>
      <c r="L8" s="140">
        <v>2.3418999999999999</v>
      </c>
      <c r="AZ8" s="4"/>
      <c r="BA8" s="4"/>
      <c r="BB8" s="4"/>
      <c r="BC8" s="4"/>
      <c r="BD8" s="4"/>
      <c r="BE8" s="4"/>
    </row>
    <row r="9" spans="1:57" x14ac:dyDescent="0.3">
      <c r="A9" s="252">
        <v>3</v>
      </c>
      <c r="B9" s="280"/>
      <c r="C9" s="12">
        <v>0.91</v>
      </c>
      <c r="D9" s="253">
        <f t="shared" si="0"/>
        <v>0.5668017329204712</v>
      </c>
      <c r="E9" s="140">
        <v>57.8</v>
      </c>
      <c r="F9" s="140">
        <f t="shared" si="1"/>
        <v>5.7799999999999997E-2</v>
      </c>
      <c r="G9" s="254">
        <v>0.54583333333333328</v>
      </c>
      <c r="H9" s="254">
        <v>0.59444444444444444</v>
      </c>
      <c r="I9" s="255">
        <v>9.2799999999999994</v>
      </c>
      <c r="J9" s="256">
        <v>7.84</v>
      </c>
      <c r="K9" s="167">
        <v>2.3187000000000002</v>
      </c>
      <c r="L9" s="140">
        <v>2.3329</v>
      </c>
      <c r="AZ9" s="4"/>
      <c r="BA9" s="4"/>
      <c r="BB9" s="4"/>
      <c r="BC9" s="4"/>
      <c r="BD9" s="4"/>
      <c r="BE9" s="4"/>
    </row>
    <row r="10" spans="1:57" x14ac:dyDescent="0.3">
      <c r="A10" s="252">
        <v>4</v>
      </c>
      <c r="B10" s="280"/>
      <c r="C10" s="12">
        <v>0.9</v>
      </c>
      <c r="D10" s="253">
        <f t="shared" si="0"/>
        <v>0.56057314244881773</v>
      </c>
      <c r="E10" s="140">
        <v>57.8</v>
      </c>
      <c r="F10" s="140">
        <f t="shared" si="1"/>
        <v>5.7799999999999997E-2</v>
      </c>
      <c r="G10" s="254">
        <v>0.54583333333333328</v>
      </c>
      <c r="H10" s="254">
        <v>0.59583333333333333</v>
      </c>
      <c r="I10" s="255">
        <v>9.2799999999999994</v>
      </c>
      <c r="J10" s="256">
        <v>7.82</v>
      </c>
      <c r="K10" s="167">
        <v>2.3187000000000002</v>
      </c>
      <c r="L10" s="140">
        <v>2.3536000000000001</v>
      </c>
      <c r="AZ10" s="4"/>
      <c r="BA10" s="4"/>
      <c r="BB10" s="4"/>
      <c r="BC10" s="4"/>
      <c r="BD10" s="4"/>
      <c r="BE10" s="4"/>
    </row>
    <row r="11" spans="1:57" x14ac:dyDescent="0.3">
      <c r="A11" s="252">
        <v>5</v>
      </c>
      <c r="B11" s="280"/>
      <c r="C11" s="12">
        <v>0.95</v>
      </c>
      <c r="D11" s="253">
        <f t="shared" si="0"/>
        <v>0.59171609480708531</v>
      </c>
      <c r="E11" s="140">
        <v>57.8</v>
      </c>
      <c r="F11" s="140">
        <f t="shared" si="1"/>
        <v>5.7799999999999997E-2</v>
      </c>
      <c r="G11" s="254">
        <v>0.54583333333333328</v>
      </c>
      <c r="H11" s="254">
        <v>0.59652777777777777</v>
      </c>
      <c r="I11" s="255">
        <v>9.2799999999999994</v>
      </c>
      <c r="J11" s="256">
        <v>8.51</v>
      </c>
      <c r="K11" s="167">
        <v>2.3187000000000002</v>
      </c>
      <c r="L11" s="140">
        <v>2.7772999999999999</v>
      </c>
      <c r="AZ11" s="4"/>
      <c r="BA11" s="4"/>
      <c r="BB11" s="4"/>
      <c r="BC11" s="4"/>
      <c r="BD11" s="4"/>
      <c r="BE11" s="4"/>
    </row>
    <row r="12" spans="1:57" x14ac:dyDescent="0.3">
      <c r="A12" s="252" t="s">
        <v>16</v>
      </c>
      <c r="B12" s="280"/>
      <c r="C12" s="12">
        <v>0</v>
      </c>
      <c r="D12" s="253">
        <f t="shared" si="0"/>
        <v>0</v>
      </c>
      <c r="E12" s="140">
        <v>57.8</v>
      </c>
      <c r="F12" s="140">
        <f t="shared" si="1"/>
        <v>5.7799999999999997E-2</v>
      </c>
      <c r="G12" s="254">
        <v>0.54583333333333328</v>
      </c>
      <c r="H12" s="254">
        <v>0.58958333333333335</v>
      </c>
      <c r="I12" s="255">
        <v>9.2799999999999994</v>
      </c>
      <c r="J12" s="257">
        <v>8.57</v>
      </c>
      <c r="K12" s="167">
        <v>2.3187000000000002</v>
      </c>
      <c r="L12" s="140">
        <v>2.3546999999999998</v>
      </c>
    </row>
    <row r="13" spans="1:57" x14ac:dyDescent="0.3">
      <c r="A13" s="252">
        <v>1</v>
      </c>
      <c r="B13" s="280">
        <v>20</v>
      </c>
      <c r="C13" s="12">
        <v>0.94</v>
      </c>
      <c r="D13" s="253">
        <f t="shared" si="0"/>
        <v>0.58548750433543184</v>
      </c>
      <c r="E13" s="140">
        <v>57.8</v>
      </c>
      <c r="F13" s="140">
        <f t="shared" si="1"/>
        <v>5.7799999999999997E-2</v>
      </c>
      <c r="G13" s="254">
        <v>0.60138888888888886</v>
      </c>
      <c r="H13" s="254">
        <v>0.65</v>
      </c>
      <c r="I13" s="255">
        <v>9.25</v>
      </c>
      <c r="J13" s="256">
        <v>13.61</v>
      </c>
      <c r="K13" s="167">
        <v>2.3187000000000002</v>
      </c>
      <c r="L13" s="140">
        <v>2.0167999999999999</v>
      </c>
    </row>
    <row r="14" spans="1:57" x14ac:dyDescent="0.3">
      <c r="A14" s="252">
        <v>2</v>
      </c>
      <c r="B14" s="280"/>
      <c r="C14" s="12">
        <v>1.05</v>
      </c>
      <c r="D14" s="253">
        <f t="shared" si="0"/>
        <v>0.6540019995236207</v>
      </c>
      <c r="E14" s="140">
        <v>57.8</v>
      </c>
      <c r="F14" s="140">
        <f t="shared" si="1"/>
        <v>5.7799999999999997E-2</v>
      </c>
      <c r="G14" s="254">
        <v>0.60138888888888886</v>
      </c>
      <c r="H14" s="254">
        <v>0.65138888888888891</v>
      </c>
      <c r="I14" s="255">
        <v>9.25</v>
      </c>
      <c r="J14" s="256">
        <v>15.22</v>
      </c>
      <c r="K14" s="167">
        <v>2.3187000000000002</v>
      </c>
      <c r="L14" s="140">
        <v>2.1076999999999999</v>
      </c>
    </row>
    <row r="15" spans="1:57" x14ac:dyDescent="0.3">
      <c r="A15" s="252">
        <v>3</v>
      </c>
      <c r="B15" s="280"/>
      <c r="C15" s="12">
        <v>0.91</v>
      </c>
      <c r="D15" s="253">
        <f t="shared" si="0"/>
        <v>0.5668017329204712</v>
      </c>
      <c r="E15" s="140">
        <v>57.8</v>
      </c>
      <c r="F15" s="140">
        <f t="shared" si="1"/>
        <v>5.7799999999999997E-2</v>
      </c>
      <c r="G15" s="254">
        <v>0.60138888888888886</v>
      </c>
      <c r="H15" s="254">
        <v>0.64513888888888882</v>
      </c>
      <c r="I15" s="255">
        <v>9.25</v>
      </c>
      <c r="J15" s="256">
        <v>12.25</v>
      </c>
      <c r="K15" s="167">
        <v>2.3187000000000002</v>
      </c>
      <c r="L15" s="140">
        <v>2.2113</v>
      </c>
    </row>
    <row r="16" spans="1:57" x14ac:dyDescent="0.3">
      <c r="A16" s="252">
        <v>4</v>
      </c>
      <c r="B16" s="280"/>
      <c r="C16" s="12">
        <v>0.9</v>
      </c>
      <c r="D16" s="253">
        <f t="shared" si="0"/>
        <v>0.56057314244881773</v>
      </c>
      <c r="E16" s="140">
        <v>57.8</v>
      </c>
      <c r="F16" s="140">
        <f t="shared" si="1"/>
        <v>5.7799999999999997E-2</v>
      </c>
      <c r="G16" s="254">
        <v>0.60138888888888886</v>
      </c>
      <c r="H16" s="254">
        <v>0.64652777777777781</v>
      </c>
      <c r="I16" s="255">
        <v>9.25</v>
      </c>
      <c r="J16" s="256">
        <v>13.81</v>
      </c>
      <c r="K16" s="167">
        <v>2.3187000000000002</v>
      </c>
      <c r="L16" s="140">
        <v>2.1339000000000001</v>
      </c>
    </row>
    <row r="17" spans="1:12" x14ac:dyDescent="0.3">
      <c r="A17" s="252">
        <v>5</v>
      </c>
      <c r="B17" s="280"/>
      <c r="C17" s="12">
        <v>0.95</v>
      </c>
      <c r="D17" s="253">
        <f t="shared" si="0"/>
        <v>0.59171609480708531</v>
      </c>
      <c r="E17" s="140">
        <v>57.8</v>
      </c>
      <c r="F17" s="140">
        <f t="shared" si="1"/>
        <v>5.7799999999999997E-2</v>
      </c>
      <c r="G17" s="254">
        <v>0.60138888888888886</v>
      </c>
      <c r="H17" s="254">
        <v>0.64930555555555558</v>
      </c>
      <c r="I17" s="255">
        <v>9.25</v>
      </c>
      <c r="J17" s="256">
        <v>13.06</v>
      </c>
      <c r="K17" s="167">
        <v>2.3187000000000002</v>
      </c>
      <c r="L17" s="140">
        <v>2.1844000000000001</v>
      </c>
    </row>
    <row r="18" spans="1:12" x14ac:dyDescent="0.3">
      <c r="A18" s="252" t="s">
        <v>16</v>
      </c>
      <c r="B18" s="280"/>
      <c r="C18" s="12">
        <v>0</v>
      </c>
      <c r="D18" s="253">
        <f t="shared" si="0"/>
        <v>0</v>
      </c>
      <c r="E18" s="140">
        <v>57.8</v>
      </c>
      <c r="F18" s="140">
        <f t="shared" si="1"/>
        <v>5.7799999999999997E-2</v>
      </c>
      <c r="G18" s="254">
        <v>0.60138888888888886</v>
      </c>
      <c r="H18" s="254">
        <v>0.64722222222222225</v>
      </c>
      <c r="I18" s="255">
        <v>9.25</v>
      </c>
      <c r="J18" s="256">
        <v>8.81</v>
      </c>
      <c r="K18" s="167">
        <v>2.3187000000000002</v>
      </c>
      <c r="L18" s="140">
        <v>2.3264999999999998</v>
      </c>
    </row>
    <row r="19" spans="1:12" x14ac:dyDescent="0.3">
      <c r="A19" s="252">
        <v>1</v>
      </c>
      <c r="B19" s="280">
        <v>80</v>
      </c>
      <c r="C19" s="12">
        <v>0.95</v>
      </c>
      <c r="D19" s="253">
        <f t="shared" si="0"/>
        <v>0.59171609480708531</v>
      </c>
      <c r="E19" s="140">
        <v>57.8</v>
      </c>
      <c r="F19" s="140">
        <f t="shared" si="1"/>
        <v>5.7799999999999997E-2</v>
      </c>
      <c r="G19" s="254">
        <v>0.4152777777777778</v>
      </c>
      <c r="H19" s="254">
        <v>0.45833333333333331</v>
      </c>
      <c r="I19" s="255">
        <v>9.43</v>
      </c>
      <c r="J19" s="256">
        <v>17.5</v>
      </c>
      <c r="K19" s="167">
        <v>2.2543000000000002</v>
      </c>
      <c r="L19" s="140">
        <v>2.0688</v>
      </c>
    </row>
    <row r="20" spans="1:12" x14ac:dyDescent="0.3">
      <c r="A20" s="252">
        <v>2</v>
      </c>
      <c r="B20" s="280"/>
      <c r="C20" s="12">
        <v>0.95</v>
      </c>
      <c r="D20" s="253">
        <f t="shared" si="0"/>
        <v>0.59171609480708531</v>
      </c>
      <c r="E20" s="140">
        <v>57.8</v>
      </c>
      <c r="F20" s="140">
        <f t="shared" si="1"/>
        <v>5.7799999999999997E-2</v>
      </c>
      <c r="G20" s="254">
        <v>0.4152777777777778</v>
      </c>
      <c r="H20" s="254">
        <v>0.46458333333333335</v>
      </c>
      <c r="I20" s="255">
        <v>9.43</v>
      </c>
      <c r="J20" s="256">
        <v>20.16</v>
      </c>
      <c r="K20" s="167">
        <v>2.2543000000000002</v>
      </c>
      <c r="L20" s="140">
        <v>1.9751000000000001</v>
      </c>
    </row>
    <row r="21" spans="1:12" x14ac:dyDescent="0.3">
      <c r="A21" s="252">
        <v>3</v>
      </c>
      <c r="B21" s="280"/>
      <c r="C21" s="12">
        <v>1.1399999999999999</v>
      </c>
      <c r="D21" s="253">
        <f t="shared" si="0"/>
        <v>0.7100593137685024</v>
      </c>
      <c r="E21" s="140">
        <v>57.8</v>
      </c>
      <c r="F21" s="140">
        <f t="shared" si="1"/>
        <v>5.7799999999999997E-2</v>
      </c>
      <c r="G21" s="254">
        <v>0.4152777777777778</v>
      </c>
      <c r="H21" s="254">
        <v>0.46180555555555558</v>
      </c>
      <c r="I21" s="255">
        <v>9.43</v>
      </c>
      <c r="J21" s="256">
        <v>19.670000000000002</v>
      </c>
      <c r="K21" s="167">
        <v>2.2543000000000002</v>
      </c>
      <c r="L21" s="140">
        <v>1.9952000000000001</v>
      </c>
    </row>
    <row r="22" spans="1:12" x14ac:dyDescent="0.3">
      <c r="A22" s="252">
        <v>4</v>
      </c>
      <c r="B22" s="280"/>
      <c r="C22" s="12">
        <v>0.95</v>
      </c>
      <c r="D22" s="253">
        <f t="shared" si="0"/>
        <v>0.59171609480708531</v>
      </c>
      <c r="E22" s="140">
        <v>57.8</v>
      </c>
      <c r="F22" s="140">
        <f t="shared" si="1"/>
        <v>5.7799999999999997E-2</v>
      </c>
      <c r="G22" s="254">
        <v>0.4152777777777778</v>
      </c>
      <c r="H22" s="254">
        <v>0.46319444444444446</v>
      </c>
      <c r="I22" s="255">
        <v>9.43</v>
      </c>
      <c r="J22" s="256">
        <v>20.68</v>
      </c>
      <c r="K22" s="167">
        <v>2.2543000000000002</v>
      </c>
      <c r="L22" s="140">
        <v>2.0030999999999999</v>
      </c>
    </row>
    <row r="23" spans="1:12" x14ac:dyDescent="0.3">
      <c r="A23" s="252">
        <v>5</v>
      </c>
      <c r="B23" s="280"/>
      <c r="C23" s="12">
        <v>0.99</v>
      </c>
      <c r="D23" s="253">
        <f t="shared" si="0"/>
        <v>0.61663045669369942</v>
      </c>
      <c r="E23" s="140">
        <v>57.8</v>
      </c>
      <c r="F23" s="140">
        <f t="shared" si="1"/>
        <v>5.7799999999999997E-2</v>
      </c>
      <c r="G23" s="254">
        <v>0.4152777777777778</v>
      </c>
      <c r="H23" s="254">
        <v>0.4597222222222222</v>
      </c>
      <c r="I23" s="255">
        <v>9.43</v>
      </c>
      <c r="J23" s="256">
        <v>20.68</v>
      </c>
      <c r="K23" s="167">
        <v>2.2543000000000002</v>
      </c>
      <c r="L23" s="140">
        <v>1.9545999999999999</v>
      </c>
    </row>
    <row r="24" spans="1:12" x14ac:dyDescent="0.3">
      <c r="A24" s="252" t="s">
        <v>16</v>
      </c>
      <c r="B24" s="280"/>
      <c r="C24" s="12">
        <v>0</v>
      </c>
      <c r="D24" s="253">
        <f t="shared" si="0"/>
        <v>0</v>
      </c>
      <c r="E24" s="140">
        <v>57.8</v>
      </c>
      <c r="F24" s="140">
        <f t="shared" si="1"/>
        <v>5.7799999999999997E-2</v>
      </c>
      <c r="G24" s="254">
        <v>0.4152777777777778</v>
      </c>
      <c r="H24" s="254">
        <v>0.45694444444444443</v>
      </c>
      <c r="I24" s="255">
        <v>9.43</v>
      </c>
      <c r="J24" s="256">
        <v>9.08</v>
      </c>
      <c r="K24" s="167">
        <v>2.2543000000000002</v>
      </c>
      <c r="L24" s="140">
        <v>2.3012999999999999</v>
      </c>
    </row>
    <row r="25" spans="1:12" x14ac:dyDescent="0.3">
      <c r="A25" s="252">
        <v>1</v>
      </c>
      <c r="B25" s="280">
        <v>160</v>
      </c>
      <c r="C25" s="12">
        <v>0.95</v>
      </c>
      <c r="D25" s="253">
        <f t="shared" si="0"/>
        <v>0.59171609480708531</v>
      </c>
      <c r="E25" s="140">
        <v>57.8</v>
      </c>
      <c r="F25" s="140">
        <f t="shared" si="1"/>
        <v>5.7799999999999997E-2</v>
      </c>
      <c r="G25" s="254">
        <v>0.47013888888888888</v>
      </c>
      <c r="H25" s="254">
        <v>0.49305555555555558</v>
      </c>
      <c r="I25" s="255">
        <v>9.43</v>
      </c>
      <c r="J25" s="256">
        <v>15.6</v>
      </c>
      <c r="K25" s="167">
        <v>2.2543000000000002</v>
      </c>
      <c r="L25" s="140">
        <v>2.1623000000000001</v>
      </c>
    </row>
    <row r="26" spans="1:12" x14ac:dyDescent="0.3">
      <c r="A26" s="252">
        <v>2</v>
      </c>
      <c r="B26" s="280"/>
      <c r="C26" s="12">
        <v>0.95</v>
      </c>
      <c r="D26" s="253">
        <f t="shared" si="0"/>
        <v>0.59171609480708531</v>
      </c>
      <c r="E26" s="140">
        <v>57.8</v>
      </c>
      <c r="F26" s="140">
        <f t="shared" si="1"/>
        <v>5.7799999999999997E-2</v>
      </c>
      <c r="G26" s="254">
        <v>0.47013888888888888</v>
      </c>
      <c r="H26" s="254">
        <v>0.49444444444444446</v>
      </c>
      <c r="I26" s="255">
        <v>9.43</v>
      </c>
      <c r="J26" s="256">
        <v>17.23</v>
      </c>
      <c r="K26" s="167">
        <v>2.2543000000000002</v>
      </c>
      <c r="L26" s="140">
        <v>2.1293000000000002</v>
      </c>
    </row>
    <row r="27" spans="1:12" x14ac:dyDescent="0.3">
      <c r="A27" s="252">
        <v>3</v>
      </c>
      <c r="B27" s="280"/>
      <c r="C27" s="12">
        <v>1.1399999999999999</v>
      </c>
      <c r="D27" s="253">
        <f t="shared" si="0"/>
        <v>0.7100593137685024</v>
      </c>
      <c r="E27" s="140">
        <v>57.8</v>
      </c>
      <c r="F27" s="140">
        <f t="shared" si="1"/>
        <v>5.7799999999999997E-2</v>
      </c>
      <c r="G27" s="254">
        <v>0.47013888888888888</v>
      </c>
      <c r="H27" s="254">
        <v>0.49583333333333335</v>
      </c>
      <c r="I27" s="255">
        <v>9.43</v>
      </c>
      <c r="J27" s="256">
        <v>16.84</v>
      </c>
      <c r="K27" s="167">
        <v>2.2543000000000002</v>
      </c>
      <c r="L27" s="140">
        <v>2.1465000000000001</v>
      </c>
    </row>
    <row r="28" spans="1:12" x14ac:dyDescent="0.3">
      <c r="A28" s="252">
        <v>4</v>
      </c>
      <c r="B28" s="280"/>
      <c r="C28" s="12">
        <v>0.95</v>
      </c>
      <c r="D28" s="253">
        <f t="shared" si="0"/>
        <v>0.59171609480708531</v>
      </c>
      <c r="E28" s="140">
        <v>57.8</v>
      </c>
      <c r="F28" s="140">
        <f t="shared" si="1"/>
        <v>5.7799999999999997E-2</v>
      </c>
      <c r="G28" s="254">
        <v>0.47013888888888888</v>
      </c>
      <c r="H28" s="254">
        <v>0.49722222222222223</v>
      </c>
      <c r="I28" s="255">
        <v>9.43</v>
      </c>
      <c r="J28" s="256">
        <v>17.39</v>
      </c>
      <c r="K28" s="167">
        <v>2.2543000000000002</v>
      </c>
      <c r="L28" s="140">
        <v>2.1558000000000002</v>
      </c>
    </row>
    <row r="29" spans="1:12" x14ac:dyDescent="0.3">
      <c r="A29" s="252">
        <v>5</v>
      </c>
      <c r="B29" s="280"/>
      <c r="C29" s="12">
        <v>0.99</v>
      </c>
      <c r="D29" s="253">
        <f t="shared" si="0"/>
        <v>0.61663045669369942</v>
      </c>
      <c r="E29" s="140">
        <v>57.8</v>
      </c>
      <c r="F29" s="140">
        <f>(E29/1000)</f>
        <v>5.7799999999999997E-2</v>
      </c>
      <c r="G29" s="254">
        <v>0.47013888888888888</v>
      </c>
      <c r="H29" s="254">
        <v>0.49861111111111112</v>
      </c>
      <c r="I29" s="255">
        <v>9.43</v>
      </c>
      <c r="J29" s="256">
        <v>18.72</v>
      </c>
      <c r="K29" s="167">
        <v>2.2543000000000002</v>
      </c>
      <c r="L29" s="140">
        <v>2.1076999999999999</v>
      </c>
    </row>
    <row r="30" spans="1:12" x14ac:dyDescent="0.3">
      <c r="A30" s="252" t="s">
        <v>16</v>
      </c>
      <c r="B30" s="280"/>
      <c r="C30" s="12">
        <v>0</v>
      </c>
      <c r="D30" s="253">
        <f t="shared" si="0"/>
        <v>0</v>
      </c>
      <c r="E30" s="140">
        <v>57.8</v>
      </c>
      <c r="F30" s="140">
        <f t="shared" si="1"/>
        <v>5.7799999999999997E-2</v>
      </c>
      <c r="G30" s="254">
        <v>0.47013888888888888</v>
      </c>
      <c r="H30" s="254">
        <v>0.4916666666666667</v>
      </c>
      <c r="I30" s="255">
        <v>9.43</v>
      </c>
      <c r="J30" s="256">
        <v>9.23</v>
      </c>
      <c r="K30" s="167">
        <v>2.2543000000000002</v>
      </c>
      <c r="L30" s="140">
        <v>2.2774000000000001</v>
      </c>
    </row>
    <row r="31" spans="1:12" x14ac:dyDescent="0.3">
      <c r="A31" s="252">
        <v>1</v>
      </c>
      <c r="B31" s="280">
        <v>320</v>
      </c>
      <c r="C31" s="12">
        <v>0.95</v>
      </c>
      <c r="D31" s="253">
        <f t="shared" si="0"/>
        <v>0.59171609480708531</v>
      </c>
      <c r="E31" s="140">
        <v>57.8</v>
      </c>
      <c r="F31" s="140">
        <f t="shared" si="1"/>
        <v>5.7799999999999997E-2</v>
      </c>
      <c r="G31" s="254">
        <v>0.50486111111111109</v>
      </c>
      <c r="H31" s="254">
        <v>0.53194444444444444</v>
      </c>
      <c r="I31" s="255">
        <v>9.43</v>
      </c>
      <c r="J31" s="256">
        <v>17.010000000000002</v>
      </c>
      <c r="K31" s="167">
        <v>2.2543000000000002</v>
      </c>
      <c r="L31" s="140">
        <v>2.1467000000000001</v>
      </c>
    </row>
    <row r="32" spans="1:12" x14ac:dyDescent="0.3">
      <c r="A32" s="252">
        <v>2</v>
      </c>
      <c r="B32" s="280"/>
      <c r="C32" s="12">
        <v>0.95</v>
      </c>
      <c r="D32" s="253">
        <f t="shared" si="0"/>
        <v>0.59171609480708531</v>
      </c>
      <c r="E32" s="140">
        <v>57.8</v>
      </c>
      <c r="F32" s="140">
        <f t="shared" si="1"/>
        <v>5.7799999999999997E-2</v>
      </c>
      <c r="G32" s="254">
        <v>0.50486111111111109</v>
      </c>
      <c r="H32" s="254">
        <v>0.52916666666666667</v>
      </c>
      <c r="I32" s="255">
        <v>9.43</v>
      </c>
      <c r="J32" s="256">
        <v>17.36</v>
      </c>
      <c r="K32" s="167">
        <v>2.2543000000000002</v>
      </c>
      <c r="L32" s="140">
        <v>2.1171000000000002</v>
      </c>
    </row>
    <row r="33" spans="1:12" x14ac:dyDescent="0.3">
      <c r="A33" s="252">
        <v>3</v>
      </c>
      <c r="B33" s="280"/>
      <c r="C33" s="12">
        <v>1.1399999999999999</v>
      </c>
      <c r="D33" s="253">
        <f t="shared" si="0"/>
        <v>0.7100593137685024</v>
      </c>
      <c r="E33" s="140">
        <v>57.8</v>
      </c>
      <c r="F33" s="140">
        <f t="shared" si="1"/>
        <v>5.7799999999999997E-2</v>
      </c>
      <c r="G33" s="254">
        <v>0.50486111111111109</v>
      </c>
      <c r="H33" s="254">
        <v>0.53333333333333333</v>
      </c>
      <c r="I33" s="255">
        <v>9.43</v>
      </c>
      <c r="J33" s="256">
        <v>18.14</v>
      </c>
      <c r="K33" s="167">
        <v>2.2543000000000002</v>
      </c>
      <c r="L33" s="140">
        <v>2.1427999999999998</v>
      </c>
    </row>
    <row r="34" spans="1:12" x14ac:dyDescent="0.3">
      <c r="A34" s="252">
        <v>4</v>
      </c>
      <c r="B34" s="280"/>
      <c r="C34" s="12">
        <v>0.95</v>
      </c>
      <c r="D34" s="253">
        <f t="shared" si="0"/>
        <v>0.59171609480708531</v>
      </c>
      <c r="E34" s="140">
        <v>57.8</v>
      </c>
      <c r="F34" s="140">
        <f t="shared" si="1"/>
        <v>5.7799999999999997E-2</v>
      </c>
      <c r="G34" s="254">
        <v>0.50486111111111109</v>
      </c>
      <c r="H34" s="254">
        <v>0.52777777777777779</v>
      </c>
      <c r="I34" s="255">
        <v>9.43</v>
      </c>
      <c r="J34" s="256">
        <v>16.82</v>
      </c>
      <c r="K34" s="167">
        <v>2.2543000000000002</v>
      </c>
      <c r="L34" s="140">
        <v>2.1778</v>
      </c>
    </row>
    <row r="35" spans="1:12" x14ac:dyDescent="0.3">
      <c r="A35" s="252">
        <v>5</v>
      </c>
      <c r="B35" s="280"/>
      <c r="C35" s="12">
        <v>0.99</v>
      </c>
      <c r="D35" s="253">
        <f t="shared" si="0"/>
        <v>0.61663045669369942</v>
      </c>
      <c r="E35" s="140">
        <v>57.8</v>
      </c>
      <c r="F35" s="140">
        <f t="shared" si="1"/>
        <v>5.7799999999999997E-2</v>
      </c>
      <c r="G35" s="254">
        <v>0.50486111111111109</v>
      </c>
      <c r="H35" s="254">
        <v>0.53055555555555556</v>
      </c>
      <c r="I35" s="255">
        <v>9.43</v>
      </c>
      <c r="J35" s="256">
        <v>18.66</v>
      </c>
      <c r="K35" s="167">
        <v>2.2543000000000002</v>
      </c>
      <c r="L35" s="140">
        <v>2.1343000000000001</v>
      </c>
    </row>
    <row r="36" spans="1:12" x14ac:dyDescent="0.3">
      <c r="A36" s="252" t="s">
        <v>16</v>
      </c>
      <c r="B36" s="280"/>
      <c r="C36" s="12">
        <v>0</v>
      </c>
      <c r="D36" s="253">
        <f t="shared" si="0"/>
        <v>0</v>
      </c>
      <c r="E36" s="140">
        <v>57.8</v>
      </c>
      <c r="F36" s="140">
        <f t="shared" si="1"/>
        <v>5.7799999999999997E-2</v>
      </c>
      <c r="G36" s="254">
        <v>0.50486111111111109</v>
      </c>
      <c r="H36" s="254">
        <v>0.53402777777777777</v>
      </c>
      <c r="I36" s="255">
        <v>9.43</v>
      </c>
      <c r="J36" s="256">
        <v>9.19</v>
      </c>
      <c r="K36" s="167">
        <v>2.2543000000000002</v>
      </c>
      <c r="L36" s="140">
        <v>2.2816000000000001</v>
      </c>
    </row>
    <row r="37" spans="1:12" x14ac:dyDescent="0.3">
      <c r="A37" s="252">
        <v>1</v>
      </c>
      <c r="B37" s="280">
        <v>500</v>
      </c>
      <c r="C37" s="12">
        <v>0.95</v>
      </c>
      <c r="D37" s="253">
        <f t="shared" si="0"/>
        <v>0.59171609480708531</v>
      </c>
      <c r="E37" s="140">
        <v>57.8</v>
      </c>
      <c r="F37" s="140">
        <f t="shared" si="1"/>
        <v>5.7799999999999997E-2</v>
      </c>
      <c r="G37" s="254">
        <v>0.54305555555555551</v>
      </c>
      <c r="H37" s="254">
        <v>0.56597222222222221</v>
      </c>
      <c r="I37" s="255">
        <v>9.43</v>
      </c>
      <c r="J37" s="256">
        <v>16.420000000000002</v>
      </c>
      <c r="K37" s="167">
        <v>2.2543000000000002</v>
      </c>
      <c r="L37" s="140">
        <v>2.1739999999999999</v>
      </c>
    </row>
    <row r="38" spans="1:12" x14ac:dyDescent="0.3">
      <c r="A38" s="252">
        <v>2</v>
      </c>
      <c r="B38" s="280"/>
      <c r="C38" s="12">
        <v>0.95</v>
      </c>
      <c r="D38" s="253">
        <f t="shared" si="0"/>
        <v>0.59171609480708531</v>
      </c>
      <c r="E38" s="140">
        <v>57.8</v>
      </c>
      <c r="F38" s="140">
        <f t="shared" si="1"/>
        <v>5.7799999999999997E-2</v>
      </c>
      <c r="G38" s="254">
        <v>0.54305555555555551</v>
      </c>
      <c r="H38" s="254">
        <v>0.56944444444444442</v>
      </c>
      <c r="I38" s="255">
        <v>9.43</v>
      </c>
      <c r="J38" s="256">
        <v>18.82</v>
      </c>
      <c r="K38" s="167">
        <v>2.2543000000000002</v>
      </c>
      <c r="L38" s="140">
        <v>2.1179999999999999</v>
      </c>
    </row>
    <row r="39" spans="1:12" x14ac:dyDescent="0.3">
      <c r="A39" s="252">
        <v>3</v>
      </c>
      <c r="B39" s="280"/>
      <c r="C39" s="12">
        <v>1.1399999999999999</v>
      </c>
      <c r="D39" s="253">
        <f t="shared" si="0"/>
        <v>0.7100593137685024</v>
      </c>
      <c r="E39" s="140">
        <v>57.8</v>
      </c>
      <c r="F39" s="140">
        <f t="shared" si="1"/>
        <v>5.7799999999999997E-2</v>
      </c>
      <c r="G39" s="254">
        <v>0.54305555555555551</v>
      </c>
      <c r="H39" s="254">
        <v>0.56874999999999998</v>
      </c>
      <c r="I39" s="255">
        <v>9.43</v>
      </c>
      <c r="J39" s="256">
        <v>17.57</v>
      </c>
      <c r="K39" s="167">
        <v>2.2543000000000002</v>
      </c>
      <c r="L39" s="140">
        <v>2.1621999999999999</v>
      </c>
    </row>
    <row r="40" spans="1:12" x14ac:dyDescent="0.3">
      <c r="A40" s="252">
        <v>4</v>
      </c>
      <c r="B40" s="280"/>
      <c r="C40" s="12">
        <v>0.95</v>
      </c>
      <c r="D40" s="253">
        <f t="shared" si="0"/>
        <v>0.59171609480708531</v>
      </c>
      <c r="E40" s="140">
        <v>57.8</v>
      </c>
      <c r="F40" s="140">
        <f t="shared" si="1"/>
        <v>5.7799999999999997E-2</v>
      </c>
      <c r="G40" s="254">
        <v>0.54305555555555551</v>
      </c>
      <c r="H40" s="254">
        <v>0.56458333333333333</v>
      </c>
      <c r="I40" s="255">
        <v>9.43</v>
      </c>
      <c r="J40" s="256">
        <v>16.45</v>
      </c>
      <c r="K40" s="167">
        <v>2.2543000000000002</v>
      </c>
      <c r="L40" s="140">
        <v>2.1798999999999999</v>
      </c>
    </row>
    <row r="41" spans="1:12" x14ac:dyDescent="0.3">
      <c r="A41" s="252">
        <v>5</v>
      </c>
      <c r="B41" s="280"/>
      <c r="C41" s="12">
        <v>0.99</v>
      </c>
      <c r="D41" s="253">
        <f t="shared" si="0"/>
        <v>0.61663045669369942</v>
      </c>
      <c r="E41" s="140">
        <v>57.8</v>
      </c>
      <c r="F41" s="140">
        <f t="shared" si="1"/>
        <v>5.7799999999999997E-2</v>
      </c>
      <c r="G41" s="254">
        <v>0.54305555555555551</v>
      </c>
      <c r="H41" s="254">
        <v>0.56736111111111109</v>
      </c>
      <c r="I41" s="255">
        <v>9.43</v>
      </c>
      <c r="J41" s="256">
        <v>18.420000000000002</v>
      </c>
      <c r="K41" s="167">
        <v>2.2543000000000002</v>
      </c>
      <c r="L41" s="140">
        <v>2.1435</v>
      </c>
    </row>
    <row r="42" spans="1:12" x14ac:dyDescent="0.3">
      <c r="A42" s="252" t="s">
        <v>16</v>
      </c>
      <c r="B42" s="280"/>
      <c r="C42" s="12">
        <v>0</v>
      </c>
      <c r="D42" s="253">
        <f t="shared" si="0"/>
        <v>0</v>
      </c>
      <c r="E42" s="140">
        <v>57.8</v>
      </c>
      <c r="F42" s="140">
        <f t="shared" si="1"/>
        <v>5.7799999999999997E-2</v>
      </c>
      <c r="G42" s="254">
        <v>0.54305555555555551</v>
      </c>
      <c r="H42" s="254">
        <v>0.57013888888888886</v>
      </c>
      <c r="I42" s="255">
        <v>9.43</v>
      </c>
      <c r="J42" s="256">
        <v>9.44</v>
      </c>
      <c r="K42" s="167">
        <v>2.2543000000000002</v>
      </c>
      <c r="L42" s="140">
        <v>2.2753999999999999</v>
      </c>
    </row>
    <row r="43" spans="1:12" x14ac:dyDescent="0.3">
      <c r="A43" s="252">
        <v>1</v>
      </c>
      <c r="B43" s="280">
        <v>700</v>
      </c>
      <c r="C43" s="12">
        <v>0.95</v>
      </c>
      <c r="D43" s="253">
        <f t="shared" si="0"/>
        <v>0.59171609480708531</v>
      </c>
      <c r="E43" s="140">
        <v>57.8</v>
      </c>
      <c r="F43" s="140">
        <f t="shared" si="1"/>
        <v>5.7799999999999997E-2</v>
      </c>
      <c r="G43" s="254">
        <v>0.57847222222222217</v>
      </c>
      <c r="H43" s="254">
        <v>0.60069444444444442</v>
      </c>
      <c r="I43" s="255">
        <v>9.43</v>
      </c>
      <c r="J43" s="256">
        <v>16.18</v>
      </c>
      <c r="K43" s="167">
        <v>2.2543000000000002</v>
      </c>
      <c r="L43" s="140">
        <v>2.1796000000000002</v>
      </c>
    </row>
    <row r="44" spans="1:12" x14ac:dyDescent="0.3">
      <c r="A44" s="252">
        <v>2</v>
      </c>
      <c r="B44" s="280"/>
      <c r="C44" s="12">
        <v>0.95</v>
      </c>
      <c r="D44" s="253">
        <f t="shared" si="0"/>
        <v>0.59171609480708531</v>
      </c>
      <c r="E44" s="140">
        <v>57.8</v>
      </c>
      <c r="F44" s="140">
        <f t="shared" si="1"/>
        <v>5.7799999999999997E-2</v>
      </c>
      <c r="G44" s="254">
        <v>0.57847222222222217</v>
      </c>
      <c r="H44" s="254">
        <v>0.60486111111111118</v>
      </c>
      <c r="I44" s="255">
        <v>9.43</v>
      </c>
      <c r="J44" s="256">
        <v>19.579999999999998</v>
      </c>
      <c r="K44" s="167">
        <v>2.2543000000000002</v>
      </c>
      <c r="L44" s="140">
        <v>2.1179000000000001</v>
      </c>
    </row>
    <row r="45" spans="1:12" x14ac:dyDescent="0.3">
      <c r="A45" s="252">
        <v>3</v>
      </c>
      <c r="B45" s="280"/>
      <c r="C45" s="12">
        <v>1.1399999999999999</v>
      </c>
      <c r="D45" s="253">
        <f t="shared" si="0"/>
        <v>0.7100593137685024</v>
      </c>
      <c r="E45" s="140">
        <v>57.8</v>
      </c>
      <c r="F45" s="140">
        <f t="shared" si="1"/>
        <v>5.7799999999999997E-2</v>
      </c>
      <c r="G45" s="254">
        <v>0.57847222222222217</v>
      </c>
      <c r="H45" s="254">
        <v>0.60277777777777775</v>
      </c>
      <c r="I45" s="255">
        <v>9.43</v>
      </c>
      <c r="J45" s="256">
        <v>17.149999999999999</v>
      </c>
      <c r="K45" s="167">
        <v>2.2543000000000002</v>
      </c>
      <c r="L45" s="140">
        <v>2.1675</v>
      </c>
    </row>
    <row r="46" spans="1:12" x14ac:dyDescent="0.3">
      <c r="A46" s="252">
        <v>4</v>
      </c>
      <c r="B46" s="280"/>
      <c r="C46" s="12">
        <v>0.95</v>
      </c>
      <c r="D46" s="253">
        <f t="shared" si="0"/>
        <v>0.59171609480708531</v>
      </c>
      <c r="E46" s="140">
        <v>57.8</v>
      </c>
      <c r="F46" s="140">
        <f t="shared" si="1"/>
        <v>5.7799999999999997E-2</v>
      </c>
      <c r="G46" s="254">
        <v>0.57847222222222217</v>
      </c>
      <c r="H46" s="254">
        <v>0.60625000000000007</v>
      </c>
      <c r="I46" s="255">
        <v>9.43</v>
      </c>
      <c r="J46" s="256">
        <v>18.850000000000001</v>
      </c>
      <c r="K46" s="167">
        <v>2.2543000000000002</v>
      </c>
      <c r="L46" s="140">
        <v>2.1423999999999999</v>
      </c>
    </row>
    <row r="47" spans="1:12" x14ac:dyDescent="0.3">
      <c r="A47" s="252">
        <v>5</v>
      </c>
      <c r="B47" s="280"/>
      <c r="C47" s="12">
        <v>0.99</v>
      </c>
      <c r="D47" s="253">
        <f t="shared" si="0"/>
        <v>0.61663045669369942</v>
      </c>
      <c r="E47" s="140">
        <v>57.8</v>
      </c>
      <c r="F47" s="140">
        <f>(E47/1000)</f>
        <v>5.7799999999999997E-2</v>
      </c>
      <c r="G47" s="254">
        <v>0.57847222222222217</v>
      </c>
      <c r="H47" s="254">
        <v>0.6020833333333333</v>
      </c>
      <c r="I47" s="255">
        <v>9.43</v>
      </c>
      <c r="J47" s="256">
        <v>18.440000000000001</v>
      </c>
      <c r="K47" s="167">
        <v>2.2543000000000002</v>
      </c>
      <c r="L47" s="140">
        <v>2.1455000000000002</v>
      </c>
    </row>
    <row r="48" spans="1:12" x14ac:dyDescent="0.3">
      <c r="A48" s="252" t="s">
        <v>16</v>
      </c>
      <c r="B48" s="280"/>
      <c r="C48" s="12">
        <v>0</v>
      </c>
      <c r="D48" s="253">
        <f t="shared" si="0"/>
        <v>0</v>
      </c>
      <c r="E48" s="140">
        <v>57.8</v>
      </c>
      <c r="F48" s="140">
        <f t="shared" si="1"/>
        <v>5.7799999999999997E-2</v>
      </c>
      <c r="G48" s="254">
        <v>0.57847222222222217</v>
      </c>
      <c r="H48" s="254">
        <v>0.6069444444444444</v>
      </c>
      <c r="I48" s="255">
        <v>9.43</v>
      </c>
      <c r="J48" s="256">
        <v>9.6300000000000008</v>
      </c>
      <c r="K48" s="167">
        <v>2.2543000000000002</v>
      </c>
      <c r="L48" s="140">
        <v>2.2652999999999999</v>
      </c>
    </row>
    <row r="49" spans="1:57" x14ac:dyDescent="0.3">
      <c r="A49" s="140"/>
      <c r="B49" s="140"/>
      <c r="C49" s="140"/>
      <c r="D49" s="29">
        <f>AVERAGE(D7:D11,D13:D17)</f>
        <v>0.59171609480708542</v>
      </c>
      <c r="E49" s="140"/>
      <c r="F49" s="140"/>
      <c r="G49" s="140"/>
      <c r="H49" s="140"/>
      <c r="I49" s="140"/>
      <c r="J49" s="167"/>
      <c r="K49" s="167"/>
      <c r="L49" s="140"/>
    </row>
    <row r="50" spans="1:57" x14ac:dyDescent="0.3">
      <c r="A50" s="140"/>
      <c r="B50" s="140"/>
      <c r="C50" s="140"/>
      <c r="D50" s="29">
        <f>STDEV(D7:D11,D13:D17)</f>
        <v>3.4988690793287903E-2</v>
      </c>
      <c r="E50" s="140"/>
      <c r="F50" s="140" t="s">
        <v>66</v>
      </c>
      <c r="G50" s="140"/>
      <c r="H50" s="140"/>
      <c r="I50" s="140" t="s">
        <v>69</v>
      </c>
      <c r="J50" s="167"/>
      <c r="K50" s="167"/>
      <c r="L50" s="140"/>
    </row>
    <row r="51" spans="1:57" x14ac:dyDescent="0.3">
      <c r="A51" s="250" t="s">
        <v>63</v>
      </c>
      <c r="B51" s="140"/>
      <c r="C51" s="140"/>
      <c r="D51" s="140"/>
      <c r="E51" s="140"/>
      <c r="F51" s="140" t="s">
        <v>68</v>
      </c>
      <c r="G51" s="140"/>
      <c r="H51" s="140"/>
      <c r="I51" s="140" t="s">
        <v>64</v>
      </c>
      <c r="J51" s="167"/>
      <c r="K51" s="167"/>
      <c r="L51" s="140"/>
      <c r="R51" s="4"/>
      <c r="S51" s="5"/>
      <c r="Z51" s="3"/>
      <c r="AD51" s="3"/>
      <c r="AI51" s="4"/>
      <c r="AJ51" s="5"/>
      <c r="AS51" s="3"/>
      <c r="AY51" s="4"/>
      <c r="AZ51" s="4"/>
      <c r="BA51" s="5"/>
      <c r="BB51" s="5"/>
      <c r="BC51" s="5"/>
      <c r="BD51" s="5"/>
    </row>
    <row r="52" spans="1:57" ht="18" customHeight="1" x14ac:dyDescent="0.35">
      <c r="A52" s="2" t="s">
        <v>117</v>
      </c>
      <c r="B52" s="250" t="s">
        <v>1</v>
      </c>
      <c r="C52" s="250" t="s">
        <v>2</v>
      </c>
      <c r="D52" s="250" t="s">
        <v>2</v>
      </c>
      <c r="E52" s="250" t="s">
        <v>3</v>
      </c>
      <c r="F52" s="250" t="s">
        <v>3</v>
      </c>
      <c r="G52" s="250" t="s">
        <v>4</v>
      </c>
      <c r="H52" s="250" t="s">
        <v>5</v>
      </c>
      <c r="I52" s="250" t="s">
        <v>6</v>
      </c>
      <c r="J52" s="166" t="s">
        <v>7</v>
      </c>
      <c r="K52" s="166" t="s">
        <v>115</v>
      </c>
      <c r="L52" s="250" t="s">
        <v>116</v>
      </c>
      <c r="S52" s="4"/>
      <c r="T52" s="5"/>
      <c r="AJ52" s="4"/>
      <c r="AK52" s="5"/>
      <c r="AZ52" s="4"/>
      <c r="BA52" s="4"/>
      <c r="BB52" s="5"/>
      <c r="BC52" s="5"/>
      <c r="BD52" s="5"/>
      <c r="BE52" s="5"/>
    </row>
    <row r="53" spans="1:57" ht="16.2" x14ac:dyDescent="0.3">
      <c r="A53" s="140"/>
      <c r="B53" s="250" t="s">
        <v>77</v>
      </c>
      <c r="C53" s="250" t="s">
        <v>11</v>
      </c>
      <c r="D53" s="250" t="s">
        <v>102</v>
      </c>
      <c r="E53" s="250" t="s">
        <v>12</v>
      </c>
      <c r="F53" s="250" t="s">
        <v>13</v>
      </c>
      <c r="G53" s="250"/>
      <c r="H53" s="250"/>
      <c r="I53" s="250" t="s">
        <v>14</v>
      </c>
      <c r="J53" s="166" t="s">
        <v>14</v>
      </c>
      <c r="K53" s="166" t="s">
        <v>15</v>
      </c>
      <c r="L53" s="250" t="s">
        <v>15</v>
      </c>
      <c r="AZ53" s="4"/>
      <c r="BA53" s="4"/>
      <c r="BB53" s="4"/>
      <c r="BC53" s="4"/>
      <c r="BD53" s="4"/>
      <c r="BE53" s="4"/>
    </row>
    <row r="54" spans="1:57" x14ac:dyDescent="0.3">
      <c r="A54" s="140"/>
      <c r="B54" s="140"/>
      <c r="C54" s="140"/>
      <c r="D54" s="140"/>
      <c r="E54" s="140"/>
      <c r="F54" s="140"/>
      <c r="G54" s="140"/>
      <c r="H54" s="140"/>
      <c r="I54" s="167"/>
      <c r="J54" s="167"/>
      <c r="K54" s="167"/>
      <c r="L54" s="140"/>
      <c r="AZ54" s="4"/>
      <c r="BA54" s="4"/>
      <c r="BB54" s="4"/>
      <c r="BC54" s="4"/>
      <c r="BD54" s="4"/>
      <c r="BE54" s="4"/>
    </row>
    <row r="55" spans="1:57" x14ac:dyDescent="0.3">
      <c r="A55" s="252">
        <v>1</v>
      </c>
      <c r="B55" s="280">
        <v>0</v>
      </c>
      <c r="C55" s="12">
        <v>0.64</v>
      </c>
      <c r="D55" s="253">
        <f t="shared" ref="D55:D96" si="2">C55*0.622859047165353</f>
        <v>0.39862979018582595</v>
      </c>
      <c r="E55" s="140">
        <v>57.8</v>
      </c>
      <c r="F55" s="140">
        <f>(E55/1000)</f>
        <v>5.7799999999999997E-2</v>
      </c>
      <c r="G55" s="254">
        <v>0.56666666666666665</v>
      </c>
      <c r="H55" s="254">
        <v>0.61249999999999993</v>
      </c>
      <c r="I55" s="255">
        <v>9.2799999999999994</v>
      </c>
      <c r="J55" s="256">
        <v>9.2100000000000009</v>
      </c>
      <c r="K55" s="167">
        <v>2.3187000000000002</v>
      </c>
      <c r="L55" s="140">
        <v>2.3464999999999998</v>
      </c>
      <c r="AZ55" s="4"/>
      <c r="BA55" s="4"/>
      <c r="BB55" s="4"/>
      <c r="BC55" s="4"/>
      <c r="BD55" s="4"/>
      <c r="BE55" s="4"/>
    </row>
    <row r="56" spans="1:57" x14ac:dyDescent="0.3">
      <c r="A56" s="252">
        <v>2</v>
      </c>
      <c r="B56" s="280"/>
      <c r="C56" s="12">
        <v>0.92</v>
      </c>
      <c r="D56" s="253">
        <f t="shared" si="2"/>
        <v>0.57303032339212479</v>
      </c>
      <c r="E56" s="140">
        <v>57.8</v>
      </c>
      <c r="F56" s="140">
        <f t="shared" ref="F56:F96" si="3">(E56/1000)</f>
        <v>5.7799999999999997E-2</v>
      </c>
      <c r="G56" s="254">
        <v>0.56666666666666665</v>
      </c>
      <c r="H56" s="254">
        <v>0.61458333333333337</v>
      </c>
      <c r="I56" s="255">
        <v>9.2799999999999994</v>
      </c>
      <c r="J56" s="256">
        <v>8.48</v>
      </c>
      <c r="K56" s="167">
        <v>2.3187000000000002</v>
      </c>
      <c r="L56" s="140">
        <v>2.2966000000000002</v>
      </c>
      <c r="AZ56" s="4"/>
      <c r="BA56" s="4"/>
      <c r="BB56" s="4"/>
      <c r="BC56" s="4"/>
      <c r="BD56" s="4"/>
      <c r="BE56" s="4"/>
    </row>
    <row r="57" spans="1:57" x14ac:dyDescent="0.3">
      <c r="A57" s="252">
        <v>3</v>
      </c>
      <c r="B57" s="280"/>
      <c r="C57" s="12">
        <v>0.83</v>
      </c>
      <c r="D57" s="253">
        <f t="shared" si="2"/>
        <v>0.51697300914724298</v>
      </c>
      <c r="E57" s="140">
        <v>57.8</v>
      </c>
      <c r="F57" s="140">
        <f t="shared" si="3"/>
        <v>5.7799999999999997E-2</v>
      </c>
      <c r="G57" s="254">
        <v>0.56666666666666665</v>
      </c>
      <c r="H57" s="254">
        <v>0.61597222222222225</v>
      </c>
      <c r="I57" s="255">
        <v>9.2799999999999994</v>
      </c>
      <c r="J57" s="256">
        <v>9.3800000000000008</v>
      </c>
      <c r="K57" s="167">
        <v>2.3187000000000002</v>
      </c>
      <c r="L57" s="140">
        <v>2.3026</v>
      </c>
      <c r="AZ57" s="4"/>
      <c r="BA57" s="4"/>
      <c r="BB57" s="4"/>
      <c r="BC57" s="4"/>
      <c r="BD57" s="4"/>
      <c r="BE57" s="4"/>
    </row>
    <row r="58" spans="1:57" x14ac:dyDescent="0.3">
      <c r="A58" s="252">
        <v>4</v>
      </c>
      <c r="B58" s="280"/>
      <c r="C58" s="12">
        <v>0.94</v>
      </c>
      <c r="D58" s="253">
        <f t="shared" si="2"/>
        <v>0.58548750433543184</v>
      </c>
      <c r="E58" s="140">
        <v>57.8</v>
      </c>
      <c r="F58" s="140">
        <f t="shared" si="3"/>
        <v>5.7799999999999997E-2</v>
      </c>
      <c r="G58" s="254">
        <v>0.56666666666666665</v>
      </c>
      <c r="H58" s="254">
        <v>0.61875000000000002</v>
      </c>
      <c r="I58" s="255">
        <v>9.2799999999999994</v>
      </c>
      <c r="J58" s="256">
        <v>8.4499999999999993</v>
      </c>
      <c r="K58" s="167">
        <v>2.3187000000000002</v>
      </c>
      <c r="L58" s="140">
        <v>2.3443999999999998</v>
      </c>
      <c r="AZ58" s="4"/>
      <c r="BA58" s="4"/>
      <c r="BB58" s="4"/>
      <c r="BC58" s="4"/>
      <c r="BD58" s="4"/>
      <c r="BE58" s="4"/>
    </row>
    <row r="59" spans="1:57" x14ac:dyDescent="0.3">
      <c r="A59" s="252">
        <v>5</v>
      </c>
      <c r="B59" s="280"/>
      <c r="C59" s="12">
        <v>0.85</v>
      </c>
      <c r="D59" s="253">
        <f t="shared" si="2"/>
        <v>0.52943019009055003</v>
      </c>
      <c r="E59" s="140">
        <v>57.8</v>
      </c>
      <c r="F59" s="140">
        <f t="shared" si="3"/>
        <v>5.7799999999999997E-2</v>
      </c>
      <c r="G59" s="254">
        <v>0.56666666666666665</v>
      </c>
      <c r="H59" s="254">
        <v>0.61736111111111114</v>
      </c>
      <c r="I59" s="255">
        <v>9.2799999999999994</v>
      </c>
      <c r="J59" s="256">
        <v>8.57</v>
      </c>
      <c r="K59" s="167">
        <v>2.3187000000000002</v>
      </c>
      <c r="L59" s="140">
        <v>2.3355000000000001</v>
      </c>
      <c r="AZ59" s="4"/>
      <c r="BA59" s="4"/>
      <c r="BB59" s="4"/>
      <c r="BC59" s="4"/>
      <c r="BD59" s="4"/>
      <c r="BE59" s="4"/>
    </row>
    <row r="60" spans="1:57" x14ac:dyDescent="0.3">
      <c r="A60" s="252" t="s">
        <v>16</v>
      </c>
      <c r="B60" s="280"/>
      <c r="C60" s="12">
        <v>0</v>
      </c>
      <c r="D60" s="253">
        <f t="shared" si="2"/>
        <v>0</v>
      </c>
      <c r="E60" s="140">
        <v>57.8</v>
      </c>
      <c r="F60" s="140">
        <f t="shared" si="3"/>
        <v>5.7799999999999997E-2</v>
      </c>
      <c r="G60" s="254">
        <v>0.56666666666666665</v>
      </c>
      <c r="H60" s="254">
        <v>0.61319444444444449</v>
      </c>
      <c r="I60" s="255">
        <v>9.2799999999999994</v>
      </c>
      <c r="J60" s="257">
        <v>9.11</v>
      </c>
      <c r="K60" s="167">
        <v>2.3187000000000002</v>
      </c>
      <c r="L60" s="140">
        <v>2.3281000000000001</v>
      </c>
    </row>
    <row r="61" spans="1:57" x14ac:dyDescent="0.3">
      <c r="A61" s="252">
        <v>1</v>
      </c>
      <c r="B61" s="280">
        <v>20</v>
      </c>
      <c r="C61" s="12">
        <v>0.64</v>
      </c>
      <c r="D61" s="253">
        <f t="shared" si="2"/>
        <v>0.39862979018582595</v>
      </c>
      <c r="E61" s="140">
        <v>57.8</v>
      </c>
      <c r="F61" s="140">
        <f t="shared" si="3"/>
        <v>5.7799999999999997E-2</v>
      </c>
      <c r="G61" s="254">
        <v>0.65486111111111112</v>
      </c>
      <c r="H61" s="254">
        <v>0.69861111111111107</v>
      </c>
      <c r="I61" s="255">
        <v>9.25</v>
      </c>
      <c r="J61" s="256">
        <v>13.22</v>
      </c>
      <c r="K61" s="167">
        <v>2.3187000000000002</v>
      </c>
      <c r="L61" s="140">
        <v>2.2065999999999999</v>
      </c>
    </row>
    <row r="62" spans="1:57" x14ac:dyDescent="0.3">
      <c r="A62" s="252">
        <v>2</v>
      </c>
      <c r="B62" s="280"/>
      <c r="C62" s="12">
        <v>0.92</v>
      </c>
      <c r="D62" s="253">
        <f t="shared" si="2"/>
        <v>0.57303032339212479</v>
      </c>
      <c r="E62" s="140">
        <v>57.8</v>
      </c>
      <c r="F62" s="140">
        <f t="shared" si="3"/>
        <v>5.7799999999999997E-2</v>
      </c>
      <c r="G62" s="254">
        <v>0.65486111111111112</v>
      </c>
      <c r="H62" s="254">
        <v>0.70208333333333339</v>
      </c>
      <c r="I62" s="255">
        <v>9.25</v>
      </c>
      <c r="J62" s="256">
        <v>14.53</v>
      </c>
      <c r="K62" s="167">
        <v>2.3187000000000002</v>
      </c>
      <c r="L62" s="140">
        <v>2.1659000000000002</v>
      </c>
    </row>
    <row r="63" spans="1:57" x14ac:dyDescent="0.3">
      <c r="A63" s="252">
        <v>3</v>
      </c>
      <c r="B63" s="280"/>
      <c r="C63" s="12">
        <v>0.83</v>
      </c>
      <c r="D63" s="253">
        <f t="shared" si="2"/>
        <v>0.51697300914724298</v>
      </c>
      <c r="E63" s="140">
        <v>57.8</v>
      </c>
      <c r="F63" s="140">
        <f t="shared" si="3"/>
        <v>5.7799999999999997E-2</v>
      </c>
      <c r="G63" s="254">
        <v>0.65486111111111112</v>
      </c>
      <c r="H63" s="254">
        <v>0.7006944444444444</v>
      </c>
      <c r="I63" s="255">
        <v>9.25</v>
      </c>
      <c r="J63" s="256">
        <v>14.2</v>
      </c>
      <c r="K63" s="167">
        <v>2.3187000000000002</v>
      </c>
      <c r="L63" s="140">
        <v>2.1690999999999998</v>
      </c>
    </row>
    <row r="64" spans="1:57" x14ac:dyDescent="0.3">
      <c r="A64" s="252">
        <v>4</v>
      </c>
      <c r="B64" s="280"/>
      <c r="C64" s="12">
        <v>0.94</v>
      </c>
      <c r="D64" s="253">
        <f t="shared" si="2"/>
        <v>0.58548750433543184</v>
      </c>
      <c r="E64" s="140">
        <v>57.8</v>
      </c>
      <c r="F64" s="140">
        <f t="shared" si="3"/>
        <v>5.7799999999999997E-2</v>
      </c>
      <c r="G64" s="254">
        <v>0.65486111111111112</v>
      </c>
      <c r="H64" s="254">
        <v>0.70277777777777783</v>
      </c>
      <c r="I64" s="255">
        <v>9.25</v>
      </c>
      <c r="J64" s="256">
        <v>15.26</v>
      </c>
      <c r="K64" s="167">
        <v>2.3187000000000002</v>
      </c>
      <c r="L64" s="140">
        <v>2.129</v>
      </c>
    </row>
    <row r="65" spans="1:12" x14ac:dyDescent="0.3">
      <c r="A65" s="252">
        <v>5</v>
      </c>
      <c r="B65" s="280"/>
      <c r="C65" s="12">
        <v>0.85</v>
      </c>
      <c r="D65" s="253">
        <f t="shared" si="2"/>
        <v>0.52943019009055003</v>
      </c>
      <c r="E65" s="140">
        <v>57.8</v>
      </c>
      <c r="F65" s="140">
        <f t="shared" si="3"/>
        <v>5.7799999999999997E-2</v>
      </c>
      <c r="G65" s="254">
        <v>0.65486111111111112</v>
      </c>
      <c r="H65" s="254">
        <v>0.70416666666666661</v>
      </c>
      <c r="I65" s="255">
        <v>9.25</v>
      </c>
      <c r="J65" s="256">
        <v>13.18</v>
      </c>
      <c r="K65" s="167">
        <v>2.3187000000000002</v>
      </c>
      <c r="L65" s="140">
        <v>2.1877</v>
      </c>
    </row>
    <row r="66" spans="1:12" x14ac:dyDescent="0.3">
      <c r="A66" s="252" t="s">
        <v>16</v>
      </c>
      <c r="B66" s="280"/>
      <c r="C66" s="12">
        <v>0</v>
      </c>
      <c r="D66" s="253">
        <f t="shared" si="2"/>
        <v>0</v>
      </c>
      <c r="E66" s="140">
        <v>57.8</v>
      </c>
      <c r="F66" s="140">
        <f t="shared" si="3"/>
        <v>5.7799999999999997E-2</v>
      </c>
      <c r="G66" s="254">
        <v>0.65486111111111112</v>
      </c>
      <c r="H66" s="254">
        <v>0.6972222222222223</v>
      </c>
      <c r="I66" s="255">
        <v>9.25</v>
      </c>
      <c r="J66" s="256">
        <v>8.98</v>
      </c>
      <c r="K66" s="167">
        <v>2.3187000000000002</v>
      </c>
      <c r="L66" s="140">
        <v>2.3191000000000002</v>
      </c>
    </row>
    <row r="67" spans="1:12" x14ac:dyDescent="0.3">
      <c r="A67" s="252">
        <v>1</v>
      </c>
      <c r="B67" s="280">
        <v>80</v>
      </c>
      <c r="C67" s="12">
        <v>0.61</v>
      </c>
      <c r="D67" s="253">
        <f t="shared" si="2"/>
        <v>0.37994401877086531</v>
      </c>
      <c r="E67" s="140">
        <v>57.8</v>
      </c>
      <c r="F67" s="140">
        <f t="shared" si="3"/>
        <v>5.7799999999999997E-2</v>
      </c>
      <c r="G67" s="254">
        <v>0.4291666666666667</v>
      </c>
      <c r="H67" s="254">
        <v>0.45416666666666666</v>
      </c>
      <c r="I67" s="255">
        <v>9.5399999999999991</v>
      </c>
      <c r="J67" s="256">
        <v>13.79</v>
      </c>
      <c r="K67" s="167">
        <v>2.2631999999999999</v>
      </c>
      <c r="L67" s="140">
        <v>2.1753</v>
      </c>
    </row>
    <row r="68" spans="1:12" x14ac:dyDescent="0.3">
      <c r="A68" s="252">
        <v>2</v>
      </c>
      <c r="B68" s="280"/>
      <c r="C68" s="12">
        <v>0.97</v>
      </c>
      <c r="D68" s="253">
        <f t="shared" si="2"/>
        <v>0.60417327575039237</v>
      </c>
      <c r="E68" s="140">
        <v>57.8</v>
      </c>
      <c r="F68" s="140">
        <f t="shared" si="3"/>
        <v>5.7799999999999997E-2</v>
      </c>
      <c r="G68" s="254">
        <v>0.4291666666666667</v>
      </c>
      <c r="H68" s="254">
        <v>0.45624999999999999</v>
      </c>
      <c r="I68" s="255">
        <v>9.5399999999999991</v>
      </c>
      <c r="J68" s="256">
        <v>15.6</v>
      </c>
      <c r="K68" s="167">
        <v>2.2631999999999999</v>
      </c>
      <c r="L68" s="140">
        <v>2.1162999999999998</v>
      </c>
    </row>
    <row r="69" spans="1:12" x14ac:dyDescent="0.3">
      <c r="A69" s="252">
        <v>3</v>
      </c>
      <c r="B69" s="280"/>
      <c r="C69" s="12">
        <v>0.93</v>
      </c>
      <c r="D69" s="253">
        <f t="shared" si="2"/>
        <v>0.57925891386377837</v>
      </c>
      <c r="E69" s="140">
        <v>57.8</v>
      </c>
      <c r="F69" s="140">
        <f t="shared" si="3"/>
        <v>5.7799999999999997E-2</v>
      </c>
      <c r="G69" s="254">
        <v>0.4291666666666667</v>
      </c>
      <c r="H69" s="254">
        <v>0.4513888888888889</v>
      </c>
      <c r="I69" s="255">
        <v>9.5399999999999991</v>
      </c>
      <c r="J69" s="256">
        <v>16.190000000000001</v>
      </c>
      <c r="K69" s="167">
        <v>2.2631999999999999</v>
      </c>
      <c r="L69" s="140">
        <v>2.0958000000000001</v>
      </c>
    </row>
    <row r="70" spans="1:12" x14ac:dyDescent="0.3">
      <c r="A70" s="252">
        <v>4</v>
      </c>
      <c r="B70" s="280"/>
      <c r="C70" s="12">
        <v>0.94</v>
      </c>
      <c r="D70" s="253">
        <f t="shared" si="2"/>
        <v>0.58548750433543184</v>
      </c>
      <c r="E70" s="140">
        <v>57.8</v>
      </c>
      <c r="F70" s="140">
        <f t="shared" si="3"/>
        <v>5.7799999999999997E-2</v>
      </c>
      <c r="G70" s="254">
        <v>0.4291666666666667</v>
      </c>
      <c r="H70" s="254">
        <v>0.45763888888888887</v>
      </c>
      <c r="I70" s="255">
        <v>9.5399999999999991</v>
      </c>
      <c r="J70" s="256">
        <v>16.53</v>
      </c>
      <c r="K70" s="167">
        <v>2.2631999999999999</v>
      </c>
      <c r="L70" s="140">
        <v>2.1055000000000001</v>
      </c>
    </row>
    <row r="71" spans="1:12" x14ac:dyDescent="0.3">
      <c r="A71" s="252">
        <v>5</v>
      </c>
      <c r="B71" s="280"/>
      <c r="C71" s="12">
        <v>0.91</v>
      </c>
      <c r="D71" s="253">
        <f t="shared" si="2"/>
        <v>0.5668017329204712</v>
      </c>
      <c r="E71" s="140">
        <v>57.8</v>
      </c>
      <c r="F71" s="140">
        <f t="shared" si="3"/>
        <v>5.7799999999999997E-2</v>
      </c>
      <c r="G71" s="254">
        <v>0.4291666666666667</v>
      </c>
      <c r="H71" s="254">
        <v>0.45277777777777778</v>
      </c>
      <c r="I71" s="255">
        <v>9.5399999999999991</v>
      </c>
      <c r="J71" s="256">
        <v>15.71</v>
      </c>
      <c r="K71" s="167">
        <v>2.2631999999999999</v>
      </c>
      <c r="L71" s="140">
        <v>2.1314000000000002</v>
      </c>
    </row>
    <row r="72" spans="1:12" x14ac:dyDescent="0.3">
      <c r="A72" s="252" t="s">
        <v>16</v>
      </c>
      <c r="B72" s="280"/>
      <c r="C72" s="12">
        <v>0</v>
      </c>
      <c r="D72" s="253">
        <f t="shared" si="2"/>
        <v>0</v>
      </c>
      <c r="E72" s="140">
        <v>57.8</v>
      </c>
      <c r="F72" s="140">
        <f t="shared" si="3"/>
        <v>5.7799999999999997E-2</v>
      </c>
      <c r="G72" s="254">
        <v>0.4291666666666667</v>
      </c>
      <c r="H72" s="254">
        <v>0.45</v>
      </c>
      <c r="I72" s="255">
        <v>9.5399999999999991</v>
      </c>
      <c r="J72" s="256">
        <v>9.15</v>
      </c>
      <c r="K72" s="167">
        <v>2.2631999999999999</v>
      </c>
      <c r="L72" s="140">
        <v>2.2562000000000002</v>
      </c>
    </row>
    <row r="73" spans="1:12" x14ac:dyDescent="0.3">
      <c r="A73" s="252">
        <v>1</v>
      </c>
      <c r="B73" s="280">
        <v>160</v>
      </c>
      <c r="C73" s="12">
        <v>0.61</v>
      </c>
      <c r="D73" s="253">
        <f t="shared" si="2"/>
        <v>0.37994401877086531</v>
      </c>
      <c r="E73" s="140">
        <v>57.8</v>
      </c>
      <c r="F73" s="140">
        <f t="shared" si="3"/>
        <v>5.7799999999999997E-2</v>
      </c>
      <c r="G73" s="254">
        <v>0.46180555555555558</v>
      </c>
      <c r="H73" s="254">
        <v>0.48472222222222222</v>
      </c>
      <c r="I73" s="255">
        <v>9.5399999999999991</v>
      </c>
      <c r="J73" s="256">
        <v>13.44</v>
      </c>
      <c r="K73" s="167">
        <v>2.2631999999999999</v>
      </c>
      <c r="L73" s="140">
        <v>2.2071000000000001</v>
      </c>
    </row>
    <row r="74" spans="1:12" x14ac:dyDescent="0.3">
      <c r="A74" s="252">
        <v>2</v>
      </c>
      <c r="B74" s="280"/>
      <c r="C74" s="12">
        <v>0.97</v>
      </c>
      <c r="D74" s="253">
        <f t="shared" si="2"/>
        <v>0.60417327575039237</v>
      </c>
      <c r="E74" s="140">
        <v>57.8</v>
      </c>
      <c r="F74" s="140">
        <f t="shared" si="3"/>
        <v>5.7799999999999997E-2</v>
      </c>
      <c r="G74" s="254">
        <v>0.46180555555555558</v>
      </c>
      <c r="H74" s="254">
        <v>0.4916666666666667</v>
      </c>
      <c r="I74" s="255">
        <v>9.5399999999999991</v>
      </c>
      <c r="J74" s="256">
        <v>17.010000000000002</v>
      </c>
      <c r="K74" s="167">
        <v>2.2631999999999999</v>
      </c>
      <c r="L74" s="140">
        <v>2.1231</v>
      </c>
    </row>
    <row r="75" spans="1:12" x14ac:dyDescent="0.3">
      <c r="A75" s="252">
        <v>3</v>
      </c>
      <c r="B75" s="280"/>
      <c r="C75" s="12">
        <v>0.93</v>
      </c>
      <c r="D75" s="253">
        <f t="shared" si="2"/>
        <v>0.57925891386377837</v>
      </c>
      <c r="E75" s="140">
        <v>57.8</v>
      </c>
      <c r="F75" s="140">
        <f t="shared" si="3"/>
        <v>5.7799999999999997E-2</v>
      </c>
      <c r="G75" s="254">
        <v>0.46180555555555558</v>
      </c>
      <c r="H75" s="254">
        <v>0.49027777777777781</v>
      </c>
      <c r="I75" s="255">
        <v>9.5399999999999991</v>
      </c>
      <c r="J75" s="256">
        <v>17.489999999999998</v>
      </c>
      <c r="K75" s="167">
        <v>2.2631999999999999</v>
      </c>
      <c r="L75" s="140">
        <v>2.1257999999999999</v>
      </c>
    </row>
    <row r="76" spans="1:12" x14ac:dyDescent="0.3">
      <c r="A76" s="252">
        <v>4</v>
      </c>
      <c r="B76" s="280"/>
      <c r="C76" s="12">
        <v>0.94</v>
      </c>
      <c r="D76" s="253">
        <f t="shared" si="2"/>
        <v>0.58548750433543184</v>
      </c>
      <c r="E76" s="140">
        <v>57.8</v>
      </c>
      <c r="F76" s="140">
        <f t="shared" si="3"/>
        <v>5.7799999999999997E-2</v>
      </c>
      <c r="G76" s="254">
        <v>0.46180555555555558</v>
      </c>
      <c r="H76" s="254">
        <v>0.48680555555555555</v>
      </c>
      <c r="I76" s="255">
        <v>9.5399999999999991</v>
      </c>
      <c r="J76" s="256">
        <v>16.41</v>
      </c>
      <c r="K76" s="167">
        <v>2.2631999999999999</v>
      </c>
      <c r="L76" s="140">
        <v>2.1675</v>
      </c>
    </row>
    <row r="77" spans="1:12" x14ac:dyDescent="0.3">
      <c r="A77" s="252">
        <v>5</v>
      </c>
      <c r="B77" s="280"/>
      <c r="C77" s="12">
        <v>0.91</v>
      </c>
      <c r="D77" s="253">
        <f t="shared" si="2"/>
        <v>0.5668017329204712</v>
      </c>
      <c r="E77" s="140">
        <v>57.8</v>
      </c>
      <c r="F77" s="140">
        <f>(E77/1000)</f>
        <v>5.7799999999999997E-2</v>
      </c>
      <c r="G77" s="254">
        <v>0.46180555555555558</v>
      </c>
      <c r="H77" s="254">
        <v>0.48819444444444443</v>
      </c>
      <c r="I77" s="255">
        <v>9.5399999999999991</v>
      </c>
      <c r="J77" s="256">
        <v>16.309999999999999</v>
      </c>
      <c r="K77" s="167">
        <v>2.2631999999999999</v>
      </c>
      <c r="L77" s="140">
        <v>2.1665000000000001</v>
      </c>
    </row>
    <row r="78" spans="1:12" x14ac:dyDescent="0.3">
      <c r="A78" s="252" t="s">
        <v>16</v>
      </c>
      <c r="B78" s="280"/>
      <c r="C78" s="12">
        <v>0</v>
      </c>
      <c r="D78" s="253">
        <f t="shared" si="2"/>
        <v>0</v>
      </c>
      <c r="E78" s="140">
        <v>57.8</v>
      </c>
      <c r="F78" s="140">
        <f t="shared" si="3"/>
        <v>5.7799999999999997E-2</v>
      </c>
      <c r="G78" s="254">
        <v>0.46180555555555558</v>
      </c>
      <c r="H78" s="254">
        <v>0.49236111111111108</v>
      </c>
      <c r="I78" s="255">
        <v>9.5399999999999991</v>
      </c>
      <c r="J78" s="256">
        <v>9.24</v>
      </c>
      <c r="K78" s="167">
        <v>2.2631999999999999</v>
      </c>
      <c r="L78" s="140">
        <v>2.2581000000000002</v>
      </c>
    </row>
    <row r="79" spans="1:12" x14ac:dyDescent="0.3">
      <c r="A79" s="252">
        <v>1</v>
      </c>
      <c r="B79" s="280">
        <v>320</v>
      </c>
      <c r="C79" s="12">
        <v>0.61</v>
      </c>
      <c r="D79" s="253">
        <f t="shared" si="2"/>
        <v>0.37994401877086531</v>
      </c>
      <c r="E79" s="140">
        <v>57.8</v>
      </c>
      <c r="F79" s="140">
        <f t="shared" si="3"/>
        <v>5.7799999999999997E-2</v>
      </c>
      <c r="G79" s="254">
        <v>0.50347222222222221</v>
      </c>
      <c r="H79" s="254">
        <v>0.52013888888888882</v>
      </c>
      <c r="I79" s="255">
        <v>9.75</v>
      </c>
      <c r="J79" s="256">
        <v>13.51</v>
      </c>
      <c r="K79" s="167">
        <v>2.2631999999999999</v>
      </c>
      <c r="L79" s="140">
        <v>2.2223000000000002</v>
      </c>
    </row>
    <row r="80" spans="1:12" x14ac:dyDescent="0.3">
      <c r="A80" s="252">
        <v>2</v>
      </c>
      <c r="B80" s="280"/>
      <c r="C80" s="12">
        <v>0.97</v>
      </c>
      <c r="D80" s="253">
        <f t="shared" si="2"/>
        <v>0.60417327575039237</v>
      </c>
      <c r="E80" s="140">
        <v>57.8</v>
      </c>
      <c r="F80" s="140">
        <f t="shared" si="3"/>
        <v>5.7799999999999997E-2</v>
      </c>
      <c r="G80" s="254">
        <v>0.50347222222222221</v>
      </c>
      <c r="H80" s="254">
        <v>0.5229166666666667</v>
      </c>
      <c r="I80" s="255">
        <v>9.75</v>
      </c>
      <c r="J80" s="256">
        <v>16.89</v>
      </c>
      <c r="K80" s="167">
        <v>2.2631999999999999</v>
      </c>
      <c r="L80" s="140">
        <v>2.1682999999999999</v>
      </c>
    </row>
    <row r="81" spans="1:12" x14ac:dyDescent="0.3">
      <c r="A81" s="252">
        <v>3</v>
      </c>
      <c r="B81" s="280"/>
      <c r="C81" s="12">
        <v>0.93</v>
      </c>
      <c r="D81" s="253">
        <f t="shared" si="2"/>
        <v>0.57925891386377837</v>
      </c>
      <c r="E81" s="140">
        <v>57.8</v>
      </c>
      <c r="F81" s="140">
        <f t="shared" si="3"/>
        <v>5.7799999999999997E-2</v>
      </c>
      <c r="G81" s="254">
        <v>0.50347222222222221</v>
      </c>
      <c r="H81" s="254">
        <v>0.52152777777777781</v>
      </c>
      <c r="I81" s="255">
        <v>9.75</v>
      </c>
      <c r="J81" s="256">
        <v>17.52</v>
      </c>
      <c r="K81" s="167">
        <v>2.2631999999999999</v>
      </c>
      <c r="L81" s="140">
        <v>2.1713</v>
      </c>
    </row>
    <row r="82" spans="1:12" x14ac:dyDescent="0.3">
      <c r="A82" s="252">
        <v>4</v>
      </c>
      <c r="B82" s="280"/>
      <c r="C82" s="12">
        <v>0.94</v>
      </c>
      <c r="D82" s="253">
        <f t="shared" si="2"/>
        <v>0.58548750433543184</v>
      </c>
      <c r="E82" s="140">
        <v>57.8</v>
      </c>
      <c r="F82" s="140">
        <f t="shared" si="3"/>
        <v>5.7799999999999997E-2</v>
      </c>
      <c r="G82" s="254">
        <v>0.50347222222222221</v>
      </c>
      <c r="H82" s="254">
        <v>0.52430555555555558</v>
      </c>
      <c r="I82" s="255">
        <v>9.75</v>
      </c>
      <c r="J82" s="256">
        <v>17.71</v>
      </c>
      <c r="K82" s="167">
        <v>2.2631999999999999</v>
      </c>
      <c r="L82" s="140">
        <v>2.1671999999999998</v>
      </c>
    </row>
    <row r="83" spans="1:12" x14ac:dyDescent="0.3">
      <c r="A83" s="252">
        <v>5</v>
      </c>
      <c r="B83" s="280"/>
      <c r="C83" s="12">
        <v>0.91</v>
      </c>
      <c r="D83" s="253">
        <f t="shared" si="2"/>
        <v>0.5668017329204712</v>
      </c>
      <c r="E83" s="140">
        <v>57.8</v>
      </c>
      <c r="F83" s="140">
        <f t="shared" si="3"/>
        <v>5.7799999999999997E-2</v>
      </c>
      <c r="G83" s="254">
        <v>0.50347222222222221</v>
      </c>
      <c r="H83" s="254">
        <v>0.52638888888888891</v>
      </c>
      <c r="I83" s="255">
        <v>9.75</v>
      </c>
      <c r="J83" s="256">
        <v>17.440000000000001</v>
      </c>
      <c r="K83" s="167">
        <v>2.2631999999999999</v>
      </c>
      <c r="L83" s="140">
        <v>2.1633</v>
      </c>
    </row>
    <row r="84" spans="1:12" x14ac:dyDescent="0.3">
      <c r="A84" s="252" t="s">
        <v>16</v>
      </c>
      <c r="B84" s="280"/>
      <c r="C84" s="12">
        <v>0</v>
      </c>
      <c r="D84" s="253">
        <f t="shared" si="2"/>
        <v>0</v>
      </c>
      <c r="E84" s="140">
        <v>57.8</v>
      </c>
      <c r="F84" s="140">
        <f t="shared" si="3"/>
        <v>5.7799999999999997E-2</v>
      </c>
      <c r="G84" s="254">
        <v>0.50347222222222221</v>
      </c>
      <c r="H84" s="254">
        <v>0.52708333333333335</v>
      </c>
      <c r="I84" s="255">
        <v>9.75</v>
      </c>
      <c r="J84" s="256">
        <v>9.43</v>
      </c>
      <c r="K84" s="167">
        <v>2.2631999999999999</v>
      </c>
      <c r="L84" s="140">
        <v>2.2683</v>
      </c>
    </row>
    <row r="85" spans="1:12" x14ac:dyDescent="0.3">
      <c r="A85" s="252">
        <v>1</v>
      </c>
      <c r="B85" s="280">
        <v>500</v>
      </c>
      <c r="C85" s="12">
        <v>0.61</v>
      </c>
      <c r="D85" s="253">
        <f t="shared" si="2"/>
        <v>0.37994401877086531</v>
      </c>
      <c r="E85" s="140">
        <v>57.8</v>
      </c>
      <c r="F85" s="140">
        <f t="shared" si="3"/>
        <v>5.7799999999999997E-2</v>
      </c>
      <c r="G85" s="254">
        <v>0.53472222222222221</v>
      </c>
      <c r="H85" s="254">
        <v>0.56041666666666667</v>
      </c>
      <c r="I85" s="255">
        <v>9.75</v>
      </c>
      <c r="J85" s="256">
        <v>15.31</v>
      </c>
      <c r="K85" s="167">
        <v>2.2631999999999999</v>
      </c>
      <c r="L85" s="140">
        <v>2.1905999999999999</v>
      </c>
    </row>
    <row r="86" spans="1:12" x14ac:dyDescent="0.3">
      <c r="A86" s="252">
        <v>2</v>
      </c>
      <c r="B86" s="280"/>
      <c r="C86" s="12">
        <v>0.97</v>
      </c>
      <c r="D86" s="253">
        <f t="shared" si="2"/>
        <v>0.60417327575039237</v>
      </c>
      <c r="E86" s="140">
        <v>57.8</v>
      </c>
      <c r="F86" s="140">
        <f t="shared" si="3"/>
        <v>5.7799999999999997E-2</v>
      </c>
      <c r="G86" s="254">
        <v>0.53472222222222221</v>
      </c>
      <c r="H86" s="254">
        <v>0.56180555555555556</v>
      </c>
      <c r="I86" s="255">
        <v>9.75</v>
      </c>
      <c r="J86" s="256">
        <v>18.88</v>
      </c>
      <c r="K86" s="167">
        <v>2.2631999999999999</v>
      </c>
      <c r="L86" s="140">
        <v>2.1480999999999999</v>
      </c>
    </row>
    <row r="87" spans="1:12" x14ac:dyDescent="0.3">
      <c r="A87" s="252">
        <v>3</v>
      </c>
      <c r="B87" s="280"/>
      <c r="C87" s="12">
        <v>0.93</v>
      </c>
      <c r="D87" s="253">
        <f t="shared" si="2"/>
        <v>0.57925891386377837</v>
      </c>
      <c r="E87" s="140">
        <v>57.8</v>
      </c>
      <c r="F87" s="140">
        <f t="shared" si="3"/>
        <v>5.7799999999999997E-2</v>
      </c>
      <c r="G87" s="254">
        <v>0.53472222222222221</v>
      </c>
      <c r="H87" s="254">
        <v>0.55763888888888891</v>
      </c>
      <c r="I87" s="255">
        <v>9.75</v>
      </c>
      <c r="J87" s="256">
        <v>18.25</v>
      </c>
      <c r="K87" s="167">
        <v>2.2631999999999999</v>
      </c>
      <c r="L87" s="140">
        <v>2.1545000000000001</v>
      </c>
    </row>
    <row r="88" spans="1:12" x14ac:dyDescent="0.3">
      <c r="A88" s="252">
        <v>4</v>
      </c>
      <c r="B88" s="280"/>
      <c r="C88" s="12">
        <v>0.94</v>
      </c>
      <c r="D88" s="253">
        <f t="shared" si="2"/>
        <v>0.58548750433543184</v>
      </c>
      <c r="E88" s="140">
        <v>57.8</v>
      </c>
      <c r="F88" s="140">
        <f t="shared" si="3"/>
        <v>5.7799999999999997E-2</v>
      </c>
      <c r="G88" s="254">
        <v>0.53472222222222221</v>
      </c>
      <c r="H88" s="254">
        <v>0.56319444444444444</v>
      </c>
      <c r="I88" s="255">
        <v>9.75</v>
      </c>
      <c r="J88" s="256">
        <v>19.649999999999999</v>
      </c>
      <c r="K88" s="167">
        <v>2.2631999999999999</v>
      </c>
      <c r="L88" s="140">
        <v>2.1549</v>
      </c>
    </row>
    <row r="89" spans="1:12" x14ac:dyDescent="0.3">
      <c r="A89" s="252">
        <v>5</v>
      </c>
      <c r="B89" s="280"/>
      <c r="C89" s="12">
        <v>0.91</v>
      </c>
      <c r="D89" s="253">
        <f t="shared" si="2"/>
        <v>0.5668017329204712</v>
      </c>
      <c r="E89" s="140">
        <v>57.8</v>
      </c>
      <c r="F89" s="140">
        <f t="shared" si="3"/>
        <v>5.7799999999999997E-2</v>
      </c>
      <c r="G89" s="254">
        <v>0.53472222222222221</v>
      </c>
      <c r="H89" s="254">
        <v>0.55902777777777779</v>
      </c>
      <c r="I89" s="255">
        <v>9.75</v>
      </c>
      <c r="J89" s="256">
        <v>17.600000000000001</v>
      </c>
      <c r="K89" s="167">
        <v>2.2631999999999999</v>
      </c>
      <c r="L89" s="140">
        <v>2.1888999999999998</v>
      </c>
    </row>
    <row r="90" spans="1:12" x14ac:dyDescent="0.3">
      <c r="A90" s="252" t="s">
        <v>16</v>
      </c>
      <c r="B90" s="280"/>
      <c r="C90" s="12">
        <v>0</v>
      </c>
      <c r="D90" s="253">
        <f t="shared" si="2"/>
        <v>0</v>
      </c>
      <c r="E90" s="140">
        <v>57.8</v>
      </c>
      <c r="F90" s="140">
        <f t="shared" si="3"/>
        <v>5.7799999999999997E-2</v>
      </c>
      <c r="G90" s="254">
        <v>0.53472222222222221</v>
      </c>
      <c r="H90" s="254">
        <v>0.56388888888888888</v>
      </c>
      <c r="I90" s="255">
        <v>9.75</v>
      </c>
      <c r="J90" s="256">
        <v>9.61</v>
      </c>
      <c r="K90" s="167">
        <v>2.2631999999999999</v>
      </c>
      <c r="L90" s="140">
        <v>2.2564000000000002</v>
      </c>
    </row>
    <row r="91" spans="1:12" x14ac:dyDescent="0.3">
      <c r="A91" s="252">
        <v>1</v>
      </c>
      <c r="B91" s="280">
        <v>700</v>
      </c>
      <c r="C91" s="12">
        <v>0.61</v>
      </c>
      <c r="D91" s="253">
        <f t="shared" si="2"/>
        <v>0.37994401877086531</v>
      </c>
      <c r="E91" s="140">
        <v>57.8</v>
      </c>
      <c r="F91" s="140">
        <f t="shared" si="3"/>
        <v>5.7799999999999997E-2</v>
      </c>
      <c r="G91" s="254">
        <v>0.5708333333333333</v>
      </c>
      <c r="H91" s="254">
        <v>0.59930555555555554</v>
      </c>
      <c r="I91" s="255">
        <v>9.75</v>
      </c>
      <c r="J91" s="256">
        <v>15.62</v>
      </c>
      <c r="K91" s="167">
        <v>2.2631999999999999</v>
      </c>
      <c r="L91" s="140">
        <v>2.2132000000000001</v>
      </c>
    </row>
    <row r="92" spans="1:12" x14ac:dyDescent="0.3">
      <c r="A92" s="252">
        <v>2</v>
      </c>
      <c r="B92" s="280"/>
      <c r="C92" s="12">
        <v>0.97</v>
      </c>
      <c r="D92" s="253">
        <f t="shared" si="2"/>
        <v>0.60417327575039237</v>
      </c>
      <c r="E92" s="140">
        <v>57.8</v>
      </c>
      <c r="F92" s="140">
        <f t="shared" si="3"/>
        <v>5.7799999999999997E-2</v>
      </c>
      <c r="G92" s="254">
        <v>0.5708333333333333</v>
      </c>
      <c r="H92" s="254">
        <v>0.59652777777777777</v>
      </c>
      <c r="I92" s="255">
        <v>9.75</v>
      </c>
      <c r="J92" s="256">
        <v>18.21</v>
      </c>
      <c r="K92" s="167">
        <v>2.2631999999999999</v>
      </c>
      <c r="L92" s="140">
        <v>2.1591</v>
      </c>
    </row>
    <row r="93" spans="1:12" x14ac:dyDescent="0.3">
      <c r="A93" s="252">
        <v>3</v>
      </c>
      <c r="B93" s="280"/>
      <c r="C93" s="12">
        <v>0.93</v>
      </c>
      <c r="D93" s="253">
        <f t="shared" si="2"/>
        <v>0.57925891386377837</v>
      </c>
      <c r="E93" s="140">
        <v>57.8</v>
      </c>
      <c r="F93" s="140">
        <f t="shared" si="3"/>
        <v>5.7799999999999997E-2</v>
      </c>
      <c r="G93" s="254">
        <v>0.5708333333333333</v>
      </c>
      <c r="H93" s="254">
        <v>0.60138888888888886</v>
      </c>
      <c r="I93" s="255">
        <v>9.75</v>
      </c>
      <c r="J93" s="256">
        <v>19.71</v>
      </c>
      <c r="K93" s="167">
        <v>2.2631999999999999</v>
      </c>
      <c r="L93" s="140">
        <v>2.1278000000000001</v>
      </c>
    </row>
    <row r="94" spans="1:12" x14ac:dyDescent="0.3">
      <c r="A94" s="252">
        <v>4</v>
      </c>
      <c r="B94" s="280"/>
      <c r="C94" s="12">
        <v>0.94</v>
      </c>
      <c r="D94" s="253">
        <f t="shared" si="2"/>
        <v>0.58548750433543184</v>
      </c>
      <c r="E94" s="140">
        <v>57.8</v>
      </c>
      <c r="F94" s="140">
        <f t="shared" si="3"/>
        <v>5.7799999999999997E-2</v>
      </c>
      <c r="G94" s="254">
        <v>0.5708333333333333</v>
      </c>
      <c r="H94" s="254">
        <v>0.59861111111111109</v>
      </c>
      <c r="I94" s="255">
        <v>9.75</v>
      </c>
      <c r="J94" s="256">
        <v>17.98</v>
      </c>
      <c r="K94" s="167">
        <v>2.2631999999999999</v>
      </c>
      <c r="L94" s="140">
        <v>2.1772</v>
      </c>
    </row>
    <row r="95" spans="1:12" x14ac:dyDescent="0.3">
      <c r="A95" s="252">
        <v>5</v>
      </c>
      <c r="B95" s="280"/>
      <c r="C95" s="12">
        <v>0.91</v>
      </c>
      <c r="D95" s="253">
        <f t="shared" si="2"/>
        <v>0.5668017329204712</v>
      </c>
      <c r="E95" s="140">
        <v>57.8</v>
      </c>
      <c r="F95" s="140">
        <f>(E95/1000)</f>
        <v>5.7799999999999997E-2</v>
      </c>
      <c r="G95" s="254">
        <v>0.5708333333333333</v>
      </c>
      <c r="H95" s="254">
        <v>0.60277777777777775</v>
      </c>
      <c r="I95" s="255">
        <v>9.75</v>
      </c>
      <c r="J95" s="256">
        <v>19.36</v>
      </c>
      <c r="K95" s="167">
        <v>2.2631999999999999</v>
      </c>
      <c r="L95" s="140">
        <v>2.1545000000000001</v>
      </c>
    </row>
    <row r="96" spans="1:12" x14ac:dyDescent="0.3">
      <c r="A96" s="252" t="s">
        <v>16</v>
      </c>
      <c r="B96" s="280"/>
      <c r="C96" s="12">
        <v>0</v>
      </c>
      <c r="D96" s="253">
        <f t="shared" si="2"/>
        <v>0</v>
      </c>
      <c r="E96" s="140">
        <v>57.8</v>
      </c>
      <c r="F96" s="140">
        <f t="shared" si="3"/>
        <v>5.7799999999999997E-2</v>
      </c>
      <c r="G96" s="254">
        <v>0.5708333333333333</v>
      </c>
      <c r="H96" s="254">
        <v>0.60347222222222219</v>
      </c>
      <c r="I96" s="255">
        <v>9.75</v>
      </c>
      <c r="J96" s="256">
        <v>9.43</v>
      </c>
      <c r="K96" s="167">
        <v>2.2631999999999999</v>
      </c>
      <c r="L96" s="140">
        <v>2.2480000000000002</v>
      </c>
    </row>
    <row r="97" spans="1:57" x14ac:dyDescent="0.3">
      <c r="A97" s="140"/>
      <c r="B97" s="140"/>
      <c r="C97" s="140"/>
      <c r="D97" s="29">
        <f>AVERAGE(D55:D59,D61:D65)</f>
        <v>0.52071016343023513</v>
      </c>
      <c r="E97" s="140"/>
      <c r="F97" s="140"/>
      <c r="G97" s="140"/>
      <c r="H97" s="140"/>
      <c r="I97" s="140"/>
      <c r="J97" s="167"/>
      <c r="K97" s="167"/>
      <c r="L97" s="140"/>
    </row>
    <row r="98" spans="1:57" s="140" customFormat="1" x14ac:dyDescent="0.3">
      <c r="D98" s="29">
        <f>STDEV(D55:D59,D61:D65)</f>
        <v>6.9804689036660136E-2</v>
      </c>
      <c r="J98" s="167"/>
      <c r="K98" s="167"/>
    </row>
    <row r="99" spans="1:57" s="140" customFormat="1" x14ac:dyDescent="0.3">
      <c r="A99" s="250" t="s">
        <v>67</v>
      </c>
      <c r="F99" s="140" t="s">
        <v>111</v>
      </c>
      <c r="I99" s="140" t="s">
        <v>112</v>
      </c>
      <c r="J99" s="167"/>
      <c r="K99" s="167"/>
      <c r="R99" s="167"/>
      <c r="S99" s="251"/>
      <c r="Z99" s="12"/>
      <c r="AD99" s="12"/>
      <c r="AI99" s="167"/>
      <c r="AJ99" s="251"/>
      <c r="AS99" s="12"/>
      <c r="AY99" s="167"/>
      <c r="AZ99" s="167"/>
      <c r="BA99" s="251"/>
      <c r="BB99" s="251"/>
      <c r="BC99" s="251"/>
      <c r="BD99" s="251"/>
    </row>
    <row r="100" spans="1:57" s="140" customFormat="1" ht="18" customHeight="1" x14ac:dyDescent="0.35">
      <c r="A100" s="2" t="s">
        <v>117</v>
      </c>
      <c r="B100" s="250" t="s">
        <v>1</v>
      </c>
      <c r="C100" s="250" t="s">
        <v>2</v>
      </c>
      <c r="D100" s="250" t="s">
        <v>2</v>
      </c>
      <c r="E100" s="250" t="s">
        <v>3</v>
      </c>
      <c r="F100" s="250" t="s">
        <v>3</v>
      </c>
      <c r="G100" s="250" t="s">
        <v>4</v>
      </c>
      <c r="H100" s="250" t="s">
        <v>5</v>
      </c>
      <c r="I100" s="250" t="s">
        <v>6</v>
      </c>
      <c r="J100" s="166" t="s">
        <v>7</v>
      </c>
      <c r="K100" s="166" t="s">
        <v>115</v>
      </c>
      <c r="L100" s="250" t="s">
        <v>116</v>
      </c>
      <c r="S100" s="167"/>
      <c r="T100" s="251"/>
      <c r="AJ100" s="167"/>
      <c r="AK100" s="251"/>
      <c r="AZ100" s="167"/>
      <c r="BA100" s="167"/>
      <c r="BB100" s="251"/>
      <c r="BC100" s="251"/>
      <c r="BD100" s="251"/>
      <c r="BE100" s="251"/>
    </row>
    <row r="101" spans="1:57" s="140" customFormat="1" ht="16.2" x14ac:dyDescent="0.3">
      <c r="B101" s="250" t="s">
        <v>77</v>
      </c>
      <c r="C101" s="250" t="s">
        <v>11</v>
      </c>
      <c r="D101" s="250" t="s">
        <v>102</v>
      </c>
      <c r="E101" s="250" t="s">
        <v>12</v>
      </c>
      <c r="F101" s="250" t="s">
        <v>13</v>
      </c>
      <c r="G101" s="250"/>
      <c r="H101" s="250"/>
      <c r="I101" s="250" t="s">
        <v>14</v>
      </c>
      <c r="J101" s="166" t="s">
        <v>14</v>
      </c>
      <c r="K101" s="166" t="s">
        <v>15</v>
      </c>
      <c r="L101" s="250" t="s">
        <v>15</v>
      </c>
      <c r="AZ101" s="167"/>
      <c r="BA101" s="167"/>
      <c r="BB101" s="167"/>
      <c r="BC101" s="167"/>
      <c r="BD101" s="167"/>
      <c r="BE101" s="167"/>
    </row>
    <row r="102" spans="1:57" s="140" customFormat="1" x14ac:dyDescent="0.3">
      <c r="I102" s="167"/>
      <c r="J102" s="167"/>
      <c r="K102" s="167"/>
      <c r="AZ102" s="167"/>
      <c r="BA102" s="167"/>
      <c r="BB102" s="167"/>
      <c r="BC102" s="167"/>
      <c r="BD102" s="167"/>
      <c r="BE102" s="167"/>
    </row>
    <row r="103" spans="1:57" s="140" customFormat="1" x14ac:dyDescent="0.3">
      <c r="A103" s="252">
        <v>1</v>
      </c>
      <c r="B103" s="280">
        <v>0</v>
      </c>
      <c r="C103" s="12">
        <v>1.05</v>
      </c>
      <c r="D103" s="253">
        <f>C103*0.622859047165353</f>
        <v>0.6540019995236207</v>
      </c>
      <c r="E103" s="140">
        <v>57.8</v>
      </c>
      <c r="F103" s="140">
        <f>(E103/1000)</f>
        <v>5.7799999999999997E-2</v>
      </c>
      <c r="G103" s="254">
        <v>0.38958333333333334</v>
      </c>
      <c r="H103" s="254">
        <v>0.43541666666666662</v>
      </c>
      <c r="I103" s="255">
        <v>8.93</v>
      </c>
      <c r="J103" s="256">
        <v>7.04</v>
      </c>
      <c r="K103" s="167">
        <v>2.4674</v>
      </c>
      <c r="L103" s="140">
        <v>2.4575999999999998</v>
      </c>
      <c r="AZ103" s="167"/>
      <c r="BA103" s="167"/>
      <c r="BB103" s="167"/>
      <c r="BC103" s="167"/>
      <c r="BD103" s="167"/>
      <c r="BE103" s="167"/>
    </row>
    <row r="104" spans="1:57" s="140" customFormat="1" x14ac:dyDescent="0.3">
      <c r="A104" s="252">
        <v>2</v>
      </c>
      <c r="B104" s="280"/>
      <c r="C104" s="12">
        <v>0.99</v>
      </c>
      <c r="D104" s="253">
        <f t="shared" ref="D104:D144" si="4">C104*0.622859047165353</f>
        <v>0.61663045669369942</v>
      </c>
      <c r="E104" s="140">
        <v>57.8</v>
      </c>
      <c r="F104" s="140">
        <f t="shared" ref="F104:F124" si="5">(E104/1000)</f>
        <v>5.7799999999999997E-2</v>
      </c>
      <c r="G104" s="254">
        <v>0.38958333333333334</v>
      </c>
      <c r="H104" s="254">
        <v>0.43263888888888885</v>
      </c>
      <c r="I104" s="255">
        <v>8.93</v>
      </c>
      <c r="J104" s="256">
        <v>7.07</v>
      </c>
      <c r="K104" s="167">
        <v>2.4674</v>
      </c>
      <c r="L104" s="140">
        <v>2.4443999999999999</v>
      </c>
      <c r="AZ104" s="167"/>
      <c r="BA104" s="167"/>
      <c r="BB104" s="167"/>
      <c r="BC104" s="167"/>
      <c r="BD104" s="167"/>
      <c r="BE104" s="167"/>
    </row>
    <row r="105" spans="1:57" s="140" customFormat="1" x14ac:dyDescent="0.3">
      <c r="A105" s="252">
        <v>3</v>
      </c>
      <c r="B105" s="280"/>
      <c r="C105" s="12">
        <v>1.03</v>
      </c>
      <c r="D105" s="253">
        <f t="shared" si="4"/>
        <v>0.64154481858031365</v>
      </c>
      <c r="E105" s="140">
        <v>57.8</v>
      </c>
      <c r="F105" s="140">
        <f t="shared" si="5"/>
        <v>5.7799999999999997E-2</v>
      </c>
      <c r="G105" s="254">
        <v>0.38958333333333334</v>
      </c>
      <c r="H105" s="254">
        <v>0.4375</v>
      </c>
      <c r="I105" s="255">
        <v>8.93</v>
      </c>
      <c r="J105" s="256">
        <v>6.98</v>
      </c>
      <c r="K105" s="167">
        <v>2.4674</v>
      </c>
      <c r="L105" s="140">
        <v>2.4626000000000001</v>
      </c>
      <c r="AZ105" s="167"/>
      <c r="BA105" s="167"/>
      <c r="BB105" s="167"/>
      <c r="BC105" s="167"/>
      <c r="BD105" s="167"/>
      <c r="BE105" s="167"/>
    </row>
    <row r="106" spans="1:57" s="140" customFormat="1" x14ac:dyDescent="0.3">
      <c r="A106" s="252">
        <v>4</v>
      </c>
      <c r="B106" s="280"/>
      <c r="C106" s="12">
        <v>1.03</v>
      </c>
      <c r="D106" s="253">
        <f t="shared" si="4"/>
        <v>0.64154481858031365</v>
      </c>
      <c r="E106" s="140">
        <v>57.8</v>
      </c>
      <c r="F106" s="140">
        <f t="shared" si="5"/>
        <v>5.7799999999999997E-2</v>
      </c>
      <c r="G106" s="254">
        <v>0.38958333333333334</v>
      </c>
      <c r="H106" s="254">
        <v>0.43402777777777773</v>
      </c>
      <c r="I106" s="255">
        <v>8.93</v>
      </c>
      <c r="J106" s="256">
        <v>6.94</v>
      </c>
      <c r="K106" s="167">
        <v>2.4674</v>
      </c>
      <c r="L106" s="140">
        <v>2.4434999999999998</v>
      </c>
      <c r="AZ106" s="167"/>
      <c r="BA106" s="167"/>
      <c r="BB106" s="167"/>
      <c r="BC106" s="167"/>
      <c r="BD106" s="167"/>
      <c r="BE106" s="167"/>
    </row>
    <row r="107" spans="1:57" s="140" customFormat="1" x14ac:dyDescent="0.3">
      <c r="A107" s="252">
        <v>5</v>
      </c>
      <c r="B107" s="280"/>
      <c r="C107" s="12">
        <v>1.04</v>
      </c>
      <c r="D107" s="253">
        <f t="shared" si="4"/>
        <v>0.64777340905196712</v>
      </c>
      <c r="E107" s="140">
        <v>57.8</v>
      </c>
      <c r="F107" s="140">
        <f t="shared" si="5"/>
        <v>5.7799999999999997E-2</v>
      </c>
      <c r="G107" s="254">
        <v>0.38958333333333334</v>
      </c>
      <c r="H107" s="254">
        <v>0.43124999999999997</v>
      </c>
      <c r="I107" s="255">
        <v>8.93</v>
      </c>
      <c r="J107" s="256">
        <v>7.08</v>
      </c>
      <c r="K107" s="167">
        <v>2.4674</v>
      </c>
      <c r="L107" s="140">
        <v>2.4129999999999998</v>
      </c>
      <c r="AZ107" s="167"/>
      <c r="BA107" s="167"/>
      <c r="BB107" s="167"/>
      <c r="BC107" s="167"/>
      <c r="BD107" s="167"/>
      <c r="BE107" s="167"/>
    </row>
    <row r="108" spans="1:57" s="140" customFormat="1" x14ac:dyDescent="0.3">
      <c r="A108" s="252" t="s">
        <v>16</v>
      </c>
      <c r="B108" s="280"/>
      <c r="C108" s="12">
        <v>0</v>
      </c>
      <c r="D108" s="253">
        <f t="shared" si="4"/>
        <v>0</v>
      </c>
      <c r="E108" s="140">
        <v>57.8</v>
      </c>
      <c r="F108" s="140">
        <f t="shared" si="5"/>
        <v>5.7799999999999997E-2</v>
      </c>
      <c r="G108" s="254">
        <v>0.38958333333333334</v>
      </c>
      <c r="H108" s="254">
        <v>0.4368055555555555</v>
      </c>
      <c r="I108" s="255">
        <v>8.93</v>
      </c>
      <c r="J108" s="257">
        <v>8.4499999999999993</v>
      </c>
      <c r="K108" s="167">
        <v>2.4674</v>
      </c>
      <c r="L108" s="140">
        <v>2.4197000000000002</v>
      </c>
    </row>
    <row r="109" spans="1:57" s="140" customFormat="1" x14ac:dyDescent="0.3">
      <c r="A109" s="252">
        <v>1</v>
      </c>
      <c r="B109" s="280">
        <v>20</v>
      </c>
      <c r="C109" s="12">
        <v>1</v>
      </c>
      <c r="D109" s="253">
        <f t="shared" si="4"/>
        <v>0.62285904716535301</v>
      </c>
      <c r="E109" s="140">
        <v>57.8</v>
      </c>
      <c r="F109" s="140">
        <f t="shared" si="5"/>
        <v>5.7799999999999997E-2</v>
      </c>
      <c r="G109" s="254">
        <v>0.40208333333333335</v>
      </c>
      <c r="H109" s="254">
        <v>0.44722222222222219</v>
      </c>
      <c r="I109" s="255">
        <v>8.93</v>
      </c>
      <c r="J109" s="256">
        <v>11.46</v>
      </c>
      <c r="K109" s="167">
        <v>2.4674</v>
      </c>
      <c r="L109" s="140">
        <v>2.3294999999999999</v>
      </c>
    </row>
    <row r="110" spans="1:57" s="140" customFormat="1" x14ac:dyDescent="0.3">
      <c r="A110" s="252">
        <v>2</v>
      </c>
      <c r="B110" s="280"/>
      <c r="C110" s="12">
        <v>1.04</v>
      </c>
      <c r="D110" s="253">
        <f t="shared" si="4"/>
        <v>0.64777340905196712</v>
      </c>
      <c r="E110" s="140">
        <v>57.8</v>
      </c>
      <c r="F110" s="140">
        <f t="shared" si="5"/>
        <v>5.7799999999999997E-2</v>
      </c>
      <c r="G110" s="254">
        <v>0.40208333333333335</v>
      </c>
      <c r="H110" s="254">
        <v>0.44861111111111113</v>
      </c>
      <c r="I110" s="255">
        <v>8.93</v>
      </c>
      <c r="J110" s="256">
        <v>13.76</v>
      </c>
      <c r="K110" s="167">
        <v>2.4674</v>
      </c>
      <c r="L110" s="140">
        <v>2.2801999999999998</v>
      </c>
    </row>
    <row r="111" spans="1:57" s="140" customFormat="1" x14ac:dyDescent="0.3">
      <c r="A111" s="252">
        <v>3</v>
      </c>
      <c r="B111" s="280"/>
      <c r="C111" s="12">
        <v>1</v>
      </c>
      <c r="D111" s="253">
        <f t="shared" si="4"/>
        <v>0.62285904716535301</v>
      </c>
      <c r="E111" s="140">
        <v>57.8</v>
      </c>
      <c r="F111" s="140">
        <f t="shared" si="5"/>
        <v>5.7799999999999997E-2</v>
      </c>
      <c r="G111" s="254">
        <v>0.40208333333333335</v>
      </c>
      <c r="H111" s="254">
        <v>0.44930555555555557</v>
      </c>
      <c r="I111" s="255">
        <v>8.93</v>
      </c>
      <c r="J111" s="256">
        <v>13.42</v>
      </c>
      <c r="K111" s="167">
        <v>2.4674</v>
      </c>
      <c r="L111" s="140">
        <v>2.2448000000000001</v>
      </c>
    </row>
    <row r="112" spans="1:57" s="140" customFormat="1" x14ac:dyDescent="0.3">
      <c r="A112" s="252">
        <v>4</v>
      </c>
      <c r="B112" s="280"/>
      <c r="C112" s="12">
        <v>0.96</v>
      </c>
      <c r="D112" s="253">
        <f t="shared" si="4"/>
        <v>0.5979446852787389</v>
      </c>
      <c r="E112" s="140">
        <v>57.8</v>
      </c>
      <c r="F112" s="140">
        <f t="shared" si="5"/>
        <v>5.7799999999999997E-2</v>
      </c>
      <c r="G112" s="254">
        <v>0.40208333333333335</v>
      </c>
      <c r="H112" s="254">
        <v>0.44375000000000003</v>
      </c>
      <c r="I112" s="255">
        <v>8.93</v>
      </c>
      <c r="J112" s="256">
        <v>11.18</v>
      </c>
      <c r="K112" s="167">
        <v>2.4674</v>
      </c>
      <c r="L112" s="140">
        <v>2.3165</v>
      </c>
    </row>
    <row r="113" spans="1:12" s="140" customFormat="1" x14ac:dyDescent="0.3">
      <c r="A113" s="252">
        <v>5</v>
      </c>
      <c r="B113" s="280"/>
      <c r="C113" s="12">
        <v>1.01</v>
      </c>
      <c r="D113" s="253">
        <f t="shared" si="4"/>
        <v>0.62908763763700659</v>
      </c>
      <c r="E113" s="140">
        <v>57.8</v>
      </c>
      <c r="F113" s="140">
        <f t="shared" si="5"/>
        <v>5.7799999999999997E-2</v>
      </c>
      <c r="G113" s="254">
        <v>0.40208333333333335</v>
      </c>
      <c r="H113" s="254">
        <v>0.44513888888888892</v>
      </c>
      <c r="I113" s="255">
        <v>8.93</v>
      </c>
      <c r="J113" s="256">
        <v>13.55</v>
      </c>
      <c r="K113" s="167">
        <v>2.4674</v>
      </c>
      <c r="L113" s="140">
        <v>2.2677</v>
      </c>
    </row>
    <row r="114" spans="1:12" s="140" customFormat="1" x14ac:dyDescent="0.3">
      <c r="A114" s="252" t="s">
        <v>16</v>
      </c>
      <c r="B114" s="280"/>
      <c r="C114" s="12">
        <v>0</v>
      </c>
      <c r="D114" s="253">
        <f t="shared" si="4"/>
        <v>0</v>
      </c>
      <c r="E114" s="140">
        <v>57.8</v>
      </c>
      <c r="F114" s="140">
        <f t="shared" si="5"/>
        <v>5.7799999999999997E-2</v>
      </c>
      <c r="G114" s="254">
        <v>0.40208333333333335</v>
      </c>
      <c r="H114" s="254">
        <v>0.45</v>
      </c>
      <c r="I114" s="255">
        <v>8.93</v>
      </c>
      <c r="J114" s="256">
        <v>8.7899999999999991</v>
      </c>
      <c r="K114" s="167">
        <v>2.4674</v>
      </c>
      <c r="L114" s="140">
        <v>2.4609999999999999</v>
      </c>
    </row>
    <row r="115" spans="1:12" s="140" customFormat="1" x14ac:dyDescent="0.3">
      <c r="A115" s="252">
        <v>1</v>
      </c>
      <c r="B115" s="280">
        <v>80</v>
      </c>
      <c r="C115" s="12">
        <v>1.05</v>
      </c>
      <c r="D115" s="253">
        <f t="shared" si="4"/>
        <v>0.6540019995236207</v>
      </c>
      <c r="E115" s="140">
        <v>57.8</v>
      </c>
      <c r="F115" s="140">
        <f t="shared" si="5"/>
        <v>5.7799999999999997E-2</v>
      </c>
      <c r="G115" s="254">
        <v>0.45555555555555555</v>
      </c>
      <c r="H115" s="254">
        <v>0.50277777777777777</v>
      </c>
      <c r="I115" s="255">
        <v>8.93</v>
      </c>
      <c r="J115" s="256">
        <v>18.649999999999999</v>
      </c>
      <c r="K115" s="167">
        <v>2.4674</v>
      </c>
      <c r="L115" s="140">
        <v>2.1669999999999998</v>
      </c>
    </row>
    <row r="116" spans="1:12" s="140" customFormat="1" x14ac:dyDescent="0.3">
      <c r="A116" s="252">
        <v>2</v>
      </c>
      <c r="B116" s="280"/>
      <c r="C116" s="12">
        <v>0.99</v>
      </c>
      <c r="D116" s="253">
        <f t="shared" si="4"/>
        <v>0.61663045669369942</v>
      </c>
      <c r="E116" s="140">
        <v>57.8</v>
      </c>
      <c r="F116" s="140">
        <f t="shared" si="5"/>
        <v>5.7799999999999997E-2</v>
      </c>
      <c r="G116" s="254">
        <v>0.45555555555555555</v>
      </c>
      <c r="H116" s="254">
        <v>0.50138888888888888</v>
      </c>
      <c r="I116" s="255">
        <v>8.93</v>
      </c>
      <c r="J116" s="256">
        <v>16.059999999999999</v>
      </c>
      <c r="K116" s="167">
        <v>2.4674</v>
      </c>
      <c r="L116" s="140">
        <v>2.1974999999999998</v>
      </c>
    </row>
    <row r="117" spans="1:12" s="140" customFormat="1" x14ac:dyDescent="0.3">
      <c r="A117" s="252">
        <v>3</v>
      </c>
      <c r="B117" s="280"/>
      <c r="C117" s="12">
        <v>1.03</v>
      </c>
      <c r="D117" s="253">
        <f t="shared" si="4"/>
        <v>0.64154481858031365</v>
      </c>
      <c r="E117" s="140">
        <v>57.8</v>
      </c>
      <c r="F117" s="140">
        <f t="shared" si="5"/>
        <v>5.7799999999999997E-2</v>
      </c>
      <c r="G117" s="254">
        <v>0.45555555555555555</v>
      </c>
      <c r="H117" s="254">
        <v>0.50347222222222221</v>
      </c>
      <c r="I117" s="255">
        <v>8.93</v>
      </c>
      <c r="J117" s="256">
        <v>16.8</v>
      </c>
      <c r="K117" s="167">
        <v>2.4674</v>
      </c>
      <c r="L117" s="140">
        <v>2.1432000000000002</v>
      </c>
    </row>
    <row r="118" spans="1:12" s="140" customFormat="1" x14ac:dyDescent="0.3">
      <c r="A118" s="252">
        <v>4</v>
      </c>
      <c r="B118" s="280"/>
      <c r="C118" s="12">
        <v>1.03</v>
      </c>
      <c r="D118" s="253">
        <f t="shared" si="4"/>
        <v>0.64154481858031365</v>
      </c>
      <c r="E118" s="140">
        <v>57.8</v>
      </c>
      <c r="F118" s="140">
        <f t="shared" si="5"/>
        <v>5.7799999999999997E-2</v>
      </c>
      <c r="G118" s="254">
        <v>0.45555555555555555</v>
      </c>
      <c r="H118" s="254">
        <v>0.4993055555555555</v>
      </c>
      <c r="I118" s="255">
        <v>8.93</v>
      </c>
      <c r="J118" s="256">
        <v>19.100000000000001</v>
      </c>
      <c r="K118" s="167">
        <v>2.4674</v>
      </c>
      <c r="L118" s="140">
        <v>2.11</v>
      </c>
    </row>
    <row r="119" spans="1:12" s="140" customFormat="1" x14ac:dyDescent="0.3">
      <c r="A119" s="252">
        <v>5</v>
      </c>
      <c r="B119" s="280"/>
      <c r="C119" s="12">
        <v>1.04</v>
      </c>
      <c r="D119" s="253">
        <f t="shared" si="4"/>
        <v>0.64777340905196712</v>
      </c>
      <c r="E119" s="140">
        <v>57.8</v>
      </c>
      <c r="F119" s="140">
        <f t="shared" si="5"/>
        <v>5.7799999999999997E-2</v>
      </c>
      <c r="G119" s="254">
        <v>0.45555555555555555</v>
      </c>
      <c r="H119" s="254">
        <v>0.5</v>
      </c>
      <c r="I119" s="255">
        <v>8.93</v>
      </c>
      <c r="J119" s="256">
        <v>18.07</v>
      </c>
      <c r="K119" s="167">
        <v>2.4674</v>
      </c>
      <c r="L119" s="140">
        <v>2.1499000000000001</v>
      </c>
    </row>
    <row r="120" spans="1:12" s="140" customFormat="1" x14ac:dyDescent="0.3">
      <c r="A120" s="252" t="s">
        <v>16</v>
      </c>
      <c r="B120" s="280"/>
      <c r="C120" s="12">
        <v>0</v>
      </c>
      <c r="D120" s="253">
        <f t="shared" si="4"/>
        <v>0</v>
      </c>
      <c r="E120" s="140">
        <v>57.8</v>
      </c>
      <c r="F120" s="140">
        <f t="shared" si="5"/>
        <v>5.7799999999999997E-2</v>
      </c>
      <c r="G120" s="254">
        <v>0.45555555555555555</v>
      </c>
      <c r="H120" s="254">
        <v>0.50416666666666665</v>
      </c>
      <c r="I120" s="255">
        <v>8.93</v>
      </c>
      <c r="J120" s="256">
        <v>8.5399999999999991</v>
      </c>
      <c r="K120" s="167">
        <v>2.4674</v>
      </c>
      <c r="L120" s="140">
        <v>2.4636999999999998</v>
      </c>
    </row>
    <row r="121" spans="1:12" s="140" customFormat="1" x14ac:dyDescent="0.3">
      <c r="A121" s="252">
        <v>1</v>
      </c>
      <c r="B121" s="280">
        <v>160</v>
      </c>
      <c r="C121" s="12">
        <v>1</v>
      </c>
      <c r="D121" s="253">
        <f t="shared" si="4"/>
        <v>0.62285904716535301</v>
      </c>
      <c r="E121" s="140">
        <v>57.8</v>
      </c>
      <c r="F121" s="140">
        <f t="shared" si="5"/>
        <v>5.7799999999999997E-2</v>
      </c>
      <c r="G121" s="254">
        <v>0.51111111111111118</v>
      </c>
      <c r="H121" s="254">
        <v>0.53541666666666665</v>
      </c>
      <c r="I121" s="255">
        <v>8.93</v>
      </c>
      <c r="J121" s="256">
        <v>13.3</v>
      </c>
      <c r="K121" s="167">
        <v>2.4464999999999999</v>
      </c>
      <c r="L121" s="140">
        <v>2.3197999999999999</v>
      </c>
    </row>
    <row r="122" spans="1:12" s="140" customFormat="1" x14ac:dyDescent="0.3">
      <c r="A122" s="252">
        <v>2</v>
      </c>
      <c r="B122" s="280"/>
      <c r="C122" s="12">
        <v>1.04</v>
      </c>
      <c r="D122" s="253">
        <f t="shared" si="4"/>
        <v>0.64777340905196712</v>
      </c>
      <c r="E122" s="140">
        <v>57.8</v>
      </c>
      <c r="F122" s="140">
        <f t="shared" si="5"/>
        <v>5.7799999999999997E-2</v>
      </c>
      <c r="G122" s="254">
        <v>0.51111111111111118</v>
      </c>
      <c r="H122" s="254">
        <v>0.53402777777777777</v>
      </c>
      <c r="I122" s="255">
        <v>8.93</v>
      </c>
      <c r="J122" s="256">
        <v>14.2</v>
      </c>
      <c r="K122" s="167">
        <v>2.4464999999999999</v>
      </c>
      <c r="L122" s="140">
        <v>2.2974999999999999</v>
      </c>
    </row>
    <row r="123" spans="1:12" s="140" customFormat="1" x14ac:dyDescent="0.3">
      <c r="A123" s="252">
        <v>3</v>
      </c>
      <c r="B123" s="280"/>
      <c r="C123" s="12">
        <v>1</v>
      </c>
      <c r="D123" s="253">
        <f t="shared" si="4"/>
        <v>0.62285904716535301</v>
      </c>
      <c r="E123" s="140">
        <v>57.8</v>
      </c>
      <c r="F123" s="140">
        <f t="shared" si="5"/>
        <v>5.7799999999999997E-2</v>
      </c>
      <c r="G123" s="254">
        <v>0.51111111111111118</v>
      </c>
      <c r="H123" s="254">
        <v>0.53611111111111109</v>
      </c>
      <c r="I123" s="255">
        <v>8.93</v>
      </c>
      <c r="J123" s="256">
        <v>15.22</v>
      </c>
      <c r="K123" s="167">
        <v>2.4464999999999999</v>
      </c>
      <c r="L123" s="140">
        <v>2.2393000000000001</v>
      </c>
    </row>
    <row r="124" spans="1:12" s="140" customFormat="1" x14ac:dyDescent="0.3">
      <c r="A124" s="252">
        <v>4</v>
      </c>
      <c r="B124" s="280"/>
      <c r="C124" s="12">
        <v>0.96</v>
      </c>
      <c r="D124" s="253">
        <f t="shared" si="4"/>
        <v>0.5979446852787389</v>
      </c>
      <c r="E124" s="140">
        <v>57.8</v>
      </c>
      <c r="F124" s="140">
        <f t="shared" si="5"/>
        <v>5.7799999999999997E-2</v>
      </c>
      <c r="G124" s="254">
        <v>0.51111111111111118</v>
      </c>
      <c r="H124" s="254">
        <v>0.53819444444444442</v>
      </c>
      <c r="I124" s="255">
        <v>8.93</v>
      </c>
      <c r="J124" s="256">
        <v>14.42</v>
      </c>
      <c r="K124" s="167">
        <v>2.4464999999999999</v>
      </c>
      <c r="L124" s="140">
        <v>2.2564000000000002</v>
      </c>
    </row>
    <row r="125" spans="1:12" s="140" customFormat="1" x14ac:dyDescent="0.3">
      <c r="A125" s="252">
        <v>5</v>
      </c>
      <c r="B125" s="280"/>
      <c r="C125" s="12">
        <v>1.01</v>
      </c>
      <c r="D125" s="253">
        <f t="shared" si="4"/>
        <v>0.62908763763700659</v>
      </c>
      <c r="E125" s="140">
        <v>57.8</v>
      </c>
      <c r="F125" s="140">
        <f>(E125/1000)</f>
        <v>5.7799999999999997E-2</v>
      </c>
      <c r="G125" s="254">
        <v>0.51111111111111118</v>
      </c>
      <c r="H125" s="254">
        <v>0.53263888888888888</v>
      </c>
      <c r="I125" s="255">
        <v>8.93</v>
      </c>
      <c r="J125" s="256">
        <v>15.25</v>
      </c>
      <c r="K125" s="167">
        <v>2.4464999999999999</v>
      </c>
      <c r="L125" s="140">
        <v>2.2713999999999999</v>
      </c>
    </row>
    <row r="126" spans="1:12" s="140" customFormat="1" x14ac:dyDescent="0.3">
      <c r="A126" s="252" t="s">
        <v>16</v>
      </c>
      <c r="B126" s="280"/>
      <c r="C126" s="12">
        <v>0</v>
      </c>
      <c r="D126" s="253">
        <f t="shared" si="4"/>
        <v>0</v>
      </c>
      <c r="E126" s="140">
        <v>57.8</v>
      </c>
      <c r="F126" s="140">
        <f t="shared" ref="F126:F142" si="6">(E126/1000)</f>
        <v>5.7799999999999997E-2</v>
      </c>
      <c r="G126" s="254">
        <v>0.51111111111111118</v>
      </c>
      <c r="H126" s="254">
        <v>0.53888888888888886</v>
      </c>
      <c r="I126" s="255">
        <v>8.93</v>
      </c>
      <c r="J126" s="256">
        <v>8.92</v>
      </c>
      <c r="K126" s="167">
        <v>2.4464999999999999</v>
      </c>
      <c r="L126" s="140">
        <v>2.4538000000000002</v>
      </c>
    </row>
    <row r="127" spans="1:12" s="140" customFormat="1" x14ac:dyDescent="0.3">
      <c r="A127" s="252">
        <v>1</v>
      </c>
      <c r="B127" s="280">
        <v>320</v>
      </c>
      <c r="C127" s="12">
        <v>1.05</v>
      </c>
      <c r="D127" s="253">
        <f t="shared" si="4"/>
        <v>0.6540019995236207</v>
      </c>
      <c r="E127" s="140">
        <v>57.8</v>
      </c>
      <c r="F127" s="140">
        <f t="shared" si="6"/>
        <v>5.7799999999999997E-2</v>
      </c>
      <c r="G127" s="254">
        <v>0.54583333333333328</v>
      </c>
      <c r="H127" s="254">
        <v>0.57152777777777775</v>
      </c>
      <c r="I127" s="255">
        <v>8.93</v>
      </c>
      <c r="J127" s="256">
        <v>15.57</v>
      </c>
      <c r="K127" s="167">
        <v>2.4464999999999999</v>
      </c>
      <c r="L127" s="140">
        <v>2.2744</v>
      </c>
    </row>
    <row r="128" spans="1:12" s="140" customFormat="1" x14ac:dyDescent="0.3">
      <c r="A128" s="252">
        <v>2</v>
      </c>
      <c r="B128" s="280"/>
      <c r="C128" s="12">
        <v>0.99</v>
      </c>
      <c r="D128" s="253">
        <f t="shared" si="4"/>
        <v>0.61663045669369942</v>
      </c>
      <c r="E128" s="140">
        <v>57.8</v>
      </c>
      <c r="F128" s="140">
        <f t="shared" si="6"/>
        <v>5.7799999999999997E-2</v>
      </c>
      <c r="G128" s="254">
        <v>0.54583333333333328</v>
      </c>
      <c r="H128" s="254">
        <v>0.56944444444444442</v>
      </c>
      <c r="I128" s="255">
        <v>8.93</v>
      </c>
      <c r="J128" s="256">
        <v>14.44</v>
      </c>
      <c r="K128" s="167">
        <v>2.4464999999999999</v>
      </c>
      <c r="L128" s="140">
        <v>2.2909999999999999</v>
      </c>
    </row>
    <row r="129" spans="1:12" s="140" customFormat="1" x14ac:dyDescent="0.3">
      <c r="A129" s="252">
        <v>3</v>
      </c>
      <c r="B129" s="280"/>
      <c r="C129" s="12">
        <v>1.03</v>
      </c>
      <c r="D129" s="253">
        <f t="shared" si="4"/>
        <v>0.64154481858031365</v>
      </c>
      <c r="E129" s="140">
        <v>57.8</v>
      </c>
      <c r="F129" s="140">
        <f t="shared" si="6"/>
        <v>5.7799999999999997E-2</v>
      </c>
      <c r="G129" s="254">
        <v>0.54583333333333328</v>
      </c>
      <c r="H129" s="254">
        <v>0.56805555555555554</v>
      </c>
      <c r="I129" s="255">
        <v>8.93</v>
      </c>
      <c r="J129" s="256">
        <v>14.77</v>
      </c>
      <c r="K129" s="167">
        <v>2.4464999999999999</v>
      </c>
      <c r="L129" s="140">
        <v>2.2900999999999998</v>
      </c>
    </row>
    <row r="130" spans="1:12" s="140" customFormat="1" x14ac:dyDescent="0.3">
      <c r="A130" s="252">
        <v>4</v>
      </c>
      <c r="B130" s="280"/>
      <c r="C130" s="12">
        <v>1.03</v>
      </c>
      <c r="D130" s="253">
        <f t="shared" si="4"/>
        <v>0.64154481858031365</v>
      </c>
      <c r="E130" s="140">
        <v>57.8</v>
      </c>
      <c r="F130" s="140">
        <f t="shared" si="6"/>
        <v>5.7799999999999997E-2</v>
      </c>
      <c r="G130" s="254">
        <v>0.54583333333333328</v>
      </c>
      <c r="H130" s="254">
        <v>0.57291666666666663</v>
      </c>
      <c r="I130" s="255">
        <v>8.93</v>
      </c>
      <c r="J130" s="256">
        <v>16.170000000000002</v>
      </c>
      <c r="K130" s="167">
        <v>2.4464999999999999</v>
      </c>
      <c r="L130" s="140">
        <v>2.2332000000000001</v>
      </c>
    </row>
    <row r="131" spans="1:12" s="140" customFormat="1" x14ac:dyDescent="0.3">
      <c r="A131" s="252">
        <v>5</v>
      </c>
      <c r="B131" s="280"/>
      <c r="C131" s="12">
        <v>1.04</v>
      </c>
      <c r="D131" s="253">
        <f t="shared" si="4"/>
        <v>0.64777340905196712</v>
      </c>
      <c r="E131" s="140">
        <v>57.8</v>
      </c>
      <c r="F131" s="140">
        <f t="shared" si="6"/>
        <v>5.7799999999999997E-2</v>
      </c>
      <c r="G131" s="254">
        <v>0.54583333333333328</v>
      </c>
      <c r="H131" s="254">
        <v>0.5708333333333333</v>
      </c>
      <c r="I131" s="255">
        <v>8.93</v>
      </c>
      <c r="J131" s="256">
        <v>15.26</v>
      </c>
      <c r="K131" s="167">
        <v>2.4464999999999999</v>
      </c>
      <c r="L131" s="140">
        <v>2.2576999999999998</v>
      </c>
    </row>
    <row r="132" spans="1:12" s="140" customFormat="1" x14ac:dyDescent="0.3">
      <c r="A132" s="252" t="s">
        <v>16</v>
      </c>
      <c r="B132" s="280"/>
      <c r="C132" s="12">
        <v>0</v>
      </c>
      <c r="D132" s="253">
        <f t="shared" si="4"/>
        <v>0</v>
      </c>
      <c r="E132" s="140">
        <v>57.8</v>
      </c>
      <c r="F132" s="140">
        <f t="shared" si="6"/>
        <v>5.7799999999999997E-2</v>
      </c>
      <c r="G132" s="254">
        <v>0.54583333333333328</v>
      </c>
      <c r="H132" s="254">
        <v>0.57361111111111118</v>
      </c>
      <c r="I132" s="255">
        <v>8.93</v>
      </c>
      <c r="J132" s="256">
        <v>8.9499999999999993</v>
      </c>
      <c r="K132" s="167">
        <v>2.4464999999999999</v>
      </c>
      <c r="L132" s="140">
        <v>2.4518</v>
      </c>
    </row>
    <row r="133" spans="1:12" s="140" customFormat="1" x14ac:dyDescent="0.3">
      <c r="A133" s="252">
        <v>1</v>
      </c>
      <c r="B133" s="280">
        <v>500</v>
      </c>
      <c r="C133" s="12">
        <v>1</v>
      </c>
      <c r="D133" s="253">
        <f t="shared" si="4"/>
        <v>0.62285904716535301</v>
      </c>
      <c r="E133" s="140">
        <v>57.8</v>
      </c>
      <c r="F133" s="140">
        <f t="shared" si="6"/>
        <v>5.7799999999999997E-2</v>
      </c>
      <c r="G133" s="254">
        <v>0.58263888888888882</v>
      </c>
      <c r="H133" s="254">
        <v>0.60347222222222219</v>
      </c>
      <c r="I133" s="255">
        <v>9.16</v>
      </c>
      <c r="J133" s="256">
        <v>13.68</v>
      </c>
      <c r="K133" s="167">
        <v>2.4456000000000002</v>
      </c>
      <c r="L133" s="140">
        <v>2.3144</v>
      </c>
    </row>
    <row r="134" spans="1:12" s="140" customFormat="1" x14ac:dyDescent="0.3">
      <c r="A134" s="252">
        <v>2</v>
      </c>
      <c r="B134" s="280"/>
      <c r="C134" s="12">
        <v>1.04</v>
      </c>
      <c r="D134" s="253">
        <f t="shared" si="4"/>
        <v>0.64777340905196712</v>
      </c>
      <c r="E134" s="140">
        <v>57.8</v>
      </c>
      <c r="F134" s="140">
        <f t="shared" si="6"/>
        <v>5.7799999999999997E-2</v>
      </c>
      <c r="G134" s="254">
        <v>0.58263888888888882</v>
      </c>
      <c r="H134" s="254">
        <v>0.60625000000000007</v>
      </c>
      <c r="I134" s="255">
        <v>9.16</v>
      </c>
      <c r="J134" s="256">
        <v>15.07</v>
      </c>
      <c r="K134" s="167">
        <v>2.4456000000000002</v>
      </c>
      <c r="L134" s="140">
        <v>2.2768999999999999</v>
      </c>
    </row>
    <row r="135" spans="1:12" s="140" customFormat="1" x14ac:dyDescent="0.3">
      <c r="A135" s="252">
        <v>3</v>
      </c>
      <c r="B135" s="280"/>
      <c r="C135" s="12">
        <v>1</v>
      </c>
      <c r="D135" s="253">
        <f t="shared" si="4"/>
        <v>0.62285904716535301</v>
      </c>
      <c r="E135" s="140">
        <v>57.8</v>
      </c>
      <c r="F135" s="140">
        <f t="shared" si="6"/>
        <v>5.7799999999999997E-2</v>
      </c>
      <c r="G135" s="254">
        <v>0.58263888888888882</v>
      </c>
      <c r="H135" s="254">
        <v>0.60763888888888895</v>
      </c>
      <c r="I135" s="255">
        <v>9.16</v>
      </c>
      <c r="J135" s="256">
        <v>15.99</v>
      </c>
      <c r="K135" s="167">
        <v>2.4456000000000002</v>
      </c>
      <c r="L135" s="140">
        <v>2.2288999999999999</v>
      </c>
    </row>
    <row r="136" spans="1:12" s="140" customFormat="1" x14ac:dyDescent="0.3">
      <c r="A136" s="252">
        <v>4</v>
      </c>
      <c r="B136" s="280"/>
      <c r="C136" s="12">
        <v>0.96</v>
      </c>
      <c r="D136" s="253">
        <f t="shared" si="4"/>
        <v>0.5979446852787389</v>
      </c>
      <c r="E136" s="140">
        <v>57.8</v>
      </c>
      <c r="F136" s="140">
        <f t="shared" si="6"/>
        <v>5.7799999999999997E-2</v>
      </c>
      <c r="G136" s="254">
        <v>0.58263888888888882</v>
      </c>
      <c r="H136" s="254">
        <v>0.60416666666666663</v>
      </c>
      <c r="I136" s="255">
        <v>9.16</v>
      </c>
      <c r="J136" s="256">
        <v>14.43</v>
      </c>
      <c r="K136" s="167">
        <v>2.4456000000000002</v>
      </c>
      <c r="L136" s="140">
        <v>2.2847</v>
      </c>
    </row>
    <row r="137" spans="1:12" s="140" customFormat="1" x14ac:dyDescent="0.3">
      <c r="A137" s="252">
        <v>5</v>
      </c>
      <c r="B137" s="280"/>
      <c r="C137" s="12">
        <v>1.01</v>
      </c>
      <c r="D137" s="253">
        <f t="shared" si="4"/>
        <v>0.62908763763700659</v>
      </c>
      <c r="E137" s="140">
        <v>57.8</v>
      </c>
      <c r="F137" s="140">
        <f t="shared" si="6"/>
        <v>5.7799999999999997E-2</v>
      </c>
      <c r="G137" s="254">
        <v>0.58263888888888882</v>
      </c>
      <c r="H137" s="254">
        <v>0.60555555555555551</v>
      </c>
      <c r="I137" s="255">
        <v>9.16</v>
      </c>
      <c r="J137" s="256">
        <v>16.16</v>
      </c>
      <c r="K137" s="167">
        <v>2.4456000000000002</v>
      </c>
      <c r="L137" s="140">
        <v>2.2442000000000002</v>
      </c>
    </row>
    <row r="138" spans="1:12" s="140" customFormat="1" x14ac:dyDescent="0.3">
      <c r="A138" s="252" t="s">
        <v>16</v>
      </c>
      <c r="B138" s="280"/>
      <c r="C138" s="12">
        <v>0</v>
      </c>
      <c r="D138" s="253">
        <f t="shared" si="4"/>
        <v>0</v>
      </c>
      <c r="E138" s="140">
        <v>57.8</v>
      </c>
      <c r="F138" s="140">
        <f t="shared" si="6"/>
        <v>5.7799999999999997E-2</v>
      </c>
      <c r="G138" s="254">
        <v>0.58263888888888882</v>
      </c>
      <c r="H138" s="254">
        <v>0.60902777777777783</v>
      </c>
      <c r="I138" s="255">
        <v>9.16</v>
      </c>
      <c r="J138" s="256">
        <v>9.06</v>
      </c>
      <c r="K138" s="167">
        <v>2.4456000000000002</v>
      </c>
      <c r="L138" s="140">
        <v>2.4516</v>
      </c>
    </row>
    <row r="139" spans="1:12" s="140" customFormat="1" x14ac:dyDescent="0.3">
      <c r="A139" s="252">
        <v>1</v>
      </c>
      <c r="B139" s="280">
        <v>700</v>
      </c>
      <c r="C139" s="12">
        <v>1.05</v>
      </c>
      <c r="D139" s="253">
        <f t="shared" si="4"/>
        <v>0.6540019995236207</v>
      </c>
      <c r="E139" s="140">
        <v>57.8</v>
      </c>
      <c r="F139" s="140">
        <f t="shared" si="6"/>
        <v>5.7799999999999997E-2</v>
      </c>
      <c r="G139" s="254">
        <v>0.61597222222222225</v>
      </c>
      <c r="H139" s="254">
        <v>0.63958333333333328</v>
      </c>
      <c r="I139" s="255">
        <v>9.16</v>
      </c>
      <c r="J139" s="256">
        <v>15.16</v>
      </c>
      <c r="K139" s="167">
        <v>2.4456000000000002</v>
      </c>
      <c r="L139" s="140">
        <v>2.2843</v>
      </c>
    </row>
    <row r="140" spans="1:12" s="140" customFormat="1" x14ac:dyDescent="0.3">
      <c r="A140" s="252">
        <v>2</v>
      </c>
      <c r="B140" s="280"/>
      <c r="C140" s="12">
        <v>0.99</v>
      </c>
      <c r="D140" s="253">
        <f t="shared" si="4"/>
        <v>0.61663045669369942</v>
      </c>
      <c r="E140" s="140">
        <v>57.8</v>
      </c>
      <c r="F140" s="140">
        <f t="shared" si="6"/>
        <v>5.7799999999999997E-2</v>
      </c>
      <c r="G140" s="254">
        <v>0.61597222222222225</v>
      </c>
      <c r="H140" s="254">
        <v>0.64027777777777783</v>
      </c>
      <c r="I140" s="255">
        <v>9.16</v>
      </c>
      <c r="J140" s="256">
        <v>14.43</v>
      </c>
      <c r="K140" s="167">
        <v>2.4456000000000002</v>
      </c>
      <c r="L140" s="140">
        <v>2.2768999999999999</v>
      </c>
    </row>
    <row r="141" spans="1:12" s="140" customFormat="1" x14ac:dyDescent="0.3">
      <c r="A141" s="252">
        <v>3</v>
      </c>
      <c r="B141" s="280"/>
      <c r="C141" s="12">
        <v>1.03</v>
      </c>
      <c r="D141" s="253">
        <f t="shared" si="4"/>
        <v>0.64154481858031365</v>
      </c>
      <c r="E141" s="140">
        <v>57.8</v>
      </c>
      <c r="F141" s="140">
        <f t="shared" si="6"/>
        <v>5.7799999999999997E-2</v>
      </c>
      <c r="G141" s="254">
        <v>0.61597222222222225</v>
      </c>
      <c r="H141" s="254">
        <v>0.63750000000000007</v>
      </c>
      <c r="I141" s="255">
        <v>9.16</v>
      </c>
      <c r="J141" s="256">
        <v>15.17</v>
      </c>
      <c r="K141" s="167">
        <v>2.4456000000000002</v>
      </c>
      <c r="L141" s="140">
        <v>2.2683</v>
      </c>
    </row>
    <row r="142" spans="1:12" s="140" customFormat="1" x14ac:dyDescent="0.3">
      <c r="A142" s="252">
        <v>4</v>
      </c>
      <c r="B142" s="280"/>
      <c r="C142" s="12">
        <v>1.03</v>
      </c>
      <c r="D142" s="253">
        <f t="shared" si="4"/>
        <v>0.64154481858031365</v>
      </c>
      <c r="E142" s="140">
        <v>57.8</v>
      </c>
      <c r="F142" s="140">
        <f t="shared" si="6"/>
        <v>5.7799999999999997E-2</v>
      </c>
      <c r="G142" s="254">
        <v>0.61597222222222225</v>
      </c>
      <c r="H142" s="254">
        <v>0.6381944444444444</v>
      </c>
      <c r="I142" s="255">
        <v>9.16</v>
      </c>
      <c r="J142" s="256">
        <v>15.75</v>
      </c>
      <c r="K142" s="167">
        <v>2.4456000000000002</v>
      </c>
      <c r="L142" s="140">
        <v>2.2524000000000002</v>
      </c>
    </row>
    <row r="143" spans="1:12" s="140" customFormat="1" x14ac:dyDescent="0.3">
      <c r="A143" s="252">
        <v>5</v>
      </c>
      <c r="B143" s="280"/>
      <c r="C143" s="12">
        <v>1.04</v>
      </c>
      <c r="D143" s="253">
        <f t="shared" si="4"/>
        <v>0.64777340905196712</v>
      </c>
      <c r="E143" s="140">
        <v>57.8</v>
      </c>
      <c r="F143" s="140">
        <f>(E143/1000)</f>
        <v>5.7799999999999997E-2</v>
      </c>
      <c r="G143" s="254">
        <v>0.61597222222222225</v>
      </c>
      <c r="H143" s="254">
        <v>0.64166666666666672</v>
      </c>
      <c r="I143" s="255">
        <v>9.16</v>
      </c>
      <c r="J143" s="256">
        <v>16.309999999999999</v>
      </c>
      <c r="K143" s="167">
        <v>2.4456000000000002</v>
      </c>
      <c r="L143" s="140">
        <v>2.2502</v>
      </c>
    </row>
    <row r="144" spans="1:12" s="140" customFormat="1" x14ac:dyDescent="0.3">
      <c r="A144" s="252" t="s">
        <v>16</v>
      </c>
      <c r="B144" s="280"/>
      <c r="C144" s="12">
        <v>0</v>
      </c>
      <c r="D144" s="253">
        <f t="shared" si="4"/>
        <v>0</v>
      </c>
      <c r="E144" s="140">
        <v>57.8</v>
      </c>
      <c r="F144" s="140">
        <f>(E144/1000)</f>
        <v>5.7799999999999997E-2</v>
      </c>
      <c r="G144" s="254">
        <v>0.61597222222222225</v>
      </c>
      <c r="H144" s="254">
        <v>0.6430555555555556</v>
      </c>
      <c r="I144" s="255">
        <v>9.16</v>
      </c>
      <c r="J144" s="256">
        <v>8.9499999999999993</v>
      </c>
      <c r="K144" s="167">
        <v>2.4456000000000002</v>
      </c>
      <c r="L144" s="140">
        <v>2.4481000000000002</v>
      </c>
    </row>
    <row r="145" spans="1:57" s="140" customFormat="1" x14ac:dyDescent="0.3">
      <c r="D145" s="29">
        <f>AVERAGE(D103:D107,D109:D113)</f>
        <v>0.63220193287283322</v>
      </c>
      <c r="J145" s="167"/>
      <c r="K145" s="167"/>
    </row>
    <row r="146" spans="1:57" s="140" customFormat="1" x14ac:dyDescent="0.3">
      <c r="D146" s="29">
        <f>STDEV(D103:D107,D109:D113)</f>
        <v>1.7432636754986991E-2</v>
      </c>
      <c r="J146" s="167"/>
      <c r="K146" s="167"/>
    </row>
    <row r="147" spans="1:57" s="140" customFormat="1" x14ac:dyDescent="0.3">
      <c r="A147" s="250" t="s">
        <v>63</v>
      </c>
      <c r="F147" s="140" t="s">
        <v>113</v>
      </c>
      <c r="I147" s="140" t="s">
        <v>114</v>
      </c>
      <c r="J147" s="167"/>
      <c r="K147" s="167"/>
      <c r="R147" s="167"/>
      <c r="S147" s="251"/>
      <c r="Z147" s="12"/>
      <c r="AD147" s="12"/>
      <c r="AI147" s="167"/>
      <c r="AJ147" s="251"/>
      <c r="AS147" s="12"/>
      <c r="AY147" s="167"/>
      <c r="AZ147" s="167"/>
      <c r="BA147" s="251"/>
      <c r="BB147" s="251"/>
      <c r="BC147" s="251"/>
      <c r="BD147" s="251"/>
    </row>
    <row r="148" spans="1:57" s="140" customFormat="1" ht="18" customHeight="1" x14ac:dyDescent="0.35">
      <c r="A148" s="2" t="s">
        <v>117</v>
      </c>
      <c r="B148" s="250" t="s">
        <v>1</v>
      </c>
      <c r="C148" s="250" t="s">
        <v>2</v>
      </c>
      <c r="D148" s="250" t="s">
        <v>2</v>
      </c>
      <c r="E148" s="250" t="s">
        <v>3</v>
      </c>
      <c r="F148" s="250" t="s">
        <v>3</v>
      </c>
      <c r="G148" s="250" t="s">
        <v>4</v>
      </c>
      <c r="H148" s="250" t="s">
        <v>5</v>
      </c>
      <c r="I148" s="250" t="s">
        <v>6</v>
      </c>
      <c r="J148" s="166" t="s">
        <v>7</v>
      </c>
      <c r="K148" s="166" t="s">
        <v>115</v>
      </c>
      <c r="L148" s="250" t="s">
        <v>116</v>
      </c>
      <c r="S148" s="167"/>
      <c r="T148" s="251"/>
      <c r="AJ148" s="167"/>
      <c r="AK148" s="251"/>
      <c r="AZ148" s="167"/>
      <c r="BA148" s="167"/>
      <c r="BB148" s="251"/>
      <c r="BC148" s="251"/>
      <c r="BD148" s="251"/>
      <c r="BE148" s="251"/>
    </row>
    <row r="149" spans="1:57" s="140" customFormat="1" ht="16.2" x14ac:dyDescent="0.3">
      <c r="B149" s="250" t="s">
        <v>77</v>
      </c>
      <c r="C149" s="250" t="s">
        <v>11</v>
      </c>
      <c r="D149" s="250" t="s">
        <v>102</v>
      </c>
      <c r="E149" s="250" t="s">
        <v>12</v>
      </c>
      <c r="F149" s="250" t="s">
        <v>13</v>
      </c>
      <c r="G149" s="250"/>
      <c r="H149" s="250"/>
      <c r="I149" s="250" t="s">
        <v>14</v>
      </c>
      <c r="J149" s="166" t="s">
        <v>14</v>
      </c>
      <c r="K149" s="166" t="s">
        <v>15</v>
      </c>
      <c r="L149" s="250" t="s">
        <v>15</v>
      </c>
      <c r="AZ149" s="167"/>
      <c r="BA149" s="167"/>
      <c r="BB149" s="167"/>
      <c r="BC149" s="167"/>
      <c r="BD149" s="167"/>
      <c r="BE149" s="167"/>
    </row>
    <row r="150" spans="1:57" s="140" customFormat="1" x14ac:dyDescent="0.3">
      <c r="I150" s="167"/>
      <c r="J150" s="266"/>
      <c r="K150" s="167"/>
      <c r="AZ150" s="167"/>
      <c r="BA150" s="167"/>
      <c r="BB150" s="167"/>
      <c r="BC150" s="167"/>
      <c r="BD150" s="167"/>
      <c r="BE150" s="167"/>
    </row>
    <row r="151" spans="1:57" s="140" customFormat="1" x14ac:dyDescent="0.3">
      <c r="A151" s="252">
        <v>1</v>
      </c>
      <c r="B151" s="280">
        <v>0</v>
      </c>
      <c r="C151" s="12">
        <v>1.02</v>
      </c>
      <c r="D151" s="253">
        <f t="shared" ref="D151:D192" si="7">C151*0.622859047165353</f>
        <v>0.63531622810866006</v>
      </c>
      <c r="E151" s="140">
        <v>57.8</v>
      </c>
      <c r="F151" s="140">
        <f>(E151/1000)</f>
        <v>5.7799999999999997E-2</v>
      </c>
      <c r="G151" s="254">
        <v>0.39861111111111108</v>
      </c>
      <c r="H151" s="254">
        <v>0.44027777777777777</v>
      </c>
      <c r="I151" s="255">
        <v>9.0399999999999991</v>
      </c>
      <c r="J151" s="267">
        <v>7.04</v>
      </c>
      <c r="K151" s="167">
        <v>2.4843999999999999</v>
      </c>
      <c r="L151" s="140">
        <v>2.4603999999999999</v>
      </c>
      <c r="AZ151" s="167"/>
      <c r="BA151" s="167"/>
      <c r="BB151" s="167"/>
      <c r="BC151" s="167"/>
      <c r="BD151" s="167"/>
      <c r="BE151" s="167"/>
    </row>
    <row r="152" spans="1:57" s="140" customFormat="1" x14ac:dyDescent="0.3">
      <c r="A152" s="252">
        <v>2</v>
      </c>
      <c r="B152" s="280"/>
      <c r="C152" s="12">
        <v>1.03</v>
      </c>
      <c r="D152" s="253">
        <f t="shared" si="7"/>
        <v>0.64154481858031365</v>
      </c>
      <c r="E152" s="140">
        <v>57.8</v>
      </c>
      <c r="F152" s="140">
        <f t="shared" ref="F152:F172" si="8">(E152/1000)</f>
        <v>5.7799999999999997E-2</v>
      </c>
      <c r="G152" s="254">
        <v>0.39861111111111108</v>
      </c>
      <c r="H152" s="254">
        <v>0.44375000000000003</v>
      </c>
      <c r="I152" s="255">
        <v>9.0399999999999991</v>
      </c>
      <c r="J152" s="267">
        <v>7.22</v>
      </c>
      <c r="K152" s="167">
        <v>2.4843999999999999</v>
      </c>
      <c r="L152" s="140">
        <v>2.4597000000000002</v>
      </c>
      <c r="AZ152" s="167"/>
      <c r="BA152" s="167"/>
      <c r="BB152" s="167"/>
      <c r="BC152" s="167"/>
      <c r="BD152" s="167"/>
      <c r="BE152" s="167"/>
    </row>
    <row r="153" spans="1:57" s="140" customFormat="1" x14ac:dyDescent="0.3">
      <c r="A153" s="252">
        <v>3</v>
      </c>
      <c r="B153" s="280"/>
      <c r="C153" s="12">
        <v>1</v>
      </c>
      <c r="D153" s="253">
        <f t="shared" si="7"/>
        <v>0.62285904716535301</v>
      </c>
      <c r="E153" s="140">
        <v>57.8</v>
      </c>
      <c r="F153" s="140">
        <f t="shared" si="8"/>
        <v>5.7799999999999997E-2</v>
      </c>
      <c r="G153" s="254">
        <v>0.39861111111111108</v>
      </c>
      <c r="H153" s="254">
        <v>0.44236111111111115</v>
      </c>
      <c r="I153" s="255">
        <v>9.0399999999999991</v>
      </c>
      <c r="J153" s="267">
        <v>7.33</v>
      </c>
      <c r="K153" s="167">
        <v>2.4843999999999999</v>
      </c>
      <c r="L153" s="140">
        <v>2.4563000000000001</v>
      </c>
      <c r="AZ153" s="167"/>
      <c r="BA153" s="167"/>
      <c r="BB153" s="167"/>
      <c r="BC153" s="167"/>
      <c r="BD153" s="167"/>
      <c r="BE153" s="167"/>
    </row>
    <row r="154" spans="1:57" s="140" customFormat="1" x14ac:dyDescent="0.3">
      <c r="A154" s="252">
        <v>4</v>
      </c>
      <c r="B154" s="280"/>
      <c r="C154" s="12">
        <v>1</v>
      </c>
      <c r="D154" s="253">
        <f t="shared" si="7"/>
        <v>0.62285904716535301</v>
      </c>
      <c r="E154" s="140">
        <v>57.8</v>
      </c>
      <c r="F154" s="140">
        <f t="shared" si="8"/>
        <v>5.7799999999999997E-2</v>
      </c>
      <c r="G154" s="254">
        <v>0.39861111111111108</v>
      </c>
      <c r="H154" s="254">
        <v>0.4458333333333333</v>
      </c>
      <c r="I154" s="255">
        <v>9.0399999999999991</v>
      </c>
      <c r="J154" s="267">
        <v>6.94</v>
      </c>
      <c r="K154" s="167">
        <v>2.4843999999999999</v>
      </c>
      <c r="L154" s="140">
        <v>2.468</v>
      </c>
      <c r="AZ154" s="167"/>
      <c r="BA154" s="167"/>
      <c r="BB154" s="167"/>
      <c r="BC154" s="167"/>
      <c r="BD154" s="167"/>
      <c r="BE154" s="167"/>
    </row>
    <row r="155" spans="1:57" s="140" customFormat="1" x14ac:dyDescent="0.3">
      <c r="A155" s="252">
        <v>5</v>
      </c>
      <c r="B155" s="280"/>
      <c r="C155" s="12">
        <v>1.04</v>
      </c>
      <c r="D155" s="253">
        <f t="shared" si="7"/>
        <v>0.64777340905196712</v>
      </c>
      <c r="E155" s="140">
        <v>57.8</v>
      </c>
      <c r="F155" s="140">
        <f t="shared" si="8"/>
        <v>5.7799999999999997E-2</v>
      </c>
      <c r="G155" s="254">
        <v>0.39861111111111108</v>
      </c>
      <c r="H155" s="254">
        <v>0.44444444444444442</v>
      </c>
      <c r="I155" s="255">
        <v>9.0399999999999991</v>
      </c>
      <c r="J155" s="267">
        <v>7</v>
      </c>
      <c r="K155" s="167">
        <v>2.4843999999999999</v>
      </c>
      <c r="L155" s="140">
        <v>2.4527000000000001</v>
      </c>
      <c r="AZ155" s="167"/>
      <c r="BA155" s="167"/>
      <c r="BB155" s="167"/>
      <c r="BC155" s="167"/>
      <c r="BD155" s="167"/>
      <c r="BE155" s="167"/>
    </row>
    <row r="156" spans="1:57" s="140" customFormat="1" x14ac:dyDescent="0.3">
      <c r="A156" s="252" t="s">
        <v>16</v>
      </c>
      <c r="B156" s="280"/>
      <c r="C156" s="12">
        <v>0</v>
      </c>
      <c r="D156" s="253">
        <f t="shared" si="7"/>
        <v>0</v>
      </c>
      <c r="E156" s="140">
        <v>57.8</v>
      </c>
      <c r="F156" s="140">
        <f t="shared" si="8"/>
        <v>5.7799999999999997E-2</v>
      </c>
      <c r="G156" s="254">
        <v>0.39861111111111108</v>
      </c>
      <c r="H156" s="254">
        <v>0.44166666666666665</v>
      </c>
      <c r="I156" s="255">
        <v>9.0399999999999991</v>
      </c>
      <c r="J156" s="259">
        <v>8.82</v>
      </c>
      <c r="K156" s="167">
        <v>2.4843999999999999</v>
      </c>
      <c r="L156" s="140">
        <v>2.476</v>
      </c>
    </row>
    <row r="157" spans="1:57" s="140" customFormat="1" x14ac:dyDescent="0.3">
      <c r="A157" s="252">
        <v>1</v>
      </c>
      <c r="B157" s="280">
        <v>20</v>
      </c>
      <c r="C157" s="12">
        <v>1</v>
      </c>
      <c r="D157" s="253">
        <f t="shared" si="7"/>
        <v>0.62285904716535301</v>
      </c>
      <c r="E157" s="140">
        <v>57.8</v>
      </c>
      <c r="F157" s="140">
        <f t="shared" si="8"/>
        <v>5.7799999999999997E-2</v>
      </c>
      <c r="G157" s="254">
        <v>0.41805555555555557</v>
      </c>
      <c r="H157" s="254">
        <v>0.46180555555555558</v>
      </c>
      <c r="I157" s="255">
        <v>9.0399999999999991</v>
      </c>
      <c r="J157" s="267">
        <v>14.93</v>
      </c>
      <c r="K157" s="167">
        <v>2.4843999999999999</v>
      </c>
      <c r="L157" s="140">
        <v>2.3174000000000001</v>
      </c>
    </row>
    <row r="158" spans="1:57" s="140" customFormat="1" x14ac:dyDescent="0.3">
      <c r="A158" s="252">
        <v>2</v>
      </c>
      <c r="B158" s="280"/>
      <c r="C158" s="12">
        <v>1.06</v>
      </c>
      <c r="D158" s="253">
        <f t="shared" si="7"/>
        <v>0.66023058999527418</v>
      </c>
      <c r="E158" s="140">
        <v>57.8</v>
      </c>
      <c r="F158" s="140">
        <f t="shared" si="8"/>
        <v>5.7799999999999997E-2</v>
      </c>
      <c r="G158" s="254">
        <v>0.41805555555555557</v>
      </c>
      <c r="H158" s="254">
        <v>0.46388888888888885</v>
      </c>
      <c r="I158" s="255">
        <v>9.0399999999999991</v>
      </c>
      <c r="J158" s="267">
        <v>15.07</v>
      </c>
      <c r="K158" s="167">
        <v>2.4843999999999999</v>
      </c>
      <c r="L158" s="140">
        <v>2.3058999999999998</v>
      </c>
    </row>
    <row r="159" spans="1:57" s="140" customFormat="1" x14ac:dyDescent="0.3">
      <c r="A159" s="252">
        <v>3</v>
      </c>
      <c r="B159" s="280"/>
      <c r="C159" s="12">
        <v>1.05</v>
      </c>
      <c r="D159" s="253">
        <f t="shared" si="7"/>
        <v>0.6540019995236207</v>
      </c>
      <c r="E159" s="140">
        <v>57.8</v>
      </c>
      <c r="F159" s="140">
        <f t="shared" si="8"/>
        <v>5.7799999999999997E-2</v>
      </c>
      <c r="G159" s="254">
        <v>0.41805555555555557</v>
      </c>
      <c r="H159" s="254">
        <v>0.4597222222222222</v>
      </c>
      <c r="I159" s="255">
        <v>9.0399999999999991</v>
      </c>
      <c r="J159" s="267">
        <v>15.33</v>
      </c>
      <c r="K159" s="167">
        <v>2.4843999999999999</v>
      </c>
      <c r="L159" s="140">
        <v>2.3264999999999998</v>
      </c>
    </row>
    <row r="160" spans="1:57" s="140" customFormat="1" x14ac:dyDescent="0.3">
      <c r="A160" s="252">
        <v>4</v>
      </c>
      <c r="B160" s="280"/>
      <c r="C160" s="12">
        <v>1.01</v>
      </c>
      <c r="D160" s="253">
        <f t="shared" si="7"/>
        <v>0.62908763763700659</v>
      </c>
      <c r="E160" s="140">
        <v>57.8</v>
      </c>
      <c r="F160" s="140">
        <f t="shared" si="8"/>
        <v>5.7799999999999997E-2</v>
      </c>
      <c r="G160" s="254">
        <v>0.41805555555555557</v>
      </c>
      <c r="H160" s="254">
        <v>0.46319444444444446</v>
      </c>
      <c r="I160" s="255">
        <v>9.0399999999999991</v>
      </c>
      <c r="J160" s="267">
        <v>15.66</v>
      </c>
      <c r="K160" s="167">
        <v>2.4843999999999999</v>
      </c>
      <c r="L160" s="140">
        <v>2.3003</v>
      </c>
    </row>
    <row r="161" spans="1:12" s="140" customFormat="1" x14ac:dyDescent="0.3">
      <c r="A161" s="252">
        <v>5</v>
      </c>
      <c r="B161" s="280"/>
      <c r="C161" s="12">
        <v>0.92</v>
      </c>
      <c r="D161" s="253">
        <f t="shared" si="7"/>
        <v>0.57303032339212479</v>
      </c>
      <c r="E161" s="140">
        <v>57.8</v>
      </c>
      <c r="F161" s="140">
        <f t="shared" si="8"/>
        <v>5.7799999999999997E-2</v>
      </c>
      <c r="G161" s="254">
        <v>0.41805555555555557</v>
      </c>
      <c r="H161" s="254">
        <v>0.46111111111111108</v>
      </c>
      <c r="I161" s="255">
        <v>9.0399999999999991</v>
      </c>
      <c r="J161" s="267">
        <v>13.41</v>
      </c>
      <c r="K161" s="167">
        <v>2.4843999999999999</v>
      </c>
      <c r="L161" s="140">
        <v>2.3458000000000001</v>
      </c>
    </row>
    <row r="162" spans="1:12" s="140" customFormat="1" x14ac:dyDescent="0.3">
      <c r="A162" s="252" t="s">
        <v>16</v>
      </c>
      <c r="B162" s="280"/>
      <c r="C162" s="12">
        <v>0</v>
      </c>
      <c r="D162" s="253">
        <f t="shared" si="7"/>
        <v>0</v>
      </c>
      <c r="E162" s="140">
        <v>57.8</v>
      </c>
      <c r="F162" s="140">
        <f t="shared" si="8"/>
        <v>5.7799999999999997E-2</v>
      </c>
      <c r="G162" s="254">
        <v>0.41805555555555557</v>
      </c>
      <c r="H162" s="254">
        <v>0.46458333333333335</v>
      </c>
      <c r="I162" s="255">
        <v>9.0399999999999991</v>
      </c>
      <c r="J162" s="267">
        <v>8.7799999999999994</v>
      </c>
      <c r="K162" s="167">
        <v>2.4843999999999999</v>
      </c>
      <c r="L162" s="140">
        <v>2.4815</v>
      </c>
    </row>
    <row r="163" spans="1:12" s="140" customFormat="1" x14ac:dyDescent="0.3">
      <c r="A163" s="252">
        <v>1</v>
      </c>
      <c r="B163" s="280">
        <v>80</v>
      </c>
      <c r="C163" s="12">
        <v>1.02</v>
      </c>
      <c r="D163" s="253">
        <f t="shared" si="7"/>
        <v>0.63531622810866006</v>
      </c>
      <c r="E163" s="140">
        <v>57.8</v>
      </c>
      <c r="F163" s="140">
        <f t="shared" si="8"/>
        <v>5.7799999999999997E-2</v>
      </c>
      <c r="G163" s="254">
        <v>0.47083333333333338</v>
      </c>
      <c r="H163" s="254">
        <v>0.5131944444444444</v>
      </c>
      <c r="I163" s="255">
        <v>9.0399999999999991</v>
      </c>
      <c r="J163" s="267">
        <v>18.91</v>
      </c>
      <c r="K163" s="167">
        <v>2.4843999999999999</v>
      </c>
      <c r="L163" s="140">
        <v>2.2467999999999999</v>
      </c>
    </row>
    <row r="164" spans="1:12" s="140" customFormat="1" x14ac:dyDescent="0.3">
      <c r="A164" s="252">
        <v>2</v>
      </c>
      <c r="B164" s="280"/>
      <c r="C164" s="12">
        <v>1.03</v>
      </c>
      <c r="D164" s="253">
        <f t="shared" si="7"/>
        <v>0.64154481858031365</v>
      </c>
      <c r="E164" s="140">
        <v>57.8</v>
      </c>
      <c r="F164" s="140">
        <f t="shared" si="8"/>
        <v>5.7799999999999997E-2</v>
      </c>
      <c r="G164" s="254">
        <v>0.47083333333333338</v>
      </c>
      <c r="H164" s="254">
        <v>0.51527777777777783</v>
      </c>
      <c r="I164" s="255">
        <v>9.0399999999999991</v>
      </c>
      <c r="J164" s="267">
        <v>18.66</v>
      </c>
      <c r="K164" s="167">
        <v>2.4843999999999999</v>
      </c>
      <c r="L164" s="140">
        <v>2.2202000000000002</v>
      </c>
    </row>
    <row r="165" spans="1:12" s="140" customFormat="1" x14ac:dyDescent="0.3">
      <c r="A165" s="252">
        <v>3</v>
      </c>
      <c r="B165" s="280"/>
      <c r="C165" s="12">
        <v>1</v>
      </c>
      <c r="D165" s="253">
        <f t="shared" si="7"/>
        <v>0.62285904716535301</v>
      </c>
      <c r="E165" s="140">
        <v>57.8</v>
      </c>
      <c r="F165" s="140">
        <f t="shared" si="8"/>
        <v>5.7799999999999997E-2</v>
      </c>
      <c r="G165" s="254">
        <v>0.47083333333333338</v>
      </c>
      <c r="H165" s="254">
        <v>0.51388888888888895</v>
      </c>
      <c r="I165" s="255">
        <v>9.0399999999999991</v>
      </c>
      <c r="J165" s="267">
        <v>18.510000000000002</v>
      </c>
      <c r="K165" s="167">
        <v>2.4843999999999999</v>
      </c>
      <c r="L165" s="140">
        <v>2.2431999999999999</v>
      </c>
    </row>
    <row r="166" spans="1:12" s="140" customFormat="1" x14ac:dyDescent="0.3">
      <c r="A166" s="252">
        <v>4</v>
      </c>
      <c r="B166" s="280"/>
      <c r="C166" s="12">
        <v>1</v>
      </c>
      <c r="D166" s="253">
        <f t="shared" si="7"/>
        <v>0.62285904716535301</v>
      </c>
      <c r="E166" s="140">
        <v>57.8</v>
      </c>
      <c r="F166" s="140">
        <f t="shared" si="8"/>
        <v>5.7799999999999997E-2</v>
      </c>
      <c r="G166" s="254">
        <v>0.47083333333333338</v>
      </c>
      <c r="H166" s="254">
        <v>0.51250000000000007</v>
      </c>
      <c r="I166" s="255">
        <v>9.0399999999999991</v>
      </c>
      <c r="J166" s="267">
        <v>17.71</v>
      </c>
      <c r="K166" s="167">
        <v>2.4843999999999999</v>
      </c>
      <c r="L166" s="140">
        <v>2.2681</v>
      </c>
    </row>
    <row r="167" spans="1:12" s="140" customFormat="1" x14ac:dyDescent="0.3">
      <c r="A167" s="252">
        <v>5</v>
      </c>
      <c r="B167" s="280"/>
      <c r="C167" s="12">
        <v>1.04</v>
      </c>
      <c r="D167" s="253">
        <f t="shared" si="7"/>
        <v>0.64777340905196712</v>
      </c>
      <c r="E167" s="140">
        <v>57.8</v>
      </c>
      <c r="F167" s="140">
        <f t="shared" si="8"/>
        <v>5.7799999999999997E-2</v>
      </c>
      <c r="G167" s="254">
        <v>0.47083333333333338</v>
      </c>
      <c r="H167" s="254">
        <v>0.51597222222222217</v>
      </c>
      <c r="I167" s="255">
        <v>9.0399999999999991</v>
      </c>
      <c r="J167" s="267">
        <v>19.11</v>
      </c>
      <c r="K167" s="167">
        <v>2.4843999999999999</v>
      </c>
      <c r="L167" s="140">
        <v>2.1852</v>
      </c>
    </row>
    <row r="168" spans="1:12" s="140" customFormat="1" x14ac:dyDescent="0.3">
      <c r="A168" s="252" t="s">
        <v>16</v>
      </c>
      <c r="B168" s="280"/>
      <c r="C168" s="12">
        <v>0</v>
      </c>
      <c r="D168" s="253">
        <f t="shared" si="7"/>
        <v>0</v>
      </c>
      <c r="E168" s="140">
        <v>57.8</v>
      </c>
      <c r="F168" s="140">
        <f t="shared" si="8"/>
        <v>5.7799999999999997E-2</v>
      </c>
      <c r="G168" s="254">
        <v>0.47083333333333338</v>
      </c>
      <c r="H168" s="254">
        <v>0.51736111111111105</v>
      </c>
      <c r="I168" s="255">
        <v>9.0399999999999991</v>
      </c>
      <c r="J168" s="267">
        <v>8.18</v>
      </c>
      <c r="K168" s="167">
        <v>2.4843999999999999</v>
      </c>
      <c r="L168" s="140">
        <v>2.4777999999999998</v>
      </c>
    </row>
    <row r="169" spans="1:12" s="140" customFormat="1" x14ac:dyDescent="0.3">
      <c r="A169" s="252">
        <v>1</v>
      </c>
      <c r="B169" s="280">
        <v>160</v>
      </c>
      <c r="C169" s="12">
        <v>1</v>
      </c>
      <c r="D169" s="253">
        <f t="shared" si="7"/>
        <v>0.62285904716535301</v>
      </c>
      <c r="E169" s="140">
        <v>57.8</v>
      </c>
      <c r="F169" s="140">
        <f t="shared" si="8"/>
        <v>5.7799999999999997E-2</v>
      </c>
      <c r="G169" s="254">
        <v>0.52430555555555558</v>
      </c>
      <c r="H169" s="254">
        <v>0.5493055555555556</v>
      </c>
      <c r="I169" s="255">
        <v>8.6199999999999992</v>
      </c>
      <c r="J169" s="267">
        <v>15.58</v>
      </c>
      <c r="K169" s="167">
        <v>2.4708999999999999</v>
      </c>
      <c r="L169" s="140">
        <v>2.3281999999999998</v>
      </c>
    </row>
    <row r="170" spans="1:12" s="140" customFormat="1" x14ac:dyDescent="0.3">
      <c r="A170" s="252">
        <v>2</v>
      </c>
      <c r="B170" s="280"/>
      <c r="C170" s="12">
        <v>1.06</v>
      </c>
      <c r="D170" s="253">
        <f t="shared" si="7"/>
        <v>0.66023058999527418</v>
      </c>
      <c r="E170" s="140">
        <v>57.8</v>
      </c>
      <c r="F170" s="140">
        <f t="shared" si="8"/>
        <v>5.7799999999999997E-2</v>
      </c>
      <c r="G170" s="254">
        <v>0.52430555555555558</v>
      </c>
      <c r="H170" s="254">
        <v>0.54513888888888895</v>
      </c>
      <c r="I170" s="255">
        <v>8.6199999999999992</v>
      </c>
      <c r="J170" s="267">
        <v>14.65</v>
      </c>
      <c r="K170" s="167">
        <v>2.4708999999999999</v>
      </c>
      <c r="L170" s="140">
        <v>2.3485999999999998</v>
      </c>
    </row>
    <row r="171" spans="1:12" s="140" customFormat="1" x14ac:dyDescent="0.3">
      <c r="A171" s="252">
        <v>3</v>
      </c>
      <c r="B171" s="280"/>
      <c r="C171" s="12">
        <v>1.05</v>
      </c>
      <c r="D171" s="253">
        <f t="shared" si="7"/>
        <v>0.6540019995236207</v>
      </c>
      <c r="E171" s="140">
        <v>57.8</v>
      </c>
      <c r="F171" s="140">
        <f t="shared" si="8"/>
        <v>5.7799999999999997E-2</v>
      </c>
      <c r="G171" s="254">
        <v>0.52430555555555558</v>
      </c>
      <c r="H171" s="254">
        <v>0.54791666666666672</v>
      </c>
      <c r="I171" s="255">
        <v>8.6199999999999992</v>
      </c>
      <c r="J171" s="267">
        <v>14.85</v>
      </c>
      <c r="K171" s="167">
        <v>2.4708999999999999</v>
      </c>
      <c r="L171" s="140">
        <v>2.3365</v>
      </c>
    </row>
    <row r="172" spans="1:12" s="140" customFormat="1" x14ac:dyDescent="0.3">
      <c r="A172" s="252">
        <v>4</v>
      </c>
      <c r="B172" s="280"/>
      <c r="C172" s="12">
        <v>1.01</v>
      </c>
      <c r="D172" s="253">
        <f t="shared" si="7"/>
        <v>0.62908763763700659</v>
      </c>
      <c r="E172" s="140">
        <v>57.8</v>
      </c>
      <c r="F172" s="140">
        <f t="shared" si="8"/>
        <v>5.7799999999999997E-2</v>
      </c>
      <c r="G172" s="254">
        <v>0.52430555555555558</v>
      </c>
      <c r="H172" s="254">
        <v>0.54722222222222217</v>
      </c>
      <c r="I172" s="255">
        <v>8.6199999999999992</v>
      </c>
      <c r="J172" s="267">
        <v>14.99</v>
      </c>
      <c r="K172" s="167">
        <v>2.4708999999999999</v>
      </c>
      <c r="L172" s="140">
        <v>2.3508</v>
      </c>
    </row>
    <row r="173" spans="1:12" s="140" customFormat="1" x14ac:dyDescent="0.3">
      <c r="A173" s="252">
        <v>5</v>
      </c>
      <c r="B173" s="280"/>
      <c r="C173" s="12">
        <v>0.92</v>
      </c>
      <c r="D173" s="253">
        <f t="shared" si="7"/>
        <v>0.57303032339212479</v>
      </c>
      <c r="E173" s="140">
        <v>57.8</v>
      </c>
      <c r="F173" s="140">
        <f>(E173/1000)</f>
        <v>5.7799999999999997E-2</v>
      </c>
      <c r="G173" s="254">
        <v>0.52430555555555558</v>
      </c>
      <c r="H173" s="254">
        <v>0.54583333333333328</v>
      </c>
      <c r="I173" s="255">
        <v>8.6199999999999992</v>
      </c>
      <c r="J173" s="267">
        <v>13.28</v>
      </c>
      <c r="K173" s="167">
        <v>2.4708999999999999</v>
      </c>
      <c r="L173" s="140">
        <v>2.3658000000000001</v>
      </c>
    </row>
    <row r="174" spans="1:12" s="140" customFormat="1" x14ac:dyDescent="0.3">
      <c r="A174" s="252" t="s">
        <v>16</v>
      </c>
      <c r="B174" s="280"/>
      <c r="C174" s="12">
        <v>0</v>
      </c>
      <c r="D174" s="253">
        <f t="shared" si="7"/>
        <v>0</v>
      </c>
      <c r="E174" s="140">
        <v>57.8</v>
      </c>
      <c r="F174" s="140">
        <f t="shared" ref="F174:F190" si="9">(E174/1000)</f>
        <v>5.7799999999999997E-2</v>
      </c>
      <c r="G174" s="254">
        <v>0.52430555555555558</v>
      </c>
      <c r="H174" s="254">
        <v>0.55138888888888882</v>
      </c>
      <c r="I174" s="255">
        <v>8.6199999999999992</v>
      </c>
      <c r="J174" s="267">
        <v>8.25</v>
      </c>
      <c r="K174" s="167">
        <v>2.4708999999999999</v>
      </c>
      <c r="L174" s="140">
        <v>2.4687000000000001</v>
      </c>
    </row>
    <row r="175" spans="1:12" s="140" customFormat="1" x14ac:dyDescent="0.3">
      <c r="A175" s="252">
        <v>1</v>
      </c>
      <c r="B175" s="280">
        <v>320</v>
      </c>
      <c r="C175" s="12">
        <v>1.02</v>
      </c>
      <c r="D175" s="253">
        <f t="shared" si="7"/>
        <v>0.63531622810866006</v>
      </c>
      <c r="E175" s="140">
        <v>57.8</v>
      </c>
      <c r="F175" s="140">
        <f t="shared" si="9"/>
        <v>5.7799999999999997E-2</v>
      </c>
      <c r="G175" s="254">
        <v>0.55694444444444446</v>
      </c>
      <c r="H175" s="254">
        <v>0.57916666666666672</v>
      </c>
      <c r="I175" s="255">
        <v>8.6199999999999992</v>
      </c>
      <c r="J175" s="268">
        <v>16.440000000000001</v>
      </c>
      <c r="K175" s="167">
        <v>2.4708999999999999</v>
      </c>
      <c r="L175" s="140">
        <v>2.3580999999999999</v>
      </c>
    </row>
    <row r="176" spans="1:12" s="140" customFormat="1" x14ac:dyDescent="0.3">
      <c r="A176" s="252">
        <v>2</v>
      </c>
      <c r="B176" s="280"/>
      <c r="C176" s="12">
        <v>1.03</v>
      </c>
      <c r="D176" s="253">
        <f t="shared" si="7"/>
        <v>0.64154481858031365</v>
      </c>
      <c r="E176" s="140">
        <v>57.8</v>
      </c>
      <c r="F176" s="140">
        <f t="shared" si="9"/>
        <v>5.7799999999999997E-2</v>
      </c>
      <c r="G176" s="254">
        <v>0.55694444444444446</v>
      </c>
      <c r="H176" s="254">
        <v>0.57847222222222217</v>
      </c>
      <c r="I176" s="255">
        <v>8.6199999999999992</v>
      </c>
      <c r="J176" s="268">
        <v>16.18</v>
      </c>
      <c r="K176" s="167">
        <v>2.4708999999999999</v>
      </c>
      <c r="L176" s="140">
        <v>2.3561999999999999</v>
      </c>
    </row>
    <row r="177" spans="1:12" s="140" customFormat="1" x14ac:dyDescent="0.3">
      <c r="A177" s="252">
        <v>3</v>
      </c>
      <c r="B177" s="280"/>
      <c r="C177" s="12">
        <v>1</v>
      </c>
      <c r="D177" s="253">
        <f t="shared" si="7"/>
        <v>0.62285904716535301</v>
      </c>
      <c r="E177" s="140">
        <v>57.8</v>
      </c>
      <c r="F177" s="140">
        <f t="shared" si="9"/>
        <v>5.7799999999999997E-2</v>
      </c>
      <c r="G177" s="254">
        <v>0.55694444444444446</v>
      </c>
      <c r="H177" s="254">
        <v>0.57986111111111105</v>
      </c>
      <c r="I177" s="255">
        <v>8.6199999999999992</v>
      </c>
      <c r="J177" s="268">
        <v>15.25</v>
      </c>
      <c r="K177" s="167">
        <v>2.4708999999999999</v>
      </c>
      <c r="L177" s="140">
        <v>2.3641000000000001</v>
      </c>
    </row>
    <row r="178" spans="1:12" s="140" customFormat="1" x14ac:dyDescent="0.3">
      <c r="A178" s="252">
        <v>4</v>
      </c>
      <c r="B178" s="280"/>
      <c r="C178" s="12">
        <v>1</v>
      </c>
      <c r="D178" s="253">
        <f t="shared" si="7"/>
        <v>0.62285904716535301</v>
      </c>
      <c r="E178" s="140">
        <v>57.8</v>
      </c>
      <c r="F178" s="140">
        <f t="shared" si="9"/>
        <v>5.7799999999999997E-2</v>
      </c>
      <c r="G178" s="254">
        <v>0.55694444444444446</v>
      </c>
      <c r="H178" s="254">
        <v>0.58194444444444449</v>
      </c>
      <c r="I178" s="255">
        <v>8.6199999999999992</v>
      </c>
      <c r="J178" s="268">
        <v>15.19</v>
      </c>
      <c r="K178" s="167">
        <v>2.4708999999999999</v>
      </c>
      <c r="L178" s="140">
        <v>2.3441000000000001</v>
      </c>
    </row>
    <row r="179" spans="1:12" s="140" customFormat="1" x14ac:dyDescent="0.3">
      <c r="A179" s="252">
        <v>5</v>
      </c>
      <c r="B179" s="280"/>
      <c r="C179" s="12">
        <v>1.04</v>
      </c>
      <c r="D179" s="253">
        <f t="shared" si="7"/>
        <v>0.64777340905196712</v>
      </c>
      <c r="E179" s="140">
        <v>57.8</v>
      </c>
      <c r="F179" s="140">
        <f t="shared" si="9"/>
        <v>5.7799999999999997E-2</v>
      </c>
      <c r="G179" s="254">
        <v>0.55694444444444446</v>
      </c>
      <c r="H179" s="254">
        <v>0.58124999999999993</v>
      </c>
      <c r="I179" s="255">
        <v>8.6199999999999992</v>
      </c>
      <c r="J179" s="268">
        <v>16.8</v>
      </c>
      <c r="K179" s="167">
        <v>2.4708999999999999</v>
      </c>
      <c r="L179" s="140">
        <v>2.3155000000000001</v>
      </c>
    </row>
    <row r="180" spans="1:12" s="140" customFormat="1" x14ac:dyDescent="0.3">
      <c r="A180" s="252" t="s">
        <v>16</v>
      </c>
      <c r="B180" s="280"/>
      <c r="C180" s="12">
        <v>0</v>
      </c>
      <c r="D180" s="253">
        <f t="shared" si="7"/>
        <v>0</v>
      </c>
      <c r="E180" s="140">
        <v>57.8</v>
      </c>
      <c r="F180" s="140">
        <f t="shared" si="9"/>
        <v>5.7799999999999997E-2</v>
      </c>
      <c r="G180" s="254">
        <v>0.55694444444444446</v>
      </c>
      <c r="H180" s="254">
        <v>0.58263888888888882</v>
      </c>
      <c r="I180" s="255">
        <v>8.6199999999999992</v>
      </c>
      <c r="J180" s="267">
        <v>8.24</v>
      </c>
      <c r="K180" s="167">
        <v>2.4708999999999999</v>
      </c>
      <c r="L180" s="140">
        <v>2.4855</v>
      </c>
    </row>
    <row r="181" spans="1:12" s="140" customFormat="1" x14ac:dyDescent="0.3">
      <c r="A181" s="252">
        <v>1</v>
      </c>
      <c r="B181" s="280">
        <v>500</v>
      </c>
      <c r="C181" s="12">
        <v>1</v>
      </c>
      <c r="D181" s="253">
        <f t="shared" si="7"/>
        <v>0.62285904716535301</v>
      </c>
      <c r="E181" s="140">
        <v>57.8</v>
      </c>
      <c r="F181" s="140">
        <f t="shared" si="9"/>
        <v>5.7799999999999997E-2</v>
      </c>
      <c r="G181" s="254">
        <v>0.59305555555555556</v>
      </c>
      <c r="H181" s="254">
        <v>0.61805555555555558</v>
      </c>
      <c r="I181" s="255">
        <v>8.58</v>
      </c>
      <c r="J181" s="268">
        <v>16.88</v>
      </c>
      <c r="K181" s="167">
        <v>2.4771000000000001</v>
      </c>
      <c r="L181" s="140">
        <v>2.3237000000000001</v>
      </c>
    </row>
    <row r="182" spans="1:12" s="140" customFormat="1" x14ac:dyDescent="0.3">
      <c r="A182" s="252">
        <v>2</v>
      </c>
      <c r="B182" s="280"/>
      <c r="C182" s="12">
        <v>1.06</v>
      </c>
      <c r="D182" s="253">
        <f t="shared" si="7"/>
        <v>0.66023058999527418</v>
      </c>
      <c r="E182" s="140">
        <v>57.8</v>
      </c>
      <c r="F182" s="140">
        <f t="shared" si="9"/>
        <v>5.7799999999999997E-2</v>
      </c>
      <c r="G182" s="254">
        <v>0.59305555555555556</v>
      </c>
      <c r="H182" s="254">
        <v>0.6166666666666667</v>
      </c>
      <c r="I182" s="255">
        <v>8.58</v>
      </c>
      <c r="J182" s="267">
        <v>16.05</v>
      </c>
      <c r="K182" s="167">
        <v>2.4771000000000001</v>
      </c>
      <c r="L182" s="140">
        <v>2.3252999999999999</v>
      </c>
    </row>
    <row r="183" spans="1:12" s="140" customFormat="1" x14ac:dyDescent="0.3">
      <c r="A183" s="252">
        <v>3</v>
      </c>
      <c r="B183" s="280"/>
      <c r="C183" s="12">
        <v>1.05</v>
      </c>
      <c r="D183" s="253">
        <f t="shared" si="7"/>
        <v>0.6540019995236207</v>
      </c>
      <c r="E183" s="140">
        <v>57.8</v>
      </c>
      <c r="F183" s="140">
        <f t="shared" si="9"/>
        <v>5.7799999999999997E-2</v>
      </c>
      <c r="G183" s="254">
        <v>0.59305555555555556</v>
      </c>
      <c r="H183" s="254">
        <v>0.61597222222222225</v>
      </c>
      <c r="I183" s="255">
        <v>8.58</v>
      </c>
      <c r="J183" s="267">
        <v>15.98</v>
      </c>
      <c r="K183" s="167">
        <v>2.4771000000000001</v>
      </c>
      <c r="L183" s="140">
        <v>2.3302</v>
      </c>
    </row>
    <row r="184" spans="1:12" s="140" customFormat="1" x14ac:dyDescent="0.3">
      <c r="A184" s="252">
        <v>4</v>
      </c>
      <c r="B184" s="280"/>
      <c r="C184" s="12">
        <v>1.01</v>
      </c>
      <c r="D184" s="253">
        <f t="shared" si="7"/>
        <v>0.62908763763700659</v>
      </c>
      <c r="E184" s="140">
        <v>57.8</v>
      </c>
      <c r="F184" s="140">
        <f t="shared" si="9"/>
        <v>5.7799999999999997E-2</v>
      </c>
      <c r="G184" s="254">
        <v>0.59305555555555556</v>
      </c>
      <c r="H184" s="254">
        <v>0.61458333333333337</v>
      </c>
      <c r="I184" s="255">
        <v>8.58</v>
      </c>
      <c r="J184" s="267">
        <v>15.68</v>
      </c>
      <c r="K184" s="167">
        <v>2.4771000000000001</v>
      </c>
      <c r="L184" s="140">
        <v>2.3462000000000001</v>
      </c>
    </row>
    <row r="185" spans="1:12" s="140" customFormat="1" x14ac:dyDescent="0.3">
      <c r="A185" s="252">
        <v>5</v>
      </c>
      <c r="B185" s="280"/>
      <c r="C185" s="12">
        <v>0.92</v>
      </c>
      <c r="D185" s="253">
        <f t="shared" si="7"/>
        <v>0.57303032339212479</v>
      </c>
      <c r="E185" s="140">
        <v>57.8</v>
      </c>
      <c r="F185" s="140">
        <f t="shared" si="9"/>
        <v>5.7799999999999997E-2</v>
      </c>
      <c r="G185" s="254">
        <v>0.59305555555555556</v>
      </c>
      <c r="H185" s="254">
        <v>0.61388888888888882</v>
      </c>
      <c r="I185" s="255">
        <v>8.58</v>
      </c>
      <c r="J185" s="267">
        <v>13.95</v>
      </c>
      <c r="K185" s="167">
        <v>2.4771000000000001</v>
      </c>
      <c r="L185" s="140">
        <v>2.3538000000000001</v>
      </c>
    </row>
    <row r="186" spans="1:12" s="140" customFormat="1" x14ac:dyDescent="0.3">
      <c r="A186" s="252" t="s">
        <v>16</v>
      </c>
      <c r="B186" s="280"/>
      <c r="C186" s="12">
        <v>0</v>
      </c>
      <c r="D186" s="253">
        <f t="shared" si="7"/>
        <v>0</v>
      </c>
      <c r="E186" s="140">
        <v>57.8</v>
      </c>
      <c r="F186" s="140">
        <f t="shared" si="9"/>
        <v>5.7799999999999997E-2</v>
      </c>
      <c r="G186" s="254">
        <v>0.59305555555555556</v>
      </c>
      <c r="H186" s="254">
        <v>0.61944444444444446</v>
      </c>
      <c r="I186" s="255">
        <v>8.58</v>
      </c>
      <c r="J186" s="267">
        <v>7.98</v>
      </c>
      <c r="K186" s="167">
        <v>2.4771000000000001</v>
      </c>
      <c r="L186" s="140">
        <v>2.4819</v>
      </c>
    </row>
    <row r="187" spans="1:12" s="140" customFormat="1" x14ac:dyDescent="0.3">
      <c r="A187" s="252">
        <v>1</v>
      </c>
      <c r="B187" s="280">
        <v>700</v>
      </c>
      <c r="C187" s="12">
        <v>1.02</v>
      </c>
      <c r="D187" s="253">
        <f t="shared" si="7"/>
        <v>0.63531622810866006</v>
      </c>
      <c r="E187" s="140">
        <v>57.8</v>
      </c>
      <c r="F187" s="140">
        <f t="shared" si="9"/>
        <v>5.7799999999999997E-2</v>
      </c>
      <c r="G187" s="254">
        <v>0.63055555555555554</v>
      </c>
      <c r="H187" s="254">
        <v>0.65416666666666667</v>
      </c>
      <c r="I187" s="255">
        <v>8.58</v>
      </c>
      <c r="J187" s="267">
        <v>17.25</v>
      </c>
      <c r="K187" s="167">
        <v>2.4771000000000001</v>
      </c>
      <c r="L187" s="140">
        <v>2.3294999999999999</v>
      </c>
    </row>
    <row r="188" spans="1:12" s="140" customFormat="1" x14ac:dyDescent="0.3">
      <c r="A188" s="252">
        <v>2</v>
      </c>
      <c r="B188" s="280"/>
      <c r="C188" s="12">
        <v>1.03</v>
      </c>
      <c r="D188" s="253">
        <f t="shared" si="7"/>
        <v>0.64154481858031365</v>
      </c>
      <c r="E188" s="140">
        <v>57.8</v>
      </c>
      <c r="F188" s="140">
        <f t="shared" si="9"/>
        <v>5.7799999999999997E-2</v>
      </c>
      <c r="G188" s="254">
        <v>0.63055555555555554</v>
      </c>
      <c r="H188" s="254">
        <v>0.65208333333333335</v>
      </c>
      <c r="I188" s="255">
        <v>8.58</v>
      </c>
      <c r="J188" s="267">
        <v>16.309999999999999</v>
      </c>
      <c r="K188" s="167">
        <v>2.4771000000000001</v>
      </c>
      <c r="L188" s="140">
        <v>2.3275999999999999</v>
      </c>
    </row>
    <row r="189" spans="1:12" s="140" customFormat="1" x14ac:dyDescent="0.3">
      <c r="A189" s="252">
        <v>3</v>
      </c>
      <c r="B189" s="280"/>
      <c r="C189" s="12">
        <v>1</v>
      </c>
      <c r="D189" s="253">
        <f t="shared" si="7"/>
        <v>0.62285904716535301</v>
      </c>
      <c r="E189" s="140">
        <v>57.8</v>
      </c>
      <c r="F189" s="140">
        <f t="shared" si="9"/>
        <v>5.7799999999999997E-2</v>
      </c>
      <c r="G189" s="254">
        <v>0.63055555555555554</v>
      </c>
      <c r="H189" s="254">
        <v>0.65277777777777779</v>
      </c>
      <c r="I189" s="255">
        <v>8.58</v>
      </c>
      <c r="J189" s="267">
        <v>16.350000000000001</v>
      </c>
      <c r="K189" s="167">
        <v>2.4771000000000001</v>
      </c>
      <c r="L189" s="140">
        <v>2.3365</v>
      </c>
    </row>
    <row r="190" spans="1:12" s="140" customFormat="1" x14ac:dyDescent="0.3">
      <c r="A190" s="252">
        <v>4</v>
      </c>
      <c r="B190" s="280"/>
      <c r="C190" s="12">
        <v>1</v>
      </c>
      <c r="D190" s="253">
        <f t="shared" si="7"/>
        <v>0.62285904716535301</v>
      </c>
      <c r="E190" s="140">
        <v>57.8</v>
      </c>
      <c r="F190" s="140">
        <f t="shared" si="9"/>
        <v>5.7799999999999997E-2</v>
      </c>
      <c r="G190" s="254">
        <v>0.63055555555555554</v>
      </c>
      <c r="H190" s="254">
        <v>0.65138888888888891</v>
      </c>
      <c r="I190" s="255">
        <v>8.58</v>
      </c>
      <c r="J190" s="267">
        <v>15.16</v>
      </c>
      <c r="K190" s="167">
        <v>2.4771000000000001</v>
      </c>
      <c r="L190" s="140">
        <v>2.3329</v>
      </c>
    </row>
    <row r="191" spans="1:12" s="140" customFormat="1" x14ac:dyDescent="0.3">
      <c r="A191" s="252">
        <v>5</v>
      </c>
      <c r="B191" s="280"/>
      <c r="C191" s="12">
        <v>1.04</v>
      </c>
      <c r="D191" s="253">
        <f t="shared" si="7"/>
        <v>0.64777340905196712</v>
      </c>
      <c r="E191" s="140">
        <v>57.8</v>
      </c>
      <c r="F191" s="140">
        <f>(E191/1000)</f>
        <v>5.7799999999999997E-2</v>
      </c>
      <c r="G191" s="254">
        <v>0.63055555555555554</v>
      </c>
      <c r="H191" s="254">
        <v>0.65486111111111112</v>
      </c>
      <c r="I191" s="255">
        <v>8.58</v>
      </c>
      <c r="J191" s="267">
        <v>18.420000000000002</v>
      </c>
      <c r="K191" s="167">
        <v>2.4771000000000001</v>
      </c>
      <c r="L191" s="140">
        <v>2.2797999999999998</v>
      </c>
    </row>
    <row r="192" spans="1:12" s="140" customFormat="1" x14ac:dyDescent="0.3">
      <c r="A192" s="252" t="s">
        <v>16</v>
      </c>
      <c r="B192" s="280"/>
      <c r="C192" s="12">
        <v>0</v>
      </c>
      <c r="D192" s="253">
        <f t="shared" si="7"/>
        <v>0</v>
      </c>
      <c r="E192" s="140">
        <v>57.8</v>
      </c>
      <c r="F192" s="140">
        <f>(E192/1000)</f>
        <v>5.7799999999999997E-2</v>
      </c>
      <c r="G192" s="254">
        <v>0.63055555555555554</v>
      </c>
      <c r="H192" s="254">
        <v>0.65625</v>
      </c>
      <c r="I192" s="255">
        <v>8.58</v>
      </c>
      <c r="J192" s="267">
        <v>8.56</v>
      </c>
      <c r="K192" s="167">
        <v>2.4771000000000001</v>
      </c>
      <c r="L192" s="140">
        <v>2.4817999999999998</v>
      </c>
    </row>
    <row r="193" spans="1:12" x14ac:dyDescent="0.3">
      <c r="A193" s="140"/>
      <c r="B193" s="140"/>
      <c r="C193" s="140"/>
      <c r="D193" s="29">
        <f>AVERAGE(D151:D155,D157:D161)</f>
        <v>0.63095621477850261</v>
      </c>
      <c r="E193" s="140"/>
      <c r="F193" s="140"/>
      <c r="G193" s="140"/>
      <c r="H193" s="140"/>
      <c r="I193" s="140"/>
      <c r="J193" s="167"/>
      <c r="K193" s="167"/>
      <c r="L193" s="140"/>
    </row>
    <row r="194" spans="1:12" x14ac:dyDescent="0.3">
      <c r="A194" s="140"/>
      <c r="B194" s="140"/>
      <c r="C194" s="140"/>
      <c r="D194" s="29">
        <f>STDEV(D151:D155,D157:D161)</f>
        <v>2.4398625535740171E-2</v>
      </c>
      <c r="E194" s="140"/>
      <c r="F194" s="140"/>
      <c r="G194" s="140"/>
      <c r="H194" s="140"/>
      <c r="I194" s="140"/>
      <c r="J194" s="167"/>
      <c r="K194" s="167"/>
      <c r="L194" s="140"/>
    </row>
    <row r="195" spans="1:12" x14ac:dyDescent="0.3">
      <c r="A195" s="140"/>
      <c r="B195" s="140"/>
      <c r="C195" s="140"/>
      <c r="D195" s="140"/>
      <c r="E195" s="140"/>
      <c r="F195" s="140"/>
      <c r="G195" s="140"/>
      <c r="H195" s="140"/>
      <c r="I195" s="140"/>
      <c r="J195" s="167"/>
      <c r="K195" s="167"/>
      <c r="L195" s="140"/>
    </row>
    <row r="196" spans="1:12" x14ac:dyDescent="0.3">
      <c r="A196" s="140"/>
      <c r="B196" s="140"/>
      <c r="C196" s="140"/>
      <c r="D196" s="140"/>
      <c r="E196" s="140"/>
      <c r="F196" s="140"/>
      <c r="G196" s="140"/>
      <c r="H196" s="140"/>
      <c r="I196" s="140"/>
      <c r="J196" s="167"/>
      <c r="K196" s="167"/>
      <c r="L196" s="140"/>
    </row>
    <row r="197" spans="1:12" x14ac:dyDescent="0.3">
      <c r="A197" s="140"/>
      <c r="B197" s="140"/>
      <c r="C197" s="140"/>
      <c r="D197" s="140"/>
      <c r="E197" s="140"/>
      <c r="F197" s="140"/>
      <c r="G197" s="140"/>
      <c r="H197" s="140"/>
      <c r="I197" s="140"/>
      <c r="J197" s="167"/>
      <c r="K197" s="167"/>
      <c r="L197" s="140"/>
    </row>
    <row r="198" spans="1:12" x14ac:dyDescent="0.3">
      <c r="A198" s="140"/>
      <c r="B198" s="140"/>
      <c r="C198" s="140"/>
      <c r="D198" s="140"/>
      <c r="E198" s="140"/>
      <c r="F198" s="140"/>
      <c r="G198" s="140"/>
      <c r="H198" s="140"/>
      <c r="I198" s="140"/>
      <c r="J198" s="167"/>
      <c r="K198" s="167"/>
      <c r="L198" s="140"/>
    </row>
    <row r="199" spans="1:12" x14ac:dyDescent="0.3">
      <c r="A199" s="140"/>
      <c r="B199" s="140"/>
      <c r="C199" s="140"/>
      <c r="D199" s="140"/>
      <c r="E199" s="140"/>
      <c r="F199" s="140"/>
      <c r="G199" s="140"/>
      <c r="H199" s="140"/>
      <c r="I199" s="140"/>
      <c r="J199" s="167"/>
      <c r="K199" s="167"/>
      <c r="L199" s="140"/>
    </row>
    <row r="200" spans="1:12" x14ac:dyDescent="0.3">
      <c r="A200" s="140"/>
      <c r="B200" s="140"/>
      <c r="C200" s="140"/>
      <c r="D200" s="140"/>
      <c r="E200" s="140"/>
      <c r="F200" s="140"/>
      <c r="G200" s="140"/>
      <c r="H200" s="140"/>
      <c r="I200" s="140"/>
      <c r="J200" s="167"/>
      <c r="K200" s="167"/>
      <c r="L200" s="140"/>
    </row>
    <row r="201" spans="1:12" x14ac:dyDescent="0.3">
      <c r="A201" s="140"/>
      <c r="B201" s="140"/>
      <c r="C201" s="140"/>
      <c r="D201" s="140"/>
      <c r="E201" s="140"/>
      <c r="F201" s="140"/>
      <c r="G201" s="140"/>
      <c r="H201" s="140"/>
      <c r="I201" s="140"/>
      <c r="J201" s="167"/>
      <c r="K201" s="167"/>
      <c r="L201" s="140"/>
    </row>
    <row r="202" spans="1:12" x14ac:dyDescent="0.3">
      <c r="A202" s="140"/>
      <c r="B202" s="140"/>
      <c r="C202" s="140"/>
      <c r="D202" s="140"/>
      <c r="E202" s="140"/>
      <c r="F202" s="140"/>
      <c r="G202" s="140"/>
      <c r="H202" s="140"/>
      <c r="I202" s="140"/>
      <c r="J202" s="167"/>
      <c r="K202" s="167"/>
      <c r="L202" s="140"/>
    </row>
    <row r="203" spans="1:12" x14ac:dyDescent="0.3">
      <c r="A203" s="140"/>
      <c r="B203" s="140"/>
      <c r="C203" s="140"/>
      <c r="D203" s="140"/>
      <c r="E203" s="140"/>
      <c r="F203" s="140"/>
      <c r="G203" s="140"/>
      <c r="H203" s="140"/>
      <c r="I203" s="140"/>
      <c r="J203" s="167"/>
      <c r="K203" s="167"/>
      <c r="L203" s="140"/>
    </row>
    <row r="204" spans="1:12" x14ac:dyDescent="0.3">
      <c r="A204" s="140"/>
      <c r="B204" s="140"/>
      <c r="C204" s="140"/>
      <c r="D204" s="140"/>
      <c r="E204" s="140"/>
      <c r="F204" s="140"/>
      <c r="G204" s="140"/>
      <c r="H204" s="140"/>
      <c r="I204" s="140"/>
      <c r="J204" s="167"/>
      <c r="K204" s="167"/>
      <c r="L204" s="140"/>
    </row>
    <row r="205" spans="1:12" x14ac:dyDescent="0.3">
      <c r="A205" s="140"/>
      <c r="B205" s="140"/>
      <c r="C205" s="140"/>
      <c r="D205" s="140"/>
      <c r="E205" s="140"/>
      <c r="F205" s="140"/>
      <c r="G205" s="140"/>
      <c r="H205" s="140"/>
      <c r="I205" s="140"/>
      <c r="J205" s="167"/>
      <c r="K205" s="167"/>
      <c r="L205" s="140"/>
    </row>
    <row r="206" spans="1:12" x14ac:dyDescent="0.3">
      <c r="A206" s="140"/>
      <c r="B206" s="140"/>
      <c r="C206" s="140"/>
      <c r="D206" s="140"/>
      <c r="E206" s="140"/>
      <c r="F206" s="140"/>
      <c r="G206" s="140"/>
      <c r="H206" s="140"/>
      <c r="I206" s="140"/>
      <c r="J206" s="167"/>
      <c r="K206" s="167"/>
      <c r="L206" s="140"/>
    </row>
    <row r="207" spans="1:12" x14ac:dyDescent="0.3">
      <c r="A207" s="140"/>
      <c r="B207" s="140"/>
      <c r="C207" s="140"/>
      <c r="D207" s="140"/>
      <c r="E207" s="140"/>
      <c r="F207" s="140"/>
      <c r="G207" s="140"/>
      <c r="H207" s="140"/>
      <c r="I207" s="140"/>
      <c r="J207" s="167"/>
      <c r="K207" s="167"/>
      <c r="L207" s="140"/>
    </row>
    <row r="208" spans="1:12" x14ac:dyDescent="0.3">
      <c r="A208" s="140"/>
      <c r="B208" s="140"/>
      <c r="C208" s="140"/>
      <c r="D208" s="140"/>
      <c r="E208" s="140"/>
      <c r="F208" s="140"/>
      <c r="G208" s="140"/>
      <c r="H208" s="140"/>
      <c r="I208" s="140"/>
      <c r="J208" s="167"/>
      <c r="K208" s="167"/>
      <c r="L208" s="140"/>
    </row>
    <row r="209" spans="1:12" x14ac:dyDescent="0.3">
      <c r="A209" s="140"/>
      <c r="B209" s="140"/>
      <c r="C209" s="140"/>
      <c r="D209" s="140"/>
      <c r="E209" s="140"/>
      <c r="F209" s="140"/>
      <c r="G209" s="140"/>
      <c r="H209" s="140"/>
      <c r="I209" s="140"/>
      <c r="J209" s="167"/>
      <c r="K209" s="167"/>
      <c r="L209" s="140"/>
    </row>
    <row r="210" spans="1:12" x14ac:dyDescent="0.3">
      <c r="A210" s="140"/>
      <c r="B210" s="140"/>
      <c r="C210" s="140"/>
      <c r="D210" s="140"/>
      <c r="E210" s="140"/>
      <c r="F210" s="140"/>
      <c r="G210" s="140"/>
      <c r="H210" s="140"/>
      <c r="I210" s="140"/>
      <c r="J210" s="167"/>
      <c r="K210" s="167"/>
      <c r="L210" s="140"/>
    </row>
    <row r="211" spans="1:12" x14ac:dyDescent="0.3">
      <c r="A211" s="140"/>
      <c r="B211" s="140"/>
      <c r="C211" s="140"/>
      <c r="D211" s="140"/>
      <c r="E211" s="140"/>
      <c r="F211" s="140"/>
      <c r="G211" s="140"/>
      <c r="H211" s="140"/>
      <c r="I211" s="140"/>
      <c r="J211" s="167"/>
      <c r="K211" s="167"/>
      <c r="L211" s="140"/>
    </row>
    <row r="212" spans="1:12" x14ac:dyDescent="0.3">
      <c r="A212" s="140"/>
      <c r="B212" s="140"/>
      <c r="C212" s="140"/>
      <c r="D212" s="140"/>
      <c r="E212" s="140"/>
      <c r="F212" s="140"/>
      <c r="G212" s="140"/>
      <c r="H212" s="140"/>
      <c r="I212" s="140"/>
      <c r="J212" s="167"/>
      <c r="K212" s="167"/>
      <c r="L212" s="140"/>
    </row>
    <row r="213" spans="1:12" x14ac:dyDescent="0.3">
      <c r="A213" s="140"/>
      <c r="B213" s="140"/>
      <c r="C213" s="140"/>
      <c r="D213" s="140"/>
      <c r="E213" s="140"/>
      <c r="F213" s="140"/>
      <c r="G213" s="140"/>
      <c r="H213" s="140"/>
      <c r="I213" s="140"/>
      <c r="J213" s="167"/>
      <c r="K213" s="167"/>
      <c r="L213" s="140"/>
    </row>
    <row r="214" spans="1:12" x14ac:dyDescent="0.3">
      <c r="A214" s="140"/>
      <c r="B214" s="140"/>
      <c r="C214" s="140"/>
      <c r="D214" s="140"/>
      <c r="E214" s="140"/>
      <c r="F214" s="140"/>
      <c r="G214" s="140"/>
      <c r="H214" s="140"/>
      <c r="I214" s="140"/>
      <c r="J214" s="167"/>
      <c r="K214" s="167"/>
      <c r="L214" s="140"/>
    </row>
    <row r="215" spans="1:12" x14ac:dyDescent="0.3">
      <c r="A215" s="140"/>
      <c r="B215" s="140"/>
      <c r="C215" s="140"/>
      <c r="D215" s="140"/>
      <c r="E215" s="140"/>
      <c r="F215" s="140"/>
      <c r="G215" s="140"/>
      <c r="H215" s="140"/>
      <c r="I215" s="140"/>
      <c r="J215" s="167"/>
      <c r="K215" s="167"/>
      <c r="L215" s="140"/>
    </row>
    <row r="216" spans="1:12" x14ac:dyDescent="0.3">
      <c r="A216" s="140"/>
      <c r="B216" s="140"/>
      <c r="C216" s="140"/>
      <c r="D216" s="140"/>
      <c r="E216" s="140"/>
      <c r="F216" s="140"/>
      <c r="G216" s="140"/>
      <c r="H216" s="140"/>
      <c r="I216" s="140"/>
      <c r="J216" s="167"/>
      <c r="K216" s="167"/>
      <c r="L216" s="140"/>
    </row>
    <row r="217" spans="1:12" x14ac:dyDescent="0.3">
      <c r="A217" s="140"/>
      <c r="B217" s="140"/>
      <c r="C217" s="140"/>
      <c r="D217" s="140"/>
      <c r="E217" s="140"/>
      <c r="F217" s="140"/>
      <c r="G217" s="140"/>
      <c r="H217" s="140"/>
      <c r="I217" s="140"/>
      <c r="J217" s="167"/>
      <c r="K217" s="167"/>
      <c r="L217" s="140"/>
    </row>
    <row r="218" spans="1:12" x14ac:dyDescent="0.3">
      <c r="A218" s="140"/>
      <c r="B218" s="140"/>
      <c r="C218" s="140"/>
      <c r="D218" s="140"/>
      <c r="E218" s="140"/>
      <c r="F218" s="140"/>
      <c r="G218" s="140"/>
      <c r="H218" s="140"/>
      <c r="I218" s="140"/>
      <c r="J218" s="167"/>
      <c r="K218" s="167"/>
      <c r="L218" s="140"/>
    </row>
    <row r="219" spans="1:12" x14ac:dyDescent="0.3">
      <c r="A219" s="140"/>
      <c r="B219" s="140"/>
      <c r="C219" s="140"/>
      <c r="D219" s="140"/>
      <c r="E219" s="140"/>
      <c r="F219" s="140"/>
      <c r="G219" s="140"/>
      <c r="H219" s="140"/>
      <c r="I219" s="140"/>
      <c r="J219" s="167"/>
      <c r="K219" s="167"/>
      <c r="L219" s="140"/>
    </row>
    <row r="220" spans="1:12" x14ac:dyDescent="0.3">
      <c r="A220" s="140"/>
      <c r="B220" s="140"/>
      <c r="C220" s="140"/>
      <c r="D220" s="140"/>
      <c r="E220" s="140"/>
      <c r="F220" s="140"/>
      <c r="G220" s="140"/>
      <c r="H220" s="140"/>
      <c r="I220" s="140"/>
      <c r="J220" s="167"/>
      <c r="K220" s="167"/>
      <c r="L220" s="140"/>
    </row>
    <row r="221" spans="1:12" x14ac:dyDescent="0.3">
      <c r="A221" s="140"/>
      <c r="B221" s="140"/>
      <c r="C221" s="140"/>
      <c r="D221" s="140"/>
      <c r="E221" s="140"/>
      <c r="F221" s="140"/>
      <c r="G221" s="140"/>
      <c r="H221" s="140"/>
      <c r="I221" s="140"/>
      <c r="J221" s="167"/>
      <c r="K221" s="167"/>
      <c r="L221" s="140"/>
    </row>
    <row r="222" spans="1:12" x14ac:dyDescent="0.3">
      <c r="A222" s="140"/>
      <c r="B222" s="140"/>
      <c r="C222" s="140"/>
      <c r="D222" s="140"/>
      <c r="E222" s="140"/>
      <c r="F222" s="140"/>
      <c r="G222" s="140"/>
      <c r="H222" s="140"/>
      <c r="I222" s="140"/>
      <c r="J222" s="167"/>
      <c r="K222" s="167"/>
      <c r="L222" s="140"/>
    </row>
    <row r="223" spans="1:12" x14ac:dyDescent="0.3">
      <c r="A223" s="140"/>
      <c r="B223" s="140"/>
      <c r="C223" s="140"/>
      <c r="D223" s="140"/>
      <c r="E223" s="140"/>
      <c r="F223" s="140"/>
      <c r="G223" s="140"/>
      <c r="H223" s="140"/>
      <c r="I223" s="140"/>
      <c r="J223" s="167"/>
      <c r="K223" s="167"/>
      <c r="L223" s="140"/>
    </row>
    <row r="224" spans="1:12" x14ac:dyDescent="0.3">
      <c r="A224" s="140"/>
      <c r="B224" s="140"/>
      <c r="C224" s="140"/>
      <c r="D224" s="140"/>
      <c r="E224" s="140"/>
      <c r="F224" s="140"/>
      <c r="G224" s="140"/>
      <c r="H224" s="140"/>
      <c r="I224" s="140"/>
      <c r="J224" s="167"/>
      <c r="K224" s="167"/>
      <c r="L224" s="140"/>
    </row>
    <row r="225" spans="1:12" x14ac:dyDescent="0.3">
      <c r="A225" s="140"/>
      <c r="B225" s="140"/>
      <c r="C225" s="140"/>
      <c r="D225" s="140"/>
      <c r="E225" s="140"/>
      <c r="F225" s="140"/>
      <c r="G225" s="140"/>
      <c r="H225" s="140"/>
      <c r="I225" s="140"/>
      <c r="J225" s="167"/>
      <c r="K225" s="167"/>
      <c r="L225" s="140"/>
    </row>
    <row r="226" spans="1:12" x14ac:dyDescent="0.3">
      <c r="A226" s="140"/>
      <c r="B226" s="140"/>
      <c r="C226" s="140"/>
      <c r="D226" s="140"/>
      <c r="E226" s="140"/>
      <c r="F226" s="140"/>
      <c r="G226" s="140"/>
      <c r="H226" s="140"/>
      <c r="I226" s="140"/>
      <c r="J226" s="167"/>
      <c r="K226" s="167"/>
      <c r="L226" s="140"/>
    </row>
    <row r="227" spans="1:12" x14ac:dyDescent="0.3">
      <c r="A227" s="140"/>
      <c r="B227" s="140"/>
      <c r="C227" s="140"/>
      <c r="D227" s="140"/>
      <c r="E227" s="140"/>
      <c r="F227" s="140"/>
      <c r="G227" s="140"/>
      <c r="H227" s="140"/>
      <c r="I227" s="140"/>
      <c r="J227" s="167"/>
      <c r="K227" s="167"/>
      <c r="L227" s="140"/>
    </row>
    <row r="228" spans="1:12" x14ac:dyDescent="0.3">
      <c r="A228" s="140"/>
      <c r="B228" s="140"/>
      <c r="C228" s="140"/>
      <c r="D228" s="140"/>
      <c r="E228" s="140"/>
      <c r="F228" s="140"/>
      <c r="G228" s="140"/>
      <c r="H228" s="140"/>
      <c r="I228" s="140"/>
      <c r="J228" s="167"/>
      <c r="K228" s="167"/>
      <c r="L228" s="140"/>
    </row>
    <row r="229" spans="1:12" x14ac:dyDescent="0.3">
      <c r="A229" s="140"/>
      <c r="B229" s="140"/>
      <c r="C229" s="140"/>
      <c r="D229" s="140"/>
      <c r="E229" s="140"/>
      <c r="F229" s="140"/>
      <c r="G229" s="140"/>
      <c r="H229" s="140"/>
      <c r="I229" s="140"/>
      <c r="J229" s="167"/>
      <c r="K229" s="167"/>
      <c r="L229" s="140"/>
    </row>
    <row r="230" spans="1:12" x14ac:dyDescent="0.3">
      <c r="A230" s="140"/>
      <c r="B230" s="140"/>
      <c r="C230" s="140"/>
      <c r="D230" s="140"/>
      <c r="E230" s="140"/>
      <c r="F230" s="140"/>
      <c r="G230" s="140"/>
      <c r="H230" s="140"/>
      <c r="I230" s="140"/>
      <c r="J230" s="167"/>
      <c r="K230" s="167"/>
      <c r="L230" s="140"/>
    </row>
    <row r="231" spans="1:12" x14ac:dyDescent="0.3">
      <c r="A231" s="140"/>
      <c r="B231" s="140"/>
      <c r="C231" s="140"/>
      <c r="D231" s="140"/>
      <c r="E231" s="140"/>
      <c r="F231" s="140"/>
      <c r="G231" s="140"/>
      <c r="H231" s="140"/>
      <c r="I231" s="140"/>
      <c r="J231" s="167"/>
      <c r="K231" s="167"/>
      <c r="L231" s="140"/>
    </row>
    <row r="232" spans="1:12" x14ac:dyDescent="0.3">
      <c r="A232" s="140"/>
      <c r="B232" s="140"/>
      <c r="C232" s="140"/>
      <c r="D232" s="140"/>
      <c r="E232" s="140"/>
      <c r="F232" s="140"/>
      <c r="G232" s="140"/>
      <c r="H232" s="140"/>
      <c r="I232" s="140"/>
      <c r="J232" s="167"/>
      <c r="K232" s="167"/>
      <c r="L232" s="140"/>
    </row>
    <row r="233" spans="1:12" x14ac:dyDescent="0.3">
      <c r="A233" s="140"/>
      <c r="B233" s="140"/>
      <c r="C233" s="140"/>
      <c r="D233" s="140"/>
      <c r="E233" s="140"/>
      <c r="F233" s="140"/>
      <c r="G233" s="140"/>
      <c r="H233" s="140"/>
      <c r="I233" s="140"/>
      <c r="J233" s="167"/>
      <c r="K233" s="167"/>
      <c r="L233" s="140"/>
    </row>
    <row r="234" spans="1:12" x14ac:dyDescent="0.3">
      <c r="A234" s="140"/>
      <c r="B234" s="140"/>
      <c r="C234" s="140"/>
      <c r="D234" s="140"/>
      <c r="E234" s="140"/>
      <c r="F234" s="140"/>
      <c r="G234" s="140"/>
      <c r="H234" s="140"/>
      <c r="I234" s="140"/>
      <c r="J234" s="167"/>
      <c r="K234" s="167"/>
      <c r="L234" s="140"/>
    </row>
    <row r="235" spans="1:12" x14ac:dyDescent="0.3">
      <c r="A235" s="140"/>
      <c r="B235" s="140"/>
      <c r="C235" s="140"/>
      <c r="D235" s="140"/>
      <c r="E235" s="140"/>
      <c r="F235" s="140"/>
      <c r="G235" s="140"/>
      <c r="H235" s="140"/>
      <c r="I235" s="140"/>
      <c r="J235" s="167"/>
      <c r="K235" s="167"/>
      <c r="L235" s="140"/>
    </row>
    <row r="236" spans="1:12" x14ac:dyDescent="0.3">
      <c r="A236" s="140"/>
      <c r="B236" s="140"/>
      <c r="C236" s="140"/>
      <c r="D236" s="140"/>
      <c r="E236" s="140"/>
      <c r="F236" s="140"/>
      <c r="G236" s="140"/>
      <c r="H236" s="140"/>
      <c r="I236" s="140"/>
      <c r="J236" s="167"/>
      <c r="K236" s="167"/>
      <c r="L236" s="140"/>
    </row>
    <row r="237" spans="1:12" x14ac:dyDescent="0.3">
      <c r="A237" s="140"/>
      <c r="B237" s="140"/>
      <c r="C237" s="140"/>
      <c r="D237" s="140"/>
      <c r="E237" s="140"/>
      <c r="F237" s="140"/>
      <c r="G237" s="140"/>
      <c r="H237" s="140"/>
      <c r="I237" s="140"/>
      <c r="J237" s="167"/>
      <c r="K237" s="167"/>
      <c r="L237" s="140"/>
    </row>
    <row r="238" spans="1:12" x14ac:dyDescent="0.3">
      <c r="A238" s="140"/>
      <c r="B238" s="140"/>
      <c r="C238" s="140"/>
      <c r="D238" s="140"/>
      <c r="E238" s="140"/>
      <c r="F238" s="140"/>
      <c r="G238" s="140"/>
      <c r="H238" s="140"/>
      <c r="I238" s="140"/>
      <c r="J238" s="167"/>
      <c r="K238" s="167"/>
      <c r="L238" s="140"/>
    </row>
    <row r="239" spans="1:12" x14ac:dyDescent="0.3">
      <c r="A239" s="140"/>
      <c r="B239" s="140"/>
      <c r="C239" s="140"/>
      <c r="D239" s="140"/>
      <c r="E239" s="140"/>
      <c r="F239" s="140"/>
      <c r="G239" s="140"/>
      <c r="H239" s="140"/>
      <c r="I239" s="140"/>
      <c r="J239" s="167"/>
      <c r="K239" s="167"/>
      <c r="L239" s="140"/>
    </row>
    <row r="240" spans="1:12" x14ac:dyDescent="0.3">
      <c r="A240" s="140"/>
      <c r="B240" s="140"/>
      <c r="C240" s="140"/>
      <c r="D240" s="140"/>
      <c r="E240" s="140"/>
      <c r="F240" s="140"/>
      <c r="G240" s="140"/>
      <c r="H240" s="140"/>
      <c r="I240" s="140"/>
      <c r="J240" s="167"/>
      <c r="K240" s="167"/>
      <c r="L240" s="140"/>
    </row>
    <row r="241" spans="1:12" x14ac:dyDescent="0.3">
      <c r="A241" s="140"/>
      <c r="B241" s="140"/>
      <c r="C241" s="140"/>
      <c r="D241" s="140"/>
      <c r="E241" s="140"/>
      <c r="F241" s="140"/>
      <c r="G241" s="140"/>
      <c r="H241" s="140"/>
      <c r="I241" s="140"/>
      <c r="J241" s="167"/>
      <c r="K241" s="167"/>
      <c r="L241" s="140"/>
    </row>
    <row r="242" spans="1:12" x14ac:dyDescent="0.3">
      <c r="A242" s="140"/>
      <c r="B242" s="140"/>
      <c r="C242" s="140"/>
      <c r="D242" s="140"/>
      <c r="E242" s="140"/>
      <c r="F242" s="140"/>
      <c r="G242" s="140"/>
      <c r="H242" s="140"/>
      <c r="I242" s="140"/>
      <c r="J242" s="167"/>
      <c r="K242" s="167"/>
      <c r="L242" s="140"/>
    </row>
    <row r="243" spans="1:12" x14ac:dyDescent="0.3">
      <c r="A243" s="140"/>
      <c r="B243" s="140"/>
      <c r="C243" s="140"/>
      <c r="D243" s="140"/>
      <c r="E243" s="140"/>
      <c r="F243" s="140"/>
      <c r="G243" s="140"/>
      <c r="H243" s="140"/>
      <c r="I243" s="140"/>
      <c r="J243" s="167"/>
      <c r="K243" s="167"/>
      <c r="L243" s="140"/>
    </row>
    <row r="244" spans="1:12" x14ac:dyDescent="0.3">
      <c r="A244" s="140"/>
      <c r="B244" s="140"/>
      <c r="C244" s="140"/>
      <c r="D244" s="140"/>
      <c r="E244" s="140"/>
      <c r="F244" s="140"/>
      <c r="G244" s="140"/>
      <c r="H244" s="140"/>
      <c r="I244" s="140"/>
      <c r="J244" s="167"/>
      <c r="K244" s="167"/>
      <c r="L244" s="140"/>
    </row>
    <row r="245" spans="1:12" x14ac:dyDescent="0.3">
      <c r="A245" s="140"/>
      <c r="B245" s="140"/>
      <c r="C245" s="140"/>
      <c r="D245" s="140"/>
      <c r="E245" s="140"/>
      <c r="F245" s="140"/>
      <c r="G245" s="140"/>
      <c r="H245" s="140"/>
      <c r="I245" s="140"/>
      <c r="J245" s="167"/>
      <c r="K245" s="167"/>
      <c r="L245" s="140"/>
    </row>
    <row r="246" spans="1:12" x14ac:dyDescent="0.3">
      <c r="A246" s="140"/>
      <c r="B246" s="140"/>
      <c r="C246" s="140"/>
      <c r="D246" s="140"/>
      <c r="E246" s="140"/>
      <c r="F246" s="140"/>
      <c r="G246" s="140"/>
      <c r="H246" s="140"/>
      <c r="I246" s="140"/>
      <c r="J246" s="167"/>
      <c r="K246" s="167"/>
      <c r="L246" s="140"/>
    </row>
    <row r="247" spans="1:12" x14ac:dyDescent="0.3">
      <c r="A247" s="140"/>
      <c r="B247" s="140"/>
      <c r="C247" s="140"/>
      <c r="D247" s="140"/>
      <c r="E247" s="140"/>
      <c r="F247" s="140"/>
      <c r="G247" s="140"/>
      <c r="H247" s="140"/>
      <c r="I247" s="140"/>
      <c r="J247" s="167"/>
      <c r="K247" s="167"/>
      <c r="L247" s="140"/>
    </row>
    <row r="248" spans="1:12" x14ac:dyDescent="0.3">
      <c r="A248" s="140"/>
      <c r="B248" s="140"/>
      <c r="C248" s="140"/>
      <c r="D248" s="140"/>
      <c r="E248" s="140"/>
      <c r="F248" s="140"/>
      <c r="G248" s="140"/>
      <c r="H248" s="140"/>
      <c r="I248" s="140"/>
      <c r="J248" s="167"/>
      <c r="K248" s="167"/>
      <c r="L248" s="140"/>
    </row>
    <row r="249" spans="1:12" x14ac:dyDescent="0.3">
      <c r="A249" s="140"/>
      <c r="B249" s="140"/>
      <c r="C249" s="140"/>
      <c r="D249" s="140"/>
      <c r="E249" s="140"/>
      <c r="F249" s="140"/>
      <c r="G249" s="140"/>
      <c r="H249" s="140"/>
      <c r="I249" s="140"/>
      <c r="J249" s="167"/>
      <c r="K249" s="167"/>
      <c r="L249" s="140"/>
    </row>
    <row r="250" spans="1:12" x14ac:dyDescent="0.3">
      <c r="A250" s="140"/>
      <c r="B250" s="140"/>
      <c r="C250" s="140"/>
      <c r="D250" s="140"/>
      <c r="E250" s="140"/>
      <c r="F250" s="140"/>
      <c r="G250" s="140"/>
      <c r="H250" s="140"/>
      <c r="I250" s="140"/>
      <c r="J250" s="167"/>
      <c r="K250" s="167"/>
      <c r="L250" s="140"/>
    </row>
    <row r="251" spans="1:12" x14ac:dyDescent="0.3">
      <c r="A251" s="140"/>
      <c r="B251" s="140"/>
      <c r="C251" s="140"/>
      <c r="D251" s="140"/>
      <c r="E251" s="140"/>
      <c r="F251" s="140"/>
      <c r="G251" s="140"/>
      <c r="H251" s="140"/>
      <c r="I251" s="140"/>
      <c r="J251" s="167"/>
      <c r="K251" s="167"/>
      <c r="L251" s="140"/>
    </row>
    <row r="252" spans="1:12" x14ac:dyDescent="0.3">
      <c r="A252" s="140"/>
      <c r="B252" s="140"/>
      <c r="C252" s="140"/>
      <c r="D252" s="140"/>
      <c r="E252" s="140"/>
      <c r="F252" s="140"/>
      <c r="G252" s="140"/>
      <c r="H252" s="140"/>
      <c r="I252" s="140"/>
      <c r="J252" s="167"/>
      <c r="K252" s="167"/>
      <c r="L252" s="140"/>
    </row>
    <row r="253" spans="1:12" x14ac:dyDescent="0.3">
      <c r="A253" s="140"/>
      <c r="B253" s="140"/>
      <c r="C253" s="140"/>
      <c r="D253" s="140"/>
      <c r="E253" s="140"/>
      <c r="F253" s="140"/>
      <c r="G253" s="140"/>
      <c r="H253" s="140"/>
      <c r="I253" s="140"/>
      <c r="J253" s="167"/>
      <c r="K253" s="167"/>
      <c r="L253" s="140"/>
    </row>
    <row r="254" spans="1:12" x14ac:dyDescent="0.3">
      <c r="A254" s="140"/>
      <c r="B254" s="140"/>
      <c r="C254" s="140"/>
      <c r="D254" s="140"/>
      <c r="E254" s="140"/>
      <c r="F254" s="140"/>
      <c r="G254" s="140"/>
      <c r="H254" s="140"/>
      <c r="I254" s="140"/>
      <c r="J254" s="167"/>
      <c r="K254" s="167"/>
      <c r="L254" s="140"/>
    </row>
    <row r="255" spans="1:12" x14ac:dyDescent="0.3">
      <c r="A255" s="140"/>
      <c r="B255" s="140"/>
      <c r="C255" s="140"/>
      <c r="D255" s="140"/>
      <c r="E255" s="140"/>
      <c r="F255" s="140"/>
      <c r="G255" s="140"/>
      <c r="H255" s="140"/>
      <c r="I255" s="140"/>
      <c r="J255" s="167"/>
      <c r="K255" s="167"/>
      <c r="L255" s="140"/>
    </row>
    <row r="256" spans="1:12" x14ac:dyDescent="0.3">
      <c r="A256" s="140"/>
      <c r="B256" s="140"/>
      <c r="C256" s="140"/>
      <c r="D256" s="140"/>
      <c r="E256" s="140"/>
      <c r="F256" s="140"/>
      <c r="G256" s="140"/>
      <c r="H256" s="140"/>
      <c r="I256" s="140"/>
      <c r="J256" s="167"/>
      <c r="K256" s="167"/>
      <c r="L256" s="140"/>
    </row>
    <row r="257" spans="1:12" x14ac:dyDescent="0.3">
      <c r="A257" s="140"/>
      <c r="B257" s="140"/>
      <c r="C257" s="140"/>
      <c r="D257" s="140"/>
      <c r="E257" s="140"/>
      <c r="F257" s="140"/>
      <c r="G257" s="140"/>
      <c r="H257" s="140"/>
      <c r="I257" s="140"/>
      <c r="J257" s="167"/>
      <c r="K257" s="167"/>
      <c r="L257" s="140"/>
    </row>
    <row r="258" spans="1:12" x14ac:dyDescent="0.3">
      <c r="A258" s="140"/>
      <c r="B258" s="140"/>
      <c r="C258" s="140"/>
      <c r="D258" s="140"/>
      <c r="E258" s="140"/>
      <c r="F258" s="140"/>
      <c r="G258" s="140"/>
      <c r="H258" s="140"/>
      <c r="I258" s="140"/>
      <c r="J258" s="167"/>
      <c r="K258" s="167"/>
      <c r="L258" s="140"/>
    </row>
    <row r="259" spans="1:12" x14ac:dyDescent="0.3">
      <c r="A259" s="140"/>
      <c r="B259" s="140"/>
      <c r="C259" s="140"/>
      <c r="D259" s="140"/>
      <c r="E259" s="140"/>
      <c r="F259" s="140"/>
      <c r="G259" s="140"/>
      <c r="H259" s="140"/>
      <c r="I259" s="140"/>
      <c r="J259" s="167"/>
      <c r="K259" s="167"/>
      <c r="L259" s="140"/>
    </row>
    <row r="260" spans="1:12" x14ac:dyDescent="0.3">
      <c r="A260" s="140"/>
      <c r="B260" s="140"/>
      <c r="C260" s="140"/>
      <c r="D260" s="140"/>
      <c r="E260" s="140"/>
      <c r="F260" s="140"/>
      <c r="G260" s="140"/>
      <c r="H260" s="140"/>
      <c r="I260" s="140"/>
      <c r="J260" s="167"/>
      <c r="K260" s="167"/>
      <c r="L260" s="140"/>
    </row>
    <row r="261" spans="1:12" x14ac:dyDescent="0.3">
      <c r="A261" s="140"/>
      <c r="B261" s="140"/>
      <c r="C261" s="140"/>
      <c r="D261" s="140"/>
      <c r="E261" s="140"/>
      <c r="F261" s="140"/>
      <c r="G261" s="140"/>
      <c r="H261" s="140"/>
      <c r="I261" s="140"/>
      <c r="J261" s="167"/>
      <c r="K261" s="167"/>
      <c r="L261" s="140"/>
    </row>
    <row r="262" spans="1:12" x14ac:dyDescent="0.3">
      <c r="A262" s="140"/>
      <c r="B262" s="140"/>
      <c r="C262" s="140"/>
      <c r="D262" s="140"/>
      <c r="E262" s="140"/>
      <c r="F262" s="140"/>
      <c r="G262" s="140"/>
      <c r="H262" s="140"/>
      <c r="I262" s="140"/>
      <c r="J262" s="167"/>
      <c r="K262" s="167"/>
      <c r="L262" s="140"/>
    </row>
    <row r="263" spans="1:12" x14ac:dyDescent="0.3">
      <c r="A263" s="140"/>
      <c r="B263" s="140"/>
      <c r="C263" s="140"/>
      <c r="D263" s="140"/>
      <c r="E263" s="140"/>
      <c r="F263" s="140"/>
      <c r="G263" s="140"/>
      <c r="H263" s="140"/>
      <c r="I263" s="140"/>
      <c r="J263" s="167"/>
      <c r="K263" s="167"/>
      <c r="L263" s="140"/>
    </row>
    <row r="264" spans="1:12" x14ac:dyDescent="0.3">
      <c r="A264" s="140"/>
      <c r="B264" s="140"/>
      <c r="C264" s="140"/>
      <c r="D264" s="140"/>
      <c r="E264" s="140"/>
      <c r="F264" s="140"/>
      <c r="G264" s="140"/>
      <c r="H264" s="140"/>
      <c r="I264" s="140"/>
      <c r="J264" s="167"/>
      <c r="K264" s="167"/>
      <c r="L264" s="140"/>
    </row>
    <row r="265" spans="1:12" x14ac:dyDescent="0.3">
      <c r="A265" s="140"/>
      <c r="B265" s="140"/>
      <c r="C265" s="140"/>
      <c r="D265" s="140"/>
      <c r="E265" s="140"/>
      <c r="F265" s="140"/>
      <c r="G265" s="140"/>
      <c r="H265" s="140"/>
      <c r="I265" s="140"/>
      <c r="J265" s="167"/>
      <c r="K265" s="167"/>
      <c r="L265" s="140"/>
    </row>
    <row r="266" spans="1:12" x14ac:dyDescent="0.3">
      <c r="A266" s="140"/>
      <c r="B266" s="140"/>
      <c r="C266" s="140"/>
      <c r="D266" s="140"/>
      <c r="E266" s="140"/>
      <c r="F266" s="140"/>
      <c r="G266" s="140"/>
      <c r="H266" s="140"/>
      <c r="I266" s="140"/>
      <c r="J266" s="167"/>
      <c r="K266" s="167"/>
      <c r="L266" s="140"/>
    </row>
    <row r="267" spans="1:12" x14ac:dyDescent="0.3">
      <c r="A267" s="140"/>
      <c r="B267" s="140"/>
      <c r="C267" s="140"/>
      <c r="D267" s="140"/>
      <c r="E267" s="140"/>
      <c r="F267" s="140"/>
      <c r="G267" s="140"/>
      <c r="H267" s="140"/>
      <c r="I267" s="140"/>
      <c r="J267" s="167"/>
      <c r="K267" s="167"/>
      <c r="L267" s="140"/>
    </row>
    <row r="268" spans="1:12" x14ac:dyDescent="0.3">
      <c r="A268" s="140"/>
      <c r="B268" s="140"/>
      <c r="C268" s="140"/>
      <c r="D268" s="140"/>
      <c r="E268" s="140"/>
      <c r="F268" s="140"/>
      <c r="G268" s="140"/>
      <c r="H268" s="140"/>
      <c r="I268" s="140"/>
      <c r="J268" s="167"/>
      <c r="K268" s="167"/>
      <c r="L268" s="140"/>
    </row>
    <row r="269" spans="1:12" x14ac:dyDescent="0.3">
      <c r="A269" s="140"/>
      <c r="B269" s="140"/>
      <c r="C269" s="140"/>
      <c r="D269" s="140"/>
      <c r="E269" s="140"/>
      <c r="F269" s="140"/>
      <c r="G269" s="140"/>
      <c r="H269" s="140"/>
      <c r="I269" s="140"/>
      <c r="J269" s="167"/>
      <c r="K269" s="167"/>
      <c r="L269" s="140"/>
    </row>
    <row r="270" spans="1:12" x14ac:dyDescent="0.3">
      <c r="A270" s="140"/>
      <c r="B270" s="140"/>
      <c r="C270" s="140"/>
      <c r="D270" s="140"/>
      <c r="E270" s="140"/>
      <c r="F270" s="140"/>
      <c r="G270" s="140"/>
      <c r="H270" s="140"/>
      <c r="I270" s="140"/>
      <c r="J270" s="167"/>
      <c r="K270" s="167"/>
      <c r="L270" s="140"/>
    </row>
    <row r="271" spans="1:12" x14ac:dyDescent="0.3">
      <c r="A271" s="140"/>
      <c r="B271" s="140"/>
      <c r="C271" s="140"/>
      <c r="D271" s="140"/>
      <c r="E271" s="140"/>
      <c r="F271" s="140"/>
      <c r="G271" s="140"/>
      <c r="H271" s="140"/>
      <c r="I271" s="140"/>
      <c r="J271" s="167"/>
      <c r="K271" s="167"/>
      <c r="L271" s="140"/>
    </row>
    <row r="272" spans="1:12" x14ac:dyDescent="0.3">
      <c r="A272" s="140"/>
      <c r="B272" s="140"/>
      <c r="C272" s="140"/>
      <c r="D272" s="140"/>
      <c r="E272" s="140"/>
      <c r="F272" s="140"/>
      <c r="G272" s="140"/>
      <c r="H272" s="140"/>
      <c r="I272" s="140"/>
      <c r="J272" s="167"/>
      <c r="K272" s="167"/>
      <c r="L272" s="140"/>
    </row>
    <row r="273" spans="1:12" x14ac:dyDescent="0.3">
      <c r="A273" s="140"/>
      <c r="B273" s="140"/>
      <c r="C273" s="140"/>
      <c r="D273" s="140"/>
      <c r="E273" s="140"/>
      <c r="F273" s="140"/>
      <c r="G273" s="140"/>
      <c r="H273" s="140"/>
      <c r="I273" s="140"/>
      <c r="J273" s="167"/>
      <c r="K273" s="167"/>
      <c r="L273" s="140"/>
    </row>
    <row r="274" spans="1:12" x14ac:dyDescent="0.3">
      <c r="A274" s="140"/>
      <c r="B274" s="140"/>
      <c r="C274" s="140"/>
      <c r="D274" s="140"/>
      <c r="E274" s="140"/>
      <c r="F274" s="140"/>
      <c r="G274" s="140"/>
      <c r="H274" s="140"/>
      <c r="I274" s="140"/>
      <c r="J274" s="167"/>
      <c r="K274" s="167"/>
      <c r="L274" s="140"/>
    </row>
    <row r="275" spans="1:12" x14ac:dyDescent="0.3">
      <c r="A275" s="140"/>
      <c r="B275" s="140"/>
      <c r="C275" s="140"/>
      <c r="D275" s="140"/>
      <c r="E275" s="140"/>
      <c r="F275" s="140"/>
      <c r="G275" s="140"/>
      <c r="H275" s="140"/>
      <c r="I275" s="140"/>
      <c r="J275" s="167"/>
      <c r="K275" s="167"/>
      <c r="L275" s="140"/>
    </row>
    <row r="276" spans="1:12" x14ac:dyDescent="0.3">
      <c r="A276" s="140"/>
      <c r="B276" s="140"/>
      <c r="C276" s="140"/>
      <c r="D276" s="140"/>
      <c r="E276" s="140"/>
      <c r="F276" s="140"/>
      <c r="G276" s="140"/>
      <c r="H276" s="140"/>
      <c r="I276" s="140"/>
      <c r="J276" s="167"/>
      <c r="K276" s="167"/>
      <c r="L276" s="140"/>
    </row>
    <row r="277" spans="1:12" x14ac:dyDescent="0.3">
      <c r="A277" s="140"/>
      <c r="B277" s="140"/>
      <c r="C277" s="140"/>
      <c r="D277" s="140"/>
      <c r="E277" s="140"/>
      <c r="F277" s="140"/>
      <c r="G277" s="140"/>
      <c r="H277" s="140"/>
      <c r="I277" s="140"/>
      <c r="J277" s="167"/>
      <c r="K277" s="167"/>
      <c r="L277" s="140"/>
    </row>
    <row r="278" spans="1:12" x14ac:dyDescent="0.3">
      <c r="A278" s="140"/>
      <c r="B278" s="140"/>
      <c r="C278" s="140"/>
      <c r="D278" s="140"/>
      <c r="E278" s="140"/>
      <c r="F278" s="140"/>
      <c r="G278" s="140"/>
      <c r="H278" s="140"/>
      <c r="I278" s="140"/>
      <c r="J278" s="167"/>
      <c r="K278" s="167"/>
      <c r="L278" s="140"/>
    </row>
    <row r="279" spans="1:12" x14ac:dyDescent="0.3">
      <c r="A279" s="140"/>
      <c r="B279" s="140"/>
      <c r="C279" s="140"/>
      <c r="D279" s="140"/>
      <c r="E279" s="140"/>
      <c r="F279" s="140"/>
      <c r="G279" s="140"/>
      <c r="H279" s="140"/>
      <c r="I279" s="140"/>
      <c r="J279" s="167"/>
      <c r="K279" s="167"/>
      <c r="L279" s="140"/>
    </row>
    <row r="280" spans="1:12" x14ac:dyDescent="0.3">
      <c r="A280" s="140"/>
      <c r="B280" s="140"/>
      <c r="C280" s="140"/>
      <c r="D280" s="140"/>
      <c r="E280" s="140"/>
      <c r="F280" s="140"/>
      <c r="G280" s="140"/>
      <c r="H280" s="140"/>
      <c r="I280" s="140"/>
      <c r="J280" s="167"/>
      <c r="K280" s="167"/>
      <c r="L280" s="140"/>
    </row>
    <row r="281" spans="1:12" x14ac:dyDescent="0.3">
      <c r="A281" s="140"/>
      <c r="B281" s="140"/>
      <c r="C281" s="140"/>
      <c r="D281" s="140"/>
      <c r="E281" s="140"/>
      <c r="F281" s="140"/>
      <c r="G281" s="140"/>
      <c r="H281" s="140"/>
      <c r="I281" s="140"/>
      <c r="J281" s="167"/>
      <c r="K281" s="167"/>
      <c r="L281" s="140"/>
    </row>
    <row r="282" spans="1:12" x14ac:dyDescent="0.3">
      <c r="A282" s="140"/>
      <c r="B282" s="140"/>
      <c r="C282" s="140"/>
      <c r="D282" s="140"/>
      <c r="E282" s="140"/>
      <c r="F282" s="140"/>
      <c r="G282" s="140"/>
      <c r="H282" s="140"/>
      <c r="I282" s="140"/>
      <c r="J282" s="167"/>
      <c r="K282" s="167"/>
      <c r="L282" s="140"/>
    </row>
    <row r="283" spans="1:12" x14ac:dyDescent="0.3">
      <c r="A283" s="140"/>
      <c r="B283" s="140"/>
      <c r="C283" s="140"/>
      <c r="D283" s="140"/>
      <c r="E283" s="140"/>
      <c r="F283" s="140"/>
      <c r="G283" s="140"/>
      <c r="H283" s="140"/>
      <c r="I283" s="140"/>
      <c r="J283" s="167"/>
      <c r="K283" s="167"/>
      <c r="L283" s="140"/>
    </row>
    <row r="284" spans="1:12" x14ac:dyDescent="0.3">
      <c r="A284" s="140"/>
      <c r="B284" s="140"/>
      <c r="C284" s="140"/>
      <c r="D284" s="140"/>
      <c r="E284" s="140"/>
      <c r="F284" s="140"/>
      <c r="G284" s="140"/>
      <c r="H284" s="140"/>
      <c r="I284" s="140"/>
      <c r="J284" s="167"/>
      <c r="K284" s="167"/>
      <c r="L284" s="140"/>
    </row>
    <row r="285" spans="1:12" x14ac:dyDescent="0.3">
      <c r="A285" s="140"/>
      <c r="B285" s="140"/>
      <c r="C285" s="140"/>
      <c r="D285" s="140"/>
      <c r="E285" s="140"/>
      <c r="F285" s="140"/>
      <c r="G285" s="140"/>
      <c r="H285" s="140"/>
      <c r="I285" s="140"/>
      <c r="J285" s="167"/>
      <c r="K285" s="167"/>
      <c r="L285" s="140"/>
    </row>
    <row r="286" spans="1:12" x14ac:dyDescent="0.3">
      <c r="A286" s="140"/>
      <c r="B286" s="140"/>
      <c r="C286" s="140"/>
      <c r="D286" s="140"/>
      <c r="E286" s="140"/>
      <c r="F286" s="140"/>
      <c r="G286" s="140"/>
      <c r="H286" s="140"/>
      <c r="I286" s="140"/>
      <c r="J286" s="167"/>
      <c r="K286" s="167"/>
      <c r="L286" s="140"/>
    </row>
    <row r="287" spans="1:12" x14ac:dyDescent="0.3">
      <c r="A287" s="140"/>
      <c r="B287" s="140"/>
      <c r="C287" s="140"/>
      <c r="D287" s="140"/>
      <c r="E287" s="140"/>
      <c r="F287" s="140"/>
      <c r="G287" s="140"/>
      <c r="H287" s="140"/>
      <c r="I287" s="140"/>
      <c r="J287" s="167"/>
      <c r="K287" s="167"/>
      <c r="L287" s="140"/>
    </row>
    <row r="288" spans="1:12" x14ac:dyDescent="0.3">
      <c r="A288" s="140"/>
      <c r="B288" s="140"/>
      <c r="C288" s="140"/>
      <c r="D288" s="140"/>
      <c r="E288" s="140"/>
      <c r="F288" s="140"/>
      <c r="G288" s="140"/>
      <c r="H288" s="140"/>
      <c r="I288" s="140"/>
      <c r="J288" s="167"/>
      <c r="K288" s="167"/>
      <c r="L288" s="140"/>
    </row>
    <row r="289" spans="1:12" x14ac:dyDescent="0.3">
      <c r="A289" s="140"/>
      <c r="B289" s="140"/>
      <c r="C289" s="140"/>
      <c r="D289" s="140"/>
      <c r="E289" s="140"/>
      <c r="F289" s="140"/>
      <c r="G289" s="140"/>
      <c r="H289" s="140"/>
      <c r="I289" s="140"/>
      <c r="J289" s="167"/>
      <c r="K289" s="167"/>
      <c r="L289" s="140"/>
    </row>
    <row r="290" spans="1:12" x14ac:dyDescent="0.3">
      <c r="A290" s="140"/>
      <c r="B290" s="140"/>
      <c r="C290" s="140"/>
      <c r="D290" s="140"/>
      <c r="E290" s="140"/>
      <c r="F290" s="140"/>
      <c r="G290" s="140"/>
      <c r="H290" s="140"/>
      <c r="I290" s="140"/>
      <c r="J290" s="167"/>
      <c r="K290" s="167"/>
      <c r="L290" s="140"/>
    </row>
    <row r="291" spans="1:12" x14ac:dyDescent="0.3">
      <c r="A291" s="140"/>
      <c r="B291" s="140"/>
      <c r="C291" s="140"/>
      <c r="D291" s="140"/>
      <c r="E291" s="140"/>
      <c r="F291" s="140"/>
      <c r="G291" s="140"/>
      <c r="H291" s="140"/>
      <c r="I291" s="140"/>
      <c r="J291" s="167"/>
      <c r="K291" s="167"/>
      <c r="L291" s="140"/>
    </row>
    <row r="292" spans="1:12" x14ac:dyDescent="0.3">
      <c r="A292" s="140"/>
      <c r="B292" s="140"/>
      <c r="C292" s="140"/>
      <c r="D292" s="140"/>
      <c r="E292" s="140"/>
      <c r="F292" s="140"/>
      <c r="G292" s="140"/>
      <c r="H292" s="140"/>
      <c r="I292" s="140"/>
      <c r="J292" s="167"/>
      <c r="K292" s="167"/>
      <c r="L292" s="140"/>
    </row>
    <row r="293" spans="1:12" x14ac:dyDescent="0.3">
      <c r="A293" s="140"/>
      <c r="B293" s="140"/>
      <c r="C293" s="140"/>
      <c r="D293" s="140"/>
      <c r="E293" s="140"/>
      <c r="F293" s="140"/>
      <c r="G293" s="140"/>
      <c r="H293" s="140"/>
      <c r="I293" s="140"/>
      <c r="J293" s="167"/>
      <c r="K293" s="167"/>
      <c r="L293" s="140"/>
    </row>
    <row r="294" spans="1:12" x14ac:dyDescent="0.3">
      <c r="A294" s="140"/>
      <c r="B294" s="140"/>
      <c r="C294" s="140"/>
      <c r="D294" s="140"/>
      <c r="E294" s="140"/>
      <c r="F294" s="140"/>
      <c r="G294" s="140"/>
      <c r="H294" s="140"/>
      <c r="I294" s="140"/>
      <c r="J294" s="167"/>
      <c r="K294" s="167"/>
      <c r="L294" s="140"/>
    </row>
    <row r="295" spans="1:12" x14ac:dyDescent="0.3">
      <c r="A295" s="140"/>
      <c r="B295" s="140"/>
      <c r="C295" s="140"/>
      <c r="D295" s="140"/>
      <c r="E295" s="140"/>
      <c r="F295" s="140"/>
      <c r="G295" s="140"/>
      <c r="H295" s="140"/>
      <c r="I295" s="140"/>
      <c r="J295" s="167"/>
      <c r="K295" s="167"/>
      <c r="L295" s="140"/>
    </row>
    <row r="296" spans="1:12" x14ac:dyDescent="0.3">
      <c r="A296" s="140"/>
      <c r="B296" s="140"/>
      <c r="C296" s="140"/>
      <c r="D296" s="140"/>
      <c r="E296" s="140"/>
      <c r="F296" s="140"/>
      <c r="G296" s="140"/>
      <c r="H296" s="140"/>
      <c r="I296" s="140"/>
      <c r="J296" s="167"/>
      <c r="K296" s="167"/>
      <c r="L296" s="140"/>
    </row>
    <row r="297" spans="1:12" x14ac:dyDescent="0.3">
      <c r="A297" s="140"/>
      <c r="B297" s="140"/>
      <c r="C297" s="140"/>
      <c r="D297" s="140"/>
      <c r="E297" s="140"/>
      <c r="F297" s="140"/>
      <c r="G297" s="140"/>
      <c r="H297" s="140"/>
      <c r="I297" s="140"/>
      <c r="J297" s="167"/>
      <c r="K297" s="167"/>
      <c r="L297" s="140"/>
    </row>
    <row r="298" spans="1:12" x14ac:dyDescent="0.3">
      <c r="A298" s="140"/>
      <c r="B298" s="140"/>
      <c r="C298" s="140"/>
      <c r="D298" s="140"/>
      <c r="E298" s="140"/>
      <c r="F298" s="140"/>
      <c r="G298" s="140"/>
      <c r="H298" s="140"/>
      <c r="I298" s="140"/>
      <c r="J298" s="167"/>
      <c r="K298" s="167"/>
      <c r="L298" s="140"/>
    </row>
    <row r="299" spans="1:12" x14ac:dyDescent="0.3">
      <c r="A299" s="140"/>
      <c r="B299" s="140"/>
      <c r="C299" s="140"/>
      <c r="D299" s="140"/>
      <c r="E299" s="140"/>
      <c r="F299" s="140"/>
      <c r="G299" s="140"/>
      <c r="H299" s="140"/>
      <c r="I299" s="140"/>
      <c r="J299" s="167"/>
      <c r="K299" s="167"/>
      <c r="L299" s="140"/>
    </row>
    <row r="300" spans="1:12" x14ac:dyDescent="0.3">
      <c r="A300" s="140"/>
      <c r="B300" s="140"/>
      <c r="C300" s="140"/>
      <c r="D300" s="140"/>
      <c r="E300" s="140"/>
      <c r="F300" s="140"/>
      <c r="G300" s="140"/>
      <c r="H300" s="140"/>
      <c r="I300" s="140"/>
      <c r="J300" s="167"/>
      <c r="K300" s="167"/>
      <c r="L300" s="140"/>
    </row>
    <row r="301" spans="1:12" x14ac:dyDescent="0.3">
      <c r="A301" s="140"/>
      <c r="B301" s="140"/>
      <c r="C301" s="140"/>
      <c r="D301" s="140"/>
      <c r="E301" s="140"/>
      <c r="F301" s="140"/>
      <c r="G301" s="140"/>
      <c r="H301" s="140"/>
      <c r="I301" s="140"/>
      <c r="J301" s="167"/>
      <c r="K301" s="167"/>
      <c r="L301" s="140"/>
    </row>
    <row r="302" spans="1:12" x14ac:dyDescent="0.3">
      <c r="A302" s="140"/>
      <c r="B302" s="140"/>
      <c r="C302" s="140"/>
      <c r="D302" s="140"/>
      <c r="E302" s="140"/>
      <c r="F302" s="140"/>
      <c r="G302" s="140"/>
      <c r="H302" s="140"/>
      <c r="I302" s="140"/>
      <c r="J302" s="167"/>
      <c r="K302" s="167"/>
      <c r="L302" s="140"/>
    </row>
    <row r="303" spans="1:12" x14ac:dyDescent="0.3">
      <c r="A303" s="140"/>
      <c r="B303" s="140"/>
      <c r="C303" s="140"/>
      <c r="D303" s="140"/>
      <c r="E303" s="140"/>
      <c r="F303" s="140"/>
      <c r="G303" s="140"/>
      <c r="H303" s="140"/>
      <c r="I303" s="140"/>
      <c r="J303" s="167"/>
      <c r="K303" s="167"/>
      <c r="L303" s="140"/>
    </row>
    <row r="304" spans="1:12" x14ac:dyDescent="0.3">
      <c r="A304" s="140"/>
      <c r="B304" s="140"/>
      <c r="C304" s="140"/>
      <c r="D304" s="140"/>
      <c r="E304" s="140"/>
      <c r="F304" s="140"/>
      <c r="G304" s="140"/>
      <c r="H304" s="140"/>
      <c r="I304" s="140"/>
      <c r="J304" s="167"/>
      <c r="K304" s="167"/>
      <c r="L304" s="140"/>
    </row>
    <row r="305" spans="1:12" x14ac:dyDescent="0.3">
      <c r="A305" s="140"/>
      <c r="B305" s="140"/>
      <c r="C305" s="140"/>
      <c r="D305" s="140"/>
      <c r="E305" s="140"/>
      <c r="F305" s="140"/>
      <c r="G305" s="140"/>
      <c r="H305" s="140"/>
      <c r="I305" s="140"/>
      <c r="J305" s="167"/>
      <c r="K305" s="167"/>
      <c r="L305" s="140"/>
    </row>
    <row r="306" spans="1:12" x14ac:dyDescent="0.3">
      <c r="A306" s="140"/>
      <c r="B306" s="140"/>
      <c r="C306" s="140"/>
      <c r="D306" s="140"/>
      <c r="E306" s="140"/>
      <c r="F306" s="140"/>
      <c r="G306" s="140"/>
      <c r="H306" s="140"/>
      <c r="I306" s="140"/>
      <c r="J306" s="167"/>
      <c r="K306" s="167"/>
      <c r="L306" s="140"/>
    </row>
    <row r="307" spans="1:12" x14ac:dyDescent="0.3">
      <c r="A307" s="140"/>
      <c r="B307" s="140"/>
      <c r="C307" s="140"/>
      <c r="D307" s="140"/>
      <c r="E307" s="140"/>
      <c r="F307" s="140"/>
      <c r="G307" s="140"/>
      <c r="H307" s="140"/>
      <c r="I307" s="140"/>
      <c r="J307" s="167"/>
      <c r="K307" s="167"/>
      <c r="L307" s="140"/>
    </row>
    <row r="308" spans="1:12" x14ac:dyDescent="0.3">
      <c r="A308" s="140"/>
      <c r="B308" s="140"/>
      <c r="C308" s="140"/>
      <c r="D308" s="140"/>
      <c r="E308" s="140"/>
      <c r="F308" s="140"/>
      <c r="G308" s="140"/>
      <c r="H308" s="140"/>
      <c r="I308" s="140"/>
      <c r="J308" s="167"/>
      <c r="K308" s="167"/>
      <c r="L308" s="140"/>
    </row>
    <row r="309" spans="1:12" x14ac:dyDescent="0.3">
      <c r="A309" s="140"/>
      <c r="B309" s="140"/>
      <c r="C309" s="140"/>
      <c r="D309" s="140"/>
      <c r="E309" s="140"/>
      <c r="F309" s="140"/>
      <c r="G309" s="140"/>
      <c r="H309" s="140"/>
      <c r="I309" s="140"/>
      <c r="J309" s="167"/>
      <c r="K309" s="167"/>
      <c r="L309" s="140"/>
    </row>
    <row r="310" spans="1:12" x14ac:dyDescent="0.3">
      <c r="A310" s="140"/>
      <c r="B310" s="140"/>
      <c r="C310" s="140"/>
      <c r="D310" s="140"/>
      <c r="E310" s="140"/>
      <c r="F310" s="140"/>
      <c r="G310" s="140"/>
      <c r="H310" s="140"/>
      <c r="I310" s="140"/>
      <c r="J310" s="167"/>
      <c r="K310" s="167"/>
      <c r="L310" s="140"/>
    </row>
    <row r="311" spans="1:12" x14ac:dyDescent="0.3">
      <c r="A311" s="140"/>
      <c r="B311" s="140"/>
      <c r="C311" s="140"/>
      <c r="D311" s="140"/>
      <c r="E311" s="140"/>
      <c r="F311" s="140"/>
      <c r="G311" s="140"/>
      <c r="H311" s="140"/>
      <c r="I311" s="140"/>
      <c r="J311" s="167"/>
      <c r="K311" s="167"/>
      <c r="L311" s="140"/>
    </row>
    <row r="312" spans="1:12" x14ac:dyDescent="0.3">
      <c r="A312" s="140"/>
      <c r="B312" s="140"/>
      <c r="C312" s="140"/>
      <c r="D312" s="140"/>
      <c r="E312" s="140"/>
      <c r="F312" s="140"/>
      <c r="G312" s="140"/>
      <c r="H312" s="140"/>
      <c r="I312" s="140"/>
      <c r="J312" s="167"/>
      <c r="K312" s="167"/>
      <c r="L312" s="140"/>
    </row>
    <row r="313" spans="1:12" x14ac:dyDescent="0.3">
      <c r="A313" s="140"/>
      <c r="B313" s="140"/>
      <c r="C313" s="140"/>
      <c r="D313" s="140"/>
      <c r="E313" s="140"/>
      <c r="F313" s="140"/>
      <c r="G313" s="140"/>
      <c r="H313" s="140"/>
      <c r="I313" s="140"/>
      <c r="J313" s="167"/>
      <c r="K313" s="167"/>
      <c r="L313" s="140"/>
    </row>
    <row r="314" spans="1:12" x14ac:dyDescent="0.3">
      <c r="A314" s="140"/>
      <c r="B314" s="140"/>
      <c r="C314" s="140"/>
      <c r="D314" s="140"/>
      <c r="E314" s="140"/>
      <c r="F314" s="140"/>
      <c r="G314" s="140"/>
      <c r="H314" s="140"/>
      <c r="I314" s="140"/>
      <c r="J314" s="167"/>
      <c r="K314" s="167"/>
      <c r="L314" s="140"/>
    </row>
    <row r="315" spans="1:12" x14ac:dyDescent="0.3">
      <c r="A315" s="140"/>
      <c r="B315" s="140"/>
      <c r="C315" s="140"/>
      <c r="D315" s="140"/>
      <c r="E315" s="140"/>
      <c r="F315" s="140"/>
      <c r="G315" s="140"/>
      <c r="H315" s="140"/>
      <c r="I315" s="140"/>
      <c r="J315" s="167"/>
      <c r="K315" s="167"/>
      <c r="L315" s="140"/>
    </row>
    <row r="316" spans="1:12" x14ac:dyDescent="0.3">
      <c r="A316" s="140"/>
      <c r="B316" s="140"/>
      <c r="C316" s="140"/>
      <c r="D316" s="140"/>
      <c r="E316" s="140"/>
      <c r="F316" s="140"/>
      <c r="G316" s="140"/>
      <c r="H316" s="140"/>
      <c r="I316" s="140"/>
      <c r="J316" s="167"/>
      <c r="K316" s="167"/>
      <c r="L316" s="140"/>
    </row>
    <row r="317" spans="1:12" x14ac:dyDescent="0.3">
      <c r="A317" s="140"/>
      <c r="B317" s="140"/>
      <c r="C317" s="140"/>
      <c r="D317" s="140"/>
      <c r="E317" s="140"/>
      <c r="F317" s="140"/>
      <c r="G317" s="140"/>
      <c r="H317" s="140"/>
      <c r="I317" s="140"/>
      <c r="J317" s="167"/>
      <c r="K317" s="167"/>
      <c r="L317" s="140"/>
    </row>
    <row r="318" spans="1:12" x14ac:dyDescent="0.3">
      <c r="A318" s="140"/>
      <c r="B318" s="140"/>
      <c r="C318" s="140"/>
      <c r="D318" s="140"/>
      <c r="E318" s="140"/>
      <c r="F318" s="140"/>
      <c r="G318" s="140"/>
      <c r="H318" s="140"/>
      <c r="I318" s="140"/>
      <c r="J318" s="167"/>
      <c r="K318" s="167"/>
      <c r="L318" s="140"/>
    </row>
    <row r="319" spans="1:12" x14ac:dyDescent="0.3">
      <c r="A319" s="140"/>
      <c r="B319" s="140"/>
      <c r="C319" s="140"/>
      <c r="D319" s="140"/>
      <c r="E319" s="140"/>
      <c r="F319" s="140"/>
      <c r="G319" s="140"/>
      <c r="H319" s="140"/>
      <c r="I319" s="140"/>
      <c r="J319" s="167"/>
      <c r="K319" s="167"/>
      <c r="L319" s="140"/>
    </row>
    <row r="320" spans="1:12" x14ac:dyDescent="0.3">
      <c r="A320" s="140"/>
      <c r="B320" s="140"/>
      <c r="C320" s="140"/>
      <c r="D320" s="140"/>
      <c r="E320" s="140"/>
      <c r="F320" s="140"/>
      <c r="G320" s="140"/>
      <c r="H320" s="140"/>
      <c r="I320" s="140"/>
      <c r="J320" s="167"/>
      <c r="K320" s="167"/>
      <c r="L320" s="140"/>
    </row>
    <row r="321" spans="1:12" x14ac:dyDescent="0.3">
      <c r="A321" s="140"/>
      <c r="B321" s="140"/>
      <c r="C321" s="140"/>
      <c r="D321" s="140"/>
      <c r="E321" s="140"/>
      <c r="F321" s="140"/>
      <c r="G321" s="140"/>
      <c r="H321" s="140"/>
      <c r="I321" s="140"/>
      <c r="J321" s="167"/>
      <c r="K321" s="167"/>
      <c r="L321" s="140"/>
    </row>
  </sheetData>
  <mergeCells count="28">
    <mergeCell ref="B169:B174"/>
    <mergeCell ref="B175:B180"/>
    <mergeCell ref="B181:B186"/>
    <mergeCell ref="B187:B192"/>
    <mergeCell ref="B133:B138"/>
    <mergeCell ref="B139:B144"/>
    <mergeCell ref="B151:B156"/>
    <mergeCell ref="B157:B162"/>
    <mergeCell ref="B163:B168"/>
    <mergeCell ref="B103:B108"/>
    <mergeCell ref="B109:B114"/>
    <mergeCell ref="B115:B120"/>
    <mergeCell ref="B121:B126"/>
    <mergeCell ref="B127:B132"/>
    <mergeCell ref="B7:B12"/>
    <mergeCell ref="B13:B18"/>
    <mergeCell ref="B19:B24"/>
    <mergeCell ref="B25:B30"/>
    <mergeCell ref="B91:B96"/>
    <mergeCell ref="B31:B36"/>
    <mergeCell ref="B37:B42"/>
    <mergeCell ref="B43:B48"/>
    <mergeCell ref="B61:B66"/>
    <mergeCell ref="B67:B72"/>
    <mergeCell ref="B73:B78"/>
    <mergeCell ref="B79:B84"/>
    <mergeCell ref="B85:B90"/>
    <mergeCell ref="B55:B6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Z35"/>
  <sheetViews>
    <sheetView tabSelected="1" zoomScale="50" zoomScaleNormal="50" workbookViewId="0">
      <selection activeCell="O5" sqref="O5"/>
    </sheetView>
  </sheetViews>
  <sheetFormatPr defaultRowHeight="14.4" x14ac:dyDescent="0.3"/>
  <sheetData>
    <row r="1" spans="1:26" s="14" customFormat="1" thickBot="1" x14ac:dyDescent="0.3">
      <c r="A1" s="128" t="s">
        <v>42</v>
      </c>
      <c r="B1" s="128"/>
      <c r="D1" s="52" t="s">
        <v>43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69"/>
    </row>
    <row r="2" spans="1:26" s="14" customFormat="1" ht="69.599999999999994" thickBot="1" x14ac:dyDescent="0.3">
      <c r="A2" s="71" t="s">
        <v>18</v>
      </c>
      <c r="B2" s="72" t="s">
        <v>46</v>
      </c>
      <c r="C2" s="73" t="s">
        <v>47</v>
      </c>
      <c r="D2" s="74" t="s">
        <v>19</v>
      </c>
      <c r="E2" s="75" t="s">
        <v>48</v>
      </c>
      <c r="F2" s="76" t="s">
        <v>49</v>
      </c>
      <c r="G2" s="75" t="s">
        <v>50</v>
      </c>
      <c r="H2" s="76" t="s">
        <v>51</v>
      </c>
      <c r="I2" s="77" t="s">
        <v>20</v>
      </c>
      <c r="J2" s="78" t="s">
        <v>21</v>
      </c>
      <c r="K2" s="78" t="s">
        <v>29</v>
      </c>
      <c r="L2" s="79" t="s">
        <v>105</v>
      </c>
      <c r="M2" s="79" t="s">
        <v>103</v>
      </c>
      <c r="N2" s="80" t="s">
        <v>106</v>
      </c>
      <c r="O2" s="80" t="s">
        <v>104</v>
      </c>
      <c r="P2" s="81" t="s">
        <v>24</v>
      </c>
      <c r="Q2" s="82" t="s">
        <v>25</v>
      </c>
      <c r="R2" s="83" t="s">
        <v>26</v>
      </c>
      <c r="S2" s="170" t="s">
        <v>52</v>
      </c>
      <c r="T2" s="86" t="s">
        <v>53</v>
      </c>
      <c r="U2" s="87" t="s">
        <v>54</v>
      </c>
      <c r="V2" s="129"/>
      <c r="W2" s="45"/>
      <c r="X2" s="45"/>
      <c r="Y2" s="45"/>
      <c r="Z2" s="45"/>
    </row>
    <row r="3" spans="1:26" s="14" customFormat="1" ht="15" customHeight="1" x14ac:dyDescent="0.3">
      <c r="A3" s="281" t="s">
        <v>60</v>
      </c>
      <c r="B3" s="194" t="s">
        <v>55</v>
      </c>
      <c r="C3" s="284" t="s">
        <v>56</v>
      </c>
      <c r="D3" s="290" t="s">
        <v>61</v>
      </c>
      <c r="E3" s="89">
        <v>0.52222222222222225</v>
      </c>
      <c r="F3" s="90">
        <v>0.52638888888888891</v>
      </c>
      <c r="G3" s="91">
        <v>0.53332999999999997</v>
      </c>
      <c r="H3" s="92">
        <v>0.55000000000000004</v>
      </c>
      <c r="I3" s="93">
        <v>11.8</v>
      </c>
      <c r="J3" s="93">
        <v>35.200000000000003</v>
      </c>
      <c r="K3" s="94">
        <v>5.7799999999999997E-2</v>
      </c>
      <c r="L3" s="91">
        <v>1.36</v>
      </c>
      <c r="M3" s="238">
        <f>L3*0.622859047165353</f>
        <v>0.84708830414488012</v>
      </c>
      <c r="N3" s="95">
        <v>0.88</v>
      </c>
      <c r="O3" s="203">
        <f>N3*0.622859047165353</f>
        <v>0.54811596150551067</v>
      </c>
      <c r="P3" s="96">
        <v>11.6</v>
      </c>
      <c r="Q3" s="97">
        <v>10.76</v>
      </c>
      <c r="R3" s="92">
        <v>14.25</v>
      </c>
      <c r="S3" s="168">
        <v>2.2057000000000002</v>
      </c>
      <c r="T3" s="99">
        <v>2.1705000000000001</v>
      </c>
      <c r="U3" s="100">
        <v>1.9664999999999999</v>
      </c>
      <c r="V3" s="126"/>
      <c r="W3" s="45"/>
      <c r="X3" s="45"/>
      <c r="Y3" s="45"/>
      <c r="Z3" s="45"/>
    </row>
    <row r="4" spans="1:26" s="14" customFormat="1" ht="15" customHeight="1" x14ac:dyDescent="0.3">
      <c r="A4" s="282"/>
      <c r="B4" s="195" t="s">
        <v>57</v>
      </c>
      <c r="C4" s="285"/>
      <c r="D4" s="291"/>
      <c r="E4" s="102">
        <v>0.52152777777777781</v>
      </c>
      <c r="F4" s="103">
        <v>0.53125</v>
      </c>
      <c r="G4" s="104">
        <v>0.51666666999999999</v>
      </c>
      <c r="H4" s="105">
        <v>0.66666700000000001</v>
      </c>
      <c r="I4" s="106">
        <v>11.8</v>
      </c>
      <c r="J4" s="106">
        <v>35.200000000000003</v>
      </c>
      <c r="K4" s="107">
        <v>5.7799999999999997E-2</v>
      </c>
      <c r="L4" s="104">
        <v>0.8</v>
      </c>
      <c r="M4" s="239">
        <f>L4*0.622859047165353</f>
        <v>0.49828723773228245</v>
      </c>
      <c r="N4" s="108">
        <v>0.46</v>
      </c>
      <c r="O4" s="205">
        <f>N4*0.622859047165353</f>
        <v>0.28651516169606239</v>
      </c>
      <c r="P4" s="109">
        <v>11.6</v>
      </c>
      <c r="Q4" s="104">
        <v>10.039999999999999</v>
      </c>
      <c r="R4" s="105">
        <v>14.54</v>
      </c>
      <c r="S4" s="169">
        <v>2.2057000000000002</v>
      </c>
      <c r="T4" s="111">
        <v>2.15</v>
      </c>
      <c r="U4" s="112">
        <v>2.0771999999999999</v>
      </c>
      <c r="V4" s="45"/>
      <c r="W4" s="45"/>
      <c r="X4" s="45"/>
      <c r="Y4" s="45"/>
      <c r="Z4" s="45"/>
    </row>
    <row r="5" spans="1:26" s="14" customFormat="1" ht="15" customHeight="1" x14ac:dyDescent="0.3">
      <c r="A5" s="282"/>
      <c r="B5" s="195" t="s">
        <v>58</v>
      </c>
      <c r="C5" s="285"/>
      <c r="D5" s="291"/>
      <c r="E5" s="102">
        <v>0.52430555555555558</v>
      </c>
      <c r="F5" s="103">
        <v>0.52986111111111112</v>
      </c>
      <c r="G5" s="104">
        <v>0.58333330000000005</v>
      </c>
      <c r="H5" s="105">
        <v>0.63333300000000003</v>
      </c>
      <c r="I5" s="106">
        <v>11.8</v>
      </c>
      <c r="J5" s="106">
        <v>35.200000000000003</v>
      </c>
      <c r="K5" s="107">
        <v>5.7799999999999997E-2</v>
      </c>
      <c r="L5" s="104">
        <v>0.67</v>
      </c>
      <c r="M5" s="239">
        <f>L5*0.622859047165353</f>
        <v>0.41731556160078653</v>
      </c>
      <c r="N5" s="108">
        <v>0.64</v>
      </c>
      <c r="O5" s="205">
        <f>N5*0.622859047165353</f>
        <v>0.39862979018582595</v>
      </c>
      <c r="P5" s="109">
        <v>11.6</v>
      </c>
      <c r="Q5" s="104">
        <v>10.43</v>
      </c>
      <c r="R5" s="105">
        <v>13.25</v>
      </c>
      <c r="S5" s="169">
        <v>2.2057000000000002</v>
      </c>
      <c r="T5" s="111">
        <v>2.1307</v>
      </c>
      <c r="U5" s="112">
        <v>2.0362</v>
      </c>
      <c r="V5" s="45"/>
      <c r="W5" s="45"/>
      <c r="X5" s="45"/>
      <c r="Y5" s="45"/>
      <c r="Z5" s="45"/>
    </row>
    <row r="6" spans="1:26" s="14" customFormat="1" ht="15" customHeight="1" thickBot="1" x14ac:dyDescent="0.35">
      <c r="A6" s="282"/>
      <c r="B6" s="196" t="s">
        <v>59</v>
      </c>
      <c r="C6" s="285"/>
      <c r="D6" s="291"/>
      <c r="E6" s="171">
        <v>0.52083333333333337</v>
      </c>
      <c r="F6" s="172">
        <v>0.52777777777777779</v>
      </c>
      <c r="G6" s="173">
        <v>0.5</v>
      </c>
      <c r="H6" s="174">
        <v>0.58333330000000005</v>
      </c>
      <c r="I6" s="175">
        <v>11.8</v>
      </c>
      <c r="J6" s="175">
        <v>35.200000000000003</v>
      </c>
      <c r="K6" s="176">
        <v>5.7799999999999997E-2</v>
      </c>
      <c r="L6" s="173">
        <v>0.96</v>
      </c>
      <c r="M6" s="240">
        <f>L6*0.622859047165353</f>
        <v>0.5979446852787389</v>
      </c>
      <c r="N6" s="177">
        <v>0.57999999999999996</v>
      </c>
      <c r="O6" s="242">
        <f>N6*0.622859047165353</f>
        <v>0.36125824735590473</v>
      </c>
      <c r="P6" s="178">
        <v>11.6</v>
      </c>
      <c r="Q6" s="173">
        <v>10.47</v>
      </c>
      <c r="R6" s="174">
        <v>14.55</v>
      </c>
      <c r="S6" s="179">
        <v>2.2057000000000002</v>
      </c>
      <c r="T6" s="180">
        <v>2.125</v>
      </c>
      <c r="U6" s="181">
        <v>2.0457999999999998</v>
      </c>
      <c r="V6" s="45"/>
      <c r="W6" s="45"/>
      <c r="X6" s="45"/>
      <c r="Y6" s="45"/>
      <c r="Z6" s="45"/>
    </row>
    <row r="7" spans="1:26" s="14" customFormat="1" ht="15" customHeight="1" thickBot="1" x14ac:dyDescent="0.35">
      <c r="A7" s="283"/>
      <c r="B7" s="193" t="s">
        <v>16</v>
      </c>
      <c r="C7" s="286"/>
      <c r="D7" s="292"/>
      <c r="E7" s="182">
        <v>0.52361111111111114</v>
      </c>
      <c r="F7" s="183">
        <v>0.52847222222222223</v>
      </c>
      <c r="G7" s="184">
        <v>0.56666669999999997</v>
      </c>
      <c r="H7" s="185">
        <v>0.6</v>
      </c>
      <c r="I7" s="186">
        <v>11.8</v>
      </c>
      <c r="J7" s="186">
        <v>35.200000000000003</v>
      </c>
      <c r="K7" s="187">
        <v>5.7799999999999997E-2</v>
      </c>
      <c r="L7" s="184">
        <v>0</v>
      </c>
      <c r="M7" s="241">
        <f>L7*0.622859047165353</f>
        <v>0</v>
      </c>
      <c r="N7" s="188">
        <v>0</v>
      </c>
      <c r="O7" s="243">
        <f>N7*0.622859047165353</f>
        <v>0</v>
      </c>
      <c r="P7" s="189">
        <v>11.6</v>
      </c>
      <c r="Q7" s="184">
        <v>10.81</v>
      </c>
      <c r="R7" s="185">
        <v>11.05</v>
      </c>
      <c r="S7" s="190">
        <v>2.2057000000000002</v>
      </c>
      <c r="T7" s="191">
        <v>2.1808999999999998</v>
      </c>
      <c r="U7" s="192">
        <v>2.2029999999999998</v>
      </c>
      <c r="V7" s="45"/>
      <c r="W7" s="45"/>
      <c r="X7" s="45"/>
      <c r="Y7" s="45"/>
      <c r="Z7" s="45"/>
    </row>
    <row r="8" spans="1:26" s="14" customFormat="1" ht="15" customHeight="1" x14ac:dyDescent="0.3">
      <c r="A8" s="137"/>
      <c r="B8" s="130"/>
      <c r="C8" s="131"/>
      <c r="D8" s="132"/>
      <c r="E8" s="132"/>
      <c r="F8" s="133"/>
      <c r="G8" s="133"/>
      <c r="H8" s="134"/>
      <c r="I8" s="134"/>
      <c r="J8" s="51"/>
      <c r="K8" s="51"/>
      <c r="L8" s="29"/>
      <c r="M8" s="29"/>
      <c r="N8" s="51"/>
      <c r="O8" s="51"/>
      <c r="P8" s="51"/>
      <c r="Q8" s="127"/>
      <c r="R8" s="135"/>
      <c r="S8" s="136"/>
      <c r="T8" s="136"/>
      <c r="U8" s="127"/>
      <c r="V8" s="45"/>
      <c r="W8" s="45"/>
      <c r="X8" s="45"/>
      <c r="Y8" s="45"/>
      <c r="Z8" s="45"/>
    </row>
    <row r="9" spans="1:26" x14ac:dyDescent="0.3">
      <c r="L9" s="29"/>
      <c r="M9" s="29"/>
    </row>
    <row r="10" spans="1:26" s="14" customFormat="1" thickBot="1" x14ac:dyDescent="0.3">
      <c r="A10" s="37" t="s">
        <v>44</v>
      </c>
      <c r="B10" s="37"/>
      <c r="D10" s="52" t="s">
        <v>45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69"/>
    </row>
    <row r="11" spans="1:26" s="14" customFormat="1" ht="69.599999999999994" thickBot="1" x14ac:dyDescent="0.3">
      <c r="A11" s="71" t="s">
        <v>18</v>
      </c>
      <c r="B11" s="72" t="s">
        <v>46</v>
      </c>
      <c r="C11" s="73" t="s">
        <v>47</v>
      </c>
      <c r="D11" s="74" t="s">
        <v>19</v>
      </c>
      <c r="E11" s="75" t="s">
        <v>48</v>
      </c>
      <c r="F11" s="76" t="s">
        <v>49</v>
      </c>
      <c r="G11" s="75" t="s">
        <v>50</v>
      </c>
      <c r="H11" s="76" t="s">
        <v>51</v>
      </c>
      <c r="I11" s="77" t="s">
        <v>20</v>
      </c>
      <c r="J11" s="78" t="s">
        <v>21</v>
      </c>
      <c r="K11" s="78" t="s">
        <v>29</v>
      </c>
      <c r="L11" s="79" t="s">
        <v>105</v>
      </c>
      <c r="M11" s="79" t="s">
        <v>103</v>
      </c>
      <c r="N11" s="80" t="s">
        <v>106</v>
      </c>
      <c r="O11" s="80" t="s">
        <v>104</v>
      </c>
      <c r="P11" s="81" t="s">
        <v>24</v>
      </c>
      <c r="Q11" s="82" t="s">
        <v>25</v>
      </c>
      <c r="R11" s="83" t="s">
        <v>26</v>
      </c>
      <c r="S11" s="170" t="s">
        <v>52</v>
      </c>
      <c r="T11" s="86" t="s">
        <v>53</v>
      </c>
      <c r="U11" s="87" t="s">
        <v>54</v>
      </c>
      <c r="V11" s="129"/>
      <c r="W11" s="45"/>
      <c r="X11" s="45"/>
      <c r="Y11" s="45"/>
      <c r="Z11" s="45"/>
    </row>
    <row r="12" spans="1:26" s="14" customFormat="1" ht="15" customHeight="1" x14ac:dyDescent="0.3">
      <c r="A12" s="281" t="s">
        <v>60</v>
      </c>
      <c r="B12" s="194" t="s">
        <v>55</v>
      </c>
      <c r="C12" s="284" t="s">
        <v>56</v>
      </c>
      <c r="D12" s="290" t="s">
        <v>62</v>
      </c>
      <c r="E12" s="89">
        <v>0.53472222222222221</v>
      </c>
      <c r="F12" s="90">
        <v>0.53888888888888886</v>
      </c>
      <c r="G12" s="91">
        <v>0.53332999999999997</v>
      </c>
      <c r="H12" s="92">
        <v>0.6</v>
      </c>
      <c r="I12" s="93">
        <v>10.9</v>
      </c>
      <c r="J12" s="93">
        <v>36.1</v>
      </c>
      <c r="K12" s="94">
        <v>5.7799999999999997E-2</v>
      </c>
      <c r="L12" s="91">
        <v>0.43</v>
      </c>
      <c r="M12" s="238">
        <f>L12*0.622859047165353</f>
        <v>0.26782939028110181</v>
      </c>
      <c r="N12" s="95">
        <v>0.82</v>
      </c>
      <c r="O12" s="203">
        <f>N12*0.622859047165353</f>
        <v>0.5107444186755894</v>
      </c>
      <c r="P12" s="96">
        <v>10.74</v>
      </c>
      <c r="Q12" s="97">
        <v>9.75</v>
      </c>
      <c r="R12" s="92">
        <v>13.25</v>
      </c>
      <c r="S12" s="168">
        <v>2.0514000000000001</v>
      </c>
      <c r="T12" s="99">
        <v>2.0232000000000001</v>
      </c>
      <c r="U12" s="100">
        <v>1.8969</v>
      </c>
      <c r="V12" s="126"/>
      <c r="W12" s="45"/>
      <c r="X12" s="45"/>
      <c r="Y12" s="45"/>
      <c r="Z12" s="45"/>
    </row>
    <row r="13" spans="1:26" s="14" customFormat="1" ht="15" customHeight="1" x14ac:dyDescent="0.3">
      <c r="A13" s="282"/>
      <c r="B13" s="195" t="s">
        <v>57</v>
      </c>
      <c r="C13" s="285"/>
      <c r="D13" s="291"/>
      <c r="E13" s="102">
        <v>0.53333333333333333</v>
      </c>
      <c r="F13" s="103">
        <v>0.54097222222222219</v>
      </c>
      <c r="G13" s="104">
        <v>0.5</v>
      </c>
      <c r="H13" s="105">
        <v>0.65</v>
      </c>
      <c r="I13" s="106">
        <v>10.9</v>
      </c>
      <c r="J13" s="106">
        <v>36.1</v>
      </c>
      <c r="K13" s="107">
        <v>5.7799999999999997E-2</v>
      </c>
      <c r="L13" s="104">
        <v>0.76</v>
      </c>
      <c r="M13" s="239">
        <f>L13*0.622859047165353</f>
        <v>0.47337287584566828</v>
      </c>
      <c r="N13" s="108">
        <v>0.55000000000000004</v>
      </c>
      <c r="O13" s="205">
        <f>N13*0.622859047165353</f>
        <v>0.3425724759409442</v>
      </c>
      <c r="P13" s="109">
        <v>10.74</v>
      </c>
      <c r="Q13" s="104">
        <v>9.74</v>
      </c>
      <c r="R13" s="105">
        <v>13.22</v>
      </c>
      <c r="S13" s="169">
        <v>2.0514000000000001</v>
      </c>
      <c r="T13" s="111">
        <v>2.0276999999999998</v>
      </c>
      <c r="U13" s="112">
        <v>1.9208000000000001</v>
      </c>
      <c r="V13" s="45"/>
      <c r="W13" s="45"/>
      <c r="X13" s="45"/>
      <c r="Y13" s="45"/>
      <c r="Z13" s="45"/>
    </row>
    <row r="14" spans="1:26" s="14" customFormat="1" ht="15" customHeight="1" x14ac:dyDescent="0.3">
      <c r="A14" s="282"/>
      <c r="B14" s="195" t="s">
        <v>58</v>
      </c>
      <c r="C14" s="285"/>
      <c r="D14" s="291"/>
      <c r="E14" s="102">
        <v>0.53611111111111109</v>
      </c>
      <c r="F14" s="103">
        <v>0.54236111111111118</v>
      </c>
      <c r="G14" s="104">
        <v>0.56666669999999997</v>
      </c>
      <c r="H14" s="105">
        <v>0.68333299999999997</v>
      </c>
      <c r="I14" s="106">
        <v>10.9</v>
      </c>
      <c r="J14" s="106">
        <v>36.1</v>
      </c>
      <c r="K14" s="107">
        <v>5.7799999999999997E-2</v>
      </c>
      <c r="L14" s="104">
        <v>0.5</v>
      </c>
      <c r="M14" s="239">
        <f>L14*0.622859047165353</f>
        <v>0.3114295235826765</v>
      </c>
      <c r="N14" s="108">
        <v>0.55000000000000004</v>
      </c>
      <c r="O14" s="205">
        <f>N14*0.622859047165353</f>
        <v>0.3425724759409442</v>
      </c>
      <c r="P14" s="109">
        <v>10.74</v>
      </c>
      <c r="Q14" s="104">
        <v>10.130000000000001</v>
      </c>
      <c r="R14" s="105">
        <v>15.97</v>
      </c>
      <c r="S14" s="169">
        <v>2.0514000000000001</v>
      </c>
      <c r="T14" s="111">
        <v>2.0491999999999999</v>
      </c>
      <c r="U14" s="112">
        <v>1.8975</v>
      </c>
      <c r="V14" s="45"/>
      <c r="W14" s="45"/>
      <c r="X14" s="45"/>
      <c r="Y14" s="45"/>
      <c r="Z14" s="45"/>
    </row>
    <row r="15" spans="1:26" s="14" customFormat="1" ht="15" customHeight="1" thickBot="1" x14ac:dyDescent="0.35">
      <c r="A15" s="282"/>
      <c r="B15" s="196" t="s">
        <v>59</v>
      </c>
      <c r="C15" s="285"/>
      <c r="D15" s="291"/>
      <c r="E15" s="171">
        <v>0.53819444444444442</v>
      </c>
      <c r="F15" s="172">
        <v>0.5395833333333333</v>
      </c>
      <c r="G15" s="173">
        <v>0.61666666999999997</v>
      </c>
      <c r="H15" s="174">
        <v>0.61666666999999997</v>
      </c>
      <c r="I15" s="175">
        <v>10.9</v>
      </c>
      <c r="J15" s="175">
        <v>36.1</v>
      </c>
      <c r="K15" s="176">
        <v>5.7799999999999997E-2</v>
      </c>
      <c r="L15" s="173">
        <v>0.47</v>
      </c>
      <c r="M15" s="240">
        <f>L15*0.622859047165353</f>
        <v>0.29274375216771592</v>
      </c>
      <c r="N15" s="177">
        <v>0.5</v>
      </c>
      <c r="O15" s="242">
        <f>N15*0.622859047165353</f>
        <v>0.3114295235826765</v>
      </c>
      <c r="P15" s="178">
        <v>10.74</v>
      </c>
      <c r="Q15" s="173">
        <v>10.16</v>
      </c>
      <c r="R15" s="174">
        <v>10.72</v>
      </c>
      <c r="S15" s="179">
        <v>2.0514000000000001</v>
      </c>
      <c r="T15" s="180">
        <v>2.0272000000000001</v>
      </c>
      <c r="U15" s="181">
        <v>1.9531000000000001</v>
      </c>
      <c r="V15" s="45"/>
      <c r="W15" s="45"/>
      <c r="X15" s="45"/>
      <c r="Y15" s="45"/>
      <c r="Z15" s="45"/>
    </row>
    <row r="16" spans="1:26" s="14" customFormat="1" ht="15" customHeight="1" thickBot="1" x14ac:dyDescent="0.35">
      <c r="A16" s="283"/>
      <c r="B16" s="193" t="s">
        <v>16</v>
      </c>
      <c r="C16" s="286"/>
      <c r="D16" s="292"/>
      <c r="E16" s="182">
        <v>0.53749999999999998</v>
      </c>
      <c r="F16" s="183">
        <v>0.54375000000000007</v>
      </c>
      <c r="G16" s="184">
        <v>0.6</v>
      </c>
      <c r="H16" s="185">
        <v>0.71666666999999995</v>
      </c>
      <c r="I16" s="186">
        <v>10.9</v>
      </c>
      <c r="J16" s="186">
        <v>36.1</v>
      </c>
      <c r="K16" s="187">
        <v>5.7799999999999997E-2</v>
      </c>
      <c r="L16" s="184">
        <v>0</v>
      </c>
      <c r="M16" s="241">
        <f>L16*0.622859047165353</f>
        <v>0</v>
      </c>
      <c r="N16" s="188">
        <v>0</v>
      </c>
      <c r="O16" s="243">
        <f>N16*0.622859047165353</f>
        <v>0</v>
      </c>
      <c r="P16" s="189">
        <v>10.74</v>
      </c>
      <c r="Q16" s="184">
        <v>10.47</v>
      </c>
      <c r="R16" s="185">
        <v>10.79</v>
      </c>
      <c r="S16" s="190">
        <v>2.0514000000000001</v>
      </c>
      <c r="T16" s="191">
        <v>2.0451999999999999</v>
      </c>
      <c r="U16" s="192">
        <v>2.0573999999999999</v>
      </c>
      <c r="V16" s="45"/>
      <c r="W16" s="45"/>
      <c r="X16" s="45"/>
      <c r="Y16" s="45"/>
      <c r="Z16" s="45"/>
    </row>
    <row r="17" spans="1:26" x14ac:dyDescent="0.3">
      <c r="L17" s="29"/>
      <c r="M17" s="29"/>
    </row>
    <row r="18" spans="1:26" x14ac:dyDescent="0.3">
      <c r="L18" s="29"/>
      <c r="M18" s="29"/>
    </row>
    <row r="20" spans="1:26" s="14" customFormat="1" thickBot="1" x14ac:dyDescent="0.3">
      <c r="A20" s="128" t="s">
        <v>107</v>
      </c>
      <c r="B20" s="128"/>
      <c r="D20" s="52" t="s">
        <v>43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141"/>
    </row>
    <row r="21" spans="1:26" s="14" customFormat="1" ht="69.599999999999994" thickBot="1" x14ac:dyDescent="0.3">
      <c r="A21" s="71" t="s">
        <v>18</v>
      </c>
      <c r="B21" s="72" t="s">
        <v>46</v>
      </c>
      <c r="C21" s="73" t="s">
        <v>47</v>
      </c>
      <c r="D21" s="74" t="s">
        <v>19</v>
      </c>
      <c r="E21" s="75" t="s">
        <v>94</v>
      </c>
      <c r="F21" s="76" t="s">
        <v>95</v>
      </c>
      <c r="G21" s="75" t="s">
        <v>50</v>
      </c>
      <c r="H21" s="76" t="s">
        <v>51</v>
      </c>
      <c r="I21" s="77" t="s">
        <v>20</v>
      </c>
      <c r="J21" s="78" t="s">
        <v>21</v>
      </c>
      <c r="K21" s="78" t="s">
        <v>29</v>
      </c>
      <c r="L21" s="79" t="s">
        <v>105</v>
      </c>
      <c r="M21" s="79" t="s">
        <v>103</v>
      </c>
      <c r="N21" s="80" t="s">
        <v>106</v>
      </c>
      <c r="O21" s="80" t="s">
        <v>104</v>
      </c>
      <c r="P21" s="81" t="s">
        <v>24</v>
      </c>
      <c r="Q21" s="82" t="s">
        <v>25</v>
      </c>
      <c r="R21" s="83" t="s">
        <v>26</v>
      </c>
      <c r="S21" s="170" t="s">
        <v>96</v>
      </c>
      <c r="T21" s="86" t="s">
        <v>97</v>
      </c>
      <c r="U21" s="87" t="s">
        <v>98</v>
      </c>
      <c r="V21" s="129"/>
      <c r="W21" s="45"/>
      <c r="X21" s="45"/>
      <c r="Y21" s="45"/>
      <c r="Z21" s="45"/>
    </row>
    <row r="22" spans="1:26" s="14" customFormat="1" ht="15" customHeight="1" x14ac:dyDescent="0.3">
      <c r="A22" s="281" t="s">
        <v>60</v>
      </c>
      <c r="B22" s="194" t="s">
        <v>55</v>
      </c>
      <c r="C22" s="284" t="s">
        <v>56</v>
      </c>
      <c r="D22" s="287" t="s">
        <v>109</v>
      </c>
      <c r="E22" s="246">
        <v>0.53611111111111109</v>
      </c>
      <c r="F22" s="90">
        <v>0.52569444444444446</v>
      </c>
      <c r="G22" s="91">
        <v>0.78332999999999997</v>
      </c>
      <c r="H22" s="92">
        <f>30/60</f>
        <v>0.5</v>
      </c>
      <c r="I22" s="93">
        <v>21.7</v>
      </c>
      <c r="J22" s="93">
        <v>32.700000000000003</v>
      </c>
      <c r="K22" s="94">
        <v>5.7799999999999997E-2</v>
      </c>
      <c r="L22" s="91">
        <v>1.34</v>
      </c>
      <c r="M22" s="238">
        <f>L22*0.622859047165353</f>
        <v>0.83463112320157307</v>
      </c>
      <c r="N22" s="95">
        <v>1.1100000000000001</v>
      </c>
      <c r="O22" s="203">
        <f>N22*0.622859047165353</f>
        <v>0.69137354235354187</v>
      </c>
      <c r="P22" s="96">
        <v>12.8</v>
      </c>
      <c r="Q22" s="97">
        <v>9.57</v>
      </c>
      <c r="R22" s="92">
        <v>15.42</v>
      </c>
      <c r="S22" s="168">
        <v>2.2814999999999999</v>
      </c>
      <c r="T22" s="99">
        <v>2.3081</v>
      </c>
      <c r="U22" s="100">
        <v>2.1964999999999999</v>
      </c>
      <c r="V22" s="126"/>
      <c r="W22" s="45"/>
      <c r="X22" s="45"/>
      <c r="Y22" s="45"/>
      <c r="Z22" s="45"/>
    </row>
    <row r="23" spans="1:26" s="14" customFormat="1" ht="15" customHeight="1" x14ac:dyDescent="0.3">
      <c r="A23" s="282"/>
      <c r="B23" s="195" t="s">
        <v>57</v>
      </c>
      <c r="C23" s="285"/>
      <c r="D23" s="288"/>
      <c r="E23" s="247">
        <v>0.53333333333333333</v>
      </c>
      <c r="F23" s="103">
        <v>0.52708333333333335</v>
      </c>
      <c r="G23" s="104">
        <v>0.71666700000000005</v>
      </c>
      <c r="H23" s="105">
        <f>32/60</f>
        <v>0.53333333333333333</v>
      </c>
      <c r="I23" s="106">
        <v>21.7</v>
      </c>
      <c r="J23" s="106">
        <v>32.700000000000003</v>
      </c>
      <c r="K23" s="107">
        <v>5.7799999999999997E-2</v>
      </c>
      <c r="L23" s="104">
        <v>1.21</v>
      </c>
      <c r="M23" s="239">
        <f>L23*0.622859047165353</f>
        <v>0.75365944707007715</v>
      </c>
      <c r="N23" s="108">
        <v>1.86</v>
      </c>
      <c r="O23" s="205">
        <f>N23*0.622859047165353</f>
        <v>1.1585178277275567</v>
      </c>
      <c r="P23" s="109">
        <v>12.8</v>
      </c>
      <c r="Q23" s="104">
        <v>10.24</v>
      </c>
      <c r="R23" s="105">
        <v>17.7</v>
      </c>
      <c r="S23" s="169">
        <v>2.2814999999999999</v>
      </c>
      <c r="T23" s="111">
        <v>2.3134000000000001</v>
      </c>
      <c r="U23" s="112">
        <v>2.1450999999999998</v>
      </c>
      <c r="V23" s="45"/>
      <c r="W23" s="45"/>
      <c r="X23" s="45"/>
      <c r="Y23" s="45"/>
      <c r="Z23" s="45"/>
    </row>
    <row r="24" spans="1:26" s="14" customFormat="1" ht="15" customHeight="1" x14ac:dyDescent="0.3">
      <c r="A24" s="282"/>
      <c r="B24" s="195" t="s">
        <v>58</v>
      </c>
      <c r="C24" s="285"/>
      <c r="D24" s="288"/>
      <c r="E24" s="247">
        <v>0.53541666666666665</v>
      </c>
      <c r="F24" s="103">
        <v>0.52986111111111112</v>
      </c>
      <c r="G24" s="104">
        <f>46/60</f>
        <v>0.76666666666666672</v>
      </c>
      <c r="H24" s="105">
        <f>36/60</f>
        <v>0.6</v>
      </c>
      <c r="I24" s="106">
        <v>21.7</v>
      </c>
      <c r="J24" s="106">
        <v>32.700000000000003</v>
      </c>
      <c r="K24" s="107">
        <v>5.7799999999999997E-2</v>
      </c>
      <c r="L24" s="104">
        <v>1.1599999999999999</v>
      </c>
      <c r="M24" s="239">
        <f>L24*0.622859047165353</f>
        <v>0.72251649471180945</v>
      </c>
      <c r="N24" s="108">
        <v>1</v>
      </c>
      <c r="O24" s="205">
        <f>N24*0.622859047165353</f>
        <v>0.62285904716535301</v>
      </c>
      <c r="P24" s="109">
        <v>12.8</v>
      </c>
      <c r="Q24" s="104">
        <v>9.6300000000000008</v>
      </c>
      <c r="R24" s="105">
        <v>16.09</v>
      </c>
      <c r="S24" s="169">
        <v>2.2814999999999999</v>
      </c>
      <c r="T24" s="111">
        <v>2.2947000000000002</v>
      </c>
      <c r="U24" s="112">
        <v>2.1637</v>
      </c>
      <c r="V24" s="45"/>
      <c r="W24" s="45"/>
      <c r="X24" s="45"/>
      <c r="Y24" s="45"/>
      <c r="Z24" s="45"/>
    </row>
    <row r="25" spans="1:26" s="14" customFormat="1" ht="15" customHeight="1" thickBot="1" x14ac:dyDescent="0.35">
      <c r="A25" s="282"/>
      <c r="B25" s="196" t="s">
        <v>59</v>
      </c>
      <c r="C25" s="285"/>
      <c r="D25" s="288"/>
      <c r="E25" s="248">
        <v>0.53472222222222221</v>
      </c>
      <c r="F25" s="172">
        <v>0.53055555555555556</v>
      </c>
      <c r="G25" s="173">
        <f>45/60</f>
        <v>0.75</v>
      </c>
      <c r="H25" s="174">
        <f>37/60</f>
        <v>0.6166666666666667</v>
      </c>
      <c r="I25" s="175">
        <v>21.7</v>
      </c>
      <c r="J25" s="175">
        <v>32.700000000000003</v>
      </c>
      <c r="K25" s="176">
        <v>5.7799999999999997E-2</v>
      </c>
      <c r="L25" s="173">
        <v>1.34</v>
      </c>
      <c r="M25" s="240">
        <f>L25*0.622859047165353</f>
        <v>0.83463112320157307</v>
      </c>
      <c r="N25" s="177">
        <v>1.06</v>
      </c>
      <c r="O25" s="242">
        <f>N25*0.622859047165353</f>
        <v>0.66023058999527418</v>
      </c>
      <c r="P25" s="178">
        <v>12.8</v>
      </c>
      <c r="Q25" s="173">
        <v>9.73</v>
      </c>
      <c r="R25" s="174">
        <v>16.829999999999998</v>
      </c>
      <c r="S25" s="179">
        <v>2.2814999999999999</v>
      </c>
      <c r="T25" s="180">
        <v>2.2953000000000001</v>
      </c>
      <c r="U25" s="181">
        <v>2.1798999999999999</v>
      </c>
      <c r="V25" s="45"/>
      <c r="W25" s="45"/>
      <c r="X25" s="45"/>
      <c r="Y25" s="45"/>
      <c r="Z25" s="45"/>
    </row>
    <row r="26" spans="1:26" s="14" customFormat="1" ht="15" customHeight="1" thickBot="1" x14ac:dyDescent="0.35">
      <c r="A26" s="283"/>
      <c r="B26" s="193" t="s">
        <v>16</v>
      </c>
      <c r="C26" s="286"/>
      <c r="D26" s="289"/>
      <c r="E26" s="249">
        <v>0.53263888888888888</v>
      </c>
      <c r="F26" s="183">
        <v>0.52361111111111114</v>
      </c>
      <c r="G26" s="184">
        <f>42/60</f>
        <v>0.7</v>
      </c>
      <c r="H26" s="185">
        <f>27/60</f>
        <v>0.45</v>
      </c>
      <c r="I26" s="186">
        <v>21.7</v>
      </c>
      <c r="J26" s="186">
        <v>32.700000000000003</v>
      </c>
      <c r="K26" s="187">
        <v>5.7799999999999997E-2</v>
      </c>
      <c r="L26" s="184">
        <v>0</v>
      </c>
      <c r="M26" s="241">
        <f>L26*0.622859047165353</f>
        <v>0</v>
      </c>
      <c r="N26" s="188">
        <v>0</v>
      </c>
      <c r="O26" s="243">
        <f>N26*0.622859047165353</f>
        <v>0</v>
      </c>
      <c r="P26" s="189">
        <v>12.8</v>
      </c>
      <c r="Q26" s="184">
        <v>11.86</v>
      </c>
      <c r="R26" s="185">
        <v>10.83</v>
      </c>
      <c r="S26" s="190">
        <v>2.2814999999999999</v>
      </c>
      <c r="T26" s="191">
        <v>2.3157000000000001</v>
      </c>
      <c r="U26" s="192">
        <v>2.3353000000000002</v>
      </c>
      <c r="V26" s="45"/>
      <c r="W26" s="45"/>
      <c r="X26" s="45"/>
      <c r="Y26" s="45"/>
      <c r="Z26" s="45"/>
    </row>
    <row r="27" spans="1:26" s="14" customFormat="1" ht="15" customHeight="1" x14ac:dyDescent="0.3">
      <c r="A27" s="137"/>
      <c r="B27" s="130"/>
      <c r="C27" s="131"/>
      <c r="D27" s="132"/>
      <c r="E27" s="132"/>
      <c r="F27" s="133"/>
      <c r="G27" s="133"/>
      <c r="H27" s="134"/>
      <c r="I27" s="134"/>
      <c r="J27" s="51"/>
      <c r="K27" s="51"/>
      <c r="L27" s="29"/>
      <c r="M27" s="29"/>
      <c r="N27" s="51"/>
      <c r="O27" s="51"/>
      <c r="P27" s="51"/>
      <c r="Q27" s="127"/>
      <c r="R27" s="135"/>
      <c r="S27" s="136"/>
      <c r="T27" s="136"/>
      <c r="U27" s="127"/>
      <c r="V27" s="45"/>
      <c r="W27" s="45"/>
      <c r="X27" s="45"/>
      <c r="Y27" s="45"/>
      <c r="Z27" s="45"/>
    </row>
    <row r="28" spans="1:26" x14ac:dyDescent="0.3">
      <c r="L28" s="29"/>
      <c r="M28" s="29"/>
    </row>
    <row r="29" spans="1:26" s="14" customFormat="1" thickBot="1" x14ac:dyDescent="0.3">
      <c r="A29" s="37" t="s">
        <v>108</v>
      </c>
      <c r="B29" s="37"/>
      <c r="D29" s="52" t="s">
        <v>45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41"/>
    </row>
    <row r="30" spans="1:26" s="14" customFormat="1" ht="69.599999999999994" thickBot="1" x14ac:dyDescent="0.3">
      <c r="A30" s="71" t="s">
        <v>18</v>
      </c>
      <c r="B30" s="72" t="s">
        <v>46</v>
      </c>
      <c r="C30" s="73" t="s">
        <v>47</v>
      </c>
      <c r="D30" s="74" t="s">
        <v>19</v>
      </c>
      <c r="E30" s="75" t="s">
        <v>94</v>
      </c>
      <c r="F30" s="76" t="s">
        <v>95</v>
      </c>
      <c r="G30" s="75" t="s">
        <v>50</v>
      </c>
      <c r="H30" s="76" t="s">
        <v>51</v>
      </c>
      <c r="I30" s="77" t="s">
        <v>20</v>
      </c>
      <c r="J30" s="78" t="s">
        <v>21</v>
      </c>
      <c r="K30" s="78" t="s">
        <v>29</v>
      </c>
      <c r="L30" s="79" t="s">
        <v>105</v>
      </c>
      <c r="M30" s="79" t="s">
        <v>103</v>
      </c>
      <c r="N30" s="80" t="s">
        <v>106</v>
      </c>
      <c r="O30" s="80" t="s">
        <v>104</v>
      </c>
      <c r="P30" s="81" t="s">
        <v>24</v>
      </c>
      <c r="Q30" s="82" t="s">
        <v>25</v>
      </c>
      <c r="R30" s="83" t="s">
        <v>26</v>
      </c>
      <c r="S30" s="170" t="s">
        <v>96</v>
      </c>
      <c r="T30" s="86" t="s">
        <v>97</v>
      </c>
      <c r="U30" s="87" t="s">
        <v>98</v>
      </c>
      <c r="V30" s="129"/>
      <c r="W30" s="45"/>
      <c r="X30" s="45"/>
      <c r="Y30" s="45"/>
      <c r="Z30" s="45"/>
    </row>
    <row r="31" spans="1:26" s="14" customFormat="1" ht="15" customHeight="1" x14ac:dyDescent="0.3">
      <c r="A31" s="281" t="s">
        <v>60</v>
      </c>
      <c r="B31" s="194" t="s">
        <v>55</v>
      </c>
      <c r="C31" s="284" t="s">
        <v>56</v>
      </c>
      <c r="D31" s="287" t="s">
        <v>110</v>
      </c>
      <c r="E31" s="246">
        <v>0.58888888888888891</v>
      </c>
      <c r="F31" s="90">
        <v>0.58124999999999993</v>
      </c>
      <c r="G31" s="91">
        <v>0.96666666666666667</v>
      </c>
      <c r="H31" s="92">
        <f>54/60</f>
        <v>0.9</v>
      </c>
      <c r="I31" s="93">
        <v>21.4</v>
      </c>
      <c r="J31" s="93">
        <v>33.5</v>
      </c>
      <c r="K31" s="94">
        <v>5.7799999999999997E-2</v>
      </c>
      <c r="L31" s="91">
        <v>0.75</v>
      </c>
      <c r="M31" s="238">
        <f>L31*0.622859047165353</f>
        <v>0.46714428537401476</v>
      </c>
      <c r="N31" s="95">
        <v>0.81</v>
      </c>
      <c r="O31" s="203">
        <f>N31*0.622859047165353</f>
        <v>0.50451582820393592</v>
      </c>
      <c r="P31" s="96">
        <v>14.26</v>
      </c>
      <c r="Q31" s="97">
        <v>10.72</v>
      </c>
      <c r="R31" s="92">
        <v>18.16</v>
      </c>
      <c r="S31" s="168">
        <v>2.4333</v>
      </c>
      <c r="T31" s="99">
        <v>2.4323999999999999</v>
      </c>
      <c r="U31" s="100">
        <v>2.3304999999999998</v>
      </c>
      <c r="V31" s="126"/>
      <c r="W31" s="45"/>
      <c r="X31" s="45"/>
      <c r="Y31" s="45"/>
      <c r="Z31" s="45"/>
    </row>
    <row r="32" spans="1:26" s="14" customFormat="1" ht="15" customHeight="1" x14ac:dyDescent="0.3">
      <c r="A32" s="282"/>
      <c r="B32" s="195" t="s">
        <v>57</v>
      </c>
      <c r="C32" s="285"/>
      <c r="D32" s="288"/>
      <c r="E32" s="247">
        <v>0.59027777777777779</v>
      </c>
      <c r="F32" s="103">
        <v>0.58194444444444449</v>
      </c>
      <c r="G32" s="104">
        <f>60/60</f>
        <v>1</v>
      </c>
      <c r="H32" s="105">
        <f>55/60</f>
        <v>0.91666666666666663</v>
      </c>
      <c r="I32" s="106">
        <v>21.4</v>
      </c>
      <c r="J32" s="106">
        <v>33.5</v>
      </c>
      <c r="K32" s="107">
        <v>5.7799999999999997E-2</v>
      </c>
      <c r="L32" s="104">
        <v>1.01</v>
      </c>
      <c r="M32" s="239">
        <f>L32*0.622859047165353</f>
        <v>0.62908763763700659</v>
      </c>
      <c r="N32" s="108">
        <v>0.51</v>
      </c>
      <c r="O32" s="205">
        <f>N32*0.622859047165353</f>
        <v>0.31765811405433003</v>
      </c>
      <c r="P32" s="109">
        <v>14.26</v>
      </c>
      <c r="Q32" s="104">
        <v>8.9499999999999993</v>
      </c>
      <c r="R32" s="105">
        <v>16.440000000000001</v>
      </c>
      <c r="S32" s="169">
        <v>2.4333</v>
      </c>
      <c r="T32" s="111">
        <v>2.3959000000000001</v>
      </c>
      <c r="U32" s="112">
        <v>2.3616999999999999</v>
      </c>
      <c r="V32" s="45"/>
      <c r="W32" s="45"/>
      <c r="X32" s="45"/>
      <c r="Y32" s="45"/>
      <c r="Z32" s="45"/>
    </row>
    <row r="33" spans="1:26" s="14" customFormat="1" ht="15" customHeight="1" x14ac:dyDescent="0.3">
      <c r="A33" s="282"/>
      <c r="B33" s="195" t="s">
        <v>58</v>
      </c>
      <c r="C33" s="285"/>
      <c r="D33" s="288"/>
      <c r="E33" s="247">
        <v>0.58819444444444446</v>
      </c>
      <c r="F33" s="103">
        <v>0.58333333333333337</v>
      </c>
      <c r="G33" s="104">
        <f>57/60</f>
        <v>0.95</v>
      </c>
      <c r="H33" s="105">
        <f>57/60</f>
        <v>0.95</v>
      </c>
      <c r="I33" s="106">
        <v>21.4</v>
      </c>
      <c r="J33" s="106">
        <v>33.5</v>
      </c>
      <c r="K33" s="107">
        <v>5.7799999999999997E-2</v>
      </c>
      <c r="L33" s="104">
        <v>1.3</v>
      </c>
      <c r="M33" s="239">
        <f>L33*0.622859047165353</f>
        <v>0.80971676131495895</v>
      </c>
      <c r="N33" s="108">
        <v>0.91</v>
      </c>
      <c r="O33" s="205">
        <f>N33*0.622859047165353</f>
        <v>0.5668017329204712</v>
      </c>
      <c r="P33" s="109">
        <v>14.26</v>
      </c>
      <c r="Q33" s="104">
        <v>9.17</v>
      </c>
      <c r="R33" s="105">
        <v>19.7</v>
      </c>
      <c r="S33" s="169">
        <v>2.4333</v>
      </c>
      <c r="T33" s="111">
        <v>2.4375</v>
      </c>
      <c r="U33" s="112">
        <v>2.3138000000000001</v>
      </c>
      <c r="V33" s="45"/>
      <c r="W33" s="45"/>
      <c r="X33" s="45"/>
      <c r="Y33" s="45"/>
      <c r="Z33" s="45"/>
    </row>
    <row r="34" spans="1:26" s="14" customFormat="1" ht="15" customHeight="1" thickBot="1" x14ac:dyDescent="0.35">
      <c r="A34" s="282"/>
      <c r="B34" s="196" t="s">
        <v>59</v>
      </c>
      <c r="C34" s="285"/>
      <c r="D34" s="288"/>
      <c r="E34" s="248">
        <v>0.58958333333333335</v>
      </c>
      <c r="F34" s="172">
        <v>0.5854166666666667</v>
      </c>
      <c r="G34" s="173">
        <f>59/60</f>
        <v>0.98333333333333328</v>
      </c>
      <c r="H34" s="174">
        <f>60/60</f>
        <v>1</v>
      </c>
      <c r="I34" s="175">
        <v>21.4</v>
      </c>
      <c r="J34" s="175">
        <v>33.5</v>
      </c>
      <c r="K34" s="176">
        <v>5.7799999999999997E-2</v>
      </c>
      <c r="L34" s="173">
        <v>1.01</v>
      </c>
      <c r="M34" s="240">
        <f>L34*0.622859047165353</f>
        <v>0.62908763763700659</v>
      </c>
      <c r="N34" s="177">
        <v>0.59</v>
      </c>
      <c r="O34" s="242">
        <f>N34*0.622859047165353</f>
        <v>0.36748683782755825</v>
      </c>
      <c r="P34" s="178">
        <v>14.26</v>
      </c>
      <c r="Q34" s="173">
        <v>9.67</v>
      </c>
      <c r="R34" s="174">
        <v>16.84</v>
      </c>
      <c r="S34" s="179">
        <v>2.4333</v>
      </c>
      <c r="T34" s="180">
        <v>2.4005000000000001</v>
      </c>
      <c r="U34" s="181">
        <v>2.3643999999999998</v>
      </c>
      <c r="V34" s="45"/>
      <c r="W34" s="45"/>
      <c r="X34" s="45"/>
      <c r="Y34" s="45"/>
      <c r="Z34" s="45"/>
    </row>
    <row r="35" spans="1:26" s="14" customFormat="1" ht="15" customHeight="1" thickBot="1" x14ac:dyDescent="0.35">
      <c r="A35" s="283"/>
      <c r="B35" s="193" t="s">
        <v>16</v>
      </c>
      <c r="C35" s="286"/>
      <c r="D35" s="289"/>
      <c r="E35" s="249">
        <v>0.59097222222222223</v>
      </c>
      <c r="F35" s="183">
        <v>0.58750000000000002</v>
      </c>
      <c r="G35" s="184">
        <f>61/60</f>
        <v>1.0166666666666666</v>
      </c>
      <c r="H35" s="185">
        <f>63/60</f>
        <v>1.05</v>
      </c>
      <c r="I35" s="186">
        <v>21.4</v>
      </c>
      <c r="J35" s="186">
        <v>33.5</v>
      </c>
      <c r="K35" s="187">
        <v>5.7799999999999997E-2</v>
      </c>
      <c r="L35" s="184">
        <v>0</v>
      </c>
      <c r="M35" s="241">
        <f>L35*0.622859047165353</f>
        <v>0</v>
      </c>
      <c r="N35" s="188">
        <v>0</v>
      </c>
      <c r="O35" s="243">
        <f>N35*0.622859047165353</f>
        <v>0</v>
      </c>
      <c r="P35" s="189">
        <v>14.26</v>
      </c>
      <c r="Q35" s="184">
        <v>12.58</v>
      </c>
      <c r="R35" s="185">
        <v>12.07</v>
      </c>
      <c r="S35" s="190">
        <v>2.4333</v>
      </c>
      <c r="T35" s="191">
        <v>2.4089</v>
      </c>
      <c r="U35" s="192">
        <v>2.4220000000000002</v>
      </c>
      <c r="V35" s="45"/>
      <c r="W35" s="45"/>
      <c r="X35" s="45"/>
      <c r="Y35" s="45"/>
      <c r="Z35" s="45"/>
    </row>
  </sheetData>
  <mergeCells count="12">
    <mergeCell ref="A12:A16"/>
    <mergeCell ref="C12:C16"/>
    <mergeCell ref="D12:D16"/>
    <mergeCell ref="A3:A7"/>
    <mergeCell ref="C3:C7"/>
    <mergeCell ref="D3:D7"/>
    <mergeCell ref="A22:A26"/>
    <mergeCell ref="C22:C26"/>
    <mergeCell ref="D22:D26"/>
    <mergeCell ref="A31:A35"/>
    <mergeCell ref="C31:C35"/>
    <mergeCell ref="D31:D3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O2 evolution IC</vt:lpstr>
      <vt:lpstr>Calcification IC</vt:lpstr>
      <vt:lpstr>O2 evolution UK</vt:lpstr>
      <vt:lpstr>Calcification UK</vt:lpstr>
      <vt:lpstr>O2 evolution SP</vt:lpstr>
      <vt:lpstr>Calcification SP</vt:lpstr>
    </vt:vector>
  </TitlesOfParts>
  <Company>University of Portsmouth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Kolzenburg</dc:creator>
  <cp:lastModifiedBy>Regina Kolzenburg</cp:lastModifiedBy>
  <cp:lastPrinted>2020-03-05T09:23:10Z</cp:lastPrinted>
  <dcterms:created xsi:type="dcterms:W3CDTF">2016-11-21T19:35:56Z</dcterms:created>
  <dcterms:modified xsi:type="dcterms:W3CDTF">2021-07-16T13:13:20Z</dcterms:modified>
</cp:coreProperties>
</file>