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ruru\Surveillance\Mortuary_Study_Kisumu\Abstracts&amp;Manuscripts\cod_main\Manuscript_jounal submission\Edited\"/>
    </mc:Choice>
  </mc:AlternateContent>
  <xr:revisionPtr revIDLastSave="0" documentId="13_ncr:1_{BABC3F73-3629-40BA-9719-9A9411667B72}" xr6:coauthVersionLast="45" xr6:coauthVersionMax="45" xr10:uidLastSave="{00000000-0000-0000-0000-000000000000}"/>
  <bookViews>
    <workbookView xWindow="-96" yWindow="-96" windowWidth="23232" windowHeight="12552" tabRatio="803" xr2:uid="{BBBC8A25-53BC-460F-AEF1-9D0ABD48C643}"/>
  </bookViews>
  <sheets>
    <sheet name="RAW_UCODData" sheetId="2" r:id="rId1"/>
    <sheet name="Comparison_of_Correctness_ofCOD" sheetId="3" r:id="rId2"/>
    <sheet name="Calculations_for_MortalityRates" sheetId="4" r:id="rId3"/>
    <sheet name="Stillbirths_Rate_Calculations" sheetId="5" r:id="rId4"/>
    <sheet name="Source_Fig2" sheetId="6" r:id="rId5"/>
    <sheet name="Source_S1Fig" sheetId="7" r:id="rId6"/>
  </sheets>
  <definedNames>
    <definedName name="_xlnm._FilterDatabase" localSheetId="1" hidden="1">Comparison_of_Correctness_ofCOD!$A$1:$AJ$237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7" l="1"/>
  <c r="E22" i="7"/>
  <c r="F21" i="7" s="1"/>
  <c r="C22" i="7"/>
  <c r="D17" i="7" s="1"/>
  <c r="D21" i="7"/>
  <c r="D20" i="7"/>
  <c r="D19" i="7"/>
  <c r="D16" i="7"/>
  <c r="D15" i="7"/>
  <c r="D14" i="7"/>
  <c r="D13" i="7"/>
  <c r="F10" i="7"/>
  <c r="D10" i="7"/>
  <c r="D9" i="7"/>
  <c r="D8" i="7"/>
  <c r="D7" i="7"/>
  <c r="D6" i="7"/>
  <c r="D4" i="7"/>
  <c r="D3" i="7"/>
  <c r="H118" i="6"/>
  <c r="K115" i="6"/>
  <c r="H115" i="6"/>
  <c r="K113" i="6"/>
  <c r="L113" i="6" s="1"/>
  <c r="J113" i="6"/>
  <c r="H113" i="6"/>
  <c r="K112" i="6"/>
  <c r="H112" i="6"/>
  <c r="L112" i="6" s="1"/>
  <c r="K111" i="6"/>
  <c r="L111" i="6" s="1"/>
  <c r="H111" i="6"/>
  <c r="J111" i="6" s="1"/>
  <c r="K110" i="6"/>
  <c r="L110" i="6" s="1"/>
  <c r="J110" i="6"/>
  <c r="H110" i="6"/>
  <c r="K109" i="6"/>
  <c r="H109" i="6"/>
  <c r="J109" i="6" s="1"/>
  <c r="K108" i="6"/>
  <c r="L108" i="6" s="1"/>
  <c r="H108" i="6"/>
  <c r="J108" i="6" s="1"/>
  <c r="K107" i="6"/>
  <c r="L107" i="6" s="1"/>
  <c r="J107" i="6"/>
  <c r="H107" i="6"/>
  <c r="K106" i="6"/>
  <c r="H106" i="6"/>
  <c r="L106" i="6" s="1"/>
  <c r="K105" i="6"/>
  <c r="L105" i="6" s="1"/>
  <c r="H105" i="6"/>
  <c r="J105" i="6" s="1"/>
  <c r="K104" i="6"/>
  <c r="L104" i="6" s="1"/>
  <c r="J104" i="6"/>
  <c r="H104" i="6"/>
  <c r="K103" i="6"/>
  <c r="H103" i="6"/>
  <c r="J103" i="6" s="1"/>
  <c r="K102" i="6"/>
  <c r="L102" i="6" s="1"/>
  <c r="H102" i="6"/>
  <c r="J102" i="6" s="1"/>
  <c r="K101" i="6"/>
  <c r="L101" i="6" s="1"/>
  <c r="J101" i="6"/>
  <c r="H101" i="6"/>
  <c r="K100" i="6"/>
  <c r="H100" i="6"/>
  <c r="L100" i="6" s="1"/>
  <c r="K99" i="6"/>
  <c r="L99" i="6" s="1"/>
  <c r="H99" i="6"/>
  <c r="J99" i="6" s="1"/>
  <c r="K98" i="6"/>
  <c r="L98" i="6" s="1"/>
  <c r="J98" i="6"/>
  <c r="H98" i="6"/>
  <c r="K97" i="6"/>
  <c r="H97" i="6"/>
  <c r="J97" i="6" s="1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K51" i="6"/>
  <c r="H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U55" i="5"/>
  <c r="U49" i="5"/>
  <c r="W49" i="5" s="1"/>
  <c r="X49" i="5" s="1"/>
  <c r="W43" i="5"/>
  <c r="V43" i="5"/>
  <c r="U43" i="5"/>
  <c r="T43" i="5"/>
  <c r="S43" i="5"/>
  <c r="R43" i="5"/>
  <c r="Q43" i="5"/>
  <c r="P43" i="5"/>
  <c r="O43" i="5"/>
  <c r="X43" i="5" s="1"/>
  <c r="N43" i="5"/>
  <c r="M43" i="5"/>
  <c r="L43" i="5"/>
  <c r="K43" i="5"/>
  <c r="J43" i="5"/>
  <c r="I43" i="5"/>
  <c r="H43" i="5"/>
  <c r="G43" i="5"/>
  <c r="F43" i="5"/>
  <c r="E43" i="5"/>
  <c r="D43" i="5"/>
  <c r="C43" i="5"/>
  <c r="Y42" i="5"/>
  <c r="X42" i="5"/>
  <c r="Y41" i="5"/>
  <c r="X41" i="5"/>
  <c r="Y40" i="5"/>
  <c r="X40" i="5"/>
  <c r="Y39" i="5"/>
  <c r="X39" i="5"/>
  <c r="Y38" i="5"/>
  <c r="X38" i="5"/>
  <c r="Y37" i="5"/>
  <c r="X37" i="5"/>
  <c r="Y36" i="5"/>
  <c r="Y43" i="5" s="1"/>
  <c r="X36" i="5"/>
  <c r="Y35" i="5"/>
  <c r="X35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D11" i="5"/>
  <c r="D10" i="5"/>
  <c r="D9" i="5"/>
  <c r="D8" i="5"/>
  <c r="D7" i="5"/>
  <c r="D6" i="5"/>
  <c r="D5" i="5"/>
  <c r="D4" i="5"/>
  <c r="C116" i="4"/>
  <c r="C115" i="4"/>
  <c r="H36" i="4" s="1"/>
  <c r="C114" i="4"/>
  <c r="G36" i="4" s="1"/>
  <c r="H113" i="4"/>
  <c r="F113" i="4"/>
  <c r="F36" i="4" s="1"/>
  <c r="D113" i="4"/>
  <c r="H62" i="4"/>
  <c r="G62" i="4"/>
  <c r="F62" i="4"/>
  <c r="H50" i="4"/>
  <c r="G50" i="4"/>
  <c r="F50" i="4"/>
  <c r="H37" i="4"/>
  <c r="G37" i="4"/>
  <c r="F37" i="4"/>
  <c r="D9" i="4" s="1"/>
  <c r="C9" i="4" s="1"/>
  <c r="H35" i="4"/>
  <c r="G35" i="4"/>
  <c r="F35" i="4"/>
  <c r="D7" i="4" s="1"/>
  <c r="K29" i="4"/>
  <c r="L27" i="4" s="1"/>
  <c r="L28" i="4"/>
  <c r="D28" i="4"/>
  <c r="H27" i="4"/>
  <c r="H26" i="4"/>
  <c r="H25" i="4"/>
  <c r="F25" i="4"/>
  <c r="C25" i="4"/>
  <c r="D24" i="4"/>
  <c r="K19" i="4"/>
  <c r="K21" i="4" s="1"/>
  <c r="K18" i="4"/>
  <c r="N23" i="4" s="1"/>
  <c r="K13" i="4"/>
  <c r="I12" i="4"/>
  <c r="H12" i="4"/>
  <c r="G12" i="4"/>
  <c r="J11" i="4"/>
  <c r="J10" i="4"/>
  <c r="J9" i="4"/>
  <c r="J8" i="4"/>
  <c r="J7" i="4"/>
  <c r="J6" i="4"/>
  <c r="J5" i="4"/>
  <c r="D3" i="4"/>
  <c r="AH255" i="3"/>
  <c r="AI237" i="3"/>
  <c r="AH237" i="3"/>
  <c r="AG237" i="3"/>
  <c r="AF237" i="3"/>
  <c r="U237" i="3"/>
  <c r="H237" i="3"/>
  <c r="AI236" i="3"/>
  <c r="AH236" i="3"/>
  <c r="AG236" i="3"/>
  <c r="AF236" i="3"/>
  <c r="U236" i="3"/>
  <c r="H236" i="3"/>
  <c r="AI235" i="3"/>
  <c r="AH235" i="3"/>
  <c r="AG235" i="3"/>
  <c r="AF235" i="3"/>
  <c r="U235" i="3"/>
  <c r="H235" i="3"/>
  <c r="U234" i="3"/>
  <c r="H234" i="3"/>
  <c r="AI233" i="3"/>
  <c r="AH233" i="3"/>
  <c r="AG233" i="3"/>
  <c r="AF233" i="3"/>
  <c r="U233" i="3"/>
  <c r="H233" i="3"/>
  <c r="U232" i="3"/>
  <c r="H232" i="3"/>
  <c r="AI231" i="3"/>
  <c r="AH231" i="3"/>
  <c r="AG231" i="3"/>
  <c r="AF231" i="3"/>
  <c r="U231" i="3"/>
  <c r="H231" i="3"/>
  <c r="AI230" i="3"/>
  <c r="AH230" i="3"/>
  <c r="AG230" i="3"/>
  <c r="AF230" i="3"/>
  <c r="U230" i="3"/>
  <c r="H230" i="3"/>
  <c r="AI229" i="3"/>
  <c r="AH229" i="3"/>
  <c r="AG229" i="3"/>
  <c r="AF229" i="3"/>
  <c r="U229" i="3"/>
  <c r="H229" i="3"/>
  <c r="AI228" i="3"/>
  <c r="AH228" i="3"/>
  <c r="AG228" i="3"/>
  <c r="AF228" i="3"/>
  <c r="U228" i="3"/>
  <c r="H228" i="3"/>
  <c r="AI227" i="3"/>
  <c r="AH227" i="3"/>
  <c r="AG227" i="3"/>
  <c r="AF227" i="3"/>
  <c r="U227" i="3"/>
  <c r="H227" i="3"/>
  <c r="AI226" i="3"/>
  <c r="AH226" i="3"/>
  <c r="AG226" i="3"/>
  <c r="AF226" i="3"/>
  <c r="U226" i="3"/>
  <c r="H226" i="3"/>
  <c r="AI225" i="3"/>
  <c r="AH225" i="3"/>
  <c r="AG225" i="3"/>
  <c r="AF225" i="3"/>
  <c r="U225" i="3"/>
  <c r="H225" i="3"/>
  <c r="U224" i="3"/>
  <c r="H224" i="3"/>
  <c r="U223" i="3"/>
  <c r="H223" i="3"/>
  <c r="AI222" i="3"/>
  <c r="AH222" i="3"/>
  <c r="AG222" i="3"/>
  <c r="AF222" i="3"/>
  <c r="U222" i="3"/>
  <c r="H222" i="3"/>
  <c r="AI221" i="3"/>
  <c r="AH221" i="3"/>
  <c r="AG221" i="3"/>
  <c r="AF221" i="3"/>
  <c r="U221" i="3"/>
  <c r="H221" i="3"/>
  <c r="AI220" i="3"/>
  <c r="AH220" i="3"/>
  <c r="AG220" i="3"/>
  <c r="AF220" i="3"/>
  <c r="U220" i="3"/>
  <c r="H220" i="3"/>
  <c r="AI219" i="3"/>
  <c r="AH219" i="3"/>
  <c r="AG219" i="3"/>
  <c r="AF219" i="3"/>
  <c r="U219" i="3"/>
  <c r="H219" i="3"/>
  <c r="U218" i="3"/>
  <c r="H218" i="3"/>
  <c r="U217" i="3"/>
  <c r="H217" i="3"/>
  <c r="U216" i="3"/>
  <c r="H216" i="3"/>
  <c r="U215" i="3"/>
  <c r="H215" i="3"/>
  <c r="U214" i="3"/>
  <c r="H214" i="3"/>
  <c r="AI213" i="3"/>
  <c r="AH213" i="3"/>
  <c r="AG213" i="3"/>
  <c r="AF213" i="3"/>
  <c r="U213" i="3"/>
  <c r="H213" i="3"/>
  <c r="AI212" i="3"/>
  <c r="AH212" i="3"/>
  <c r="AG212" i="3"/>
  <c r="AF212" i="3"/>
  <c r="U212" i="3"/>
  <c r="H212" i="3"/>
  <c r="AI211" i="3"/>
  <c r="AH211" i="3"/>
  <c r="AG211" i="3"/>
  <c r="AF211" i="3"/>
  <c r="U211" i="3"/>
  <c r="H211" i="3"/>
  <c r="U210" i="3"/>
  <c r="H210" i="3"/>
  <c r="AI209" i="3"/>
  <c r="AH209" i="3"/>
  <c r="AG209" i="3"/>
  <c r="AF209" i="3"/>
  <c r="U209" i="3"/>
  <c r="H209" i="3"/>
  <c r="U208" i="3"/>
  <c r="H208" i="3"/>
  <c r="U207" i="3"/>
  <c r="H207" i="3"/>
  <c r="U206" i="3"/>
  <c r="H206" i="3"/>
  <c r="U205" i="3"/>
  <c r="H205" i="3"/>
  <c r="U204" i="3"/>
  <c r="H204" i="3"/>
  <c r="U203" i="3"/>
  <c r="H203" i="3"/>
  <c r="AI202" i="3"/>
  <c r="AH202" i="3"/>
  <c r="AG202" i="3"/>
  <c r="AF202" i="3"/>
  <c r="U202" i="3"/>
  <c r="H202" i="3"/>
  <c r="U201" i="3"/>
  <c r="H201" i="3"/>
  <c r="U200" i="3"/>
  <c r="H200" i="3"/>
  <c r="AI199" i="3"/>
  <c r="AH199" i="3"/>
  <c r="AG199" i="3"/>
  <c r="AF199" i="3"/>
  <c r="U199" i="3"/>
  <c r="H199" i="3"/>
  <c r="AI198" i="3"/>
  <c r="AH198" i="3"/>
  <c r="AG198" i="3"/>
  <c r="AF198" i="3"/>
  <c r="U198" i="3"/>
  <c r="H198" i="3"/>
  <c r="U197" i="3"/>
  <c r="H197" i="3"/>
  <c r="U196" i="3"/>
  <c r="H196" i="3"/>
  <c r="U195" i="3"/>
  <c r="H195" i="3"/>
  <c r="AI194" i="3"/>
  <c r="AH194" i="3"/>
  <c r="AG194" i="3"/>
  <c r="AF194" i="3"/>
  <c r="U194" i="3"/>
  <c r="H194" i="3"/>
  <c r="AI193" i="3"/>
  <c r="AH193" i="3"/>
  <c r="AG193" i="3"/>
  <c r="AF193" i="3"/>
  <c r="U193" i="3"/>
  <c r="H193" i="3"/>
  <c r="AI192" i="3"/>
  <c r="AH192" i="3"/>
  <c r="AG192" i="3"/>
  <c r="AF192" i="3"/>
  <c r="U192" i="3"/>
  <c r="H192" i="3"/>
  <c r="AI191" i="3"/>
  <c r="AH191" i="3"/>
  <c r="AG191" i="3"/>
  <c r="AF191" i="3"/>
  <c r="U191" i="3"/>
  <c r="H191" i="3"/>
  <c r="U190" i="3"/>
  <c r="H190" i="3"/>
  <c r="U189" i="3"/>
  <c r="H189" i="3"/>
  <c r="AI188" i="3"/>
  <c r="AH188" i="3"/>
  <c r="AG188" i="3"/>
  <c r="AF188" i="3"/>
  <c r="U188" i="3"/>
  <c r="H188" i="3"/>
  <c r="AI187" i="3"/>
  <c r="AH187" i="3"/>
  <c r="AG187" i="3"/>
  <c r="AF187" i="3"/>
  <c r="U187" i="3"/>
  <c r="H187" i="3"/>
  <c r="AI186" i="3"/>
  <c r="AH186" i="3"/>
  <c r="AG186" i="3"/>
  <c r="AF186" i="3"/>
  <c r="U186" i="3"/>
  <c r="H186" i="3"/>
  <c r="U185" i="3"/>
  <c r="H185" i="3"/>
  <c r="U184" i="3"/>
  <c r="H184" i="3"/>
  <c r="U183" i="3"/>
  <c r="H183" i="3"/>
  <c r="AI182" i="3"/>
  <c r="AH182" i="3"/>
  <c r="AG182" i="3"/>
  <c r="AF182" i="3"/>
  <c r="U182" i="3"/>
  <c r="H182" i="3"/>
  <c r="AI181" i="3"/>
  <c r="AH181" i="3"/>
  <c r="AG181" i="3"/>
  <c r="AF181" i="3"/>
  <c r="U181" i="3"/>
  <c r="H181" i="3"/>
  <c r="AI180" i="3"/>
  <c r="AH180" i="3"/>
  <c r="AG180" i="3"/>
  <c r="AF180" i="3"/>
  <c r="U180" i="3"/>
  <c r="H180" i="3"/>
  <c r="AI179" i="3"/>
  <c r="AH179" i="3"/>
  <c r="AG179" i="3"/>
  <c r="AF179" i="3"/>
  <c r="U179" i="3"/>
  <c r="H179" i="3"/>
  <c r="AI178" i="3"/>
  <c r="AH178" i="3"/>
  <c r="AG178" i="3"/>
  <c r="AF178" i="3"/>
  <c r="U178" i="3"/>
  <c r="H178" i="3"/>
  <c r="U177" i="3"/>
  <c r="H177" i="3"/>
  <c r="U176" i="3"/>
  <c r="H176" i="3"/>
  <c r="U175" i="3"/>
  <c r="H175" i="3"/>
  <c r="AI174" i="3"/>
  <c r="AH174" i="3"/>
  <c r="AG174" i="3"/>
  <c r="AF174" i="3"/>
  <c r="U174" i="3"/>
  <c r="H174" i="3"/>
  <c r="U173" i="3"/>
  <c r="H173" i="3"/>
  <c r="AI172" i="3"/>
  <c r="AH172" i="3"/>
  <c r="AG172" i="3"/>
  <c r="AF172" i="3"/>
  <c r="U172" i="3"/>
  <c r="H172" i="3"/>
  <c r="AI171" i="3"/>
  <c r="AH171" i="3"/>
  <c r="AG171" i="3"/>
  <c r="AF171" i="3"/>
  <c r="U171" i="3"/>
  <c r="H171" i="3"/>
  <c r="AI170" i="3"/>
  <c r="AH170" i="3"/>
  <c r="AG170" i="3"/>
  <c r="AF170" i="3"/>
  <c r="U170" i="3"/>
  <c r="H170" i="3"/>
  <c r="U169" i="3"/>
  <c r="H169" i="3"/>
  <c r="AI168" i="3"/>
  <c r="AH168" i="3"/>
  <c r="AG168" i="3"/>
  <c r="AF168" i="3"/>
  <c r="U168" i="3"/>
  <c r="H168" i="3"/>
  <c r="AI167" i="3"/>
  <c r="AH167" i="3"/>
  <c r="AG167" i="3"/>
  <c r="AF167" i="3"/>
  <c r="U167" i="3"/>
  <c r="H167" i="3"/>
  <c r="AI166" i="3"/>
  <c r="AH166" i="3"/>
  <c r="AG166" i="3"/>
  <c r="AF166" i="3"/>
  <c r="U166" i="3"/>
  <c r="H166" i="3"/>
  <c r="AI165" i="3"/>
  <c r="AH165" i="3"/>
  <c r="AG165" i="3"/>
  <c r="AF165" i="3"/>
  <c r="U165" i="3"/>
  <c r="H165" i="3"/>
  <c r="AI164" i="3"/>
  <c r="AH164" i="3"/>
  <c r="AG164" i="3"/>
  <c r="AF164" i="3"/>
  <c r="U164" i="3"/>
  <c r="H164" i="3"/>
  <c r="AI163" i="3"/>
  <c r="AH163" i="3"/>
  <c r="AG163" i="3"/>
  <c r="AF163" i="3"/>
  <c r="U163" i="3"/>
  <c r="H163" i="3"/>
  <c r="U162" i="3"/>
  <c r="H162" i="3"/>
  <c r="AI161" i="3"/>
  <c r="AH161" i="3"/>
  <c r="AG161" i="3"/>
  <c r="AF161" i="3"/>
  <c r="U161" i="3"/>
  <c r="H161" i="3"/>
  <c r="U160" i="3"/>
  <c r="H160" i="3"/>
  <c r="AI159" i="3"/>
  <c r="AH159" i="3"/>
  <c r="AG159" i="3"/>
  <c r="AF159" i="3"/>
  <c r="U159" i="3"/>
  <c r="H159" i="3"/>
  <c r="AI158" i="3"/>
  <c r="AH158" i="3"/>
  <c r="AG158" i="3"/>
  <c r="AF158" i="3"/>
  <c r="U158" i="3"/>
  <c r="H158" i="3"/>
  <c r="U157" i="3"/>
  <c r="H157" i="3"/>
  <c r="AI156" i="3"/>
  <c r="AH156" i="3"/>
  <c r="AG156" i="3"/>
  <c r="AF156" i="3"/>
  <c r="U156" i="3"/>
  <c r="H156" i="3"/>
  <c r="U155" i="3"/>
  <c r="H155" i="3"/>
  <c r="AI154" i="3"/>
  <c r="AH154" i="3"/>
  <c r="AG154" i="3"/>
  <c r="AF154" i="3"/>
  <c r="U154" i="3"/>
  <c r="H154" i="3"/>
  <c r="AI153" i="3"/>
  <c r="AH153" i="3"/>
  <c r="AG153" i="3"/>
  <c r="AF153" i="3"/>
  <c r="U153" i="3"/>
  <c r="H153" i="3"/>
  <c r="AI152" i="3"/>
  <c r="AH152" i="3"/>
  <c r="AG152" i="3"/>
  <c r="AF152" i="3"/>
  <c r="U152" i="3"/>
  <c r="H152" i="3"/>
  <c r="U151" i="3"/>
  <c r="H151" i="3"/>
  <c r="AI150" i="3"/>
  <c r="AH150" i="3"/>
  <c r="AG150" i="3"/>
  <c r="AF150" i="3"/>
  <c r="U150" i="3"/>
  <c r="H150" i="3"/>
  <c r="AI149" i="3"/>
  <c r="AH149" i="3"/>
  <c r="AG149" i="3"/>
  <c r="AF149" i="3"/>
  <c r="U149" i="3"/>
  <c r="H149" i="3"/>
  <c r="AI148" i="3"/>
  <c r="AH148" i="3"/>
  <c r="AG148" i="3"/>
  <c r="AF148" i="3"/>
  <c r="U148" i="3"/>
  <c r="H148" i="3"/>
  <c r="AI147" i="3"/>
  <c r="AH147" i="3"/>
  <c r="AG147" i="3"/>
  <c r="AF147" i="3"/>
  <c r="U147" i="3"/>
  <c r="H147" i="3"/>
  <c r="AI146" i="3"/>
  <c r="AH146" i="3"/>
  <c r="AG146" i="3"/>
  <c r="AF146" i="3"/>
  <c r="U146" i="3"/>
  <c r="H146" i="3"/>
  <c r="AI145" i="3"/>
  <c r="AH145" i="3"/>
  <c r="AG145" i="3"/>
  <c r="AF145" i="3"/>
  <c r="U145" i="3"/>
  <c r="H145" i="3"/>
  <c r="AI144" i="3"/>
  <c r="AH144" i="3"/>
  <c r="AG144" i="3"/>
  <c r="AF144" i="3"/>
  <c r="U144" i="3"/>
  <c r="H144" i="3"/>
  <c r="AI143" i="3"/>
  <c r="AH143" i="3"/>
  <c r="AG143" i="3"/>
  <c r="AF143" i="3"/>
  <c r="U143" i="3"/>
  <c r="H143" i="3"/>
  <c r="AI142" i="3"/>
  <c r="AH142" i="3"/>
  <c r="AG142" i="3"/>
  <c r="AF142" i="3"/>
  <c r="U142" i="3"/>
  <c r="H142" i="3"/>
  <c r="U141" i="3"/>
  <c r="H141" i="3"/>
  <c r="AI140" i="3"/>
  <c r="AH140" i="3"/>
  <c r="AG140" i="3"/>
  <c r="AF140" i="3"/>
  <c r="U140" i="3"/>
  <c r="H140" i="3"/>
  <c r="AI139" i="3"/>
  <c r="AH139" i="3"/>
  <c r="AG139" i="3"/>
  <c r="AF139" i="3"/>
  <c r="U139" i="3"/>
  <c r="H139" i="3"/>
  <c r="AI138" i="3"/>
  <c r="AH138" i="3"/>
  <c r="AG138" i="3"/>
  <c r="AF138" i="3"/>
  <c r="U138" i="3"/>
  <c r="H138" i="3"/>
  <c r="U137" i="3"/>
  <c r="H137" i="3"/>
  <c r="AI136" i="3"/>
  <c r="AH136" i="3"/>
  <c r="AG136" i="3"/>
  <c r="AF136" i="3"/>
  <c r="U136" i="3"/>
  <c r="H136" i="3"/>
  <c r="AI135" i="3"/>
  <c r="AH135" i="3"/>
  <c r="AG135" i="3"/>
  <c r="AF135" i="3"/>
  <c r="U135" i="3"/>
  <c r="H135" i="3"/>
  <c r="U134" i="3"/>
  <c r="H134" i="3"/>
  <c r="AI133" i="3"/>
  <c r="AH133" i="3"/>
  <c r="AG133" i="3"/>
  <c r="AF133" i="3"/>
  <c r="U133" i="3"/>
  <c r="H133" i="3"/>
  <c r="AI132" i="3"/>
  <c r="AH132" i="3"/>
  <c r="AG132" i="3"/>
  <c r="AF132" i="3"/>
  <c r="U132" i="3"/>
  <c r="H132" i="3"/>
  <c r="U131" i="3"/>
  <c r="H131" i="3"/>
  <c r="U130" i="3"/>
  <c r="H130" i="3"/>
  <c r="U129" i="3"/>
  <c r="H129" i="3"/>
  <c r="AI128" i="3"/>
  <c r="AH128" i="3"/>
  <c r="AG128" i="3"/>
  <c r="AF128" i="3"/>
  <c r="U128" i="3"/>
  <c r="H128" i="3"/>
  <c r="AI127" i="3"/>
  <c r="AH127" i="3"/>
  <c r="AG127" i="3"/>
  <c r="AF127" i="3"/>
  <c r="U127" i="3"/>
  <c r="H127" i="3"/>
  <c r="U126" i="3"/>
  <c r="H126" i="3"/>
  <c r="AI125" i="3"/>
  <c r="AH125" i="3"/>
  <c r="AG125" i="3"/>
  <c r="AF125" i="3"/>
  <c r="U125" i="3"/>
  <c r="H125" i="3"/>
  <c r="U124" i="3"/>
  <c r="H124" i="3"/>
  <c r="AI123" i="3"/>
  <c r="AH123" i="3"/>
  <c r="AG123" i="3"/>
  <c r="AF123" i="3"/>
  <c r="U123" i="3"/>
  <c r="H123" i="3"/>
  <c r="AI122" i="3"/>
  <c r="AH122" i="3"/>
  <c r="AG122" i="3"/>
  <c r="AF122" i="3"/>
  <c r="U122" i="3"/>
  <c r="H122" i="3"/>
  <c r="AI121" i="3"/>
  <c r="AH121" i="3"/>
  <c r="AG121" i="3"/>
  <c r="AF121" i="3"/>
  <c r="U121" i="3"/>
  <c r="H121" i="3"/>
  <c r="U120" i="3"/>
  <c r="H120" i="3"/>
  <c r="AI119" i="3"/>
  <c r="AH119" i="3"/>
  <c r="AG119" i="3"/>
  <c r="AF119" i="3"/>
  <c r="U119" i="3"/>
  <c r="H119" i="3"/>
  <c r="AI118" i="3"/>
  <c r="AH118" i="3"/>
  <c r="AG118" i="3"/>
  <c r="AF118" i="3"/>
  <c r="U118" i="3"/>
  <c r="H118" i="3"/>
  <c r="AI117" i="3"/>
  <c r="AH117" i="3"/>
  <c r="AG117" i="3"/>
  <c r="AF117" i="3"/>
  <c r="U117" i="3"/>
  <c r="H117" i="3"/>
  <c r="AI116" i="3"/>
  <c r="AH116" i="3"/>
  <c r="AG116" i="3"/>
  <c r="AF116" i="3"/>
  <c r="U116" i="3"/>
  <c r="H116" i="3"/>
  <c r="U115" i="3"/>
  <c r="H115" i="3"/>
  <c r="AI114" i="3"/>
  <c r="AH114" i="3"/>
  <c r="AG114" i="3"/>
  <c r="AF114" i="3"/>
  <c r="U114" i="3"/>
  <c r="H114" i="3"/>
  <c r="AI113" i="3"/>
  <c r="AH113" i="3"/>
  <c r="AG113" i="3"/>
  <c r="AF113" i="3"/>
  <c r="U113" i="3"/>
  <c r="H113" i="3"/>
  <c r="AI112" i="3"/>
  <c r="AH112" i="3"/>
  <c r="AG112" i="3"/>
  <c r="AF112" i="3"/>
  <c r="U112" i="3"/>
  <c r="H112" i="3"/>
  <c r="AI111" i="3"/>
  <c r="AH111" i="3"/>
  <c r="AG111" i="3"/>
  <c r="AF111" i="3"/>
  <c r="U111" i="3"/>
  <c r="H111" i="3"/>
  <c r="AI110" i="3"/>
  <c r="AH110" i="3"/>
  <c r="AG110" i="3"/>
  <c r="AF110" i="3"/>
  <c r="U110" i="3"/>
  <c r="H110" i="3"/>
  <c r="AI109" i="3"/>
  <c r="AH109" i="3"/>
  <c r="AG109" i="3"/>
  <c r="AF109" i="3"/>
  <c r="U109" i="3"/>
  <c r="H109" i="3"/>
  <c r="AI108" i="3"/>
  <c r="AH108" i="3"/>
  <c r="AG108" i="3"/>
  <c r="AF108" i="3"/>
  <c r="U108" i="3"/>
  <c r="H108" i="3"/>
  <c r="AI107" i="3"/>
  <c r="AH107" i="3"/>
  <c r="AG107" i="3"/>
  <c r="AF107" i="3"/>
  <c r="U107" i="3"/>
  <c r="H107" i="3"/>
  <c r="U106" i="3"/>
  <c r="H106" i="3"/>
  <c r="AI105" i="3"/>
  <c r="AH105" i="3"/>
  <c r="AG105" i="3"/>
  <c r="AF105" i="3"/>
  <c r="U105" i="3"/>
  <c r="H105" i="3"/>
  <c r="AI104" i="3"/>
  <c r="AH104" i="3"/>
  <c r="AG104" i="3"/>
  <c r="AF104" i="3"/>
  <c r="U104" i="3"/>
  <c r="H104" i="3"/>
  <c r="AI103" i="3"/>
  <c r="AH103" i="3"/>
  <c r="AG103" i="3"/>
  <c r="AF103" i="3"/>
  <c r="U103" i="3"/>
  <c r="H103" i="3"/>
  <c r="U102" i="3"/>
  <c r="H102" i="3"/>
  <c r="AI101" i="3"/>
  <c r="AH101" i="3"/>
  <c r="AG101" i="3"/>
  <c r="AF101" i="3"/>
  <c r="U101" i="3"/>
  <c r="H101" i="3"/>
  <c r="U100" i="3"/>
  <c r="H100" i="3"/>
  <c r="AI99" i="3"/>
  <c r="AH99" i="3"/>
  <c r="AG99" i="3"/>
  <c r="AF99" i="3"/>
  <c r="U99" i="3"/>
  <c r="H99" i="3"/>
  <c r="AI98" i="3"/>
  <c r="AH98" i="3"/>
  <c r="AG98" i="3"/>
  <c r="AF98" i="3"/>
  <c r="U98" i="3"/>
  <c r="H98" i="3"/>
  <c r="U97" i="3"/>
  <c r="H97" i="3"/>
  <c r="AI96" i="3"/>
  <c r="AH96" i="3"/>
  <c r="AG96" i="3"/>
  <c r="AF96" i="3"/>
  <c r="U96" i="3"/>
  <c r="H96" i="3"/>
  <c r="AI95" i="3"/>
  <c r="AH95" i="3"/>
  <c r="AG95" i="3"/>
  <c r="AF95" i="3"/>
  <c r="U95" i="3"/>
  <c r="H95" i="3"/>
  <c r="AI94" i="3"/>
  <c r="AH94" i="3"/>
  <c r="AG94" i="3"/>
  <c r="AF94" i="3"/>
  <c r="U94" i="3"/>
  <c r="H94" i="3"/>
  <c r="AI93" i="3"/>
  <c r="AH93" i="3"/>
  <c r="AG93" i="3"/>
  <c r="AF93" i="3"/>
  <c r="U93" i="3"/>
  <c r="H93" i="3"/>
  <c r="AI92" i="3"/>
  <c r="AH92" i="3"/>
  <c r="AG92" i="3"/>
  <c r="AF92" i="3"/>
  <c r="U92" i="3"/>
  <c r="H92" i="3"/>
  <c r="AI91" i="3"/>
  <c r="AH91" i="3"/>
  <c r="AG91" i="3"/>
  <c r="AF91" i="3"/>
  <c r="U91" i="3"/>
  <c r="H91" i="3"/>
  <c r="AI90" i="3"/>
  <c r="AH90" i="3"/>
  <c r="AG90" i="3"/>
  <c r="AF90" i="3"/>
  <c r="U90" i="3"/>
  <c r="H90" i="3"/>
  <c r="U89" i="3"/>
  <c r="H89" i="3"/>
  <c r="AI88" i="3"/>
  <c r="AH88" i="3"/>
  <c r="AG88" i="3"/>
  <c r="AF88" i="3"/>
  <c r="U88" i="3"/>
  <c r="H88" i="3"/>
  <c r="AI87" i="3"/>
  <c r="AH87" i="3"/>
  <c r="AG87" i="3"/>
  <c r="AF87" i="3"/>
  <c r="U87" i="3"/>
  <c r="H87" i="3"/>
  <c r="AI86" i="3"/>
  <c r="AH86" i="3"/>
  <c r="AG86" i="3"/>
  <c r="AF86" i="3"/>
  <c r="U86" i="3"/>
  <c r="H86" i="3"/>
  <c r="AI85" i="3"/>
  <c r="AH85" i="3"/>
  <c r="AG85" i="3"/>
  <c r="AF85" i="3"/>
  <c r="U85" i="3"/>
  <c r="H85" i="3"/>
  <c r="AI84" i="3"/>
  <c r="AH84" i="3"/>
  <c r="AG84" i="3"/>
  <c r="AF84" i="3"/>
  <c r="U84" i="3"/>
  <c r="H84" i="3"/>
  <c r="U83" i="3"/>
  <c r="H83" i="3"/>
  <c r="U82" i="3"/>
  <c r="H82" i="3"/>
  <c r="AI81" i="3"/>
  <c r="AH81" i="3"/>
  <c r="AG81" i="3"/>
  <c r="AF81" i="3"/>
  <c r="U81" i="3"/>
  <c r="H81" i="3"/>
  <c r="AI80" i="3"/>
  <c r="AH80" i="3"/>
  <c r="AG80" i="3"/>
  <c r="AF80" i="3"/>
  <c r="U80" i="3"/>
  <c r="H80" i="3"/>
  <c r="AI79" i="3"/>
  <c r="AH79" i="3"/>
  <c r="AG79" i="3"/>
  <c r="AF79" i="3"/>
  <c r="U79" i="3"/>
  <c r="H79" i="3"/>
  <c r="AI78" i="3"/>
  <c r="AH78" i="3"/>
  <c r="AG78" i="3"/>
  <c r="AF78" i="3"/>
  <c r="U78" i="3"/>
  <c r="H78" i="3"/>
  <c r="U77" i="3"/>
  <c r="H77" i="3"/>
  <c r="AI76" i="3"/>
  <c r="AH76" i="3"/>
  <c r="AG76" i="3"/>
  <c r="AF76" i="3"/>
  <c r="U76" i="3"/>
  <c r="H76" i="3"/>
  <c r="AI75" i="3"/>
  <c r="AH75" i="3"/>
  <c r="AG75" i="3"/>
  <c r="AF75" i="3"/>
  <c r="U75" i="3"/>
  <c r="H75" i="3"/>
  <c r="U74" i="3"/>
  <c r="H74" i="3"/>
  <c r="U73" i="3"/>
  <c r="H73" i="3"/>
  <c r="AI72" i="3"/>
  <c r="AH72" i="3"/>
  <c r="AG72" i="3"/>
  <c r="AF72" i="3"/>
  <c r="U72" i="3"/>
  <c r="H72" i="3"/>
  <c r="AI71" i="3"/>
  <c r="AH71" i="3"/>
  <c r="AG71" i="3"/>
  <c r="AF71" i="3"/>
  <c r="U71" i="3"/>
  <c r="H71" i="3"/>
  <c r="AI70" i="3"/>
  <c r="AH70" i="3"/>
  <c r="AG70" i="3"/>
  <c r="AF70" i="3"/>
  <c r="U70" i="3"/>
  <c r="H70" i="3"/>
  <c r="AI69" i="3"/>
  <c r="AH69" i="3"/>
  <c r="AG69" i="3"/>
  <c r="AF69" i="3"/>
  <c r="U69" i="3"/>
  <c r="H69" i="3"/>
  <c r="AI68" i="3"/>
  <c r="AH68" i="3"/>
  <c r="AG68" i="3"/>
  <c r="AF68" i="3"/>
  <c r="U68" i="3"/>
  <c r="H68" i="3"/>
  <c r="AI67" i="3"/>
  <c r="AH67" i="3"/>
  <c r="AG67" i="3"/>
  <c r="AF67" i="3"/>
  <c r="U67" i="3"/>
  <c r="H67" i="3"/>
  <c r="AI66" i="3"/>
  <c r="AH66" i="3"/>
  <c r="AG66" i="3"/>
  <c r="AF66" i="3"/>
  <c r="U66" i="3"/>
  <c r="H66" i="3"/>
  <c r="AI65" i="3"/>
  <c r="AH65" i="3"/>
  <c r="AG65" i="3"/>
  <c r="AF65" i="3"/>
  <c r="U65" i="3"/>
  <c r="H65" i="3"/>
  <c r="AI64" i="3"/>
  <c r="AH64" i="3"/>
  <c r="AG64" i="3"/>
  <c r="AF64" i="3"/>
  <c r="U64" i="3"/>
  <c r="H64" i="3"/>
  <c r="AI63" i="3"/>
  <c r="AH63" i="3"/>
  <c r="AG63" i="3"/>
  <c r="AF63" i="3"/>
  <c r="U63" i="3"/>
  <c r="H63" i="3"/>
  <c r="AI62" i="3"/>
  <c r="AH62" i="3"/>
  <c r="AG62" i="3"/>
  <c r="AF62" i="3"/>
  <c r="U62" i="3"/>
  <c r="H62" i="3"/>
  <c r="AI61" i="3"/>
  <c r="AH61" i="3"/>
  <c r="AG61" i="3"/>
  <c r="AF61" i="3"/>
  <c r="U61" i="3"/>
  <c r="H61" i="3"/>
  <c r="AI60" i="3"/>
  <c r="AH60" i="3"/>
  <c r="AG60" i="3"/>
  <c r="AF60" i="3"/>
  <c r="U60" i="3"/>
  <c r="H60" i="3"/>
  <c r="AI59" i="3"/>
  <c r="AH59" i="3"/>
  <c r="AG59" i="3"/>
  <c r="AF59" i="3"/>
  <c r="U59" i="3"/>
  <c r="H59" i="3"/>
  <c r="AI58" i="3"/>
  <c r="AH58" i="3"/>
  <c r="AG58" i="3"/>
  <c r="AF58" i="3"/>
  <c r="U58" i="3"/>
  <c r="H58" i="3"/>
  <c r="AI57" i="3"/>
  <c r="AH57" i="3"/>
  <c r="AG57" i="3"/>
  <c r="AF57" i="3"/>
  <c r="U57" i="3"/>
  <c r="H57" i="3"/>
  <c r="AI56" i="3"/>
  <c r="AH56" i="3"/>
  <c r="AG56" i="3"/>
  <c r="AF56" i="3"/>
  <c r="U56" i="3"/>
  <c r="H56" i="3"/>
  <c r="AI55" i="3"/>
  <c r="AH55" i="3"/>
  <c r="AG55" i="3"/>
  <c r="AF55" i="3"/>
  <c r="U55" i="3"/>
  <c r="H55" i="3"/>
  <c r="AI54" i="3"/>
  <c r="AH54" i="3"/>
  <c r="AG54" i="3"/>
  <c r="AF54" i="3"/>
  <c r="U54" i="3"/>
  <c r="H54" i="3"/>
  <c r="U53" i="3"/>
  <c r="H53" i="3"/>
  <c r="AI52" i="3"/>
  <c r="AH52" i="3"/>
  <c r="AG52" i="3"/>
  <c r="AF52" i="3"/>
  <c r="U52" i="3"/>
  <c r="H52" i="3"/>
  <c r="AI51" i="3"/>
  <c r="AH51" i="3"/>
  <c r="AG51" i="3"/>
  <c r="AF51" i="3"/>
  <c r="U51" i="3"/>
  <c r="H51" i="3"/>
  <c r="AI50" i="3"/>
  <c r="AH50" i="3"/>
  <c r="AG50" i="3"/>
  <c r="AF50" i="3"/>
  <c r="U50" i="3"/>
  <c r="H50" i="3"/>
  <c r="AI49" i="3"/>
  <c r="AH49" i="3"/>
  <c r="AG49" i="3"/>
  <c r="AF49" i="3"/>
  <c r="U49" i="3"/>
  <c r="H49" i="3"/>
  <c r="AI48" i="3"/>
  <c r="AH48" i="3"/>
  <c r="AG48" i="3"/>
  <c r="AF48" i="3"/>
  <c r="U48" i="3"/>
  <c r="H48" i="3"/>
  <c r="AI47" i="3"/>
  <c r="AH47" i="3"/>
  <c r="AG47" i="3"/>
  <c r="AF47" i="3"/>
  <c r="U47" i="3"/>
  <c r="H47" i="3"/>
  <c r="AI46" i="3"/>
  <c r="AH46" i="3"/>
  <c r="AG46" i="3"/>
  <c r="AF46" i="3"/>
  <c r="U46" i="3"/>
  <c r="H46" i="3"/>
  <c r="AI45" i="3"/>
  <c r="AH45" i="3"/>
  <c r="AG45" i="3"/>
  <c r="AF45" i="3"/>
  <c r="U45" i="3"/>
  <c r="H45" i="3"/>
  <c r="AI44" i="3"/>
  <c r="AH44" i="3"/>
  <c r="AG44" i="3"/>
  <c r="AF44" i="3"/>
  <c r="U44" i="3"/>
  <c r="H44" i="3"/>
  <c r="U43" i="3"/>
  <c r="H43" i="3"/>
  <c r="U42" i="3"/>
  <c r="H42" i="3"/>
  <c r="AI41" i="3"/>
  <c r="AH41" i="3"/>
  <c r="AG41" i="3"/>
  <c r="AF41" i="3"/>
  <c r="U41" i="3"/>
  <c r="H41" i="3"/>
  <c r="AI40" i="3"/>
  <c r="AH40" i="3"/>
  <c r="AG40" i="3"/>
  <c r="AF40" i="3"/>
  <c r="U40" i="3"/>
  <c r="H40" i="3"/>
  <c r="AI39" i="3"/>
  <c r="AH39" i="3"/>
  <c r="AG39" i="3"/>
  <c r="AF39" i="3"/>
  <c r="U39" i="3"/>
  <c r="H39" i="3"/>
  <c r="AI38" i="3"/>
  <c r="AH38" i="3"/>
  <c r="AG38" i="3"/>
  <c r="AF38" i="3"/>
  <c r="U38" i="3"/>
  <c r="H38" i="3"/>
  <c r="AI37" i="3"/>
  <c r="AH37" i="3"/>
  <c r="AG37" i="3"/>
  <c r="AF37" i="3"/>
  <c r="U37" i="3"/>
  <c r="H37" i="3"/>
  <c r="AI36" i="3"/>
  <c r="AH36" i="3"/>
  <c r="AG36" i="3"/>
  <c r="AF36" i="3"/>
  <c r="U36" i="3"/>
  <c r="H36" i="3"/>
  <c r="AI35" i="3"/>
  <c r="AH35" i="3"/>
  <c r="AG35" i="3"/>
  <c r="AF35" i="3"/>
  <c r="U35" i="3"/>
  <c r="H35" i="3"/>
  <c r="U34" i="3"/>
  <c r="H34" i="3"/>
  <c r="AI33" i="3"/>
  <c r="AH33" i="3"/>
  <c r="AG33" i="3"/>
  <c r="AF33" i="3"/>
  <c r="U33" i="3"/>
  <c r="H33" i="3"/>
  <c r="AI32" i="3"/>
  <c r="AH32" i="3"/>
  <c r="AG32" i="3"/>
  <c r="AF32" i="3"/>
  <c r="U32" i="3"/>
  <c r="H32" i="3"/>
  <c r="U31" i="3"/>
  <c r="H31" i="3"/>
  <c r="AI30" i="3"/>
  <c r="AH30" i="3"/>
  <c r="AG30" i="3"/>
  <c r="AF30" i="3"/>
  <c r="U30" i="3"/>
  <c r="H30" i="3"/>
  <c r="AI29" i="3"/>
  <c r="AH29" i="3"/>
  <c r="AG29" i="3"/>
  <c r="AF29" i="3"/>
  <c r="U29" i="3"/>
  <c r="H29" i="3"/>
  <c r="AI28" i="3"/>
  <c r="AH28" i="3"/>
  <c r="AG28" i="3"/>
  <c r="AF28" i="3"/>
  <c r="U28" i="3"/>
  <c r="H28" i="3"/>
  <c r="U27" i="3"/>
  <c r="H27" i="3"/>
  <c r="AI26" i="3"/>
  <c r="AH26" i="3"/>
  <c r="AG26" i="3"/>
  <c r="AF26" i="3"/>
  <c r="U26" i="3"/>
  <c r="H26" i="3"/>
  <c r="AI25" i="3"/>
  <c r="AH25" i="3"/>
  <c r="AG25" i="3"/>
  <c r="AF25" i="3"/>
  <c r="U25" i="3"/>
  <c r="H25" i="3"/>
  <c r="AI24" i="3"/>
  <c r="AH24" i="3"/>
  <c r="AG24" i="3"/>
  <c r="AF24" i="3"/>
  <c r="U24" i="3"/>
  <c r="H24" i="3"/>
  <c r="U23" i="3"/>
  <c r="H23" i="3"/>
  <c r="AI22" i="3"/>
  <c r="AH22" i="3"/>
  <c r="AG22" i="3"/>
  <c r="AF22" i="3"/>
  <c r="U22" i="3"/>
  <c r="H22" i="3"/>
  <c r="U21" i="3"/>
  <c r="H21" i="3"/>
  <c r="AI20" i="3"/>
  <c r="AH20" i="3"/>
  <c r="AG20" i="3"/>
  <c r="AF20" i="3"/>
  <c r="U20" i="3"/>
  <c r="H20" i="3"/>
  <c r="AI19" i="3"/>
  <c r="AH19" i="3"/>
  <c r="AG19" i="3"/>
  <c r="AF19" i="3"/>
  <c r="U19" i="3"/>
  <c r="H19" i="3"/>
  <c r="AI18" i="3"/>
  <c r="AH18" i="3"/>
  <c r="AG18" i="3"/>
  <c r="AF18" i="3"/>
  <c r="U18" i="3"/>
  <c r="H18" i="3"/>
  <c r="AI17" i="3"/>
  <c r="AH17" i="3"/>
  <c r="AG17" i="3"/>
  <c r="AF17" i="3"/>
  <c r="U17" i="3"/>
  <c r="H17" i="3"/>
  <c r="AI16" i="3"/>
  <c r="AH16" i="3"/>
  <c r="AG16" i="3"/>
  <c r="AF16" i="3"/>
  <c r="U16" i="3"/>
  <c r="H16" i="3"/>
  <c r="AI15" i="3"/>
  <c r="AH15" i="3"/>
  <c r="AG15" i="3"/>
  <c r="AF15" i="3"/>
  <c r="U15" i="3"/>
  <c r="H15" i="3"/>
  <c r="AI14" i="3"/>
  <c r="AH14" i="3"/>
  <c r="AG14" i="3"/>
  <c r="AF14" i="3"/>
  <c r="U14" i="3"/>
  <c r="H14" i="3"/>
  <c r="U13" i="3"/>
  <c r="H13" i="3"/>
  <c r="U12" i="3"/>
  <c r="H12" i="3"/>
  <c r="U11" i="3"/>
  <c r="H11" i="3"/>
  <c r="AI10" i="3"/>
  <c r="AH10" i="3"/>
  <c r="AG10" i="3"/>
  <c r="AF10" i="3"/>
  <c r="U10" i="3"/>
  <c r="H10" i="3"/>
  <c r="AI9" i="3"/>
  <c r="AH9" i="3"/>
  <c r="AG9" i="3"/>
  <c r="AF9" i="3"/>
  <c r="U9" i="3"/>
  <c r="H9" i="3"/>
  <c r="AI8" i="3"/>
  <c r="AH8" i="3"/>
  <c r="AG8" i="3"/>
  <c r="AF8" i="3"/>
  <c r="U8" i="3"/>
  <c r="H8" i="3"/>
  <c r="AI7" i="3"/>
  <c r="AH7" i="3"/>
  <c r="AG7" i="3"/>
  <c r="AF7" i="3"/>
  <c r="U7" i="3"/>
  <c r="H7" i="3"/>
  <c r="AI6" i="3"/>
  <c r="AH6" i="3"/>
  <c r="AG6" i="3"/>
  <c r="AF6" i="3"/>
  <c r="U6" i="3"/>
  <c r="H6" i="3"/>
  <c r="AI5" i="3"/>
  <c r="AH5" i="3"/>
  <c r="AG5" i="3"/>
  <c r="AF5" i="3"/>
  <c r="U5" i="3"/>
  <c r="H5" i="3"/>
  <c r="U4" i="3"/>
  <c r="H4" i="3"/>
  <c r="AI3" i="3"/>
  <c r="AH3" i="3"/>
  <c r="AG3" i="3"/>
  <c r="AF3" i="3"/>
  <c r="U3" i="3"/>
  <c r="H3" i="3"/>
  <c r="U2" i="3"/>
  <c r="H2" i="3"/>
  <c r="L97" i="6" l="1"/>
  <c r="L103" i="6"/>
  <c r="L109" i="6"/>
  <c r="F16" i="7"/>
  <c r="F5" i="7"/>
  <c r="F11" i="7"/>
  <c r="F17" i="7"/>
  <c r="F4" i="7"/>
  <c r="D12" i="7"/>
  <c r="D18" i="7"/>
  <c r="F6" i="7"/>
  <c r="F12" i="7"/>
  <c r="F18" i="7"/>
  <c r="F7" i="7"/>
  <c r="F13" i="7"/>
  <c r="F19" i="7"/>
  <c r="G117" i="6"/>
  <c r="F8" i="7"/>
  <c r="F14" i="7"/>
  <c r="F20" i="7"/>
  <c r="J100" i="6"/>
  <c r="J106" i="6"/>
  <c r="J112" i="6"/>
  <c r="F3" i="7"/>
  <c r="F9" i="7"/>
  <c r="F15" i="7"/>
  <c r="D5" i="7"/>
  <c r="D11" i="7"/>
  <c r="E37" i="4"/>
  <c r="N21" i="4"/>
  <c r="E36" i="4"/>
  <c r="M21" i="4"/>
  <c r="C7" i="4"/>
  <c r="G38" i="4"/>
  <c r="D8" i="4"/>
  <c r="C8" i="4" s="1"/>
  <c r="F38" i="4"/>
  <c r="C36" i="4"/>
  <c r="C49" i="4"/>
  <c r="E40" i="4"/>
  <c r="C4" i="4"/>
  <c r="L4" i="4" s="1"/>
  <c r="D40" i="4"/>
  <c r="D85" i="4" s="1"/>
  <c r="C40" i="4"/>
  <c r="C85" i="4" s="1"/>
  <c r="E39" i="4"/>
  <c r="C37" i="4"/>
  <c r="C35" i="4"/>
  <c r="D39" i="4"/>
  <c r="D86" i="4" s="1"/>
  <c r="C39" i="4"/>
  <c r="C86" i="4" s="1"/>
  <c r="L24" i="4"/>
  <c r="C34" i="4"/>
  <c r="C10" i="4"/>
  <c r="C6" i="4"/>
  <c r="L23" i="4"/>
  <c r="E35" i="4"/>
  <c r="D36" i="4"/>
  <c r="H38" i="4"/>
  <c r="C81" i="4" l="1"/>
  <c r="C72" i="4"/>
  <c r="E52" i="4"/>
  <c r="D52" i="4"/>
  <c r="G85" i="4" s="1"/>
  <c r="C52" i="4"/>
  <c r="F85" i="4" s="1"/>
  <c r="C48" i="4"/>
  <c r="E51" i="4"/>
  <c r="D51" i="4"/>
  <c r="G86" i="4" s="1"/>
  <c r="L34" i="4"/>
  <c r="C51" i="4"/>
  <c r="F86" i="4" s="1"/>
  <c r="C47" i="4"/>
  <c r="C46" i="4"/>
  <c r="L33" i="4"/>
  <c r="E86" i="4"/>
  <c r="E41" i="4"/>
  <c r="C61" i="4"/>
  <c r="E64" i="4"/>
  <c r="D64" i="4"/>
  <c r="J85" i="4" s="1"/>
  <c r="L39" i="4"/>
  <c r="C64" i="4"/>
  <c r="I85" i="4" s="1"/>
  <c r="C60" i="4"/>
  <c r="E63" i="4"/>
  <c r="D63" i="4"/>
  <c r="J86" i="4" s="1"/>
  <c r="C63" i="4"/>
  <c r="I86" i="4" s="1"/>
  <c r="C59" i="4"/>
  <c r="L38" i="4"/>
  <c r="C58" i="4"/>
  <c r="E83" i="4"/>
  <c r="E74" i="4"/>
  <c r="D37" i="4"/>
  <c r="D35" i="4"/>
  <c r="D49" i="4"/>
  <c r="D34" i="4"/>
  <c r="C71" i="4"/>
  <c r="C79" i="4"/>
  <c r="C83" i="4"/>
  <c r="C74" i="4"/>
  <c r="E82" i="4"/>
  <c r="E73" i="4"/>
  <c r="D82" i="4"/>
  <c r="D73" i="4"/>
  <c r="E81" i="4"/>
  <c r="E72" i="4"/>
  <c r="E85" i="4"/>
  <c r="E42" i="4"/>
  <c r="F83" i="4"/>
  <c r="F74" i="4"/>
  <c r="C82" i="4"/>
  <c r="C73" i="4"/>
  <c r="E34" i="4"/>
  <c r="E49" i="4"/>
  <c r="E66" i="4" l="1"/>
  <c r="K85" i="4"/>
  <c r="I83" i="4"/>
  <c r="I74" i="4"/>
  <c r="I79" i="4"/>
  <c r="I71" i="4"/>
  <c r="D48" i="4"/>
  <c r="D47" i="4"/>
  <c r="D46" i="4"/>
  <c r="F79" i="4"/>
  <c r="F71" i="4"/>
  <c r="F81" i="4"/>
  <c r="F72" i="4"/>
  <c r="H85" i="4"/>
  <c r="E54" i="4"/>
  <c r="D61" i="4"/>
  <c r="D60" i="4"/>
  <c r="D59" i="4"/>
  <c r="D58" i="4"/>
  <c r="I81" i="4"/>
  <c r="I72" i="4"/>
  <c r="E65" i="4"/>
  <c r="K86" i="4"/>
  <c r="I82" i="4"/>
  <c r="I73" i="4"/>
  <c r="D81" i="4"/>
  <c r="D72" i="4"/>
  <c r="E60" i="4"/>
  <c r="E59" i="4"/>
  <c r="E61" i="4"/>
  <c r="E58" i="4"/>
  <c r="E53" i="4"/>
  <c r="H86" i="4"/>
  <c r="H83" i="4"/>
  <c r="H74" i="4"/>
  <c r="E79" i="4"/>
  <c r="E71" i="4"/>
  <c r="D79" i="4"/>
  <c r="D71" i="4"/>
  <c r="E48" i="4"/>
  <c r="E47" i="4"/>
  <c r="E46" i="4"/>
  <c r="G83" i="4"/>
  <c r="G74" i="4"/>
  <c r="D83" i="4"/>
  <c r="D74" i="4"/>
  <c r="F82" i="4"/>
  <c r="F73" i="4"/>
  <c r="G82" i="4" l="1"/>
  <c r="G73" i="4"/>
  <c r="G81" i="4"/>
  <c r="G72" i="4"/>
  <c r="K79" i="4"/>
  <c r="K71" i="4"/>
  <c r="J79" i="4"/>
  <c r="J71" i="4"/>
  <c r="H79" i="4"/>
  <c r="H71" i="4"/>
  <c r="K83" i="4"/>
  <c r="K74" i="4"/>
  <c r="J81" i="4"/>
  <c r="J72" i="4"/>
  <c r="G79" i="4"/>
  <c r="G71" i="4"/>
  <c r="H81" i="4"/>
  <c r="H72" i="4"/>
  <c r="K81" i="4"/>
  <c r="K72" i="4"/>
  <c r="J82" i="4"/>
  <c r="J73" i="4"/>
  <c r="H82" i="4"/>
  <c r="H73" i="4"/>
  <c r="K82" i="4"/>
  <c r="K73" i="4"/>
  <c r="J83" i="4"/>
  <c r="J74" i="4"/>
</calcChain>
</file>

<file path=xl/sharedStrings.xml><?xml version="1.0" encoding="utf-8"?>
<sst xmlns="http://schemas.openxmlformats.org/spreadsheetml/2006/main" count="6057" uniqueCount="1964">
  <si>
    <t>Male and female ages -&gt;</t>
  </si>
  <si>
    <t>05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</si>
  <si>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</si>
  <si>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</si>
  <si>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</si>
  <si>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</si>
  <si>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</si>
  <si>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</si>
  <si>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</si>
  <si>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</si>
  <si>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</si>
  <si>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</si>
  <si>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</si>
  <si>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</si>
  <si>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</si>
  <si>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</si>
  <si>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</si>
  <si>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</si>
  <si>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Cause</t>
  </si>
  <si>
    <t>Causes</t>
  </si>
  <si>
    <t>Both</t>
  </si>
  <si>
    <t>MTOT</t>
  </si>
  <si>
    <t>FTOT</t>
  </si>
  <si>
    <t>M00</t>
  </si>
  <si>
    <t>M1-4</t>
  </si>
  <si>
    <t>M05</t>
  </si>
  <si>
    <t>M10</t>
  </si>
  <si>
    <t>M15</t>
  </si>
  <si>
    <t>M20</t>
  </si>
  <si>
    <t>M25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</si>
  <si>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</si>
  <si>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</si>
  <si>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</si>
  <si>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</si>
  <si>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</si>
  <si>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</si>
  <si>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</si>
  <si>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</si>
  <si>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</si>
  <si>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</si>
  <si>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</si>
  <si>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</si>
  <si>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MUN</t>
  </si>
  <si>
    <t>F00</t>
  </si>
  <si>
    <t>F1-4</t>
  </si>
  <si>
    <t>F05</t>
  </si>
  <si>
    <t>F10</t>
  </si>
  <si>
    <t>F15</t>
  </si>
  <si>
    <t>F20</t>
  </si>
  <si>
    <t>F25</t>
  </si>
  <si>
    <t>F30</t>
  </si>
  <si>
    <t>F35</t>
  </si>
  <si>
    <t>F40</t>
  </si>
  <si>
    <t>F45</t>
  </si>
  <si>
    <t>F50</t>
  </si>
  <si>
    <t>F55</t>
  </si>
  <si>
    <t>F60</t>
  </si>
  <si>
    <t>F65</t>
  </si>
  <si>
    <t>F70</t>
  </si>
  <si>
    <t>F75</t>
  </si>
  <si>
    <t>F80</t>
  </si>
  <si>
    <t>F85</t>
  </si>
  <si>
    <t>FUN</t>
  </si>
  <si>
    <t>0000</t>
  </si>
  <si>
    <t>All Causes</t>
  </si>
  <si>
    <t>0010</t>
  </si>
  <si>
    <t>Communicable, maternal, perinatal and nutritional conditions</t>
  </si>
  <si>
    <t>0020</t>
  </si>
  <si>
    <t xml:space="preserve"> Infectious and parasitic diseases</t>
  </si>
  <si>
    <t>0030</t>
  </si>
  <si>
    <t xml:space="preserve">   Tuberculosis</t>
  </si>
  <si>
    <t>0040</t>
  </si>
  <si>
    <t xml:space="preserve">   Sexually transmitted diseases excluding HIV</t>
  </si>
  <si>
    <t>0050</t>
  </si>
  <si>
    <t xml:space="preserve">     Syphilis</t>
  </si>
  <si>
    <t>0060</t>
  </si>
  <si>
    <t xml:space="preserve">     Chlamydia</t>
  </si>
  <si>
    <t>0070</t>
  </si>
  <si>
    <t xml:space="preserve">     Gonorrhoea</t>
  </si>
  <si>
    <t>0080</t>
  </si>
  <si>
    <t xml:space="preserve">     Other STDs</t>
  </si>
  <si>
    <t>0090</t>
  </si>
  <si>
    <t xml:space="preserve">  HIV</t>
  </si>
  <si>
    <t>0100</t>
  </si>
  <si>
    <t xml:space="preserve">  Diarrhoeal diseases</t>
  </si>
  <si>
    <t>0110</t>
  </si>
  <si>
    <t xml:space="preserve">  Childhood-cluster diseases</t>
  </si>
  <si>
    <t>0120</t>
  </si>
  <si>
    <t xml:space="preserve">    Pertussis</t>
  </si>
  <si>
    <t>0130</t>
  </si>
  <si>
    <t xml:space="preserve">    Poliomyelitis</t>
  </si>
  <si>
    <t>0140</t>
  </si>
  <si>
    <t xml:space="preserve">    Diphtheria</t>
  </si>
  <si>
    <t>0150</t>
  </si>
  <si>
    <t xml:space="preserve">    Measles</t>
  </si>
  <si>
    <t>0160</t>
  </si>
  <si>
    <t xml:space="preserve">    Tetanus</t>
  </si>
  <si>
    <t>0170</t>
  </si>
  <si>
    <t xml:space="preserve">  Meningitis</t>
  </si>
  <si>
    <t>0180</t>
  </si>
  <si>
    <t xml:space="preserve">  Hepatitis B </t>
  </si>
  <si>
    <t>0190</t>
  </si>
  <si>
    <t xml:space="preserve">  Hepatitis C </t>
  </si>
  <si>
    <t>0200</t>
  </si>
  <si>
    <t xml:space="preserve">  Malaria</t>
  </si>
  <si>
    <t>0210</t>
  </si>
  <si>
    <t xml:space="preserve">  Tropical-cluster diseases</t>
  </si>
  <si>
    <t>0220</t>
  </si>
  <si>
    <t xml:space="preserve">    Trypanosomiasis</t>
  </si>
  <si>
    <t>0230</t>
  </si>
  <si>
    <t xml:space="preserve">    Chagas disease</t>
  </si>
  <si>
    <t>0240</t>
  </si>
  <si>
    <t xml:space="preserve">    Schistosomiasis</t>
  </si>
  <si>
    <t>0250</t>
  </si>
  <si>
    <t xml:space="preserve">    Leishmaniasis</t>
  </si>
  <si>
    <t>0260</t>
  </si>
  <si>
    <t xml:space="preserve">    Lymphatic filariasis</t>
  </si>
  <si>
    <t>0270</t>
  </si>
  <si>
    <t xml:space="preserve">    Onchocerciasis</t>
  </si>
  <si>
    <t>0280</t>
  </si>
  <si>
    <t xml:space="preserve">  Leprosy</t>
  </si>
  <si>
    <t>0290</t>
  </si>
  <si>
    <t xml:space="preserve">  Dengue</t>
  </si>
  <si>
    <t>0300</t>
  </si>
  <si>
    <t xml:space="preserve">  Japanese encephalitis</t>
  </si>
  <si>
    <t>0310</t>
  </si>
  <si>
    <t xml:space="preserve">  Trachoma</t>
  </si>
  <si>
    <t>0320</t>
  </si>
  <si>
    <t xml:space="preserve">  Intestinal nematode infections</t>
  </si>
  <si>
    <t>0330</t>
  </si>
  <si>
    <t xml:space="preserve">    Ascariasis</t>
  </si>
  <si>
    <t>0340</t>
  </si>
  <si>
    <t xml:space="preserve">    Trichuriasis</t>
  </si>
  <si>
    <t>0350</t>
  </si>
  <si>
    <t xml:space="preserve">    Hookworm (Ancylostomiasis and necatoriasis)</t>
  </si>
  <si>
    <t>0360</t>
  </si>
  <si>
    <t xml:space="preserve">    Other intestinal infections</t>
  </si>
  <si>
    <t>0370</t>
  </si>
  <si>
    <t xml:space="preserve">  Other infectious diseases</t>
  </si>
  <si>
    <t>0380</t>
  </si>
  <si>
    <t xml:space="preserve"> Respiratory infections</t>
  </si>
  <si>
    <t>0390</t>
  </si>
  <si>
    <t xml:space="preserve">  Lower respiratory infections</t>
  </si>
  <si>
    <t>0400</t>
  </si>
  <si>
    <t xml:space="preserve">  Upper respiratory infections</t>
  </si>
  <si>
    <t>0410</t>
  </si>
  <si>
    <t xml:space="preserve">  Otitis media</t>
  </si>
  <si>
    <t>0420</t>
  </si>
  <si>
    <t xml:space="preserve"> Maternal conditions</t>
  </si>
  <si>
    <t>0430</t>
  </si>
  <si>
    <t xml:space="preserve">  Maternal haemorrhage</t>
  </si>
  <si>
    <t>0440</t>
  </si>
  <si>
    <t xml:space="preserve">  Maternal sepsis</t>
  </si>
  <si>
    <t>0450</t>
  </si>
  <si>
    <t xml:space="preserve">  Hypertensive disorders of pregnancy</t>
  </si>
  <si>
    <t>0460</t>
  </si>
  <si>
    <t xml:space="preserve">  Obstructed labour</t>
  </si>
  <si>
    <t>0470</t>
  </si>
  <si>
    <t xml:space="preserve">  Abortion</t>
  </si>
  <si>
    <t>0480</t>
  </si>
  <si>
    <t xml:space="preserve">   Other maternal conditions</t>
  </si>
  <si>
    <t>0490</t>
  </si>
  <si>
    <t xml:space="preserve"> Conditions arising during the perinatal period</t>
  </si>
  <si>
    <t>0500</t>
  </si>
  <si>
    <t xml:space="preserve">  Prematurity and low birth weight</t>
  </si>
  <si>
    <t>0510</t>
  </si>
  <si>
    <t xml:space="preserve">  Birth asphyxia and birth trauma</t>
  </si>
  <si>
    <t>0520</t>
  </si>
  <si>
    <t xml:space="preserve">  Other conditions arising during the perinatal period</t>
  </si>
  <si>
    <t>0530</t>
  </si>
  <si>
    <t xml:space="preserve"> Nutritional deficiencies</t>
  </si>
  <si>
    <t>0540</t>
  </si>
  <si>
    <t xml:space="preserve">  Protein-energy malnutrition</t>
  </si>
  <si>
    <t>0550</t>
  </si>
  <si>
    <t xml:space="preserve">  Iodine deficiency</t>
  </si>
  <si>
    <t>0560</t>
  </si>
  <si>
    <t xml:space="preserve">  Vitamin A deficiency</t>
  </si>
  <si>
    <t>0570</t>
  </si>
  <si>
    <t xml:space="preserve">  Iron deficiency Anaemia</t>
  </si>
  <si>
    <t>0580</t>
  </si>
  <si>
    <t xml:space="preserve">  Other nutritional disorders</t>
  </si>
  <si>
    <t>0590</t>
  </si>
  <si>
    <t>Noncommunicable diseases</t>
  </si>
  <si>
    <t>0600</t>
  </si>
  <si>
    <t xml:space="preserve"> Malignant neoplasms</t>
  </si>
  <si>
    <t>0610</t>
  </si>
  <si>
    <t xml:space="preserve">  Mouth and oropharynx cancers</t>
  </si>
  <si>
    <t>0620</t>
  </si>
  <si>
    <t xml:space="preserve">  Oesophagus cancer</t>
  </si>
  <si>
    <t>0630</t>
  </si>
  <si>
    <t xml:space="preserve">  Stomach cancer</t>
  </si>
  <si>
    <t>0640</t>
  </si>
  <si>
    <t xml:space="preserve">  Colon and rectum cancers</t>
  </si>
  <si>
    <t>0650</t>
  </si>
  <si>
    <t xml:space="preserve">  Liver cancer</t>
  </si>
  <si>
    <t>0660</t>
  </si>
  <si>
    <t xml:space="preserve">  Pancreas cancer</t>
  </si>
  <si>
    <t>0670</t>
  </si>
  <si>
    <t xml:space="preserve">  Trachea, bronchus and lung cancers</t>
  </si>
  <si>
    <t>0680</t>
  </si>
  <si>
    <t xml:space="preserve">  Melanoma and other skin cancers</t>
  </si>
  <si>
    <t>0690</t>
  </si>
  <si>
    <t xml:space="preserve">  Breast cancer</t>
  </si>
  <si>
    <t>0700</t>
  </si>
  <si>
    <t xml:space="preserve">  Cervix uteri cancer</t>
  </si>
  <si>
    <t>0710</t>
  </si>
  <si>
    <t xml:space="preserve">  Corpus uteri cancer</t>
  </si>
  <si>
    <t>0720</t>
  </si>
  <si>
    <t xml:space="preserve">  Ovary cancer</t>
  </si>
  <si>
    <t>0730</t>
  </si>
  <si>
    <t xml:space="preserve">  Prostate cancer</t>
  </si>
  <si>
    <t>0740</t>
  </si>
  <si>
    <t xml:space="preserve">  Bladder cancer</t>
  </si>
  <si>
    <t>0750</t>
  </si>
  <si>
    <t xml:space="preserve">  Lymphomas and multiple myeloma</t>
  </si>
  <si>
    <t>0760</t>
  </si>
  <si>
    <t xml:space="preserve">  Leukaemia</t>
  </si>
  <si>
    <t>0770</t>
  </si>
  <si>
    <t xml:space="preserve">  Other malignant neoplasms</t>
  </si>
  <si>
    <t>0780</t>
  </si>
  <si>
    <t xml:space="preserve"> Other neoplasms</t>
  </si>
  <si>
    <t>0790</t>
  </si>
  <si>
    <t xml:space="preserve"> Diabetes mellitus</t>
  </si>
  <si>
    <t>0800</t>
  </si>
  <si>
    <t xml:space="preserve"> Endocrine disorders</t>
  </si>
  <si>
    <t>0810</t>
  </si>
  <si>
    <t xml:space="preserve"> Neuro-psychiatric conditions</t>
  </si>
  <si>
    <t>0820</t>
  </si>
  <si>
    <t xml:space="preserve">  Unipolar depressive disorders</t>
  </si>
  <si>
    <t>0830</t>
  </si>
  <si>
    <t xml:space="preserve">  Bipolar affective disorder</t>
  </si>
  <si>
    <t>0840</t>
  </si>
  <si>
    <t xml:space="preserve">  Schizophrenia</t>
  </si>
  <si>
    <t>0850</t>
  </si>
  <si>
    <t xml:space="preserve">  Epilepsy</t>
  </si>
  <si>
    <t>0860</t>
  </si>
  <si>
    <t xml:space="preserve">  Alcohol use disorders</t>
  </si>
  <si>
    <t>0870</t>
  </si>
  <si>
    <t xml:space="preserve">  Alzheimer and other dementias</t>
  </si>
  <si>
    <t>0880</t>
  </si>
  <si>
    <t xml:space="preserve">  Parkinson disease</t>
  </si>
  <si>
    <t>0890</t>
  </si>
  <si>
    <t xml:space="preserve">  Multiple sclerosis</t>
  </si>
  <si>
    <t>0900</t>
  </si>
  <si>
    <t xml:space="preserve">  Drug use disorders</t>
  </si>
  <si>
    <t>0910</t>
  </si>
  <si>
    <t xml:space="preserve">  Post-traumatic stress disorder</t>
  </si>
  <si>
    <t>0920</t>
  </si>
  <si>
    <t xml:space="preserve">  Obsessive-compulsive disorders</t>
  </si>
  <si>
    <t>0930</t>
  </si>
  <si>
    <t xml:space="preserve">  Panic disorder</t>
  </si>
  <si>
    <t>0940</t>
  </si>
  <si>
    <t xml:space="preserve">  Insomnia (primary)</t>
  </si>
  <si>
    <t>0950</t>
  </si>
  <si>
    <t xml:space="preserve">  Migraine</t>
  </si>
  <si>
    <t>0960</t>
  </si>
  <si>
    <t xml:space="preserve">  Mental Retardation </t>
  </si>
  <si>
    <t>0970</t>
  </si>
  <si>
    <t xml:space="preserve">  Other neuropsychiatric disorders</t>
  </si>
  <si>
    <t>0980</t>
  </si>
  <si>
    <t xml:space="preserve"> Sense organ diseases</t>
  </si>
  <si>
    <t>0990</t>
  </si>
  <si>
    <t xml:space="preserve">  Glaucoma</t>
  </si>
  <si>
    <t>1000</t>
  </si>
  <si>
    <t xml:space="preserve">  Cataracts</t>
  </si>
  <si>
    <t>1010</t>
  </si>
  <si>
    <t xml:space="preserve">  Refractive errors</t>
  </si>
  <si>
    <t>1020</t>
  </si>
  <si>
    <t xml:space="preserve">  Hearing loss, adult onset</t>
  </si>
  <si>
    <t>1030</t>
  </si>
  <si>
    <t xml:space="preserve">  Other sense organ disorders</t>
  </si>
  <si>
    <t>1040</t>
  </si>
  <si>
    <t xml:space="preserve"> Cardiovascular diseases</t>
  </si>
  <si>
    <t>1050</t>
  </si>
  <si>
    <t xml:space="preserve">  Rheumatic heart disease</t>
  </si>
  <si>
    <t>1060</t>
  </si>
  <si>
    <t xml:space="preserve">  Hypertensive  disease</t>
  </si>
  <si>
    <t>1070</t>
  </si>
  <si>
    <t xml:space="preserve">  Ischaemic heart disease</t>
  </si>
  <si>
    <t>1080</t>
  </si>
  <si>
    <t xml:space="preserve">  Cerebrovascular disease</t>
  </si>
  <si>
    <t>1090</t>
  </si>
  <si>
    <t xml:space="preserve">  Inflammatory heart diseases</t>
  </si>
  <si>
    <t>1100</t>
  </si>
  <si>
    <t xml:space="preserve">  Other cardiovascular diseases</t>
  </si>
  <si>
    <t>1110</t>
  </si>
  <si>
    <t xml:space="preserve"> Respiratory diseases</t>
  </si>
  <si>
    <t>1120</t>
  </si>
  <si>
    <t xml:space="preserve">  Chronic obstructive pulmonary disease</t>
  </si>
  <si>
    <t>1130</t>
  </si>
  <si>
    <t xml:space="preserve">  Asthma</t>
  </si>
  <si>
    <t>1140</t>
  </si>
  <si>
    <t xml:space="preserve">  Other respiratory diseases</t>
  </si>
  <si>
    <t>1150</t>
  </si>
  <si>
    <t xml:space="preserve"> Digestive diseases</t>
  </si>
  <si>
    <t>1160</t>
  </si>
  <si>
    <t xml:space="preserve">  Peptic ulcer</t>
  </si>
  <si>
    <t>1170</t>
  </si>
  <si>
    <t xml:space="preserve">  Cirrhosis of the liver</t>
  </si>
  <si>
    <t>1180</t>
  </si>
  <si>
    <t xml:space="preserve">  Appendicitis</t>
  </si>
  <si>
    <t>1190</t>
  </si>
  <si>
    <t xml:space="preserve">  Other digestive diseases</t>
  </si>
  <si>
    <t>1200</t>
  </si>
  <si>
    <t xml:space="preserve"> Genito-urinary diseases</t>
  </si>
  <si>
    <t>1210</t>
  </si>
  <si>
    <t xml:space="preserve">  Nephritis and nephrosis</t>
  </si>
  <si>
    <t>1220</t>
  </si>
  <si>
    <t xml:space="preserve">  Benign prostatic hypertrophy</t>
  </si>
  <si>
    <t>1230</t>
  </si>
  <si>
    <t xml:space="preserve">  Other genitourinary system diseases</t>
  </si>
  <si>
    <t>1240</t>
  </si>
  <si>
    <t xml:space="preserve"> Skin diseases</t>
  </si>
  <si>
    <t>1250</t>
  </si>
  <si>
    <t xml:space="preserve"> Musculo-skeletal diseases</t>
  </si>
  <si>
    <t>1260</t>
  </si>
  <si>
    <t xml:space="preserve">  Rheumatoid arthritis</t>
  </si>
  <si>
    <t>1270</t>
  </si>
  <si>
    <t xml:space="preserve">  Osteoarthritis</t>
  </si>
  <si>
    <t>1280</t>
  </si>
  <si>
    <t xml:space="preserve">  Gout</t>
  </si>
  <si>
    <t>1290</t>
  </si>
  <si>
    <t xml:space="preserve">  Low back pain</t>
  </si>
  <si>
    <t>1300</t>
  </si>
  <si>
    <t xml:space="preserve">  Other musculoskeletal disorders</t>
  </si>
  <si>
    <t>1310</t>
  </si>
  <si>
    <t xml:space="preserve"> Congenital anomalies</t>
  </si>
  <si>
    <t>1320</t>
  </si>
  <si>
    <t xml:space="preserve">  Abdominal wall defect</t>
  </si>
  <si>
    <t>1330</t>
  </si>
  <si>
    <t xml:space="preserve">  Anencephaly</t>
  </si>
  <si>
    <t>1340</t>
  </si>
  <si>
    <t xml:space="preserve">  Anorectal atresia</t>
  </si>
  <si>
    <t>1350</t>
  </si>
  <si>
    <t xml:space="preserve">  Cleft lip</t>
  </si>
  <si>
    <t>1360</t>
  </si>
  <si>
    <t xml:space="preserve">  Cleft palate</t>
  </si>
  <si>
    <t>1370</t>
  </si>
  <si>
    <t xml:space="preserve">  Oesophageal atresia</t>
  </si>
  <si>
    <t>1380</t>
  </si>
  <si>
    <t xml:space="preserve">  Renal agenesis</t>
  </si>
  <si>
    <t>1390</t>
  </si>
  <si>
    <t xml:space="preserve">  Down syndrome</t>
  </si>
  <si>
    <t>1400</t>
  </si>
  <si>
    <t xml:space="preserve">  Congenital heart anomalies</t>
  </si>
  <si>
    <t>1410</t>
  </si>
  <si>
    <t xml:space="preserve">  Spina bifida</t>
  </si>
  <si>
    <t>1420</t>
  </si>
  <si>
    <t xml:space="preserve">  Other Congenital anomalies</t>
  </si>
  <si>
    <t>1430</t>
  </si>
  <si>
    <t xml:space="preserve"> Oral conditions</t>
  </si>
  <si>
    <t>1440</t>
  </si>
  <si>
    <t xml:space="preserve">  Dental caries</t>
  </si>
  <si>
    <t>1450</t>
  </si>
  <si>
    <t xml:space="preserve">  Periodontal disease</t>
  </si>
  <si>
    <t>1460</t>
  </si>
  <si>
    <t xml:space="preserve">  Edentulism</t>
  </si>
  <si>
    <t>1470</t>
  </si>
  <si>
    <t xml:space="preserve">  Other oral diseases</t>
  </si>
  <si>
    <t>1480</t>
  </si>
  <si>
    <t xml:space="preserve"> Injuries</t>
  </si>
  <si>
    <t>1490</t>
  </si>
  <si>
    <t xml:space="preserve">  Unintentional injuries</t>
  </si>
  <si>
    <t>1500</t>
  </si>
  <si>
    <t xml:space="preserve">    Road traffic accidents</t>
  </si>
  <si>
    <t>1510</t>
  </si>
  <si>
    <t xml:space="preserve">    Poisonings</t>
  </si>
  <si>
    <t>1520</t>
  </si>
  <si>
    <t xml:space="preserve">    Falls</t>
  </si>
  <si>
    <t>1530</t>
  </si>
  <si>
    <t xml:space="preserve">    Fires</t>
  </si>
  <si>
    <t>1540</t>
  </si>
  <si>
    <t xml:space="preserve">    Drownings</t>
  </si>
  <si>
    <t>1550</t>
  </si>
  <si>
    <t xml:space="preserve">   Other unintentional injuries</t>
  </si>
  <si>
    <t>1560</t>
  </si>
  <si>
    <t xml:space="preserve">  Intentional injuries</t>
  </si>
  <si>
    <t>1570</t>
  </si>
  <si>
    <t xml:space="preserve">   Self-inflicted injuries</t>
  </si>
  <si>
    <t>1580</t>
  </si>
  <si>
    <t xml:space="preserve">   Homicide</t>
  </si>
  <si>
    <t>1590</t>
  </si>
  <si>
    <t xml:space="preserve">   War and conflict</t>
  </si>
  <si>
    <t>1600</t>
  </si>
  <si>
    <t xml:space="preserve">   Other Intentional injuries</t>
  </si>
  <si>
    <t>1610</t>
  </si>
  <si>
    <t xml:space="preserve"> Ill-defined diseases (ICD10 R00-R99)</t>
  </si>
  <si>
    <t>1620</t>
  </si>
  <si>
    <t xml:space="preserve"> Ill-defined injuries/accidents (ICD10 Y10-Y34,Y872)</t>
  </si>
  <si>
    <t>Distribution of death according to the Global Burden of Disease list, Kisumu mortality study</t>
  </si>
  <si>
    <t>studyid</t>
  </si>
  <si>
    <t>sex</t>
  </si>
  <si>
    <t>age_num</t>
  </si>
  <si>
    <t>age_unk</t>
  </si>
  <si>
    <t>age_unit</t>
  </si>
  <si>
    <t>panel_ic</t>
  </si>
  <si>
    <t>panel_ic_icd10</t>
  </si>
  <si>
    <t>panel_ic_icd10_b</t>
  </si>
  <si>
    <t>panel_ac1</t>
  </si>
  <si>
    <t>panel_ac1_icpanel0</t>
  </si>
  <si>
    <t>panel_ac2</t>
  </si>
  <si>
    <t>panel_ac2_icpanel0</t>
  </si>
  <si>
    <t>panel_ac3</t>
  </si>
  <si>
    <t>panel_ac3_icpanel0</t>
  </si>
  <si>
    <t>panel_oscyesno</t>
  </si>
  <si>
    <t>panel_uc_icd10a</t>
  </si>
  <si>
    <t>panel_uc_icd10b</t>
  </si>
  <si>
    <t>hiv</t>
  </si>
  <si>
    <t>d1_ic</t>
  </si>
  <si>
    <t>d1_ic_icd10</t>
  </si>
  <si>
    <t>d1_ic_icd10_b</t>
  </si>
  <si>
    <t>icodmatch</t>
  </si>
  <si>
    <t>d1_ac1</t>
  </si>
  <si>
    <t>d1_ac1_icd10</t>
  </si>
  <si>
    <t>d1_ac2</t>
  </si>
  <si>
    <t>d1_ac2_icd10</t>
  </si>
  <si>
    <t>d1_osc</t>
  </si>
  <si>
    <t>d1_osc_icd10</t>
  </si>
  <si>
    <t>d1_uc_icd10a</t>
  </si>
  <si>
    <t>d1_uc_icd10b</t>
  </si>
  <si>
    <t>Matches</t>
  </si>
  <si>
    <t>ERROR_type_wrong_sequenceIC</t>
  </si>
  <si>
    <t>ERROR_type_wrong_sequenceAC1</t>
  </si>
  <si>
    <t>ERROR_type_wrong_sequenceAC2</t>
  </si>
  <si>
    <t>ERROR_type_Incorrect_assigment</t>
  </si>
  <si>
    <t>Error_type</t>
  </si>
  <si>
    <t>CODE</t>
  </si>
  <si>
    <t>LISTNUM</t>
  </si>
  <si>
    <t>J010</t>
  </si>
  <si>
    <t>Female</t>
  </si>
  <si>
    <t>NA</t>
  </si>
  <si>
    <t>Years</t>
  </si>
  <si>
    <t>HYPOKALEMIA</t>
  </si>
  <si>
    <t>E876</t>
  </si>
  <si>
    <t>CRYPTOSPORIDIUM GASTROENTERITIS</t>
  </si>
  <si>
    <t>A072</t>
  </si>
  <si>
    <t>CRYPTOCOCCAL MENINGITIS</t>
  </si>
  <si>
    <t>B451</t>
  </si>
  <si>
    <t>HIV/AIDS</t>
  </si>
  <si>
    <t>B24</t>
  </si>
  <si>
    <t>Match</t>
  </si>
  <si>
    <t>RVD RETROVIRAL DISEASE</t>
  </si>
  <si>
    <t>Correct COD assignment</t>
  </si>
  <si>
    <t>A09</t>
  </si>
  <si>
    <t>J016</t>
  </si>
  <si>
    <t>Weeks</t>
  </si>
  <si>
    <t>HYPOXIC ISCHAEMIC ENCEPHALOPATHY</t>
  </si>
  <si>
    <t>P918</t>
  </si>
  <si>
    <t>P91.8</t>
  </si>
  <si>
    <t>ASPIRATION PNEUMONIA</t>
  </si>
  <si>
    <t>J690</t>
  </si>
  <si>
    <t>Unmatched</t>
  </si>
  <si>
    <t>ALCOHOL INDUCED COMA</t>
  </si>
  <si>
    <t>F100</t>
  </si>
  <si>
    <t>ALCOHOL INTOXICATION</t>
  </si>
  <si>
    <t>F10.0</t>
  </si>
  <si>
    <t>Mismatch</t>
  </si>
  <si>
    <t>Incorrect assignment</t>
  </si>
  <si>
    <t>A162</t>
  </si>
  <si>
    <t>J023</t>
  </si>
  <si>
    <t>Male</t>
  </si>
  <si>
    <t>LOCAL ADVANCED INTRAABDOMINAL HGH GRADE SARCOMA</t>
  </si>
  <si>
    <t>C494</t>
  </si>
  <si>
    <t>C49.4</t>
  </si>
  <si>
    <t>ABDOMINAL SARCOMA</t>
  </si>
  <si>
    <t>A164</t>
  </si>
  <si>
    <t>J025</t>
  </si>
  <si>
    <t>ACUTE HIGH OUTPUT HEART FAILURE</t>
  </si>
  <si>
    <t>I509</t>
  </si>
  <si>
    <t>SEVERE ANEMIA</t>
  </si>
  <si>
    <t>D649</t>
  </si>
  <si>
    <t>MYLOPROLIFERATIVE DISORDER</t>
  </si>
  <si>
    <t>D471</t>
  </si>
  <si>
    <t>D47.1</t>
  </si>
  <si>
    <t>SERVERE ANEMIA</t>
  </si>
  <si>
    <t>CONGESTIVE CARDIAC FAILURE</t>
  </si>
  <si>
    <t>I500</t>
  </si>
  <si>
    <t>D64.9</t>
  </si>
  <si>
    <t>A167</t>
  </si>
  <si>
    <t>J026</t>
  </si>
  <si>
    <t>CEREBRAL ABCESS</t>
  </si>
  <si>
    <t>G060</t>
  </si>
  <si>
    <t>CEREBRITIS</t>
  </si>
  <si>
    <t>G049</t>
  </si>
  <si>
    <t>G04.9</t>
  </si>
  <si>
    <t>CEREBRAL ABSCESS</t>
  </si>
  <si>
    <t>G06.0</t>
  </si>
  <si>
    <t>A170</t>
  </si>
  <si>
    <t>J038</t>
  </si>
  <si>
    <t>HEPATOCELLULAR CARCINOMA</t>
  </si>
  <si>
    <t>C220</t>
  </si>
  <si>
    <t>PRIMARY VULVAL CANCER</t>
  </si>
  <si>
    <t>C519</t>
  </si>
  <si>
    <t>C51.9</t>
  </si>
  <si>
    <t>HEPATOCELLULAR CARCINOMA +? VULVAL MALIGNANCY</t>
  </si>
  <si>
    <t>LUNG METASTATIS</t>
  </si>
  <si>
    <t>C780</t>
  </si>
  <si>
    <t>C22.0</t>
  </si>
  <si>
    <t>A230</t>
  </si>
  <si>
    <t>J039</t>
  </si>
  <si>
    <t>INCREASED INTRACRANEAL PRESSURE</t>
  </si>
  <si>
    <t>G932</t>
  </si>
  <si>
    <t>RIGHT FRONTOPARIETAL SUBDURAL HYGROMA</t>
  </si>
  <si>
    <t>S095</t>
  </si>
  <si>
    <t>KNOCKED DOWN BY A SPEEDING MOTORCYLE</t>
  </si>
  <si>
    <t>V031</t>
  </si>
  <si>
    <t>V03.1</t>
  </si>
  <si>
    <t>BRAIN HERNIATION</t>
  </si>
  <si>
    <t>G935</t>
  </si>
  <si>
    <t>INCREASED INTRACRANIAL PRESSURE</t>
  </si>
  <si>
    <t>G93.2</t>
  </si>
  <si>
    <t>A419</t>
  </si>
  <si>
    <t>J064</t>
  </si>
  <si>
    <t>ACUTE MYOCARDIAL INFARCTION</t>
  </si>
  <si>
    <t>T219</t>
  </si>
  <si>
    <t>HYPERTENSION</t>
  </si>
  <si>
    <t>I10</t>
  </si>
  <si>
    <t>MYOCARDIAL INFARCTION</t>
  </si>
  <si>
    <t>L219</t>
  </si>
  <si>
    <t>I50.0</t>
  </si>
  <si>
    <t>B199</t>
  </si>
  <si>
    <t>J074</t>
  </si>
  <si>
    <t>NERCROTISING SEPSIS</t>
  </si>
  <si>
    <t>P369</t>
  </si>
  <si>
    <t>PROLONGED PREMATURE RUPTURE OF MEMBRANES</t>
  </si>
  <si>
    <t>P011</t>
  </si>
  <si>
    <t>P01.1</t>
  </si>
  <si>
    <t>NEONATAL SEPSIS DUE TO RETROVIRAL EXPOSURE</t>
  </si>
  <si>
    <t>PREMATURITY, LOW BIRTH WEIGHT</t>
  </si>
  <si>
    <t>P073</t>
  </si>
  <si>
    <t>P07.3</t>
  </si>
  <si>
    <t>J085</t>
  </si>
  <si>
    <t>HYPOVOLEMIC SHOCK</t>
  </si>
  <si>
    <t>R571</t>
  </si>
  <si>
    <t>SYMPTOMATIC ANAEMIA</t>
  </si>
  <si>
    <t>D648</t>
  </si>
  <si>
    <t>OVARIAN MALIGNANCY</t>
  </si>
  <si>
    <t>C56</t>
  </si>
  <si>
    <t>RESPIRATORY FAILURE</t>
  </si>
  <si>
    <t>J969</t>
  </si>
  <si>
    <t>METASTATIC LUNG DISEASE</t>
  </si>
  <si>
    <t>OVARIAN CANCER - STAGE IV</t>
  </si>
  <si>
    <t>B509</t>
  </si>
  <si>
    <t>J100</t>
  </si>
  <si>
    <t>ADULT RESPIRATORY DISTRESS SYNDROME</t>
  </si>
  <si>
    <t>J80</t>
  </si>
  <si>
    <t>CEREBROVASCULAR ACCIDENT</t>
  </si>
  <si>
    <t>I64</t>
  </si>
  <si>
    <t>CEREBROVASCULAR ACC</t>
  </si>
  <si>
    <t>B538</t>
  </si>
  <si>
    <t>J117</t>
  </si>
  <si>
    <t>CERVICAL CANCER STAGE THREE</t>
  </si>
  <si>
    <t>C539</t>
  </si>
  <si>
    <t>ORAL CANDIDIASIS</t>
  </si>
  <si>
    <t>B370</t>
  </si>
  <si>
    <t>SEVERE ANAEMIA</t>
  </si>
  <si>
    <t>CANCER OF CERVIX (STAGE IIIB)</t>
  </si>
  <si>
    <t>RETROVIRAL DISEASE</t>
  </si>
  <si>
    <t>B54</t>
  </si>
  <si>
    <t>J118</t>
  </si>
  <si>
    <t>RESPIRATORY DISTRESS SYNDROME</t>
  </si>
  <si>
    <t>P229</t>
  </si>
  <si>
    <t>PREMATURITY AT THREE WEEKS GESTATION</t>
  </si>
  <si>
    <t>MATERNAL CERVICAL INCOMPETENCE</t>
  </si>
  <si>
    <t>P010</t>
  </si>
  <si>
    <t>P01.0</t>
  </si>
  <si>
    <t>PREMATURITY</t>
  </si>
  <si>
    <t>C180</t>
  </si>
  <si>
    <t>J119</t>
  </si>
  <si>
    <t>HYPOGLYCEMIA</t>
  </si>
  <si>
    <t>PRIMARY ENDOMETRIAL CANCER</t>
  </si>
  <si>
    <t>P729</t>
  </si>
  <si>
    <t>P72.9</t>
  </si>
  <si>
    <t>ENDOMETRIAL CANCER</t>
  </si>
  <si>
    <t>C541</t>
  </si>
  <si>
    <t>C54.1</t>
  </si>
  <si>
    <t>C189</t>
  </si>
  <si>
    <t>J125</t>
  </si>
  <si>
    <t>PERITONITIS</t>
  </si>
  <si>
    <t>K659</t>
  </si>
  <si>
    <t>K65.9</t>
  </si>
  <si>
    <t>CHRONIC LIVER DISEASE</t>
  </si>
  <si>
    <t>K769</t>
  </si>
  <si>
    <t>LEG ULCER</t>
  </si>
  <si>
    <t>L97</t>
  </si>
  <si>
    <t>K76.9</t>
  </si>
  <si>
    <t>J144</t>
  </si>
  <si>
    <t>E162</t>
  </si>
  <si>
    <t>HEPATIC ENCEPHALOPATHY</t>
  </si>
  <si>
    <t>I674</t>
  </si>
  <si>
    <t>ACUTE LIVER INJURY</t>
  </si>
  <si>
    <t>S361</t>
  </si>
  <si>
    <t>ACUTE FULIMINANT HEPATIC FAILURE</t>
  </si>
  <si>
    <t>K720</t>
  </si>
  <si>
    <t>K72.0</t>
  </si>
  <si>
    <t>C340</t>
  </si>
  <si>
    <t>J145</t>
  </si>
  <si>
    <t>ACUTE KIDNEY INJURY</t>
  </si>
  <si>
    <t>N179</t>
  </si>
  <si>
    <t>ACUTE DECOMPENSATED HEART FAILURE DUE TO ACUTE KIDNEY INJURY</t>
  </si>
  <si>
    <t>N17.9</t>
  </si>
  <si>
    <t>Wrong sequence</t>
  </si>
  <si>
    <t>C349</t>
  </si>
  <si>
    <t>J151</t>
  </si>
  <si>
    <t>EPISTAXIS</t>
  </si>
  <si>
    <t>R040</t>
  </si>
  <si>
    <t>SINONASAL TUMOR</t>
  </si>
  <si>
    <t>C34.0</t>
  </si>
  <si>
    <t>SEVERE ANAEMIA IN SINONASAL TUMOR</t>
  </si>
  <si>
    <t>D489+D630</t>
  </si>
  <si>
    <t>D48.9</t>
  </si>
  <si>
    <t>D489</t>
  </si>
  <si>
    <t>C414</t>
  </si>
  <si>
    <t>J163</t>
  </si>
  <si>
    <t>CONVULSIONS</t>
  </si>
  <si>
    <t>R568</t>
  </si>
  <si>
    <t>NON COMMUNICATING HYDROCEPHA</t>
  </si>
  <si>
    <t>G911</t>
  </si>
  <si>
    <t>LEFT TEMPORAL LOBE CYSTIC LESION</t>
  </si>
  <si>
    <t>G903</t>
  </si>
  <si>
    <t>G90.3</t>
  </si>
  <si>
    <t>HYPOTENSION</t>
  </si>
  <si>
    <t>I959</t>
  </si>
  <si>
    <t>NEUROLOGICAL DEPRESSION</t>
  </si>
  <si>
    <t>F34.1</t>
  </si>
  <si>
    <t>LEFT ARACHNOID CYSTIC LESION and HIV/EPILEPSY</t>
  </si>
  <si>
    <t>G93.0/G40.9</t>
  </si>
  <si>
    <t>G93.0</t>
  </si>
  <si>
    <t>G930</t>
  </si>
  <si>
    <t>J169</t>
  </si>
  <si>
    <t>TRACHEOESOPHAGEAL FISTULA</t>
  </si>
  <si>
    <t>J959</t>
  </si>
  <si>
    <t>PRIMARY ESOPHAGEAL CANCER,</t>
  </si>
  <si>
    <t>C15.9</t>
  </si>
  <si>
    <t>C159</t>
  </si>
  <si>
    <t>ESOPHAGEAL CANCER</t>
  </si>
  <si>
    <t>C499</t>
  </si>
  <si>
    <t>J178</t>
  </si>
  <si>
    <t>CHRONIC KIDNEY DISEASE</t>
  </si>
  <si>
    <t>N189</t>
  </si>
  <si>
    <t>PRIMARY CANCER OF THE CERVIX STAGE 111B</t>
  </si>
  <si>
    <t>CARDIAC ARREST</t>
  </si>
  <si>
    <t>I469</t>
  </si>
  <si>
    <t>CERVICAL CANCER STAGE IIIB</t>
  </si>
  <si>
    <t>C53.9</t>
  </si>
  <si>
    <t>J191</t>
  </si>
  <si>
    <t>ANAEMIA</t>
  </si>
  <si>
    <t>RESPIRATORY DIPRESSION</t>
  </si>
  <si>
    <t>G938</t>
  </si>
  <si>
    <t>RVD WITH SERVERE ANEMIA</t>
  </si>
  <si>
    <t>B24/D649</t>
  </si>
  <si>
    <t>RVD WITH SERVERE ANEMIA WITH MENINGITIS</t>
  </si>
  <si>
    <t>G03.9</t>
  </si>
  <si>
    <t>SEPTIC WOUND AND GASTRITIS</t>
  </si>
  <si>
    <t>L08.9/K29.7</t>
  </si>
  <si>
    <t>J192</t>
  </si>
  <si>
    <t>PANCYTOPENIA</t>
  </si>
  <si>
    <t>D610</t>
  </si>
  <si>
    <t>HEMORRHAGIC SHOCK</t>
  </si>
  <si>
    <t>D619</t>
  </si>
  <si>
    <t>D61.9</t>
  </si>
  <si>
    <t>C859</t>
  </si>
  <si>
    <t>J196</t>
  </si>
  <si>
    <t>TOXIC SHOCK</t>
  </si>
  <si>
    <t>A483</t>
  </si>
  <si>
    <t>INTESTINAL OBSTRUCTION</t>
  </si>
  <si>
    <t>K566</t>
  </si>
  <si>
    <t>SEPTIC SHOCK</t>
  </si>
  <si>
    <t>PERFORATED DUODENAL ULCER</t>
  </si>
  <si>
    <t>K26.1</t>
  </si>
  <si>
    <t>K261</t>
  </si>
  <si>
    <t>D259</t>
  </si>
  <si>
    <t>J200</t>
  </si>
  <si>
    <t>PLEURAL EFFUSION</t>
  </si>
  <si>
    <t>J90</t>
  </si>
  <si>
    <t>D27</t>
  </si>
  <si>
    <t>J229</t>
  </si>
  <si>
    <t>LIVER CIRRHOSIS</t>
  </si>
  <si>
    <t>K726</t>
  </si>
  <si>
    <t>D333</t>
  </si>
  <si>
    <t>J243</t>
  </si>
  <si>
    <t>ACUTE GASTROENTERITIS</t>
  </si>
  <si>
    <t>SEVERE PNEUMONIA</t>
  </si>
  <si>
    <t>J189</t>
  </si>
  <si>
    <t>J18.9</t>
  </si>
  <si>
    <t>SERVERE ACUTE MALNUTRITION</t>
  </si>
  <si>
    <t>E43</t>
  </si>
  <si>
    <t>ACUTE G.E/PNEUMONIA</t>
  </si>
  <si>
    <t>A09/J18.9</t>
  </si>
  <si>
    <t>J244</t>
  </si>
  <si>
    <t>CO PULMONALE</t>
  </si>
  <si>
    <t>I260</t>
  </si>
  <si>
    <t>CRONIC LUNG DISEASE</t>
  </si>
  <si>
    <t>J984</t>
  </si>
  <si>
    <t>SPUTUM POSITIVE PULMONARY TUBERCULOSIS</t>
  </si>
  <si>
    <t>A16.7</t>
  </si>
  <si>
    <t>CA CERVIX</t>
  </si>
  <si>
    <t>D570</t>
  </si>
  <si>
    <t>J245</t>
  </si>
  <si>
    <t>URAEMIA</t>
  </si>
  <si>
    <t>N19</t>
  </si>
  <si>
    <t>PRIMARY HYPERTENSION</t>
  </si>
  <si>
    <t>N18.9</t>
  </si>
  <si>
    <t>D571</t>
  </si>
  <si>
    <t>J246</t>
  </si>
  <si>
    <t>HYPOVOLEMIC</t>
  </si>
  <si>
    <t>INABILITY TO FEED</t>
  </si>
  <si>
    <t>R633</t>
  </si>
  <si>
    <t>CANCER OF THE OESOPHAGUS</t>
  </si>
  <si>
    <t>J250</t>
  </si>
  <si>
    <t>SEPTICAEMIA</t>
  </si>
  <si>
    <t>SURGICAL SITE INFECTION</t>
  </si>
  <si>
    <t>T814</t>
  </si>
  <si>
    <t>PRIMARY CAECAL TUMOR</t>
  </si>
  <si>
    <t>C18.0</t>
  </si>
  <si>
    <t>SEPSIS</t>
  </si>
  <si>
    <t>T81.4</t>
  </si>
  <si>
    <t>J253</t>
  </si>
  <si>
    <t>ABNORMAL UTERINE BLEEDING</t>
  </si>
  <si>
    <t>N939</t>
  </si>
  <si>
    <t>UTERINE FIBROIDS</t>
  </si>
  <si>
    <t>D25.9</t>
  </si>
  <si>
    <t>ANAEMIA IN RVD</t>
  </si>
  <si>
    <t>D522</t>
  </si>
  <si>
    <t>RETROVIRAL DISEASE, ABNORMAL UTERINE BLEEDING</t>
  </si>
  <si>
    <t>B24/N939</t>
  </si>
  <si>
    <t>D693</t>
  </si>
  <si>
    <t>J254</t>
  </si>
  <si>
    <t>ACUTE RESPIRATORY DISTRESS SYNDROME</t>
  </si>
  <si>
    <t>PULMONARY METASTASIS</t>
  </si>
  <si>
    <t>PRIMARY SYNOVIAL SARCOMA OF THE LEFT LEG</t>
  </si>
  <si>
    <t>C49.9</t>
  </si>
  <si>
    <t>SYNOVIAL SARCOMA</t>
  </si>
  <si>
    <t>E119</t>
  </si>
  <si>
    <t>J257</t>
  </si>
  <si>
    <t>FRONTOPARIETAL TEMPORAL INTERCEREBRAL BLEED</t>
  </si>
  <si>
    <t>S065</t>
  </si>
  <si>
    <t>TEMPORAL SKULL FRACTURE FOLLOWING TRAUMA</t>
  </si>
  <si>
    <t>S021</t>
  </si>
  <si>
    <t>LCOHOL INTOXICATION</t>
  </si>
  <si>
    <t>MODERATE HEAD INJURY</t>
  </si>
  <si>
    <t>S099</t>
  </si>
  <si>
    <t>S09.9</t>
  </si>
  <si>
    <t>E147</t>
  </si>
  <si>
    <t>J264</t>
  </si>
  <si>
    <t>NERCROTISING FASCITIS OF RIGHT THIGH</t>
  </si>
  <si>
    <t>M7265</t>
  </si>
  <si>
    <t>DIABETIC FOOT(RIGHT)</t>
  </si>
  <si>
    <t>E146</t>
  </si>
  <si>
    <t>DIABETES MELLITUS</t>
  </si>
  <si>
    <t>E14.9</t>
  </si>
  <si>
    <t>E149</t>
  </si>
  <si>
    <t>NERCROTISING FASCITIS</t>
  </si>
  <si>
    <t>M726</t>
  </si>
  <si>
    <t>GANGRENE</t>
  </si>
  <si>
    <t>R02</t>
  </si>
  <si>
    <t>E148</t>
  </si>
  <si>
    <t>J267</t>
  </si>
  <si>
    <t>GANGRENE LEFT LEG</t>
  </si>
  <si>
    <t>ANEMIA</t>
  </si>
  <si>
    <t>J268</t>
  </si>
  <si>
    <t>BOLLOUS PEMPHIGUS EMPETIGO</t>
  </si>
  <si>
    <t>L010</t>
  </si>
  <si>
    <t>L01.0</t>
  </si>
  <si>
    <t>IMMUNOBULLOOS DISEASE</t>
  </si>
  <si>
    <t>R238</t>
  </si>
  <si>
    <t>R23.8</t>
  </si>
  <si>
    <t>J269</t>
  </si>
  <si>
    <t>UPPER GASTROINTESTINAL BLEEDING</t>
  </si>
  <si>
    <t>K922</t>
  </si>
  <si>
    <t>UREMIC GASTRITIS</t>
  </si>
  <si>
    <t>K92.0</t>
  </si>
  <si>
    <t>K920</t>
  </si>
  <si>
    <t>CVA</t>
  </si>
  <si>
    <t>FRACTURE NECK OF FEMER</t>
  </si>
  <si>
    <t>S72.0</t>
  </si>
  <si>
    <t>E288</t>
  </si>
  <si>
    <t>J271</t>
  </si>
  <si>
    <t>SURGICAL INTERVENTION OENTAK PATCH REPAIR OF PERFORATED DUODEAL ULCER, NO ANASTOMOTIC LEAK</t>
  </si>
  <si>
    <t>K660</t>
  </si>
  <si>
    <t>PERFORATED DUODENAL ULCER WITH INTESTINAL OBSTRACTION</t>
  </si>
  <si>
    <t>ACUTE RENAL FAILURE</t>
  </si>
  <si>
    <t>PERFORATED DUODENUM</t>
  </si>
  <si>
    <t>K26.5</t>
  </si>
  <si>
    <t>J272</t>
  </si>
  <si>
    <t>PULMONARY OEDEMA</t>
  </si>
  <si>
    <t>J81</t>
  </si>
  <si>
    <t>SEVERE PREECLAMPSIA</t>
  </si>
  <si>
    <t>O141</t>
  </si>
  <si>
    <t>O14.1</t>
  </si>
  <si>
    <t>F103</t>
  </si>
  <si>
    <t>J281</t>
  </si>
  <si>
    <t>ACUTE BRONCHOSPASM</t>
  </si>
  <si>
    <t>J980</t>
  </si>
  <si>
    <t>PULMONARY TUBERCULOSIS</t>
  </si>
  <si>
    <t>J966</t>
  </si>
  <si>
    <t>CRC,PTB,IN KNOWN RVD</t>
  </si>
  <si>
    <t>C19/A162/B24</t>
  </si>
  <si>
    <t>CCD,PTB,IN KNOWN RVD</t>
  </si>
  <si>
    <t>C19/A16.2/B24</t>
  </si>
  <si>
    <t>G030</t>
  </si>
  <si>
    <t>J287</t>
  </si>
  <si>
    <t>ENCEPHALOPATHY</t>
  </si>
  <si>
    <t>B220</t>
  </si>
  <si>
    <t>PNEUMOCYSTS SEROVECH</t>
  </si>
  <si>
    <t>B206</t>
  </si>
  <si>
    <t>CHRONIC DIARRHEA</t>
  </si>
  <si>
    <t>K529</t>
  </si>
  <si>
    <t>SUSPECTED CRYPTOCOCCAL MENGITIS IN RVD ?? SERVERE PNEUMONIA</t>
  </si>
  <si>
    <t>RVD</t>
  </si>
  <si>
    <t>G039</t>
  </si>
  <si>
    <t>J289</t>
  </si>
  <si>
    <t>MODERATE ANAEMIA</t>
  </si>
  <si>
    <t>PRIMARY CANCER OF THE CERVIX</t>
  </si>
  <si>
    <t>OBSTRUCTIVE UROPATHY IN CA CERVIX</t>
  </si>
  <si>
    <t>N139</t>
  </si>
  <si>
    <t>G048</t>
  </si>
  <si>
    <t>J290</t>
  </si>
  <si>
    <t>OBSTRUCTIVE UROPATHY</t>
  </si>
  <si>
    <t>OVARIAN SEROUS CYSTADENOCARCINOMA</t>
  </si>
  <si>
    <t>OBSTRUCTIVE UROPATHY DUE TO CYSTADENOCARANOMA IN RVD</t>
  </si>
  <si>
    <t>J293</t>
  </si>
  <si>
    <t>I50.9</t>
  </si>
  <si>
    <t>CHRONIC LIVER DISEASE WITH MASSIVE SPLENOMEGALY</t>
  </si>
  <si>
    <t>UNKNOWN CAUSE</t>
  </si>
  <si>
    <t>R99</t>
  </si>
  <si>
    <t>J295</t>
  </si>
  <si>
    <t>MULTIPLE GESTATION</t>
  </si>
  <si>
    <t>P015</t>
  </si>
  <si>
    <t>P01.5</t>
  </si>
  <si>
    <t>NEONATAL RESPIRATORY DISTRESS SYNDROME</t>
  </si>
  <si>
    <t>P22.9</t>
  </si>
  <si>
    <t>J296</t>
  </si>
  <si>
    <t>CARDIO GENIUS SHOCK</t>
  </si>
  <si>
    <t>R570</t>
  </si>
  <si>
    <t>PULMONARY EDEMA</t>
  </si>
  <si>
    <t>I50</t>
  </si>
  <si>
    <t>J297</t>
  </si>
  <si>
    <t>SEVERE RESPIRATORY DISTRESS SYNDROME</t>
  </si>
  <si>
    <t>R060</t>
  </si>
  <si>
    <t>PREMATURITY OF 31WEEKS GESTATION</t>
  </si>
  <si>
    <t>I119</t>
  </si>
  <si>
    <t>J299</t>
  </si>
  <si>
    <t>Months</t>
  </si>
  <si>
    <t>32% BURNS TBSA</t>
  </si>
  <si>
    <t>T313</t>
  </si>
  <si>
    <t>T31.3</t>
  </si>
  <si>
    <t>MULTIPLE ORGAN FAILURE</t>
  </si>
  <si>
    <t>R69</t>
  </si>
  <si>
    <t>PROLONGED BLEEDING. BURN WOUNDS</t>
  </si>
  <si>
    <t>T30.0</t>
  </si>
  <si>
    <t>T300</t>
  </si>
  <si>
    <t>I278</t>
  </si>
  <si>
    <t>J301</t>
  </si>
  <si>
    <t>ACUTE KIDNEY DISEASE</t>
  </si>
  <si>
    <t>SYSTEMIC ARTERIAL HYPERTENSION</t>
  </si>
  <si>
    <t>I27.8</t>
  </si>
  <si>
    <t>ACUTE DECOMPENSATED CARDIAC FAILURE IN HYPERTENSIVE PATIENT</t>
  </si>
  <si>
    <t>I429</t>
  </si>
  <si>
    <t>J303</t>
  </si>
  <si>
    <t>ACUTE UPPER GASTROINTESTINAL HEMORRHAGE</t>
  </si>
  <si>
    <t>CA CERVIX STG IIIB</t>
  </si>
  <si>
    <t>J305</t>
  </si>
  <si>
    <t>J306</t>
  </si>
  <si>
    <t>ACUTE FULMINANT HEPATIC FAILURE</t>
  </si>
  <si>
    <t>K729</t>
  </si>
  <si>
    <t>CHRONIC LIVER DISEASE WITH CHOLESTASIS</t>
  </si>
  <si>
    <t>K710</t>
  </si>
  <si>
    <t>K71.0</t>
  </si>
  <si>
    <t>I629</t>
  </si>
  <si>
    <t>J309</t>
  </si>
  <si>
    <t>GENITAL PROLAPSE, HYPERTENSION</t>
  </si>
  <si>
    <t>N819/I10</t>
  </si>
  <si>
    <t>I639</t>
  </si>
  <si>
    <t>J311</t>
  </si>
  <si>
    <t>HAEMATURIA</t>
  </si>
  <si>
    <t>R31</t>
  </si>
  <si>
    <t>DISLODGED SUPRAPUBIC CATHETER</t>
  </si>
  <si>
    <t>T830</t>
  </si>
  <si>
    <t>T83.0</t>
  </si>
  <si>
    <t>BENIGN PROSTATIC HYPERPLASIA</t>
  </si>
  <si>
    <t>N40</t>
  </si>
  <si>
    <t>J312</t>
  </si>
  <si>
    <t>DECUBITUS ULCERS</t>
  </si>
  <si>
    <t>L89</t>
  </si>
  <si>
    <t>I801</t>
  </si>
  <si>
    <t>J313</t>
  </si>
  <si>
    <t>R04.0</t>
  </si>
  <si>
    <t>PNEUMONIA</t>
  </si>
  <si>
    <t>J316</t>
  </si>
  <si>
    <t>CELLULITIS, LOWER KIMB, LEFT</t>
  </si>
  <si>
    <t>L031</t>
  </si>
  <si>
    <t>SURGICAL SITE INFECTION (PUNCH BIOPSY ULCER)</t>
  </si>
  <si>
    <t>A23.0</t>
  </si>
  <si>
    <t>BILATERAL CHRONIC LEG ULCER AND KAPOSIS SACOMA IN HIV</t>
  </si>
  <si>
    <t>L97/B210</t>
  </si>
  <si>
    <t>B21.0</t>
  </si>
  <si>
    <t>B210</t>
  </si>
  <si>
    <t>J317</t>
  </si>
  <si>
    <t>ACUTE DIARRHOEAL ILNESS</t>
  </si>
  <si>
    <t>K522</t>
  </si>
  <si>
    <t>K52.2</t>
  </si>
  <si>
    <t>BIRTH ASPHIXIA</t>
  </si>
  <si>
    <t>P219</t>
  </si>
  <si>
    <t>P21.9</t>
  </si>
  <si>
    <t>K270</t>
  </si>
  <si>
    <t>J320</t>
  </si>
  <si>
    <t>SEVERE MALARIA</t>
  </si>
  <si>
    <t>SEPSIS/RESPIRATORY DISTRESS</t>
  </si>
  <si>
    <t>SEVERE ANEMIA+ INFECTION</t>
  </si>
  <si>
    <t>MALARIA</t>
  </si>
  <si>
    <t>EPILEPSY</t>
  </si>
  <si>
    <t>G40.9</t>
  </si>
  <si>
    <t>J327</t>
  </si>
  <si>
    <t>ACUTE FLUID OVERLOAD</t>
  </si>
  <si>
    <t>E877</t>
  </si>
  <si>
    <t>NEPHROTIC SYNDROME</t>
  </si>
  <si>
    <t>N049</t>
  </si>
  <si>
    <t>N04.9</t>
  </si>
  <si>
    <t>ACUTE BACTERIAL MENINGITIS</t>
  </si>
  <si>
    <t>G009</t>
  </si>
  <si>
    <t>G00.9</t>
  </si>
  <si>
    <t>J329</t>
  </si>
  <si>
    <t>ACUTE BACTERIAL MENENGITIS</t>
  </si>
  <si>
    <t>SICKLE CELL DISEASE</t>
  </si>
  <si>
    <t>D57.0</t>
  </si>
  <si>
    <t>D57.1</t>
  </si>
  <si>
    <t>K703</t>
  </si>
  <si>
    <t>J336</t>
  </si>
  <si>
    <t>PRIMARY CERVICAL CANCER STAGE THREE</t>
  </si>
  <si>
    <t>CERVICAL CANCER STAGE111A</t>
  </si>
  <si>
    <t>D64</t>
  </si>
  <si>
    <t>J341</t>
  </si>
  <si>
    <t>ACUTE FEBRILE ILLNES</t>
  </si>
  <si>
    <t>R509</t>
  </si>
  <si>
    <t>PERSISTENT VEGETATIVE STATE</t>
  </si>
  <si>
    <t>R402</t>
  </si>
  <si>
    <t>TRAUMATIC BRAIN INJURY</t>
  </si>
  <si>
    <t>S067</t>
  </si>
  <si>
    <t>S06.7</t>
  </si>
  <si>
    <t>GASTROSCASIS</t>
  </si>
  <si>
    <t>Q793</t>
  </si>
  <si>
    <t>Q79.3</t>
  </si>
  <si>
    <t>J344</t>
  </si>
  <si>
    <t>MODERATE BIRTH ASPHYXIA</t>
  </si>
  <si>
    <t>BIRTH ASPHYXIA</t>
  </si>
  <si>
    <t>NEONATAL SEPSIS</t>
  </si>
  <si>
    <t>MATERNAL HYPERTENSION</t>
  </si>
  <si>
    <t>P00.0</t>
  </si>
  <si>
    <t>P000</t>
  </si>
  <si>
    <t>K746</t>
  </si>
  <si>
    <t>J347</t>
  </si>
  <si>
    <t>PULMONARY THROMBOEMBOLISM WITH ACUTE COR PULMONALE</t>
  </si>
  <si>
    <t>PLEBOTHROMBOSIS OF THE RIGHT LEG VEINS FEMORAL POPLITEAL</t>
  </si>
  <si>
    <t>I80.1</t>
  </si>
  <si>
    <t>PULMONARY EMBOLISM</t>
  </si>
  <si>
    <t>I269</t>
  </si>
  <si>
    <t>SEVERE PNEUMONIA (PULMONARY TB )</t>
  </si>
  <si>
    <t>J189/A162</t>
  </si>
  <si>
    <t>A16.2</t>
  </si>
  <si>
    <t>J348</t>
  </si>
  <si>
    <t>NEONATAL RESPIRATORY DISTRESS</t>
  </si>
  <si>
    <t>INEVITABLE ABORTION</t>
  </si>
  <si>
    <t>O069</t>
  </si>
  <si>
    <t>O06.9</t>
  </si>
  <si>
    <t>RDS</t>
  </si>
  <si>
    <t>J352</t>
  </si>
  <si>
    <t>GASTROINTESTINAL BLEEDING</t>
  </si>
  <si>
    <t>PEPTIC ULCER DISEASE</t>
  </si>
  <si>
    <t>K27.0</t>
  </si>
  <si>
    <t>UPPER GI BLEEDING ANEMIA</t>
  </si>
  <si>
    <t>D500</t>
  </si>
  <si>
    <t>HTN</t>
  </si>
  <si>
    <t>D50.0</t>
  </si>
  <si>
    <t>M600</t>
  </si>
  <si>
    <t>J355</t>
  </si>
  <si>
    <t>PREMATURITY AT 34 WEEKS</t>
  </si>
  <si>
    <t>P36.9</t>
  </si>
  <si>
    <t>J360</t>
  </si>
  <si>
    <t>ANAEMIA WITH PULMONARY TUBERCULOSIS IN HIV</t>
  </si>
  <si>
    <t>B20.0</t>
  </si>
  <si>
    <t>B200</t>
  </si>
  <si>
    <t>J361</t>
  </si>
  <si>
    <t>SEVERE HEAD INJURY</t>
  </si>
  <si>
    <t>CAR DRIVER THAT LOST CONTROL AND HIT A CULVERT</t>
  </si>
  <si>
    <t>SEVERE HEAD INJURY WITH SUBDURAL HAEMATOMA</t>
  </si>
  <si>
    <t>ROAD TRAFFIC ACCIDENT</t>
  </si>
  <si>
    <t>V892</t>
  </si>
  <si>
    <t>V89.2</t>
  </si>
  <si>
    <t>N289</t>
  </si>
  <si>
    <t>J363</t>
  </si>
  <si>
    <t>CVS IN HTN</t>
  </si>
  <si>
    <t>J369</t>
  </si>
  <si>
    <t>LEFT FRONTOPARIETAL ISCHEMIC INFARCT</t>
  </si>
  <si>
    <t>M629</t>
  </si>
  <si>
    <t>HYPERTENSIO</t>
  </si>
  <si>
    <t>ISCHAEMIC STROKE</t>
  </si>
  <si>
    <t>J371</t>
  </si>
  <si>
    <t>CRONIC KIDNEY DISEASE</t>
  </si>
  <si>
    <t>DIABETES MELITUS</t>
  </si>
  <si>
    <t>DIABETES</t>
  </si>
  <si>
    <t>CKD</t>
  </si>
  <si>
    <t>A41.9</t>
  </si>
  <si>
    <t>J375</t>
  </si>
  <si>
    <t>EMBOLISM</t>
  </si>
  <si>
    <t>T794</t>
  </si>
  <si>
    <t>RIGHT FEMUR AND RIGHT TIBIOFIBULA FRACTURE</t>
  </si>
  <si>
    <t>S822</t>
  </si>
  <si>
    <t>MOTORCYCLE RIDER INVOLVED IN A ROAD TRAFFIC ACCIDENT IN WHICH HE WAS HIT ON THE SIDE BY ANOTHER MOTORCYCLE</t>
  </si>
  <si>
    <t>V224</t>
  </si>
  <si>
    <t>V22.4</t>
  </si>
  <si>
    <t>SEVERE RESPIRATORY DISTRESS</t>
  </si>
  <si>
    <t>TRAUMA</t>
  </si>
  <si>
    <t>T07</t>
  </si>
  <si>
    <t>LACK OF ICU BED</t>
  </si>
  <si>
    <t>I26.9</t>
  </si>
  <si>
    <t>O159</t>
  </si>
  <si>
    <t>J382</t>
  </si>
  <si>
    <t>NEWBORN RESPIRATORY DISTRESS SYNDROME</t>
  </si>
  <si>
    <t>PREMATURITY AT 24 WEEKS</t>
  </si>
  <si>
    <t>O849</t>
  </si>
  <si>
    <t>J386</t>
  </si>
  <si>
    <t>CONGESTIVE HEART FAILURE</t>
  </si>
  <si>
    <t>HYPERTROPHIC CARDIOMYOPATHY IN PREGNANCY</t>
  </si>
  <si>
    <t>O903</t>
  </si>
  <si>
    <t>O90.3</t>
  </si>
  <si>
    <t>O995</t>
  </si>
  <si>
    <t>O994</t>
  </si>
  <si>
    <t>CARDIOMYOPATHY IN PREGNANCY</t>
  </si>
  <si>
    <t>O99.4</t>
  </si>
  <si>
    <t>J387</t>
  </si>
  <si>
    <t>K526</t>
  </si>
  <si>
    <t>NECROTISING ENTEROCOLITIS</t>
  </si>
  <si>
    <t>PREMATURITY AT 36WEEKS</t>
  </si>
  <si>
    <t>MY MULTIPLE PREGNANCY</t>
  </si>
  <si>
    <t>INTESTINAL OBSTRUCTION (NEC)</t>
  </si>
  <si>
    <t>PREMATURITY (VERY LOW BIRTH WEIGHT)</t>
  </si>
  <si>
    <t>K56.6</t>
  </si>
  <si>
    <t>J388</t>
  </si>
  <si>
    <t>SEPTECAEMIA</t>
  </si>
  <si>
    <t>A41</t>
  </si>
  <si>
    <t>INDUCED INCOMPLETE ABORTION</t>
  </si>
  <si>
    <t>A060</t>
  </si>
  <si>
    <t>SEVERE PRE ECLAMPSIA</t>
  </si>
  <si>
    <t>O15.9</t>
  </si>
  <si>
    <t>INTRA CEREBRAL HAEMORHAGE</t>
  </si>
  <si>
    <t>I62.9</t>
  </si>
  <si>
    <t>J392</t>
  </si>
  <si>
    <t>J395</t>
  </si>
  <si>
    <t>OBSTRUCTIVE JAUNDICE</t>
  </si>
  <si>
    <t>K831</t>
  </si>
  <si>
    <t>ABDOMINAL LYMPHOMA</t>
  </si>
  <si>
    <t>C85.9</t>
  </si>
  <si>
    <t>LYMPHOMA</t>
  </si>
  <si>
    <t>C359</t>
  </si>
  <si>
    <t>ABDOMINAL TUBERCULOSIS</t>
  </si>
  <si>
    <t>A18.3</t>
  </si>
  <si>
    <t>P038</t>
  </si>
  <si>
    <t>J401</t>
  </si>
  <si>
    <t>MALARIA, PNEUMONIA WITH HEART FAILURE AND SEVERE DEHYDRATION</t>
  </si>
  <si>
    <t>J403</t>
  </si>
  <si>
    <t>K72.9</t>
  </si>
  <si>
    <t>HYPOXIC BRAIN INJURY</t>
  </si>
  <si>
    <t>G931</t>
  </si>
  <si>
    <t>G93.1</t>
  </si>
  <si>
    <t>J407</t>
  </si>
  <si>
    <t>DIABETIC CARDIOMYOPATHY UNKNOWN</t>
  </si>
  <si>
    <t>E115</t>
  </si>
  <si>
    <t>DIABETES MILLITUS</t>
  </si>
  <si>
    <t>E189</t>
  </si>
  <si>
    <t>P240</t>
  </si>
  <si>
    <t>J410</t>
  </si>
  <si>
    <t>SUBDURAL HAEMATOMA DUE TO HEAD INJURY</t>
  </si>
  <si>
    <t>J411</t>
  </si>
  <si>
    <t>FEBRILE NEUROPENIA</t>
  </si>
  <si>
    <t>D70</t>
  </si>
  <si>
    <t>PANCYTOPENIA (PLASTIC ANEMIA)</t>
  </si>
  <si>
    <t>J414</t>
  </si>
  <si>
    <t>DIPRESSE FRONTAL SKULL FRACTURES WITH TRAUMATIC BRAIN INJURY</t>
  </si>
  <si>
    <t>S020</t>
  </si>
  <si>
    <t>BLUNT FORCE TRAUMA</t>
  </si>
  <si>
    <t>T149</t>
  </si>
  <si>
    <t>ROAD TRAFFIC ACCIDENT (MOTOCYCLE RIDER LOSS OF CONTRAL WITH FALL)</t>
  </si>
  <si>
    <t>V290</t>
  </si>
  <si>
    <t>V29.0</t>
  </si>
  <si>
    <t>J415</t>
  </si>
  <si>
    <t>NPHROTIC SYNDROME</t>
  </si>
  <si>
    <t>NEPHRITIC SYNDROME</t>
  </si>
  <si>
    <t>J419</t>
  </si>
  <si>
    <t>S062</t>
  </si>
  <si>
    <t>DEPRESD SKULL FRACTURE</t>
  </si>
  <si>
    <t>S029</t>
  </si>
  <si>
    <t>SHARP BLUNT FORCE TRAUMA</t>
  </si>
  <si>
    <t>ASSULT BY PERSON KNOWN TO THE VICTIMS</t>
  </si>
  <si>
    <t>Y09.9</t>
  </si>
  <si>
    <t>Y099</t>
  </si>
  <si>
    <t>RIGHT PARIETAL EPIDURAL HAEMATOMA SECONDARY TO BLUNT FORCE TAUMA</t>
  </si>
  <si>
    <t>S064</t>
  </si>
  <si>
    <t>ASSAULT</t>
  </si>
  <si>
    <t>Y09</t>
  </si>
  <si>
    <t>SUB DURAL HAEMATOMA (RIGHT PARIETAL )</t>
  </si>
  <si>
    <t>S06.5</t>
  </si>
  <si>
    <t>Y00</t>
  </si>
  <si>
    <t>J423</t>
  </si>
  <si>
    <t>POLYCYTHEMIA</t>
  </si>
  <si>
    <t>D751</t>
  </si>
  <si>
    <t>GASTROSCHISI (CONGENITAL)</t>
  </si>
  <si>
    <t>P614</t>
  </si>
  <si>
    <t>LOW BIRTH WRIGHT</t>
  </si>
  <si>
    <t>J425</t>
  </si>
  <si>
    <t>ACUTE HAEMORRHAGIC STROKE</t>
  </si>
  <si>
    <t>ACUTE LEFT BASAL GANGLIA BLEED</t>
  </si>
  <si>
    <t>I619</t>
  </si>
  <si>
    <t>A KNOWN ALCOHOLIC</t>
  </si>
  <si>
    <t>INABILITY TO SPEAK</t>
  </si>
  <si>
    <t>I61.9</t>
  </si>
  <si>
    <t>R578</t>
  </si>
  <si>
    <t>J428</t>
  </si>
  <si>
    <t>CEREBRAL INFARCTION</t>
  </si>
  <si>
    <t>CARDIORESPIRATORY FAILURE</t>
  </si>
  <si>
    <t>ISCHEMIC STROKE</t>
  </si>
  <si>
    <t>I634</t>
  </si>
  <si>
    <t>HYPERTENSIVE /CEREBROVASCULAR</t>
  </si>
  <si>
    <t>EMERGENCY ACCIDENT</t>
  </si>
  <si>
    <t>J432</t>
  </si>
  <si>
    <t>ACUTE CEREBRAL INFARCTION</t>
  </si>
  <si>
    <t>J438</t>
  </si>
  <si>
    <t>UNSPECIFIED ROAD TRAFFIC ACCIDENT</t>
  </si>
  <si>
    <t>V899</t>
  </si>
  <si>
    <t>V89.9</t>
  </si>
  <si>
    <t>HEMOTHORAX</t>
  </si>
  <si>
    <t>S271</t>
  </si>
  <si>
    <t>RUPTURED SPLEEN</t>
  </si>
  <si>
    <t>S360</t>
  </si>
  <si>
    <t>J439</t>
  </si>
  <si>
    <t>MATERNAL PRETERM PREMATURE RUPTURE OF MEMBRANES</t>
  </si>
  <si>
    <t>VERY LOW BIRTH WEIGHT</t>
  </si>
  <si>
    <t>V021</t>
  </si>
  <si>
    <t>J442</t>
  </si>
  <si>
    <t>ACUTE KIDNEY INJURY SEPTIC</t>
  </si>
  <si>
    <t>N178</t>
  </si>
  <si>
    <t>THROMBO MICROANGIOPATHY</t>
  </si>
  <si>
    <t>M311</t>
  </si>
  <si>
    <t>RETROVIRAL DISEASE PATIENT</t>
  </si>
  <si>
    <t>J443</t>
  </si>
  <si>
    <t>ACUTE INTRACEREBRAL HEMORRHAGE</t>
  </si>
  <si>
    <t>HAMORRHAGIC CEREBROVASCULAR</t>
  </si>
  <si>
    <t>ACCIDENT</t>
  </si>
  <si>
    <t>V092</t>
  </si>
  <si>
    <t>J444</t>
  </si>
  <si>
    <t>PRIMRY POSTPARTUM HEMORRHAGE</t>
  </si>
  <si>
    <t>O721</t>
  </si>
  <si>
    <t>TWIN DELIVERY IN GRAND MULTIPARITY</t>
  </si>
  <si>
    <t>O84.9</t>
  </si>
  <si>
    <t>POSTMORTEM HAEMORRHAGE</t>
  </si>
  <si>
    <t>O72.1</t>
  </si>
  <si>
    <t>J445</t>
  </si>
  <si>
    <t>URINARY TRACT INFECTION WITH OBSTRUCTIVE UROPATHY</t>
  </si>
  <si>
    <t>N390</t>
  </si>
  <si>
    <t>BULBAR URETHRAL INJURY OCCURING DIRING CATHETERIZATION</t>
  </si>
  <si>
    <t>N350</t>
  </si>
  <si>
    <t>PROSTATIC HYPERPLASIA</t>
  </si>
  <si>
    <t>CHRONIC URINARY RETENTION</t>
  </si>
  <si>
    <t>R33</t>
  </si>
  <si>
    <t>DERANGED UECS</t>
  </si>
  <si>
    <t>BPH, URINARY TRACT INFECTIONS</t>
  </si>
  <si>
    <t>N40/N49.9</t>
  </si>
  <si>
    <t>AGE</t>
  </si>
  <si>
    <t>J446</t>
  </si>
  <si>
    <t>SCALP ABSCESS WITH INTRACRANEAL EXTENSION</t>
  </si>
  <si>
    <t>L020</t>
  </si>
  <si>
    <t>INTRACRANEAL ABSCESS GRANULOMA</t>
  </si>
  <si>
    <t>BRAIN ABSCESS</t>
  </si>
  <si>
    <t>PROLONGED STAY BEFORE HOSPITAL</t>
  </si>
  <si>
    <t>PYOGENIC MENINGITIS</t>
  </si>
  <si>
    <t>J448</t>
  </si>
  <si>
    <t>END STAGE RENAL FAILURE</t>
  </si>
  <si>
    <t>N180</t>
  </si>
  <si>
    <t>CHRONIC GLOMERULONEPHRITIS</t>
  </si>
  <si>
    <t>N05</t>
  </si>
  <si>
    <t>W209</t>
  </si>
  <si>
    <t>J450</t>
  </si>
  <si>
    <t>IATROGENIC</t>
  </si>
  <si>
    <t>J451</t>
  </si>
  <si>
    <t>CEREBROVASCULAR INFARCTION</t>
  </si>
  <si>
    <t>A178</t>
  </si>
  <si>
    <t>J455</t>
  </si>
  <si>
    <t>ACUTE EPIDURAL HEMATOMA</t>
  </si>
  <si>
    <t>TRAFFIC ACCIDENT ( UNSPECIFIED)</t>
  </si>
  <si>
    <t>INTRACRANIAL HEMORRHAGE</t>
  </si>
  <si>
    <t>S063</t>
  </si>
  <si>
    <t>BLUNT HEAD TRAUMA</t>
  </si>
  <si>
    <t>A183</t>
  </si>
  <si>
    <t>J472</t>
  </si>
  <si>
    <t>PREMATURITY 28/40</t>
  </si>
  <si>
    <t>LOW BIRTH WEIGHT 1500G</t>
  </si>
  <si>
    <t>P07.1</t>
  </si>
  <si>
    <t>J482</t>
  </si>
  <si>
    <t>METASTATIC OVARIAN CANCER</t>
  </si>
  <si>
    <t>CERVICAL CANCER</t>
  </si>
  <si>
    <t>J484</t>
  </si>
  <si>
    <t>RESPIRATORY DESTROYED SYNDROM</t>
  </si>
  <si>
    <t>PRIMATURITY</t>
  </si>
  <si>
    <t>MULTIPLE PREGNANCY</t>
  </si>
  <si>
    <t>PREMATURITY 26/40</t>
  </si>
  <si>
    <t>LOW BIRTH WEIGHT 1690G</t>
  </si>
  <si>
    <t>B500</t>
  </si>
  <si>
    <t>J486</t>
  </si>
  <si>
    <t>RIGHT ACUTE HAEMORRHAGIC CEREBROVASCULAR ACCIDENT</t>
  </si>
  <si>
    <t>ACUTE INTRACEREBRAL HAEMORRAGE WITH CEREBRAL OEDEMA</t>
  </si>
  <si>
    <t>G93.6</t>
  </si>
  <si>
    <t>G936</t>
  </si>
  <si>
    <t>B59</t>
  </si>
  <si>
    <t>J487</t>
  </si>
  <si>
    <t>CEREBRAL ISCHEMIC STROKE</t>
  </si>
  <si>
    <t>CEREBELLAR ATROPHY IN DIABETES AND HIV</t>
  </si>
  <si>
    <t>G319/E149/B24</t>
  </si>
  <si>
    <t>J490</t>
  </si>
  <si>
    <t>HEPATORENANAL SYNDROME</t>
  </si>
  <si>
    <t>K767</t>
  </si>
  <si>
    <t>LIVER CIRRHOSIS OF UNKNOWN ORGAN</t>
  </si>
  <si>
    <t>INTRA ABDOMINAL MALIGNANCY WITH HIGH CREATINE</t>
  </si>
  <si>
    <t>C762</t>
  </si>
  <si>
    <t>MASSIVE ASCITES</t>
  </si>
  <si>
    <t>R18</t>
  </si>
  <si>
    <t>INTRA ABDOMINAL MALIGNANCIES</t>
  </si>
  <si>
    <t>C76.2</t>
  </si>
  <si>
    <t>HYPO - ALBUMINAMIA, AGE</t>
  </si>
  <si>
    <t>C72.2</t>
  </si>
  <si>
    <t>C722</t>
  </si>
  <si>
    <t>J497</t>
  </si>
  <si>
    <t>ASSAULT BY PERSONS UNKNOWN TO HIM WHILE AT WORK</t>
  </si>
  <si>
    <t>BRAIN CONCUSSION AND EPIDURAL BLEED</t>
  </si>
  <si>
    <t>ASSAULT (BLUNT FORCE TRAUMA)</t>
  </si>
  <si>
    <t>C710</t>
  </si>
  <si>
    <t>J498</t>
  </si>
  <si>
    <t>INTRACEREBRAL HEMORRHAGE</t>
  </si>
  <si>
    <t>PASSENGER IN A MOTOVIHECLE INVOLVED IN A HEAD ON COLLISION  WITH ANATHER VEHICLE</t>
  </si>
  <si>
    <t>V09.2</t>
  </si>
  <si>
    <t>MENINGITIS</t>
  </si>
  <si>
    <t>FRACTURE BASE OF SKULL</t>
  </si>
  <si>
    <t>J500</t>
  </si>
  <si>
    <t>CEREBRAL MALARIA PLASMODIUM FALCIPARUM MALARIA</t>
  </si>
  <si>
    <t>B50.9</t>
  </si>
  <si>
    <t>COMPLICATED MALARIA, AKI</t>
  </si>
  <si>
    <t>SEPTICEAMIA</t>
  </si>
  <si>
    <t>J501</t>
  </si>
  <si>
    <t>HAEMORRHAGIC CEREBROVASCULAR ACCIDENT</t>
  </si>
  <si>
    <t>HEMORRHAGIC STROKE</t>
  </si>
  <si>
    <t>C787</t>
  </si>
  <si>
    <t>J503</t>
  </si>
  <si>
    <t>PERITONITIS DUE TO GUT PERFORATIONS WITH ACUTE KIDNEY INJURY</t>
  </si>
  <si>
    <t>HIV</t>
  </si>
  <si>
    <t>C80</t>
  </si>
  <si>
    <t>J506</t>
  </si>
  <si>
    <t>LEFT POSTERIOR PYOMYOSISTIS</t>
  </si>
  <si>
    <t>M60.0</t>
  </si>
  <si>
    <t>S. ANAEMIA</t>
  </si>
  <si>
    <t>PYOMYOSITIS</t>
  </si>
  <si>
    <t>J512</t>
  </si>
  <si>
    <t>RIGHT EPIDURAL HEMATOMA</t>
  </si>
  <si>
    <t>ASSAULT BY PERSONS UNKNOWN TO HIM UNDER UNSPECIFIED CIRCUMSTANCES</t>
  </si>
  <si>
    <t>SUB-DURAL HEMATOMA</t>
  </si>
  <si>
    <t>J522</t>
  </si>
  <si>
    <t>ISCHAEMIC CEREBROVASCULAR ACCIDENT</t>
  </si>
  <si>
    <t>I63.9</t>
  </si>
  <si>
    <t>ISCHAEMIC STROKE IN RVD</t>
  </si>
  <si>
    <t>D696</t>
  </si>
  <si>
    <t>J523</t>
  </si>
  <si>
    <t>ACUTE DECOMPASTED HEART FAILURE</t>
  </si>
  <si>
    <t>ACUTE</t>
  </si>
  <si>
    <t>HEART FAILURE</t>
  </si>
  <si>
    <t>F445</t>
  </si>
  <si>
    <t>J530</t>
  </si>
  <si>
    <t>PROLONGED LABOUR</t>
  </si>
  <si>
    <t>P03.8</t>
  </si>
  <si>
    <t>SERVERE PERINATAL ASPHYXIA</t>
  </si>
  <si>
    <t>J550</t>
  </si>
  <si>
    <t>G04.8</t>
  </si>
  <si>
    <t>KIDNEY FAILURE</t>
  </si>
  <si>
    <t>SPACE OCCUPYING LESION</t>
  </si>
  <si>
    <t>R900</t>
  </si>
  <si>
    <t>J551</t>
  </si>
  <si>
    <t>GASTROENTERITIS</t>
  </si>
  <si>
    <t>SEPTIC DUE TO SHOCK</t>
  </si>
  <si>
    <t>J552</t>
  </si>
  <si>
    <t>S. ANAEMI</t>
  </si>
  <si>
    <t>J572</t>
  </si>
  <si>
    <t>MULTIPLE TRAUMA</t>
  </si>
  <si>
    <t>HIT BY MOTORCYCLE</t>
  </si>
  <si>
    <t>V02.1</t>
  </si>
  <si>
    <t>J577</t>
  </si>
  <si>
    <t>EXTREMELY LOW BIRTH WEIGHT</t>
  </si>
  <si>
    <t>PREMATURITY AT 24WEEKS OF GESTATION</t>
  </si>
  <si>
    <t>EXTREMELY LOW BIRTH WEIGHT (840G)</t>
  </si>
  <si>
    <t>P07.0</t>
  </si>
  <si>
    <t>I110</t>
  </si>
  <si>
    <t>J580</t>
  </si>
  <si>
    <t>SEVERE BIRTH ASPHYXIA</t>
  </si>
  <si>
    <t>MECONIUM ASPIRATION SYNDROME</t>
  </si>
  <si>
    <t>P24.0</t>
  </si>
  <si>
    <t>MECONIUM ASPIRATION</t>
  </si>
  <si>
    <t>P249</t>
  </si>
  <si>
    <t>P24.9</t>
  </si>
  <si>
    <t>J591</t>
  </si>
  <si>
    <t>POLYTRAUMA</t>
  </si>
  <si>
    <t>J593</t>
  </si>
  <si>
    <t>PRIMATURITY AT 25 WEEKS</t>
  </si>
  <si>
    <t>LOW BIRTH WEIGHT</t>
  </si>
  <si>
    <t>RESPIRATORY DISTRESS</t>
  </si>
  <si>
    <t>J610</t>
  </si>
  <si>
    <t>CEREBELLOPONTINE ANGLE LESION</t>
  </si>
  <si>
    <t>D33.3</t>
  </si>
  <si>
    <t>CEREBRONTINE  ANGLE LESION</t>
  </si>
  <si>
    <t>CEREBROPONTINE ANGLE LESION</t>
  </si>
  <si>
    <t>DYSPHAGIA, DIZZINESS</t>
  </si>
  <si>
    <t>R13</t>
  </si>
  <si>
    <t>GENDER, AGE</t>
  </si>
  <si>
    <t>J612</t>
  </si>
  <si>
    <t>MALIGNANT LEFT SIDED PLEURAL EFFUSION</t>
  </si>
  <si>
    <t>PRIMARY LUNG CANCER</t>
  </si>
  <si>
    <t>C34.9</t>
  </si>
  <si>
    <t>MALIGNANT PLEURAL EFFUSION</t>
  </si>
  <si>
    <t>CARCINOMA OF LUNG</t>
  </si>
  <si>
    <t>J629</t>
  </si>
  <si>
    <t>HIT ON THE HEAD WITH A STONE BY BROTHER IN LAW DURING A FIGHT</t>
  </si>
  <si>
    <t>W20.9</t>
  </si>
  <si>
    <t>SEVERE HEAD INJURY DUE TO BLUNT FORCE TRAUMA</t>
  </si>
  <si>
    <t>K297</t>
  </si>
  <si>
    <t>J637</t>
  </si>
  <si>
    <t>ACUTE LIVER FAILURE</t>
  </si>
  <si>
    <t>J645</t>
  </si>
  <si>
    <t>TUBERCULOUS ENCEPHALOMYELITIS</t>
  </si>
  <si>
    <t>RESPIRATORY DISTRESS DUE TO SEPSIS</t>
  </si>
  <si>
    <t>TUBERCULOSIS MENINGITIS</t>
  </si>
  <si>
    <t>K709</t>
  </si>
  <si>
    <t>J667</t>
  </si>
  <si>
    <t>STATUS EPILEPTICUS</t>
  </si>
  <si>
    <t>G409</t>
  </si>
  <si>
    <t>HYPONATREMIA</t>
  </si>
  <si>
    <t>E871</t>
  </si>
  <si>
    <t>CHRONIC GASTROENTERITIS</t>
  </si>
  <si>
    <t>SEVERE HEAD INJURY WITH INTRACRANIAL BLEED</t>
  </si>
  <si>
    <t>J671</t>
  </si>
  <si>
    <t>K759</t>
  </si>
  <si>
    <t>J684</t>
  </si>
  <si>
    <t>DEHYDRATION</t>
  </si>
  <si>
    <t>E86</t>
  </si>
  <si>
    <t>PRIMARY SQUAMOUS CELL CARCINOMA OESOPHAGUS</t>
  </si>
  <si>
    <t>CANCER OF OESOPHAGUS</t>
  </si>
  <si>
    <t>K003</t>
  </si>
  <si>
    <t>Diabetic coma</t>
  </si>
  <si>
    <t>E140</t>
  </si>
  <si>
    <t>Diabetes Mellitus</t>
  </si>
  <si>
    <t>E14.8</t>
  </si>
  <si>
    <t>RESPIRATORY ARREST</t>
  </si>
  <si>
    <t>HYPERGLYCEMIA</t>
  </si>
  <si>
    <t>R739</t>
  </si>
  <si>
    <t>K005</t>
  </si>
  <si>
    <t>K008</t>
  </si>
  <si>
    <t>K009</t>
  </si>
  <si>
    <t>CARDIOGENIC SHOCK</t>
  </si>
  <si>
    <t>HYPOTENSIVE DISEASE</t>
  </si>
  <si>
    <t>I958</t>
  </si>
  <si>
    <t>LIVER FAILURE</t>
  </si>
  <si>
    <t>TERATOCELLULAR CARCINOMA</t>
  </si>
  <si>
    <t>L984</t>
  </si>
  <si>
    <t>K010</t>
  </si>
  <si>
    <t>HIV /AIDS</t>
  </si>
  <si>
    <t>PNEUMOCYST JIROVECELL PNEUMONIA</t>
  </si>
  <si>
    <t>K011</t>
  </si>
  <si>
    <t>HYPERTENSIVE HEART DISEASE</t>
  </si>
  <si>
    <t>I11.9</t>
  </si>
  <si>
    <t>HYPERTENSIVE EMERGENCY</t>
  </si>
  <si>
    <t>HYPERTENSION,HIV /AIDS</t>
  </si>
  <si>
    <t>I10/B24</t>
  </si>
  <si>
    <t>K013</t>
  </si>
  <si>
    <t>DEHYDRATION AND HYPOTENSION</t>
  </si>
  <si>
    <t>E86/I959</t>
  </si>
  <si>
    <t>GASTROENTERITIS (CHRONIC)</t>
  </si>
  <si>
    <t>K014</t>
  </si>
  <si>
    <t>CEREBRAL EDEMA</t>
  </si>
  <si>
    <t>CEREBRAL TUMOUR</t>
  </si>
  <si>
    <t>D430</t>
  </si>
  <si>
    <t>CEREBRAL OEDEMA</t>
  </si>
  <si>
    <t>K015</t>
  </si>
  <si>
    <t>GASTRITIS, ACUTE PANCREATITIS</t>
  </si>
  <si>
    <t>K297/K85</t>
  </si>
  <si>
    <t>K29.7</t>
  </si>
  <si>
    <t>K016</t>
  </si>
  <si>
    <t>SEVERE MALNUTRITION</t>
  </si>
  <si>
    <t>K019</t>
  </si>
  <si>
    <t>ACUTE KIDNEY FAILURE</t>
  </si>
  <si>
    <t>HIV ASSOCIATED NEPHROPATHY</t>
  </si>
  <si>
    <t>METASTATIC CA ESOPHAGUS</t>
  </si>
  <si>
    <t>C78.0</t>
  </si>
  <si>
    <t>K023</t>
  </si>
  <si>
    <t>NEWLY DIAGNOSED DIABETES MELLITUS</t>
  </si>
  <si>
    <t>K027</t>
  </si>
  <si>
    <t>BACTERIAL MENINGITIS</t>
  </si>
  <si>
    <t>G03.0</t>
  </si>
  <si>
    <t>SHOCK</t>
  </si>
  <si>
    <t>R579</t>
  </si>
  <si>
    <t>MENINGOENCEPHALITIS</t>
  </si>
  <si>
    <t>K028</t>
  </si>
  <si>
    <t>SEVERE DEHYDRATION</t>
  </si>
  <si>
    <t>GASTROENTORITIS</t>
  </si>
  <si>
    <t>K029</t>
  </si>
  <si>
    <t>URAMIC ENCEPHALOPATHY</t>
  </si>
  <si>
    <t>K030</t>
  </si>
  <si>
    <t>BRONCHOPNEUMONIA</t>
  </si>
  <si>
    <t>J180</t>
  </si>
  <si>
    <t>CARDIOMYOPATHY</t>
  </si>
  <si>
    <t>I42.9</t>
  </si>
  <si>
    <t>PULMONARY ECDEMA</t>
  </si>
  <si>
    <t>K031</t>
  </si>
  <si>
    <t>CONVULSIVE DISORDER</t>
  </si>
  <si>
    <t>R57.8</t>
  </si>
  <si>
    <t>F44.5</t>
  </si>
  <si>
    <t>K032</t>
  </si>
  <si>
    <t>HYPOVOLAEMIC SHOCK</t>
  </si>
  <si>
    <t>K035</t>
  </si>
  <si>
    <t>METASTATIC NEOPLASM OF COLON</t>
  </si>
  <si>
    <t>C18.9</t>
  </si>
  <si>
    <t>METASTATIC CA.COLON</t>
  </si>
  <si>
    <t>C785</t>
  </si>
  <si>
    <t>C78.7</t>
  </si>
  <si>
    <t>K036</t>
  </si>
  <si>
    <t>K037</t>
  </si>
  <si>
    <t>METASTATIC LIVER DISEASE</t>
  </si>
  <si>
    <t>PRIMARY RIGHT ILIAC TUMOUR</t>
  </si>
  <si>
    <t>C41.4</t>
  </si>
  <si>
    <t>METASTATIC TUMOR OF UNKNOWN PRIMARY</t>
  </si>
  <si>
    <t>K038</t>
  </si>
  <si>
    <t>IDIOPATHIC THROMBOCYTOPENIA PURPURA</t>
  </si>
  <si>
    <t>D69.3</t>
  </si>
  <si>
    <t>THROMBOCYTOPENIA</t>
  </si>
  <si>
    <t>D69.6</t>
  </si>
  <si>
    <t>K039</t>
  </si>
  <si>
    <t>E875</t>
  </si>
  <si>
    <t>K043</t>
  </si>
  <si>
    <t>A16.4</t>
  </si>
  <si>
    <t>LUNG CA.</t>
  </si>
  <si>
    <t>K047</t>
  </si>
  <si>
    <t>K048</t>
  </si>
  <si>
    <t>DECOMPENSATED CONGESTIVE HEART FAILURE</t>
  </si>
  <si>
    <t>HIV ASSOCIATED MYOCARDIOPATHY</t>
  </si>
  <si>
    <t>I516</t>
  </si>
  <si>
    <t>CELLULITIS /CCF</t>
  </si>
  <si>
    <t>CAUSE OF CCF</t>
  </si>
  <si>
    <t>K049</t>
  </si>
  <si>
    <t>HIV ASSOCIATED CARDIOMYOPATHY</t>
  </si>
  <si>
    <t>TB PERITONITIS</t>
  </si>
  <si>
    <t>K050</t>
  </si>
  <si>
    <t>K051</t>
  </si>
  <si>
    <t>HYPEROSMOLAR HYPERGLYCEMIC STATE</t>
  </si>
  <si>
    <t>UNCONTROLLED DIABETES</t>
  </si>
  <si>
    <t>DIABETES MELLITUS TYPE II</t>
  </si>
  <si>
    <t>E11.9</t>
  </si>
  <si>
    <t>K056</t>
  </si>
  <si>
    <t>GASTROINTESTINAL HAEMORRHAGE</t>
  </si>
  <si>
    <t>PORTAL HYPERTENSION</t>
  </si>
  <si>
    <t>K766</t>
  </si>
  <si>
    <t>K74.6</t>
  </si>
  <si>
    <t>UPPER GI BLEEDING</t>
  </si>
  <si>
    <t>K92.2</t>
  </si>
  <si>
    <t>K057</t>
  </si>
  <si>
    <t>K060</t>
  </si>
  <si>
    <t>SICKLE CELL DISEASE CRISIS</t>
  </si>
  <si>
    <t>HEMOLYTIC CRISIS</t>
  </si>
  <si>
    <t>K066</t>
  </si>
  <si>
    <t>ACUTE PULMONARY EDEMA</t>
  </si>
  <si>
    <t>K067</t>
  </si>
  <si>
    <t>ALCOHOL WITHDRAWAL SYNDROME</t>
  </si>
  <si>
    <t>F10.3</t>
  </si>
  <si>
    <t>S06.2</t>
  </si>
  <si>
    <t>K068</t>
  </si>
  <si>
    <t>HAEMORRAGIC STROKE</t>
  </si>
  <si>
    <t>HAEMORRHAGIC STROKE</t>
  </si>
  <si>
    <t>K072</t>
  </si>
  <si>
    <t>K074</t>
  </si>
  <si>
    <t>PROLONGED GASTROENTERITIS</t>
  </si>
  <si>
    <t>ACUTE GE</t>
  </si>
  <si>
    <t>I46.9</t>
  </si>
  <si>
    <t>K075</t>
  </si>
  <si>
    <t>HYPERTENTION</t>
  </si>
  <si>
    <t>K076</t>
  </si>
  <si>
    <t>CHRONIC LIVER FAILURE</t>
  </si>
  <si>
    <t>K721</t>
  </si>
  <si>
    <t>PRIMARY HEPATOCELULAR CARCINOMA</t>
  </si>
  <si>
    <t>K078</t>
  </si>
  <si>
    <t>K081</t>
  </si>
  <si>
    <t>CEREBRAL MALARIA</t>
  </si>
  <si>
    <t>B50.0</t>
  </si>
  <si>
    <t>K083</t>
  </si>
  <si>
    <t>HIV AIDS</t>
  </si>
  <si>
    <t>K085</t>
  </si>
  <si>
    <t>K086</t>
  </si>
  <si>
    <t>PNEUMONIA, SEVERE ANEMIA</t>
  </si>
  <si>
    <t>J189/D649</t>
  </si>
  <si>
    <t>CAUSE OF S. ANEMIA</t>
  </si>
  <si>
    <t>K091</t>
  </si>
  <si>
    <t>K093</t>
  </si>
  <si>
    <t>SICKLE CELL CRISIS</t>
  </si>
  <si>
    <t>K098</t>
  </si>
  <si>
    <t>CEREBRAL VASCULAR ACCIDENT, BEDSORES</t>
  </si>
  <si>
    <t>I64/L89</t>
  </si>
  <si>
    <t>K099</t>
  </si>
  <si>
    <t>K103</t>
  </si>
  <si>
    <t>VIRAL GASTROENTERITIS</t>
  </si>
  <si>
    <t>A084</t>
  </si>
  <si>
    <t>ACUTE VIRAL HEPATITIS</t>
  </si>
  <si>
    <t>B19.9</t>
  </si>
  <si>
    <t>ACUTE HEPATITIS</t>
  </si>
  <si>
    <t>K75.9</t>
  </si>
  <si>
    <t>K105</t>
  </si>
  <si>
    <t>CAUSE</t>
  </si>
  <si>
    <t>K111</t>
  </si>
  <si>
    <t>MULTIORGAN FAILURE</t>
  </si>
  <si>
    <t>K112</t>
  </si>
  <si>
    <t>K123</t>
  </si>
  <si>
    <t>Convulsive DISORDER</t>
  </si>
  <si>
    <t>K127</t>
  </si>
  <si>
    <t>SEVERE HYPERTENSION</t>
  </si>
  <si>
    <t>K128</t>
  </si>
  <si>
    <t>N28.9</t>
  </si>
  <si>
    <t>K129</t>
  </si>
  <si>
    <t>RIGHT CEREBRAL INFARCT</t>
  </si>
  <si>
    <t>J69.0</t>
  </si>
  <si>
    <t>K130</t>
  </si>
  <si>
    <t>Cerebrovascular acgoeny</t>
  </si>
  <si>
    <t>K132</t>
  </si>
  <si>
    <t>K133</t>
  </si>
  <si>
    <t>LOBAR PNEUMONIA</t>
  </si>
  <si>
    <t>J181</t>
  </si>
  <si>
    <t>K138</t>
  </si>
  <si>
    <t>HIV ENCEPHALOPATHY</t>
  </si>
  <si>
    <t>K139</t>
  </si>
  <si>
    <t>CONFIRMED MALARIA</t>
  </si>
  <si>
    <t>B53.8</t>
  </si>
  <si>
    <t>K140</t>
  </si>
  <si>
    <t>HEPATORENAL SYNDROME</t>
  </si>
  <si>
    <t>ALCOHOLIC LIVER CIRRHOSIS</t>
  </si>
  <si>
    <t>K70.3</t>
  </si>
  <si>
    <t>K76.7</t>
  </si>
  <si>
    <t>K145</t>
  </si>
  <si>
    <t>K146</t>
  </si>
  <si>
    <t>K147</t>
  </si>
  <si>
    <t>E16.2</t>
  </si>
  <si>
    <t>K148</t>
  </si>
  <si>
    <t>HIV, CASTLEMAN DISEASE</t>
  </si>
  <si>
    <t>K152</t>
  </si>
  <si>
    <t>I599</t>
  </si>
  <si>
    <t>K158</t>
  </si>
  <si>
    <t>FULMINANT HEPATIC FAILURE</t>
  </si>
  <si>
    <t>SEPTICEMIA</t>
  </si>
  <si>
    <t>K159</t>
  </si>
  <si>
    <t>K160</t>
  </si>
  <si>
    <t>METASTATIC KIDNEY DISEASE</t>
  </si>
  <si>
    <t>C64</t>
  </si>
  <si>
    <t>K163</t>
  </si>
  <si>
    <t>PNEUMOCYSTIS JIROVECHI PNEUMONIA</t>
  </si>
  <si>
    <t>PNEUMOCYSTS JEROVECII PNEUMONIZ</t>
  </si>
  <si>
    <t>K164</t>
  </si>
  <si>
    <t>GASTROENTERITIS, SEVERE PNEUMONIA</t>
  </si>
  <si>
    <t>A09/J189</t>
  </si>
  <si>
    <t>K169</t>
  </si>
  <si>
    <t>K170</t>
  </si>
  <si>
    <t>E14.7</t>
  </si>
  <si>
    <t>HYPERGLYCEMIA, SEPTICEMIA</t>
  </si>
  <si>
    <t>R739/A419</t>
  </si>
  <si>
    <t>K174</t>
  </si>
  <si>
    <t>K177</t>
  </si>
  <si>
    <t>S370</t>
  </si>
  <si>
    <t>POST PARTUM DEPRESSION</t>
  </si>
  <si>
    <t>F53.0</t>
  </si>
  <si>
    <t>K178</t>
  </si>
  <si>
    <t>MENEGITIS</t>
  </si>
  <si>
    <t>K180</t>
  </si>
  <si>
    <t>CRYPTOCOCCAL MENINGITIS, MALARIA</t>
  </si>
  <si>
    <t>B451/B54</t>
  </si>
  <si>
    <t>K186</t>
  </si>
  <si>
    <t>LEFT OCCIPITAL BRAIN INFARCT</t>
  </si>
  <si>
    <t>K188</t>
  </si>
  <si>
    <t>HYPOGLYCAMIA</t>
  </si>
  <si>
    <t>K190</t>
  </si>
  <si>
    <t>K191</t>
  </si>
  <si>
    <t>BRAIN TUMOR</t>
  </si>
  <si>
    <t>C71.0</t>
  </si>
  <si>
    <t>K195</t>
  </si>
  <si>
    <t>K196</t>
  </si>
  <si>
    <t>HYPERTENSIVE CARDIOMYOPATHY</t>
  </si>
  <si>
    <t>ESSENTIAL HYPERTENSION</t>
  </si>
  <si>
    <t>I11.0</t>
  </si>
  <si>
    <t>K199</t>
  </si>
  <si>
    <t>UNKNOWN</t>
  </si>
  <si>
    <t>K206</t>
  </si>
  <si>
    <t>LIVER DISEASE</t>
  </si>
  <si>
    <t>K211</t>
  </si>
  <si>
    <t>VIRAL HEPATITIS</t>
  </si>
  <si>
    <t>HEPATITIS</t>
  </si>
  <si>
    <t>Pulmonary tuberculosis, HIV</t>
  </si>
  <si>
    <t>A16.2/B24</t>
  </si>
  <si>
    <t>K213</t>
  </si>
  <si>
    <t>HEART</t>
  </si>
  <si>
    <t>K214</t>
  </si>
  <si>
    <t>K215</t>
  </si>
  <si>
    <t>UPPER GASTROINTESTINAL HAEMORRAGE</t>
  </si>
  <si>
    <t>K217</t>
  </si>
  <si>
    <t>ALCOHOLIC LIVER DISEASE</t>
  </si>
  <si>
    <t>K70.9</t>
  </si>
  <si>
    <t>K223</t>
  </si>
  <si>
    <t>SICKLE CELL ANAEMIA</t>
  </si>
  <si>
    <t>MALARIA, SEVERE ANEMIA</t>
  </si>
  <si>
    <t>B54/D649</t>
  </si>
  <si>
    <t>SICKLE CELL DISEASE, HIV /AIDS</t>
  </si>
  <si>
    <t>D57.1/B24</t>
  </si>
  <si>
    <t>K224</t>
  </si>
  <si>
    <t>OVARIAN CANCER</t>
  </si>
  <si>
    <t>K227</t>
  </si>
  <si>
    <t>CHRONIC ULCERS</t>
  </si>
  <si>
    <t>L98.4</t>
  </si>
  <si>
    <t>K231</t>
  </si>
  <si>
    <t>K235</t>
  </si>
  <si>
    <t>CEREBRAL VASCULAR ACCIDENT, SEVERE ANEMIA</t>
  </si>
  <si>
    <t>I64/D649</t>
  </si>
  <si>
    <t>K243</t>
  </si>
  <si>
    <t>K256</t>
  </si>
  <si>
    <t>MASSIVE ASUTES</t>
  </si>
  <si>
    <t>TUBOOVARIAN MASS</t>
  </si>
  <si>
    <t>E28.8</t>
  </si>
  <si>
    <t>PELVIC MASS DUE TO MASSIVE ASCITES</t>
  </si>
  <si>
    <t>R190/R18</t>
  </si>
  <si>
    <t>MALIGNANCY</t>
  </si>
  <si>
    <t>END STAGE RENAL DISEASE</t>
  </si>
  <si>
    <t>HYPERKALEMIA</t>
  </si>
  <si>
    <t>K305</t>
  </si>
  <si>
    <t>TUBERCULOSIS MENENGITIS</t>
  </si>
  <si>
    <t>A17.0</t>
  </si>
  <si>
    <t>TUBERCULOUS MENINGOENCEPHALITIS</t>
  </si>
  <si>
    <t>A17.8</t>
  </si>
  <si>
    <t>N(%)</t>
  </si>
  <si>
    <t>Correct COD</t>
  </si>
  <si>
    <t>Erroneous COD</t>
  </si>
  <si>
    <t>p-value</t>
  </si>
  <si>
    <t>Total</t>
  </si>
  <si>
    <t>236(100)</t>
  </si>
  <si>
    <t>69(29.2)</t>
  </si>
  <si>
    <t>167(70.8)*</t>
  </si>
  <si>
    <t>Sex</t>
  </si>
  <si>
    <t>124(52.5)</t>
  </si>
  <si>
    <t>41(33.1)</t>
  </si>
  <si>
    <t>83(66.9)</t>
  </si>
  <si>
    <t>112(47.5)</t>
  </si>
  <si>
    <t>25(25.0)</t>
  </si>
  <si>
    <t>84(75.0)</t>
  </si>
  <si>
    <t>Underlying COD</t>
  </si>
  <si>
    <t>60(25.4)</t>
  </si>
  <si>
    <t>27(45.0)</t>
  </si>
  <si>
    <t>33(55.0)</t>
  </si>
  <si>
    <t>Other</t>
  </si>
  <si>
    <t>176(74.6)</t>
  </si>
  <si>
    <t>42(23.9)</t>
  </si>
  <si>
    <t>134(76.1)</t>
  </si>
  <si>
    <t>COD type</t>
  </si>
  <si>
    <t>Immediate</t>
  </si>
  <si>
    <t>50(21.2)</t>
  </si>
  <si>
    <t>186(78.8)</t>
  </si>
  <si>
    <t>Underlying</t>
  </si>
  <si>
    <t>167(70.8)</t>
  </si>
  <si>
    <t>Mortality rate</t>
  </si>
  <si>
    <t>Per 100,000 population</t>
  </si>
  <si>
    <t>Reported Crude death rate is 10.4/1000 per 100,000</t>
  </si>
  <si>
    <t>All</t>
  </si>
  <si>
    <t>Sub-counties</t>
  </si>
  <si>
    <t>per 100,000</t>
  </si>
  <si>
    <t>All-cause specific mortality rate</t>
  </si>
  <si>
    <t xml:space="preserve">Female </t>
  </si>
  <si>
    <t>Population contribution</t>
  </si>
  <si>
    <t>Cause specific mortality rate</t>
  </si>
  <si>
    <t>Kisumu East</t>
  </si>
  <si>
    <t>Due to HIV/AIDS</t>
  </si>
  <si>
    <t>Kisumu Central</t>
  </si>
  <si>
    <t>GBD I</t>
  </si>
  <si>
    <t>Kisumu West</t>
  </si>
  <si>
    <t>GBD II</t>
  </si>
  <si>
    <t>Seme</t>
  </si>
  <si>
    <t>GBD III</t>
  </si>
  <si>
    <t>Muhoroni</t>
  </si>
  <si>
    <t>HIV associated mortality</t>
  </si>
  <si>
    <t>Nyando</t>
  </si>
  <si>
    <t>Nyakach</t>
  </si>
  <si>
    <t>italics, as mutual</t>
  </si>
  <si>
    <t>Statistics from the mortality study</t>
  </si>
  <si>
    <t>Crude mortality rates (1989-1999)</t>
  </si>
  <si>
    <t>Calculated/extrapolated figures</t>
  </si>
  <si>
    <t>Number of deaths in JOOTRH and KCHR (minus 66 still births)</t>
  </si>
  <si>
    <t>934 minus the 4 that didn’t have sex.</t>
  </si>
  <si>
    <t>Annualized deaths for JOOTRH and KCRH from 87 days to the whole year</t>
  </si>
  <si>
    <t>Number of days deaths reported</t>
  </si>
  <si>
    <r>
      <rPr>
        <b/>
        <i/>
        <sz val="12"/>
        <color theme="1"/>
        <rFont val="Arial"/>
        <family val="2"/>
      </rPr>
      <t>Sub-county deaths</t>
    </r>
    <r>
      <rPr>
        <sz val="12"/>
        <color theme="1"/>
        <rFont val="Arial"/>
        <family val="2"/>
      </rPr>
      <t xml:space="preserve"> (assuming coverage of 41.96% for the sub-county contributed by the two mortuaries, </t>
    </r>
    <r>
      <rPr>
        <sz val="12"/>
        <color theme="9" tint="-0.249977111117893"/>
        <rFont val="Arial"/>
        <family val="2"/>
      </rPr>
      <t>in the protocol it is 73%</t>
    </r>
    <r>
      <rPr>
        <sz val="12"/>
        <color theme="1"/>
        <rFont val="Arial"/>
        <family val="2"/>
      </rPr>
      <t>)</t>
    </r>
  </si>
  <si>
    <t>JOOTRH and KCRH contributes to 41.96%</t>
  </si>
  <si>
    <t>all</t>
  </si>
  <si>
    <t>&lt;15 old</t>
  </si>
  <si>
    <t>Adults</t>
  </si>
  <si>
    <t>Reported deaths in Kisumu East (2017)</t>
  </si>
  <si>
    <t>Deaths in Kisumu county, based on contribution of the Kisumu E and Central sub-county to the entire county (2017-19) ~ median of 74.8105566%</t>
  </si>
  <si>
    <t>Deaths by sex (%)</t>
  </si>
  <si>
    <t xml:space="preserve">Wanjiru subtracted </t>
  </si>
  <si>
    <t>Males</t>
  </si>
  <si>
    <t>Population statistics</t>
  </si>
  <si>
    <t>Under 15</t>
  </si>
  <si>
    <t>Females</t>
  </si>
  <si>
    <t>Population for Kisumu County (June 2019)</t>
  </si>
  <si>
    <t>minus intersex, n=23 and no age n=27</t>
  </si>
  <si>
    <t>Males (all)</t>
  </si>
  <si>
    <t>Males&lt;15</t>
  </si>
  <si>
    <t>Males 15+</t>
  </si>
  <si>
    <t>Study reported deaths</t>
  </si>
  <si>
    <t>Female (all)</t>
  </si>
  <si>
    <t>Females&lt;15</t>
  </si>
  <si>
    <t>Females 15+</t>
  </si>
  <si>
    <t>Intersex + no age (23 &amp; 27)</t>
  </si>
  <si>
    <t>15+ old</t>
  </si>
  <si>
    <t>Total deaths</t>
  </si>
  <si>
    <t>All sexes</t>
  </si>
  <si>
    <t>Proportions</t>
  </si>
  <si>
    <t>&lt;15  sex distribution</t>
  </si>
  <si>
    <t>All-cause</t>
  </si>
  <si>
    <t>Group I: Communicable, maternal, perinatal and nutritional conditions</t>
  </si>
  <si>
    <t>Group II: Noncommunicable diseases</t>
  </si>
  <si>
    <t>Group III: Injuries</t>
  </si>
  <si>
    <t>15+  sex distribution</t>
  </si>
  <si>
    <t>Relative % difference - A</t>
  </si>
  <si>
    <t>Relative % difference - B</t>
  </si>
  <si>
    <t>Mortality rate (&lt;15 years old)</t>
  </si>
  <si>
    <t>Per 100,000 population (&lt;15 years)</t>
  </si>
  <si>
    <t>Mortality rate (15+ years old)</t>
  </si>
  <si>
    <t>Per 100,000 population (15+ years)</t>
  </si>
  <si>
    <t>&lt;15 years old</t>
  </si>
  <si>
    <t>15+ years old</t>
  </si>
  <si>
    <r>
      <t>M/F</t>
    </r>
    <r>
      <rPr>
        <sz val="9"/>
        <color rgb="FF222222"/>
        <rFont val="Arial"/>
        <family val="2"/>
      </rPr>
      <t>*</t>
    </r>
  </si>
  <si>
    <r>
      <t>Group I</t>
    </r>
    <r>
      <rPr>
        <sz val="12"/>
        <color theme="1"/>
        <rFont val="Arial"/>
        <family val="2"/>
      </rPr>
      <t>*</t>
    </r>
  </si>
  <si>
    <r>
      <t>Group II</t>
    </r>
    <r>
      <rPr>
        <vertAlign val="superscript"/>
        <sz val="12"/>
        <color rgb="FF222222"/>
        <rFont val="Arial"/>
        <family val="2"/>
      </rPr>
      <t>†</t>
    </r>
  </si>
  <si>
    <r>
      <t>Group III</t>
    </r>
    <r>
      <rPr>
        <vertAlign val="superscript"/>
        <sz val="12"/>
        <color rgb="FF222222"/>
        <rFont val="Arial"/>
        <family val="2"/>
      </rPr>
      <t>‡</t>
    </r>
  </si>
  <si>
    <r>
      <t>HIV-associated</t>
    </r>
    <r>
      <rPr>
        <vertAlign val="superscript"/>
        <sz val="12"/>
        <color rgb="FF000000"/>
        <rFont val="Arial"/>
        <family val="2"/>
      </rPr>
      <t>¶</t>
    </r>
    <r>
      <rPr>
        <sz val="12"/>
        <color rgb="FF000000"/>
        <rFont val="Arial"/>
        <family val="2"/>
      </rPr>
      <t xml:space="preserve"> </t>
    </r>
  </si>
  <si>
    <r>
      <t>Due to HIV/AIDS</t>
    </r>
    <r>
      <rPr>
        <vertAlign val="superscript"/>
        <sz val="12"/>
        <color rgb="FF000000"/>
        <rFont val="Arial"/>
        <family val="2"/>
      </rPr>
      <t>#</t>
    </r>
  </si>
  <si>
    <r>
      <t>Group I</t>
    </r>
    <r>
      <rPr>
        <vertAlign val="superscript"/>
        <sz val="10"/>
        <color theme="1"/>
        <rFont val="Arial"/>
        <family val="2"/>
      </rPr>
      <t>†</t>
    </r>
  </si>
  <si>
    <r>
      <t>Group II</t>
    </r>
    <r>
      <rPr>
        <vertAlign val="superscript"/>
        <sz val="10"/>
        <color theme="1"/>
        <rFont val="Arial"/>
        <family val="2"/>
      </rPr>
      <t>‡</t>
    </r>
  </si>
  <si>
    <r>
      <t>Group III</t>
    </r>
    <r>
      <rPr>
        <vertAlign val="superscript"/>
        <sz val="10"/>
        <color theme="1"/>
        <rFont val="Arial"/>
        <family val="2"/>
      </rPr>
      <t>§</t>
    </r>
  </si>
  <si>
    <t>Age (years)</t>
  </si>
  <si>
    <t>N(%*)</t>
  </si>
  <si>
    <t>n (%)</t>
  </si>
  <si>
    <t>51(11.6)</t>
  </si>
  <si>
    <t>26(25.5)</t>
  </si>
  <si>
    <t>19(17.8)</t>
  </si>
  <si>
    <t>3(3.4)</t>
  </si>
  <si>
    <t>3(2.5)</t>
  </si>
  <si>
    <t>0(0)</t>
  </si>
  <si>
    <t>16(3.7)</t>
  </si>
  <si>
    <t>8(7.8)</t>
  </si>
  <si>
    <t>5(4.7)</t>
  </si>
  <si>
    <t>1(1.1)</t>
  </si>
  <si>
    <t>2(1.6)</t>
  </si>
  <si>
    <t>20(4.5)</t>
  </si>
  <si>
    <t>5(4.9)</t>
  </si>
  <si>
    <t>4(4.5)</t>
  </si>
  <si>
    <t>6(4.9)</t>
  </si>
  <si>
    <t>12(2.5)</t>
  </si>
  <si>
    <t>3(2.9)</t>
  </si>
  <si>
    <t>4(3.7)</t>
  </si>
  <si>
    <t>2(2.3)</t>
  </si>
  <si>
    <t>15-19</t>
  </si>
  <si>
    <t>19(4.4)</t>
  </si>
  <si>
    <t>2(1.9)</t>
  </si>
  <si>
    <t>6(6.8)</t>
  </si>
  <si>
    <t>4(3.3)</t>
  </si>
  <si>
    <t>2(11.1)</t>
  </si>
  <si>
    <t>20-24</t>
  </si>
  <si>
    <t>12(2.7)</t>
  </si>
  <si>
    <t>3(2.8)</t>
  </si>
  <si>
    <t>1(5.6)</t>
  </si>
  <si>
    <t>25-29</t>
  </si>
  <si>
    <t>37(8.2)</t>
  </si>
  <si>
    <t>2(2)</t>
  </si>
  <si>
    <t>13(12.1)</t>
  </si>
  <si>
    <t>10(11.4)</t>
  </si>
  <si>
    <t>5(4.1)</t>
  </si>
  <si>
    <t>6(33.3)</t>
  </si>
  <si>
    <t>1(20)</t>
  </si>
  <si>
    <t>30-34</t>
  </si>
  <si>
    <t>41(9.4)</t>
  </si>
  <si>
    <t>10(9.8)</t>
  </si>
  <si>
    <t>17(15.9)</t>
  </si>
  <si>
    <t>8(6.6)</t>
  </si>
  <si>
    <t>35-39</t>
  </si>
  <si>
    <t>26(5.9)</t>
  </si>
  <si>
    <t>9(8.8)</t>
  </si>
  <si>
    <t>11(10.3)</t>
  </si>
  <si>
    <t>3(16.7)</t>
  </si>
  <si>
    <t>40-44</t>
  </si>
  <si>
    <t>24(5.4)</t>
  </si>
  <si>
    <t>6(5.9)</t>
  </si>
  <si>
    <t>7(6.5)</t>
  </si>
  <si>
    <t>7(8)</t>
  </si>
  <si>
    <t>45-49</t>
  </si>
  <si>
    <t>23(5.2)</t>
  </si>
  <si>
    <t>6(5.6)</t>
  </si>
  <si>
    <t>5(5.7)</t>
  </si>
  <si>
    <t>50-54</t>
  </si>
  <si>
    <t>18(4.1)</t>
  </si>
  <si>
    <t>55-59</t>
  </si>
  <si>
    <t>4(3.9)</t>
  </si>
  <si>
    <t>60-64</t>
  </si>
  <si>
    <t>21(4.8)</t>
  </si>
  <si>
    <t>65-69</t>
  </si>
  <si>
    <t>14(3.2)</t>
  </si>
  <si>
    <t>1(1)</t>
  </si>
  <si>
    <t>1(0.9)</t>
  </si>
  <si>
    <t>7(5.7)</t>
  </si>
  <si>
    <t>70-74</t>
  </si>
  <si>
    <t>29(6.6)</t>
  </si>
  <si>
    <t>11(12.5)</t>
  </si>
  <si>
    <t>13(10.7)</t>
  </si>
  <si>
    <t>75-79</t>
  </si>
  <si>
    <t>19(4.3)</t>
  </si>
  <si>
    <t>9(7.4)</t>
  </si>
  <si>
    <t>80+</t>
  </si>
  <si>
    <t>42(9.5)</t>
  </si>
  <si>
    <t>9(10.2)</t>
  </si>
  <si>
    <t>25(20.5)</t>
  </si>
  <si>
    <t>2(40)</t>
  </si>
  <si>
    <r>
      <t>p-values</t>
    </r>
    <r>
      <rPr>
        <vertAlign val="superscript"/>
        <sz val="10"/>
        <color rgb="FF000000"/>
        <rFont val="Arial"/>
        <family val="2"/>
      </rPr>
      <t>¶</t>
    </r>
  </si>
  <si>
    <t>-</t>
  </si>
  <si>
    <t>MERGED totals</t>
  </si>
  <si>
    <t>Population, 2019 population census</t>
  </si>
  <si>
    <t>Still birth rates</t>
  </si>
  <si>
    <t>per1000</t>
  </si>
  <si>
    <t>rate</t>
  </si>
  <si>
    <t>Eastern Africa</t>
  </si>
  <si>
    <t>Madagascar</t>
  </si>
  <si>
    <t>Ethiopia</t>
  </si>
  <si>
    <t>Eriteria</t>
  </si>
  <si>
    <t>Zambia</t>
  </si>
  <si>
    <t>South Sudan</t>
  </si>
  <si>
    <t>Mozambique</t>
  </si>
  <si>
    <t>Malawi</t>
  </si>
  <si>
    <t>Rwanda</t>
  </si>
  <si>
    <t>Underlying cause of death </t>
  </si>
  <si>
    <t>n</t>
  </si>
  <si>
    <t>%</t>
  </si>
  <si>
    <t>Other conditions arising during the perinatal period</t>
  </si>
  <si>
    <t>Prematurity and low birth weight</t>
  </si>
  <si>
    <t>Birth asphyxia and birth trauma</t>
  </si>
  <si>
    <t>Diarrheal diseases</t>
  </si>
  <si>
    <t>Protein-energy malnutrition</t>
  </si>
  <si>
    <t>Lower respiratory infections</t>
  </si>
  <si>
    <t>Malaria</t>
  </si>
  <si>
    <t>Lymphomas and multiple myeloma</t>
  </si>
  <si>
    <t>Endocrine disorders</t>
  </si>
  <si>
    <t>Ill-defined diseases (ICD10 R00-R99)</t>
  </si>
  <si>
    <t>Meningitis</t>
  </si>
  <si>
    <t>Other infectious diseases</t>
  </si>
  <si>
    <t>Abortion</t>
  </si>
  <si>
    <t>Other nutritional disorders</t>
  </si>
  <si>
    <t>Period</t>
  </si>
  <si>
    <t>Organisation unit</t>
  </si>
  <si>
    <t>Adolescent (10-19yrs) Maternal deaths</t>
  </si>
  <si>
    <t>Assisted vaginal delivery</t>
  </si>
  <si>
    <t>Babies discharge Alive</t>
  </si>
  <si>
    <t>Babies given tetracycline at birth</t>
  </si>
  <si>
    <t>Birth with diformities</t>
  </si>
  <si>
    <t>Births with low APGAR score</t>
  </si>
  <si>
    <t>Breach Delivery</t>
  </si>
  <si>
    <t>Caesarian Sections</t>
  </si>
  <si>
    <t>Deliveries from HIV+ve Women</t>
  </si>
  <si>
    <t>Fresh Still Birth</t>
  </si>
  <si>
    <t>Infants intiated on breast feeding within 1 hour after birth</t>
  </si>
  <si>
    <t>Live birth</t>
  </si>
  <si>
    <t>Macerated still Birth</t>
  </si>
  <si>
    <t>Maternal Deaths 20+ years</t>
  </si>
  <si>
    <t>Maternal Deaths Audited</t>
  </si>
  <si>
    <t>Maternity Referrals From Other Health Facility</t>
  </si>
  <si>
    <t>Neonatal deaths</t>
  </si>
  <si>
    <t>Normal Deliveries</t>
  </si>
  <si>
    <t>Pre-term babies</t>
  </si>
  <si>
    <t>Underweight babies &lt;2500gms</t>
  </si>
  <si>
    <t>Total deliveries</t>
  </si>
  <si>
    <t>Total still births</t>
  </si>
  <si>
    <t>April 2019</t>
  </si>
  <si>
    <t>Kisumu County Hospital</t>
  </si>
  <si>
    <t/>
  </si>
  <si>
    <t>Jaramogi Oginga Odinga Teaching &amp; Referral Hospital</t>
  </si>
  <si>
    <t>May 2019</t>
  </si>
  <si>
    <t>June 2019</t>
  </si>
  <si>
    <t>July 2019</t>
  </si>
  <si>
    <t>TOTAL</t>
  </si>
  <si>
    <t>Study period</t>
  </si>
  <si>
    <t>Observed</t>
  </si>
  <si>
    <t>Estimated deliveries</t>
  </si>
  <si>
    <t>Assumed rate of stillbirths</t>
  </si>
  <si>
    <t>per 1000 deliveries</t>
  </si>
  <si>
    <t>Reporting period</t>
  </si>
  <si>
    <t>2.3 Age-specific mortality rate</t>
  </si>
  <si>
    <t>Age-group (yrs)</t>
  </si>
  <si>
    <r>
      <t>Age-specific mortality rate per 100 000 (</t>
    </r>
    <r>
      <rPr>
        <i/>
        <sz val="9"/>
        <color indexed="12"/>
        <rFont val="Arial"/>
        <family val="2"/>
      </rPr>
      <t>m</t>
    </r>
    <r>
      <rPr>
        <i/>
        <vertAlign val="subscript"/>
        <sz val="9"/>
        <color indexed="12"/>
        <rFont val="Arial"/>
        <family val="2"/>
      </rPr>
      <t>x</t>
    </r>
    <r>
      <rPr>
        <sz val="9"/>
        <color indexed="12"/>
        <rFont val="Arial"/>
        <family val="2"/>
      </rPr>
      <t>)</t>
    </r>
  </si>
  <si>
    <t>0</t>
  </si>
  <si>
    <t>1-4</t>
  </si>
  <si>
    <t>5-9</t>
  </si>
  <si>
    <t>10-14</t>
  </si>
  <si>
    <t>Percentage of total deaths</t>
  </si>
  <si>
    <t>female</t>
  </si>
  <si>
    <t>male</t>
  </si>
  <si>
    <t>Current population pyramid for Kisumu County</t>
  </si>
  <si>
    <t>0-4</t>
  </si>
  <si>
    <t>*excludes missing age</t>
  </si>
  <si>
    <t>Deaths in Kisumu county (annualized)</t>
  </si>
  <si>
    <t>Produced by AnaCOD</t>
  </si>
  <si>
    <t>Deaths in Kisumu county (annualized), based on contribution by the two morgues to the entire county</t>
  </si>
  <si>
    <t>Taking into account contribution of 2 morgues to the mortality in Kisumu county</t>
  </si>
  <si>
    <t>m-f</t>
  </si>
  <si>
    <t>Age Category</t>
  </si>
  <si>
    <t>0-4 Years</t>
  </si>
  <si>
    <t>5 - 9 Years</t>
  </si>
  <si>
    <t>10 - 14 Years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</si>
  <si>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</si>
  <si>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</si>
  <si>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</si>
  <si>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</si>
  <si>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</si>
  <si>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</si>
  <si>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</si>
  <si>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</si>
  <si>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</si>
  <si>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</si>
  <si>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</si>
  <si>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</si>
  <si>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</si>
  <si>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Eligible cadaver  classified by age category and cadaver class</t>
  </si>
  <si>
    <t>Age Categories</t>
  </si>
  <si>
    <t>Brought in dead</t>
  </si>
  <si>
    <t>% DOA</t>
  </si>
  <si>
    <t>Hospital based deaths</t>
  </si>
  <si>
    <t>% Hospital-based deaths</t>
  </si>
  <si>
    <t>Under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</si>
  <si>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</si>
  <si>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</si>
  <si>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</si>
  <si>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</si>
  <si>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</si>
  <si>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</si>
  <si>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</si>
  <si>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</si>
  <si>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</si>
  <si>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</si>
  <si>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</si>
  <si>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</si>
  <si>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</si>
  <si>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</si>
  <si>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</si>
  <si>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</si>
  <si>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</si>
  <si>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85+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</si>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</sst>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00000"/>
    <numFmt numFmtId="165" formatCode="h:mm;@"/>
    <numFmt numFmtId="166" formatCode="_-* #,##0.00_-;\-* #,##0.00_-;_-* &quot;-&quot;??_-;_-@_-"/>
    <numFmt numFmtId="167" formatCode="000"/>
    <numFmt numFmtId="168" formatCode="0.000"/>
    <numFmt numFmtId="169" formatCode="_(* #,##0_);_(* \(#,##0\);_(* &quot;-&quot;??_);_(@_)"/>
    <numFmt numFmtId="170" formatCode="0.0%"/>
    <numFmt numFmtId="171" formatCode="[$-F800]dddd\,\ mmmm\ dd\,\ yyyy"/>
    <numFmt numFmtId="172" formatCode="0.0"/>
    <numFmt numFmtId="173" formatCode="_ * #\ ###\ ##0__\ ;"/>
    <numFmt numFmtId="174" formatCode="_ * #,##0.00_ ;_ * \-#,##0.00_ ;_ * &quot;-&quot;??_ ;_ @_ "/>
    <numFmt numFmtId="175" formatCode="_ * #,##0.0_ ;_ * \-#,##0.0_ ;_ * &quot;-&quot;??_ ;_ @_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181717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181717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9" tint="-0.249977111117893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181717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Arial"/>
      <family val="2"/>
    </font>
    <font>
      <b/>
      <i/>
      <sz val="12"/>
      <color rgb="FF000000"/>
      <name val="Arial"/>
      <family val="2"/>
    </font>
    <font>
      <vertAlign val="superscript"/>
      <sz val="12"/>
      <color rgb="FF222222"/>
      <name val="Arial"/>
      <family val="2"/>
    </font>
    <font>
      <i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vertAlign val="subscript"/>
      <sz val="9"/>
      <color indexed="12"/>
      <name val="Arial"/>
      <family val="2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indexed="64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3" fillId="0" borderId="0"/>
    <xf numFmtId="166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74" fontId="5" fillId="0" borderId="0" applyFont="0" applyFill="0" applyBorder="0" applyAlignment="0" applyProtection="0"/>
  </cellStyleXfs>
  <cellXfs count="211">
    <xf numFmtId="0" fontId="0" fillId="0" borderId="0" xfId="0"/>
    <xf numFmtId="164" fontId="6" fillId="0" borderId="0" xfId="2" applyNumberFormat="1" applyFont="1" applyAlignment="1">
      <alignment horizontal="right" vertical="top"/>
    </xf>
    <xf numFmtId="0" fontId="0" fillId="0" borderId="0" xfId="0" applyAlignment="1">
      <alignment horizontal="center"/>
    </xf>
    <xf numFmtId="165" fontId="8" fillId="0" borderId="0" xfId="2" applyNumberFormat="1" applyFont="1" applyAlignment="1">
      <alignment vertical="top" wrapText="1"/>
    </xf>
    <xf numFmtId="0" fontId="9" fillId="0" borderId="0" xfId="2" applyFont="1" applyAlignment="1">
      <alignment horizontal="left" vertical="center"/>
    </xf>
    <xf numFmtId="164" fontId="10" fillId="0" borderId="0" xfId="2" applyNumberFormat="1" applyFont="1" applyAlignment="1">
      <alignment horizontal="left" vertical="center"/>
    </xf>
    <xf numFmtId="164" fontId="11" fillId="0" borderId="0" xfId="2" applyNumberFormat="1" applyFont="1" applyAlignment="1">
      <alignment horizontal="right" vertical="center"/>
    </xf>
    <xf numFmtId="1" fontId="12" fillId="0" borderId="0" xfId="2" quotePrefix="1" applyNumberFormat="1" applyFont="1" applyAlignment="1">
      <alignment horizontal="right" vertical="top"/>
    </xf>
    <xf numFmtId="164" fontId="12" fillId="0" borderId="0" xfId="2" applyNumberFormat="1" applyFont="1" applyAlignment="1">
      <alignment horizontal="right" vertical="top"/>
    </xf>
    <xf numFmtId="0" fontId="14" fillId="3" borderId="0" xfId="3" applyFont="1" applyFill="1" applyAlignment="1">
      <alignment horizontal="left"/>
    </xf>
    <xf numFmtId="0" fontId="15" fillId="3" borderId="0" xfId="3" applyFont="1" applyFill="1" applyAlignment="1">
      <alignment horizontal="right"/>
    </xf>
    <xf numFmtId="0" fontId="14" fillId="3" borderId="0" xfId="3" applyFont="1" applyFill="1" applyAlignment="1">
      <alignment horizontal="right"/>
    </xf>
    <xf numFmtId="0" fontId="11" fillId="3" borderId="0" xfId="3" applyFont="1" applyFill="1" applyAlignment="1">
      <alignment horizontal="right"/>
    </xf>
    <xf numFmtId="1" fontId="16" fillId="4" borderId="0" xfId="4" applyNumberFormat="1" applyFont="1" applyFill="1" applyAlignment="1">
      <alignment horizontal="left"/>
    </xf>
    <xf numFmtId="1" fontId="16" fillId="4" borderId="0" xfId="4" applyNumberFormat="1" applyFont="1" applyFill="1" applyAlignment="1">
      <alignment horizontal="right"/>
    </xf>
    <xf numFmtId="1" fontId="17" fillId="4" borderId="0" xfId="4" applyNumberFormat="1" applyFont="1" applyFill="1" applyAlignment="1">
      <alignment horizontal="right"/>
    </xf>
    <xf numFmtId="1" fontId="10" fillId="4" borderId="0" xfId="4" applyNumberFormat="1" applyFont="1" applyFill="1" applyAlignment="1">
      <alignment horizontal="right"/>
    </xf>
    <xf numFmtId="167" fontId="18" fillId="0" borderId="0" xfId="0" applyNumberFormat="1" applyFont="1"/>
    <xf numFmtId="0" fontId="6" fillId="0" borderId="0" xfId="0" applyFont="1" applyAlignment="1">
      <alignment horizontal="left"/>
    </xf>
    <xf numFmtId="1" fontId="6" fillId="0" borderId="0" xfId="4" applyNumberFormat="1" applyFont="1" applyAlignment="1">
      <alignment horizontal="right"/>
    </xf>
    <xf numFmtId="1" fontId="19" fillId="0" borderId="0" xfId="4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1" fontId="16" fillId="5" borderId="0" xfId="4" applyNumberFormat="1" applyFont="1" applyFill="1" applyAlignment="1">
      <alignment horizontal="right"/>
    </xf>
    <xf numFmtId="0" fontId="6" fillId="0" borderId="0" xfId="0" applyFont="1"/>
    <xf numFmtId="1" fontId="19" fillId="5" borderId="0" xfId="4" applyNumberFormat="1" applyFont="1" applyFill="1" applyAlignment="1">
      <alignment horizontal="right"/>
    </xf>
    <xf numFmtId="0" fontId="3" fillId="0" borderId="0" xfId="0" applyFont="1"/>
    <xf numFmtId="0" fontId="20" fillId="0" borderId="0" xfId="0" applyFont="1"/>
    <xf numFmtId="0" fontId="3" fillId="6" borderId="0" xfId="0" applyFont="1" applyFill="1"/>
    <xf numFmtId="0" fontId="3" fillId="7" borderId="0" xfId="0" applyFont="1" applyFill="1"/>
    <xf numFmtId="0" fontId="0" fillId="6" borderId="0" xfId="0" applyFill="1"/>
    <xf numFmtId="0" fontId="0" fillId="7" borderId="0" xfId="0" applyFill="1"/>
    <xf numFmtId="1" fontId="0" fillId="0" borderId="0" xfId="0" applyNumberFormat="1"/>
    <xf numFmtId="0" fontId="5" fillId="0" borderId="0" xfId="0" applyFont="1"/>
    <xf numFmtId="0" fontId="2" fillId="0" borderId="0" xfId="0" applyFont="1"/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0" fillId="7" borderId="2" xfId="0" applyFill="1" applyBorder="1"/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3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right" vertical="center" wrapText="1"/>
    </xf>
    <xf numFmtId="168" fontId="26" fillId="0" borderId="0" xfId="0" applyNumberFormat="1" applyFont="1" applyAlignment="1">
      <alignment horizontal="right" wrapText="1"/>
    </xf>
    <xf numFmtId="168" fontId="26" fillId="0" borderId="0" xfId="0" applyNumberFormat="1" applyFont="1" applyAlignment="1">
      <alignment horizontal="right"/>
    </xf>
    <xf numFmtId="0" fontId="27" fillId="0" borderId="0" xfId="0" applyFont="1"/>
    <xf numFmtId="0" fontId="22" fillId="0" borderId="0" xfId="0" applyFont="1" applyAlignment="1">
      <alignment horizontal="justify" vertical="center" wrapText="1"/>
    </xf>
    <xf numFmtId="169" fontId="22" fillId="0" borderId="0" xfId="0" applyNumberFormat="1" applyFont="1" applyAlignment="1">
      <alignment horizontal="right" vertical="center" wrapText="1"/>
    </xf>
    <xf numFmtId="168" fontId="24" fillId="0" borderId="0" xfId="0" applyNumberFormat="1" applyFont="1" applyAlignment="1">
      <alignment horizontal="right"/>
    </xf>
    <xf numFmtId="43" fontId="24" fillId="0" borderId="0" xfId="0" applyNumberFormat="1" applyFont="1"/>
    <xf numFmtId="0" fontId="22" fillId="0" borderId="0" xfId="0" applyFont="1" applyAlignment="1">
      <alignment horizontal="right" vertical="center" wrapText="1"/>
    </xf>
    <xf numFmtId="0" fontId="28" fillId="0" borderId="0" xfId="0" applyFont="1"/>
    <xf numFmtId="3" fontId="24" fillId="0" borderId="0" xfId="0" applyNumberFormat="1" applyFont="1"/>
    <xf numFmtId="170" fontId="24" fillId="0" borderId="0" xfId="1" applyNumberFormat="1" applyFont="1"/>
    <xf numFmtId="1" fontId="22" fillId="0" borderId="0" xfId="0" applyNumberFormat="1" applyFont="1" applyAlignment="1">
      <alignment horizontal="right" vertical="center" wrapText="1"/>
    </xf>
    <xf numFmtId="170" fontId="24" fillId="0" borderId="0" xfId="1" applyNumberFormat="1" applyFont="1" applyAlignment="1">
      <alignment horizontal="right"/>
    </xf>
    <xf numFmtId="0" fontId="22" fillId="0" borderId="4" xfId="0" applyFont="1" applyBorder="1" applyAlignment="1">
      <alignment horizontal="right" vertical="center" wrapText="1"/>
    </xf>
    <xf numFmtId="170" fontId="28" fillId="0" borderId="0" xfId="1" applyNumberFormat="1" applyFont="1" applyAlignment="1">
      <alignment horizontal="right"/>
    </xf>
    <xf numFmtId="0" fontId="24" fillId="0" borderId="2" xfId="0" applyFont="1" applyBorder="1"/>
    <xf numFmtId="3" fontId="24" fillId="0" borderId="2" xfId="0" applyNumberFormat="1" applyFont="1" applyBorder="1"/>
    <xf numFmtId="3" fontId="27" fillId="0" borderId="0" xfId="0" applyNumberFormat="1" applyFont="1"/>
    <xf numFmtId="3" fontId="24" fillId="0" borderId="5" xfId="0" applyNumberFormat="1" applyFont="1" applyBorder="1"/>
    <xf numFmtId="0" fontId="24" fillId="0" borderId="5" xfId="0" applyFont="1" applyBorder="1"/>
    <xf numFmtId="0" fontId="27" fillId="0" borderId="2" xfId="0" applyFont="1" applyBorder="1"/>
    <xf numFmtId="0" fontId="27" fillId="0" borderId="0" xfId="0" applyFont="1" applyAlignment="1">
      <alignment horizontal="right"/>
    </xf>
    <xf numFmtId="1" fontId="24" fillId="0" borderId="0" xfId="0" applyNumberFormat="1" applyFont="1"/>
    <xf numFmtId="0" fontId="31" fillId="0" borderId="0" xfId="0" applyFont="1"/>
    <xf numFmtId="1" fontId="31" fillId="0" borderId="0" xfId="0" applyNumberFormat="1" applyFont="1"/>
    <xf numFmtId="1" fontId="27" fillId="0" borderId="0" xfId="0" applyNumberFormat="1" applyFont="1"/>
    <xf numFmtId="0" fontId="32" fillId="0" borderId="0" xfId="0" applyFont="1"/>
    <xf numFmtId="3" fontId="24" fillId="6" borderId="0" xfId="0" applyNumberFormat="1" applyFont="1" applyFill="1"/>
    <xf numFmtId="3" fontId="24" fillId="0" borderId="0" xfId="0" applyNumberFormat="1" applyFont="1" applyAlignment="1">
      <alignment horizontal="right"/>
    </xf>
    <xf numFmtId="170" fontId="27" fillId="0" borderId="0" xfId="1" applyNumberFormat="1" applyFont="1" applyFill="1"/>
    <xf numFmtId="0" fontId="33" fillId="0" borderId="0" xfId="0" applyFont="1"/>
    <xf numFmtId="0" fontId="29" fillId="0" borderId="2" xfId="0" applyFont="1" applyBorder="1" applyAlignment="1">
      <alignment horizontal="right"/>
    </xf>
    <xf numFmtId="170" fontId="24" fillId="0" borderId="0" xfId="1" applyNumberFormat="1" applyFont="1" applyFill="1"/>
    <xf numFmtId="0" fontId="28" fillId="0" borderId="5" xfId="0" applyFont="1" applyBorder="1"/>
    <xf numFmtId="169" fontId="34" fillId="0" borderId="0" xfId="0" applyNumberFormat="1" applyFont="1" applyAlignment="1">
      <alignment horizontal="right" vertical="center" wrapText="1"/>
    </xf>
    <xf numFmtId="0" fontId="35" fillId="0" borderId="0" xfId="0" applyFont="1"/>
    <xf numFmtId="170" fontId="24" fillId="0" borderId="0" xfId="1" applyNumberFormat="1" applyFont="1" applyBorder="1"/>
    <xf numFmtId="1" fontId="22" fillId="0" borderId="2" xfId="0" applyNumberFormat="1" applyFont="1" applyBorder="1" applyAlignment="1">
      <alignment horizontal="right" vertical="center" wrapText="1"/>
    </xf>
    <xf numFmtId="170" fontId="24" fillId="0" borderId="2" xfId="1" applyNumberFormat="1" applyFont="1" applyBorder="1"/>
    <xf numFmtId="170" fontId="24" fillId="0" borderId="0" xfId="0" applyNumberFormat="1" applyFont="1"/>
    <xf numFmtId="170" fontId="31" fillId="0" borderId="0" xfId="1" applyNumberFormat="1" applyFont="1" applyFill="1"/>
    <xf numFmtId="170" fontId="24" fillId="8" borderId="0" xfId="1" applyNumberFormat="1" applyFont="1" applyFill="1" applyBorder="1"/>
    <xf numFmtId="0" fontId="28" fillId="9" borderId="0" xfId="0" applyFont="1" applyFill="1"/>
    <xf numFmtId="170" fontId="28" fillId="9" borderId="0" xfId="1" applyNumberFormat="1" applyFont="1" applyFill="1"/>
    <xf numFmtId="170" fontId="24" fillId="0" borderId="0" xfId="1" applyNumberFormat="1" applyFont="1" applyBorder="1" applyAlignment="1">
      <alignment horizontal="right"/>
    </xf>
    <xf numFmtId="170" fontId="24" fillId="0" borderId="2" xfId="1" applyNumberFormat="1" applyFont="1" applyBorder="1" applyAlignment="1">
      <alignment horizontal="right"/>
    </xf>
    <xf numFmtId="9" fontId="24" fillId="0" borderId="2" xfId="1" applyFont="1" applyBorder="1"/>
    <xf numFmtId="170" fontId="0" fillId="0" borderId="0" xfId="1" applyNumberFormat="1" applyFont="1" applyBorder="1"/>
    <xf numFmtId="9" fontId="24" fillId="0" borderId="0" xfId="1" applyFont="1"/>
    <xf numFmtId="9" fontId="0" fillId="0" borderId="0" xfId="1" applyFont="1"/>
    <xf numFmtId="0" fontId="21" fillId="0" borderId="6" xfId="0" applyFont="1" applyBorder="1" applyAlignment="1">
      <alignment horizontal="left" vertical="center"/>
    </xf>
    <xf numFmtId="0" fontId="36" fillId="0" borderId="2" xfId="0" applyFont="1" applyBorder="1"/>
    <xf numFmtId="0" fontId="38" fillId="0" borderId="2" xfId="0" applyFont="1" applyBorder="1" applyAlignment="1">
      <alignment horizontal="left" vertical="center"/>
    </xf>
    <xf numFmtId="3" fontId="34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/>
    </xf>
    <xf numFmtId="0" fontId="36" fillId="0" borderId="6" xfId="0" applyFont="1" applyBorder="1"/>
    <xf numFmtId="0" fontId="21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left" vertical="center"/>
    </xf>
    <xf numFmtId="3" fontId="22" fillId="0" borderId="2" xfId="0" applyNumberFormat="1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top"/>
    </xf>
    <xf numFmtId="0" fontId="42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4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" fontId="45" fillId="0" borderId="0" xfId="0" applyNumberFormat="1" applyFont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4" fillId="7" borderId="0" xfId="0" applyFont="1" applyFill="1"/>
    <xf numFmtId="0" fontId="24" fillId="7" borderId="0" xfId="0" applyFont="1" applyFill="1" applyAlignment="1">
      <alignment horizontal="right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right" vertical="center"/>
    </xf>
    <xf numFmtId="0" fontId="48" fillId="0" borderId="0" xfId="5" applyNumberFormat="1" applyFont="1" applyFill="1" applyBorder="1" applyAlignment="1">
      <alignment wrapText="1"/>
    </xf>
    <xf numFmtId="0" fontId="48" fillId="6" borderId="0" xfId="5" applyNumberFormat="1" applyFont="1" applyFill="1" applyBorder="1" applyAlignment="1">
      <alignment wrapText="1"/>
    </xf>
    <xf numFmtId="0" fontId="48" fillId="7" borderId="11" xfId="5" applyNumberFormat="1" applyFont="1" applyFill="1" applyBorder="1" applyAlignment="1">
      <alignment wrapText="1"/>
    </xf>
    <xf numFmtId="0" fontId="48" fillId="0" borderId="0" xfId="5" applyNumberFormat="1" applyFont="1" applyFill="1" applyBorder="1" applyAlignment="1"/>
    <xf numFmtId="0" fontId="49" fillId="0" borderId="0" xfId="5" applyNumberFormat="1" applyFont="1" applyFill="1" applyBorder="1" applyAlignment="1"/>
    <xf numFmtId="0" fontId="48" fillId="7" borderId="11" xfId="5" applyNumberFormat="1" applyFont="1" applyFill="1" applyBorder="1" applyAlignment="1"/>
    <xf numFmtId="170" fontId="33" fillId="0" borderId="0" xfId="1" applyNumberFormat="1" applyFont="1"/>
    <xf numFmtId="0" fontId="50" fillId="0" borderId="0" xfId="0" applyFont="1"/>
    <xf numFmtId="170" fontId="32" fillId="0" borderId="0" xfId="1" applyNumberFormat="1" applyFont="1"/>
    <xf numFmtId="171" fontId="33" fillId="0" borderId="0" xfId="0" applyNumberFormat="1" applyFont="1"/>
    <xf numFmtId="2" fontId="32" fillId="0" borderId="0" xfId="0" applyNumberFormat="1" applyFont="1"/>
    <xf numFmtId="1" fontId="33" fillId="0" borderId="0" xfId="0" applyNumberFormat="1" applyFont="1"/>
    <xf numFmtId="0" fontId="5" fillId="0" borderId="0" xfId="2"/>
    <xf numFmtId="172" fontId="5" fillId="0" borderId="0" xfId="2" applyNumberFormat="1"/>
    <xf numFmtId="0" fontId="51" fillId="11" borderId="14" xfId="2" applyFont="1" applyFill="1" applyBorder="1" applyAlignment="1">
      <alignment vertical="center"/>
    </xf>
    <xf numFmtId="0" fontId="51" fillId="0" borderId="0" xfId="2" applyFont="1" applyAlignment="1">
      <alignment vertical="center" wrapText="1"/>
    </xf>
    <xf numFmtId="0" fontId="51" fillId="11" borderId="17" xfId="2" applyFont="1" applyFill="1" applyBorder="1" applyAlignment="1">
      <alignment vertical="center"/>
    </xf>
    <xf numFmtId="0" fontId="18" fillId="11" borderId="18" xfId="2" applyFont="1" applyFill="1" applyBorder="1" applyAlignment="1">
      <alignment horizontal="center"/>
    </xf>
    <xf numFmtId="0" fontId="18" fillId="11" borderId="19" xfId="2" applyFont="1" applyFill="1" applyBorder="1" applyAlignment="1">
      <alignment horizontal="center"/>
    </xf>
    <xf numFmtId="0" fontId="0" fillId="0" borderId="0" xfId="0" quotePrefix="1"/>
    <xf numFmtId="173" fontId="18" fillId="0" borderId="20" xfId="2" applyNumberFormat="1" applyFont="1" applyBorder="1" applyAlignment="1">
      <alignment horizontal="center"/>
    </xf>
    <xf numFmtId="173" fontId="18" fillId="0" borderId="21" xfId="2" applyNumberFormat="1" applyFont="1" applyBorder="1" applyAlignment="1">
      <alignment horizontal="center"/>
    </xf>
    <xf numFmtId="175" fontId="18" fillId="0" borderId="0" xfId="6" applyNumberFormat="1" applyFont="1" applyAlignment="1" applyProtection="1">
      <alignment horizontal="center"/>
      <protection locked="0"/>
    </xf>
    <xf numFmtId="16" fontId="0" fillId="0" borderId="0" xfId="0" quotePrefix="1" applyNumberFormat="1"/>
    <xf numFmtId="173" fontId="18" fillId="0" borderId="18" xfId="2" applyNumberFormat="1" applyFont="1" applyBorder="1" applyAlignment="1">
      <alignment horizontal="center"/>
    </xf>
    <xf numFmtId="173" fontId="18" fillId="0" borderId="19" xfId="2" applyNumberFormat="1" applyFont="1" applyBorder="1" applyAlignment="1">
      <alignment horizontal="center"/>
    </xf>
    <xf numFmtId="0" fontId="51" fillId="0" borderId="0" xfId="2" applyFont="1" applyAlignment="1">
      <alignment horizontal="center" vertical="center"/>
    </xf>
    <xf numFmtId="172" fontId="0" fillId="0" borderId="0" xfId="0" applyNumberFormat="1" applyProtection="1">
      <protection locked="0"/>
    </xf>
    <xf numFmtId="0" fontId="54" fillId="0" borderId="7" xfId="0" applyFont="1" applyBorder="1" applyAlignment="1">
      <alignment horizontal="center" vertical="center"/>
    </xf>
    <xf numFmtId="172" fontId="0" fillId="0" borderId="0" xfId="1" applyNumberFormat="1" applyFont="1"/>
    <xf numFmtId="0" fontId="0" fillId="0" borderId="0" xfId="0" applyProtection="1">
      <protection locked="0"/>
    </xf>
    <xf numFmtId="16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2" fontId="0" fillId="0" borderId="0" xfId="0" applyNumberFormat="1"/>
    <xf numFmtId="3" fontId="0" fillId="0" borderId="0" xfId="0" applyNumberFormat="1"/>
    <xf numFmtId="0" fontId="55" fillId="0" borderId="0" xfId="0" applyFont="1"/>
    <xf numFmtId="2" fontId="0" fillId="0" borderId="0" xfId="0" applyNumberFormat="1"/>
    <xf numFmtId="2" fontId="56" fillId="0" borderId="20" xfId="2" applyNumberFormat="1" applyFont="1" applyBorder="1" applyAlignment="1">
      <alignment horizontal="center"/>
    </xf>
    <xf numFmtId="173" fontId="56" fillId="0" borderId="21" xfId="2" applyNumberFormat="1" applyFont="1" applyBorder="1" applyAlignment="1">
      <alignment horizontal="center"/>
    </xf>
    <xf numFmtId="2" fontId="56" fillId="0" borderId="22" xfId="2" applyNumberFormat="1" applyFont="1" applyBorder="1" applyAlignment="1">
      <alignment horizontal="center"/>
    </xf>
    <xf numFmtId="173" fontId="56" fillId="0" borderId="23" xfId="2" applyNumberFormat="1" applyFont="1" applyBorder="1" applyAlignment="1">
      <alignment horizontal="center"/>
    </xf>
    <xf numFmtId="43" fontId="0" fillId="0" borderId="0" xfId="0" applyNumberFormat="1"/>
    <xf numFmtId="2" fontId="3" fillId="0" borderId="0" xfId="0" applyNumberFormat="1" applyFont="1"/>
    <xf numFmtId="170" fontId="0" fillId="0" borderId="0" xfId="1" applyNumberFormat="1" applyFont="1"/>
    <xf numFmtId="0" fontId="3" fillId="6" borderId="24" xfId="0" applyFont="1" applyFill="1" applyBorder="1"/>
    <xf numFmtId="0" fontId="3" fillId="6" borderId="24" xfId="0" applyFont="1" applyFill="1" applyBorder="1" applyAlignment="1">
      <alignment horizontal="center"/>
    </xf>
    <xf numFmtId="1" fontId="0" fillId="6" borderId="0" xfId="0" applyNumberFormat="1" applyFill="1"/>
    <xf numFmtId="1" fontId="3" fillId="6" borderId="0" xfId="0" applyNumberFormat="1" applyFont="1" applyFill="1"/>
    <xf numFmtId="0" fontId="0" fillId="6" borderId="24" xfId="0" applyFill="1" applyBorder="1"/>
    <xf numFmtId="1" fontId="3" fillId="6" borderId="24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0" fontId="1" fillId="0" borderId="5" xfId="1" applyNumberForma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14" fillId="10" borderId="12" xfId="2" applyFont="1" applyFill="1" applyBorder="1"/>
    <xf numFmtId="0" fontId="14" fillId="10" borderId="3" xfId="2" applyFont="1" applyFill="1" applyBorder="1"/>
    <xf numFmtId="0" fontId="14" fillId="10" borderId="13" xfId="2" applyFont="1" applyFill="1" applyBorder="1"/>
    <xf numFmtId="0" fontId="51" fillId="11" borderId="15" xfId="2" applyFont="1" applyFill="1" applyBorder="1" applyAlignment="1">
      <alignment horizontal="center" wrapText="1"/>
    </xf>
    <xf numFmtId="0" fontId="51" fillId="11" borderId="16" xfId="2" applyFont="1" applyFill="1" applyBorder="1" applyAlignment="1">
      <alignment horizontal="center" wrapText="1"/>
    </xf>
    <xf numFmtId="0" fontId="51" fillId="0" borderId="0" xfId="2" applyFont="1" applyAlignment="1">
      <alignment horizontal="center" vertical="center" wrapText="1"/>
    </xf>
    <xf numFmtId="0" fontId="57" fillId="0" borderId="2" xfId="0" applyFont="1" applyBorder="1" applyAlignment="1">
      <alignment horizontal="center"/>
    </xf>
  </cellXfs>
  <cellStyles count="7">
    <cellStyle name="Comma 2" xfId="6" xr:uid="{0997B610-8BE7-476B-9AB9-B08F7F421C6B}"/>
    <cellStyle name="Comma_New Check Template-WHR2002-5Apr02 2" xfId="4" xr:uid="{4FFE23F4-B6DF-47D1-BAF9-E8BAD68EDF07}"/>
    <cellStyle name="Normal" xfId="0" builtinId="0"/>
    <cellStyle name="Normal 2" xfId="2" xr:uid="{6390F5AF-83E3-4D08-8702-31E5998B007A}"/>
    <cellStyle name="Normal 3" xfId="5" xr:uid="{3E52B2FC-DB02-4FA9-893A-5BDF42E3FAA7}"/>
    <cellStyle name="Normal_5020_95" xfId="3" xr:uid="{FE47CDBF-1A43-495E-B606-76E2AF3738D9}"/>
    <cellStyle name="Percent" xfId="1" builtinId="5"/>
  </cellStyles>
  <dxfs count="44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US" sz="1600" b="1" i="0" baseline="0">
                <a:effectLst/>
              </a:rPr>
              <a:t>[C] </a:t>
            </a:r>
            <a:r>
              <a:rPr lang="en-US" sz="1600" b="0" i="0" baseline="0">
                <a:effectLst/>
              </a:rPr>
              <a:t>Log of age-specific mortality rates</a:t>
            </a:r>
            <a:endParaRPr lang="fr-CH" sz="1600"/>
          </a:p>
        </c:rich>
      </c:tx>
      <c:layout>
        <c:manualLayout>
          <c:xMode val="edge"/>
          <c:yMode val="edge"/>
          <c:x val="0.1525892408245349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215088498552"/>
          <c:y val="0.13314015974296317"/>
          <c:w val="0.82382315332755351"/>
          <c:h val="0.64947054032039098"/>
        </c:manualLayout>
      </c:layout>
      <c:lineChart>
        <c:grouping val="standard"/>
        <c:varyColors val="0"/>
        <c:ser>
          <c:idx val="0"/>
          <c:order val="0"/>
          <c:tx>
            <c:strRef>
              <c:f>Source_Fig2!$J$6</c:f>
              <c:strCache>
                <c:ptCount val="1"/>
                <c:pt idx="0">
                  <c:v>Male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Source_Fig2!$I$7:$I$24</c:f>
              <c:strCache>
                <c:ptCount val="1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80+</c:v>
                </c:pt>
              </c:strCache>
            </c:strRef>
          </c:cat>
          <c:val>
            <c:numRef>
              <c:f>Source_Fig2!$J$7:$J$24</c:f>
              <c:numCache>
                <c:formatCode>_ * #\ ###\ ##0__\ ;</c:formatCode>
                <c:ptCount val="18"/>
                <c:pt idx="0">
                  <c:v>41.698433717213064</c:v>
                </c:pt>
                <c:pt idx="1">
                  <c:v>12.320982805638694</c:v>
                </c:pt>
                <c:pt idx="2">
                  <c:v>12.320982805638694</c:v>
                </c:pt>
                <c:pt idx="3">
                  <c:v>7.4022073726674007</c:v>
                </c:pt>
                <c:pt idx="4">
                  <c:v>19.818558438476281</c:v>
                </c:pt>
                <c:pt idx="5">
                  <c:v>11.861915169651592</c:v>
                </c:pt>
                <c:pt idx="6">
                  <c:v>38.686140348871724</c:v>
                </c:pt>
                <c:pt idx="7">
                  <c:v>38.319733169895215</c:v>
                </c:pt>
                <c:pt idx="8">
                  <c:v>42.125604838314651</c:v>
                </c:pt>
                <c:pt idx="9">
                  <c:v>51.917614163125137</c:v>
                </c:pt>
                <c:pt idx="10">
                  <c:v>55.983897468746669</c:v>
                </c:pt>
                <c:pt idx="11">
                  <c:v>62.0113451919215</c:v>
                </c:pt>
                <c:pt idx="12">
                  <c:v>90.333781220825344</c:v>
                </c:pt>
                <c:pt idx="13">
                  <c:v>116.24043535360684</c:v>
                </c:pt>
                <c:pt idx="14">
                  <c:v>96.870409919529962</c:v>
                </c:pt>
                <c:pt idx="15">
                  <c:v>228.88654679399144</c:v>
                </c:pt>
                <c:pt idx="16">
                  <c:v>309.27297475649243</c:v>
                </c:pt>
                <c:pt idx="17">
                  <c:v>406.38171965622575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BB-436B-BF0E-9E78306FE3E2}"/>
            </c:ext>
          </c:extLst>
        </c:ser>
        <c:ser>
          <c:idx val="1"/>
          <c:order val="1"/>
          <c:tx>
            <c:strRef>
              <c:f>Source_Fig2!$K$6</c:f>
              <c:strCache>
                <c:ptCount val="1"/>
                <c:pt idx="0">
                  <c:v>Female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strRef>
              <c:f>Source_Fig2!$I$7:$I$24</c:f>
              <c:strCache>
                <c:ptCount val="1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80+</c:v>
                </c:pt>
              </c:strCache>
            </c:strRef>
          </c:cat>
          <c:val>
            <c:numRef>
              <c:f>Source_Fig2!$K$7:$K$24</c:f>
              <c:numCache>
                <c:formatCode>_ * #\ ###\ ##0__\ ;</c:formatCode>
                <c:ptCount val="18"/>
                <c:pt idx="0">
                  <c:v>31.302526341766679</c:v>
                </c:pt>
                <c:pt idx="1">
                  <c:v>9.5472622588799876</c:v>
                </c:pt>
                <c:pt idx="2">
                  <c:v>15.002840692525696</c:v>
                </c:pt>
                <c:pt idx="3">
                  <c:v>7.3154092316316079</c:v>
                </c:pt>
                <c:pt idx="4">
                  <c:v>8.8076066047791208</c:v>
                </c:pt>
                <c:pt idx="5">
                  <c:v>9.7610783682960189</c:v>
                </c:pt>
                <c:pt idx="6">
                  <c:v>38.465313783590311</c:v>
                </c:pt>
                <c:pt idx="7">
                  <c:v>52.353391387523892</c:v>
                </c:pt>
                <c:pt idx="8">
                  <c:v>51.734182756617642</c:v>
                </c:pt>
                <c:pt idx="9">
                  <c:v>42.148812942518809</c:v>
                </c:pt>
                <c:pt idx="10">
                  <c:v>92.31886604341004</c:v>
                </c:pt>
                <c:pt idx="11">
                  <c:v>69.739829921628044</c:v>
                </c:pt>
                <c:pt idx="12">
                  <c:v>57.794423317771603</c:v>
                </c:pt>
                <c:pt idx="13">
                  <c:v>116.24798099238703</c:v>
                </c:pt>
                <c:pt idx="14">
                  <c:v>86.993913584541787</c:v>
                </c:pt>
                <c:pt idx="15">
                  <c:v>229.33747282713747</c:v>
                </c:pt>
                <c:pt idx="16">
                  <c:v>274.55569824764905</c:v>
                </c:pt>
                <c:pt idx="17">
                  <c:v>544.1510573924038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BB-436B-BF0E-9E78306FE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219008"/>
        <c:axId val="280278912"/>
      </c:lineChart>
      <c:catAx>
        <c:axId val="2802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/>
                </a:pPr>
                <a:r>
                  <a:rPr lang="fr-CH" sz="1200"/>
                  <a:t>Age</a:t>
                </a:r>
              </a:p>
            </c:rich>
          </c:tx>
          <c:layout>
            <c:manualLayout>
              <c:xMode val="edge"/>
              <c:yMode val="edge"/>
              <c:x val="0.13735644469780645"/>
              <c:y val="0.91071561906054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8027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27891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log of mx per 100,000 population</a:t>
                </a:r>
              </a:p>
            </c:rich>
          </c:tx>
          <c:layout>
            <c:manualLayout>
              <c:xMode val="edge"/>
              <c:yMode val="edge"/>
              <c:x val="3.232323232323233E-2"/>
              <c:y val="0.231884389990044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021900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6644172872056151"/>
          <c:y val="0.68391681373879987"/>
          <c:w val="0.29225979105552985"/>
          <c:h val="6.6095630826319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[A] </a:t>
            </a:r>
            <a:r>
              <a:rPr lang="en-US" sz="1600"/>
              <a:t>Population pyramid (2019 census)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Source_Fig2!$J$33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Source_Fig2!$I$34:$I$50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Source_Fig2!$J$34:$J$50</c:f>
              <c:numCache>
                <c:formatCode>0.0</c:formatCode>
                <c:ptCount val="17"/>
                <c:pt idx="0">
                  <c:v>-70870</c:v>
                </c:pt>
                <c:pt idx="1">
                  <c:v>-73933</c:v>
                </c:pt>
                <c:pt idx="2">
                  <c:v>-82705</c:v>
                </c:pt>
                <c:pt idx="3">
                  <c:v>-68693</c:v>
                </c:pt>
                <c:pt idx="4">
                  <c:v>-61983</c:v>
                </c:pt>
                <c:pt idx="5">
                  <c:v>-52430</c:v>
                </c:pt>
                <c:pt idx="6">
                  <c:v>-48152</c:v>
                </c:pt>
                <c:pt idx="7">
                  <c:v>-29237</c:v>
                </c:pt>
                <c:pt idx="8">
                  <c:v>-23924</c:v>
                </c:pt>
                <c:pt idx="9">
                  <c:v>-16384</c:v>
                </c:pt>
                <c:pt idx="10">
                  <c:v>-14459</c:v>
                </c:pt>
                <c:pt idx="11">
                  <c:v>-13958</c:v>
                </c:pt>
                <c:pt idx="12">
                  <c:v>-12144</c:v>
                </c:pt>
                <c:pt idx="13">
                  <c:v>-9273</c:v>
                </c:pt>
                <c:pt idx="14">
                  <c:v>-7035</c:v>
                </c:pt>
                <c:pt idx="15">
                  <c:v>-4040</c:v>
                </c:pt>
                <c:pt idx="16">
                  <c:v>-5374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7-420B-BD61-19280A828275}"/>
            </c:ext>
          </c:extLst>
        </c:ser>
        <c:ser>
          <c:idx val="0"/>
          <c:order val="1"/>
          <c:tx>
            <c:strRef>
              <c:f>Source_Fig2!$K$33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Source_Fig2!$I$34:$I$50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Source_Fig2!$K$34:$K$50</c:f>
              <c:numCache>
                <c:formatCode>0.0</c:formatCode>
                <c:ptCount val="17"/>
                <c:pt idx="0">
                  <c:v>70122</c:v>
                </c:pt>
                <c:pt idx="1">
                  <c:v>73732</c:v>
                </c:pt>
                <c:pt idx="2">
                  <c:v>81818</c:v>
                </c:pt>
                <c:pt idx="3">
                  <c:v>66211</c:v>
                </c:pt>
                <c:pt idx="4">
                  <c:v>51057</c:v>
                </c:pt>
                <c:pt idx="5">
                  <c:v>44356</c:v>
                </c:pt>
                <c:pt idx="6">
                  <c:v>42146</c:v>
                </c:pt>
                <c:pt idx="7">
                  <c:v>33546</c:v>
                </c:pt>
                <c:pt idx="8">
                  <c:v>27219</c:v>
                </c:pt>
                <c:pt idx="9">
                  <c:v>18030</c:v>
                </c:pt>
                <c:pt idx="10">
                  <c:v>13022</c:v>
                </c:pt>
                <c:pt idx="11">
                  <c:v>11174</c:v>
                </c:pt>
                <c:pt idx="12">
                  <c:v>9552</c:v>
                </c:pt>
                <c:pt idx="13">
                  <c:v>7294</c:v>
                </c:pt>
                <c:pt idx="14">
                  <c:v>5733</c:v>
                </c:pt>
                <c:pt idx="15">
                  <c:v>2611</c:v>
                </c:pt>
                <c:pt idx="16">
                  <c:v>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7-420B-BD61-19280A82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9610752"/>
        <c:axId val="619611080"/>
      </c:barChart>
      <c:catAx>
        <c:axId val="61961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1080"/>
        <c:crosses val="autoZero"/>
        <c:auto val="1"/>
        <c:lblAlgn val="ctr"/>
        <c:lblOffset val="100"/>
        <c:noMultiLvlLbl val="0"/>
      </c:catAx>
      <c:valAx>
        <c:axId val="619611080"/>
        <c:scaling>
          <c:orientation val="minMax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[B] </a:t>
            </a:r>
            <a:r>
              <a:rPr lang="en-US" sz="1600" b="0"/>
              <a:t>A</a:t>
            </a:r>
            <a:r>
              <a:rPr lang="en-US" sz="1600"/>
              <a:t>ge-specific mortality rates (raw)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Source_Fig2!$J$66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Source_Fig2!$I$67:$I$83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Source_Fig2!$J$67:$J$83</c:f>
              <c:numCache>
                <c:formatCode>0.00</c:formatCode>
                <c:ptCount val="17"/>
                <c:pt idx="0">
                  <c:v>-161.194163549026</c:v>
                </c:pt>
                <c:pt idx="1">
                  <c:v>-15.002462220941196</c:v>
                </c:pt>
                <c:pt idx="2">
                  <c:v>-7.3152246882787919</c:v>
                </c:pt>
                <c:pt idx="3">
                  <c:v>-8.8073844182681995</c:v>
                </c:pt>
                <c:pt idx="4">
                  <c:v>-9.7608321288756184</c:v>
                </c:pt>
                <c:pt idx="5">
                  <c:v>-38.464343432137916</c:v>
                </c:pt>
                <c:pt idx="6">
                  <c:v>-52.35207068623815</c:v>
                </c:pt>
                <c:pt idx="7">
                  <c:v>-51.732877675898465</c:v>
                </c:pt>
                <c:pt idx="8">
                  <c:v>-42.147749668679793</c:v>
                </c:pt>
                <c:pt idx="9">
                  <c:v>-92.3165371466213</c:v>
                </c:pt>
                <c:pt idx="10">
                  <c:v>-69.738070618541784</c:v>
                </c:pt>
                <c:pt idx="11">
                  <c:v>-57.79296535741485</c:v>
                </c:pt>
                <c:pt idx="12">
                  <c:v>-116.2450484439142</c:v>
                </c:pt>
                <c:pt idx="13">
                  <c:v>-86.991719018526538</c:v>
                </c:pt>
                <c:pt idx="14">
                  <c:v>-229.33168740832878</c:v>
                </c:pt>
                <c:pt idx="15">
                  <c:v>-274.54877212397162</c:v>
                </c:pt>
                <c:pt idx="16">
                  <c:v>-544.13733027784474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2-4F63-A0C0-17A7A666405C}"/>
            </c:ext>
          </c:extLst>
        </c:ser>
        <c:ser>
          <c:idx val="1"/>
          <c:order val="1"/>
          <c:tx>
            <c:strRef>
              <c:f>Source_Fig2!$K$66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Source_Fig2!$I$67:$I$83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Source_Fig2!$K$67:$K$83</c:f>
              <c:numCache>
                <c:formatCode>_ * #\ ###\ ##0__\ ;</c:formatCode>
                <c:ptCount val="17"/>
                <c:pt idx="0">
                  <c:v>211.50053655547046</c:v>
                </c:pt>
                <c:pt idx="1">
                  <c:v>12.320719227953893</c:v>
                </c:pt>
                <c:pt idx="2">
                  <c:v>7.402049020309275</c:v>
                </c:pt>
                <c:pt idx="3">
                  <c:v>19.818134468259643</c:v>
                </c:pt>
                <c:pt idx="4">
                  <c:v>11.861661412610696</c:v>
                </c:pt>
                <c:pt idx="5">
                  <c:v>38.685312752285654</c:v>
                </c:pt>
                <c:pt idx="6">
                  <c:v>38.318913411706248</c:v>
                </c:pt>
                <c:pt idx="7">
                  <c:v>42.124703662688546</c:v>
                </c:pt>
                <c:pt idx="8">
                  <c:v>51.916503511097027</c:v>
                </c:pt>
                <c:pt idx="9">
                  <c:v>55.982699828403064</c:v>
                </c:pt>
                <c:pt idx="10">
                  <c:v>62.010018608883861</c:v>
                </c:pt>
                <c:pt idx="11">
                  <c:v>90.33184874763802</c:v>
                </c:pt>
                <c:pt idx="12">
                  <c:v>116.23794867009188</c:v>
                </c:pt>
                <c:pt idx="13">
                  <c:v>96.868337610950775</c:v>
                </c:pt>
                <c:pt idx="14">
                  <c:v>228.88165031884515</c:v>
                </c:pt>
                <c:pt idx="15">
                  <c:v>309.26635860776929</c:v>
                </c:pt>
                <c:pt idx="16">
                  <c:v>406.37302610032185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2-4F63-A0C0-17A7A666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9610752"/>
        <c:axId val="619611080"/>
      </c:barChart>
      <c:catAx>
        <c:axId val="61961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1080"/>
        <c:crosses val="autoZero"/>
        <c:auto val="1"/>
        <c:lblAlgn val="ctr"/>
        <c:lblOffset val="100"/>
        <c:noMultiLvlLbl val="0"/>
      </c:catAx>
      <c:valAx>
        <c:axId val="619611080"/>
        <c:scaling>
          <c:orientation val="minMax"/>
          <c:max val="1000"/>
          <c:min val="-1000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 b="1"/>
              <a:t>[B] </a:t>
            </a:r>
            <a:r>
              <a:rPr lang="en-US" sz="1600" b="0"/>
              <a:t>A</a:t>
            </a:r>
            <a:r>
              <a:rPr lang="en-US" sz="1600"/>
              <a:t>ge-specific mortality rates/100,000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Source_Fig2!$K$96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Source_Fig2!$I$97:$I$113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Source_Fig2!$K$97:$K$113</c:f>
              <c:numCache>
                <c:formatCode>_ * #\ ###\ ##0__\ ;</c:formatCode>
                <c:ptCount val="17"/>
                <c:pt idx="0">
                  <c:v>1348.0552332298059</c:v>
                </c:pt>
                <c:pt idx="1">
                  <c:v>192.30794444313281</c:v>
                </c:pt>
                <c:pt idx="2">
                  <c:v>154.04650820852859</c:v>
                </c:pt>
                <c:pt idx="3">
                  <c:v>356.92078757510257</c:v>
                </c:pt>
                <c:pt idx="4">
                  <c:v>555.42822177883806</c:v>
                </c:pt>
                <c:pt idx="5">
                  <c:v>1278.6770096204409</c:v>
                </c:pt>
                <c:pt idx="6">
                  <c:v>1383.1079957718396</c:v>
                </c:pt>
                <c:pt idx="7">
                  <c:v>1737.6876405473067</c:v>
                </c:pt>
                <c:pt idx="8">
                  <c:v>2141.6095223850971</c:v>
                </c:pt>
                <c:pt idx="9">
                  <c:v>2621.4178886450486</c:v>
                </c:pt>
                <c:pt idx="10">
                  <c:v>2661.6792599957635</c:v>
                </c:pt>
                <c:pt idx="11">
                  <c:v>2114.9169738799997</c:v>
                </c:pt>
                <c:pt idx="12">
                  <c:v>3463.663648721646</c:v>
                </c:pt>
                <c:pt idx="13">
                  <c:v>4319.9126708957347</c:v>
                </c:pt>
                <c:pt idx="14">
                  <c:v>7419.8060490220141</c:v>
                </c:pt>
                <c:pt idx="15">
                  <c:v>10257.765824697995</c:v>
                </c:pt>
                <c:pt idx="16">
                  <c:v>14637.399979024538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2-494F-B1E0-A2B1924FA910}"/>
            </c:ext>
          </c:extLst>
        </c:ser>
        <c:ser>
          <c:idx val="0"/>
          <c:order val="1"/>
          <c:tx>
            <c:strRef>
              <c:f>Source_Fig2!$J$96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Source_Fig2!$I$97:$I$113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Source_Fig2!$J$97:$J$113</c:f>
              <c:numCache>
                <c:formatCode>0.00</c:formatCode>
                <c:ptCount val="17"/>
                <c:pt idx="0">
                  <c:v>-1444.9793963583861</c:v>
                </c:pt>
                <c:pt idx="1">
                  <c:v>-191.78512111886531</c:v>
                </c:pt>
                <c:pt idx="2">
                  <c:v>-190.4929751618009</c:v>
                </c:pt>
                <c:pt idx="3">
                  <c:v>-321.08963235059525</c:v>
                </c:pt>
                <c:pt idx="4">
                  <c:v>-279.59591600652465</c:v>
                </c:pt>
                <c:pt idx="5">
                  <c:v>-721.17741037223323</c:v>
                </c:pt>
                <c:pt idx="6">
                  <c:v>-1112.4367240524368</c:v>
                </c:pt>
                <c:pt idx="7">
                  <c:v>-1293.2698849340281</c:v>
                </c:pt>
                <c:pt idx="8">
                  <c:v>-1251.210954290161</c:v>
                </c:pt>
                <c:pt idx="9">
                  <c:v>-1442.3878336264108</c:v>
                </c:pt>
                <c:pt idx="10">
                  <c:v>-2397.1496869537887</c:v>
                </c:pt>
                <c:pt idx="11">
                  <c:v>-1805.9574736502927</c:v>
                </c:pt>
                <c:pt idx="12">
                  <c:v>-2854.116215716801</c:v>
                </c:pt>
                <c:pt idx="13">
                  <c:v>-2208.6852112567417</c:v>
                </c:pt>
                <c:pt idx="14">
                  <c:v>-6494.4836362749893</c:v>
                </c:pt>
                <c:pt idx="15">
                  <c:v>-8969.2721472129979</c:v>
                </c:pt>
                <c:pt idx="16">
                  <c:v>-18176.269699793786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2-494F-B1E0-A2B1924FA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9610752"/>
        <c:axId val="619611080"/>
      </c:barChart>
      <c:catAx>
        <c:axId val="61961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1080"/>
        <c:crosses val="autoZero"/>
        <c:auto val="1"/>
        <c:lblAlgn val="ctr"/>
        <c:lblOffset val="100"/>
        <c:noMultiLvlLbl val="0"/>
      </c:catAx>
      <c:valAx>
        <c:axId val="619611080"/>
        <c:scaling>
          <c:orientation val="minMax"/>
          <c:max val="30000"/>
          <c:min val="-30000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61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Source_S1Fig!$D$2</c:f>
              <c:strCache>
                <c:ptCount val="1"/>
                <c:pt idx="0">
                  <c:v>% DOA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4925">
                <a:solidFill>
                  <a:schemeClr val="accent1"/>
                </a:solidFill>
              </a:ln>
              <a:effectLst/>
            </c:spPr>
          </c:marker>
          <c:cat>
            <c:strRef>
              <c:f>Source_S1Fig!$B$3:$B$21</c:f>
              <c:strCache>
                <c:ptCount val="19"/>
                <c:pt idx="0">
                  <c:v>Under 1</c:v>
                </c:pt>
                <c:pt idx="1">
                  <c:v>1 - 4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Source_S1Fig!$D$3:$D$21</c:f>
              <c:numCache>
                <c:formatCode>0.0%</c:formatCode>
                <c:ptCount val="19"/>
                <c:pt idx="0">
                  <c:v>2.0270270270270271E-2</c:v>
                </c:pt>
                <c:pt idx="1">
                  <c:v>3.3783783783783786E-2</c:v>
                </c:pt>
                <c:pt idx="2">
                  <c:v>1.3513513513513514E-2</c:v>
                </c:pt>
                <c:pt idx="3">
                  <c:v>2.364864864864865E-2</c:v>
                </c:pt>
                <c:pt idx="4">
                  <c:v>3.0405405405405407E-2</c:v>
                </c:pt>
                <c:pt idx="5">
                  <c:v>2.364864864864865E-2</c:v>
                </c:pt>
                <c:pt idx="6">
                  <c:v>8.1081081081081086E-2</c:v>
                </c:pt>
                <c:pt idx="7">
                  <c:v>6.7567567567567571E-2</c:v>
                </c:pt>
                <c:pt idx="8">
                  <c:v>7.0945945945945943E-2</c:v>
                </c:pt>
                <c:pt idx="9">
                  <c:v>8.7837837837837843E-2</c:v>
                </c:pt>
                <c:pt idx="10">
                  <c:v>6.0810810810810814E-2</c:v>
                </c:pt>
                <c:pt idx="11">
                  <c:v>5.7432432432432436E-2</c:v>
                </c:pt>
                <c:pt idx="12">
                  <c:v>3.7162162162162164E-2</c:v>
                </c:pt>
                <c:pt idx="13">
                  <c:v>5.4054054054054057E-2</c:v>
                </c:pt>
                <c:pt idx="14">
                  <c:v>4.0540540540540543E-2</c:v>
                </c:pt>
                <c:pt idx="15">
                  <c:v>7.77027027027027E-2</c:v>
                </c:pt>
                <c:pt idx="16">
                  <c:v>7.0945945945945943E-2</c:v>
                </c:pt>
                <c:pt idx="17">
                  <c:v>5.4054054054054057E-2</c:v>
                </c:pt>
                <c:pt idx="18">
                  <c:v>9.45945945945946E-2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7-4C53-B9AF-48BCA99C1D99}"/>
            </c:ext>
          </c:extLst>
        </c:ser>
        <c:ser>
          <c:idx val="1"/>
          <c:order val="1"/>
          <c:tx>
            <c:strRef>
              <c:f>Source_S1Fig!$F$2</c:f>
              <c:strCache>
                <c:ptCount val="1"/>
                <c:pt idx="0">
                  <c:v>% Hospital-based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4925">
                <a:solidFill>
                  <a:schemeClr val="accent2"/>
                </a:solidFill>
              </a:ln>
              <a:effectLst/>
            </c:spPr>
          </c:marker>
          <c:cat>
            <c:strRef>
              <c:f>Source_S1Fig!$B$3:$B$21</c:f>
              <c:strCache>
                <c:ptCount val="19"/>
                <c:pt idx="0">
                  <c:v>Under 1</c:v>
                </c:pt>
                <c:pt idx="1">
                  <c:v>1 - 4</c:v>
                </c:pt>
                <c:pt idx="2">
                  <c:v>5 - 9</c:v>
                </c:pt>
                <c:pt idx="3">
                  <c:v>10 - 14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80 - 84</c:v>
                </c:pt>
                <c:pt idx="18">
                  <c:v>85+</c:v>
                </c:pt>
              </c:strCache>
            </c:strRef>
          </c:cat>
          <c:val>
            <c:numRef>
              <c:f>Source_S1Fig!$F$3:$F$21</c:f>
              <c:numCache>
                <c:formatCode>0.0%</c:formatCode>
                <c:ptCount val="19"/>
                <c:pt idx="0">
                  <c:v>0.13333333333333333</c:v>
                </c:pt>
                <c:pt idx="1">
                  <c:v>6.3063063063063057E-2</c:v>
                </c:pt>
                <c:pt idx="2">
                  <c:v>2.5225225225225224E-2</c:v>
                </c:pt>
                <c:pt idx="3">
                  <c:v>1.9819819819819819E-2</c:v>
                </c:pt>
                <c:pt idx="4">
                  <c:v>3.6036036036036036E-2</c:v>
                </c:pt>
                <c:pt idx="5">
                  <c:v>3.9639639639639637E-2</c:v>
                </c:pt>
                <c:pt idx="6">
                  <c:v>6.4864864864864868E-2</c:v>
                </c:pt>
                <c:pt idx="7">
                  <c:v>9.1891891891891897E-2</c:v>
                </c:pt>
                <c:pt idx="8">
                  <c:v>7.2072072072072071E-2</c:v>
                </c:pt>
                <c:pt idx="9">
                  <c:v>5.4054054054054057E-2</c:v>
                </c:pt>
                <c:pt idx="10">
                  <c:v>4.8648648648648651E-2</c:v>
                </c:pt>
                <c:pt idx="11">
                  <c:v>4.8648648648648651E-2</c:v>
                </c:pt>
                <c:pt idx="12">
                  <c:v>3.6036036036036036E-2</c:v>
                </c:pt>
                <c:pt idx="13">
                  <c:v>4.8648648648648651E-2</c:v>
                </c:pt>
                <c:pt idx="14">
                  <c:v>3.783783783783784E-2</c:v>
                </c:pt>
                <c:pt idx="15">
                  <c:v>5.9459459459459463E-2</c:v>
                </c:pt>
                <c:pt idx="16">
                  <c:v>3.4234234234234232E-2</c:v>
                </c:pt>
                <c:pt idx="17">
                  <c:v>4.1441441441441441E-2</c:v>
                </c:pt>
                <c:pt idx="18">
                  <c:v>4.5045045045045043E-2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7-4C53-B9AF-48BCA99C1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74880"/>
        <c:axId val="1"/>
      </c:lineChart>
      <c:catAx>
        <c:axId val="12551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 (years)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Proportion of deaths (%)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 w="2857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1748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5</xdr:row>
      <xdr:rowOff>15240</xdr:rowOff>
    </xdr:from>
    <xdr:to>
      <xdr:col>20</xdr:col>
      <xdr:colOff>190500</xdr:colOff>
      <xdr:row>26</xdr:row>
      <xdr:rowOff>7620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D34FA963-00AB-4D9A-A284-FF0D3A11D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32</xdr:row>
      <xdr:rowOff>114300</xdr:rowOff>
    </xdr:from>
    <xdr:to>
      <xdr:col>20</xdr:col>
      <xdr:colOff>167640</xdr:colOff>
      <xdr:row>57</xdr:row>
      <xdr:rowOff>26378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628E3F-3E07-4588-9DE1-A8A8E3478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53340</xdr:colOff>
      <xdr:row>64</xdr:row>
      <xdr:rowOff>15240</xdr:rowOff>
    </xdr:from>
    <xdr:to>
      <xdr:col>20</xdr:col>
      <xdr:colOff>182880</xdr:colOff>
      <xdr:row>89</xdr:row>
      <xdr:rowOff>3518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91FA0-B9BC-4FD9-B594-387643E6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94</xdr:row>
      <xdr:rowOff>0</xdr:rowOff>
    </xdr:from>
    <xdr:to>
      <xdr:col>21</xdr:col>
      <xdr:colOff>129540</xdr:colOff>
      <xdr:row>119</xdr:row>
      <xdr:rowOff>148298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659F75-3A88-4B55-BD39-C77027C76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1</xdr:row>
      <xdr:rowOff>91440</xdr:rowOff>
    </xdr:from>
    <xdr:to>
      <xdr:col>19</xdr:col>
      <xdr:colOff>247650</xdr:colOff>
      <xdr:row>23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F26434-B856-4974-B733-FFF712139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2FD7-3AB3-4CF7-9ADF-50380B454E82}">
  <dimension ref="A1:AS166"/>
  <sheetViews>
    <sheetView tabSelected="1" workbookViewId="0">
      <selection activeCell="I11" sqref="I11"/>
    </sheetView>
  </sheetViews>
  <sheetFormatPr defaultRowHeight="14.4" x14ac:dyDescent="0.55000000000000004"/>
  <cols>
    <col min="1" max="1" width="6.41796875" bestFit="1" customWidth="1"/>
    <col min="2" max="2" width="49.20703125" bestFit="1" customWidth="1"/>
  </cols>
  <sheetData>
    <row r="1" spans="1:45" ht="22.5" x14ac:dyDescent="0.55000000000000004">
      <c r="A1" s="200" t="s">
        <v>389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"/>
      <c r="AB1" s="2"/>
      <c r="AC1" s="2"/>
      <c r="AD1" s="2"/>
    </row>
    <row r="2" spans="1:45" ht="15" x14ac:dyDescent="0.55000000000000004">
      <c r="A2" s="3"/>
      <c r="B2" s="4"/>
      <c r="C2" s="1"/>
      <c r="D2" s="1"/>
      <c r="E2" s="1"/>
      <c r="F2" s="5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7">
        <v>0</v>
      </c>
      <c r="AA2" s="7">
        <v>1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12</v>
      </c>
      <c r="AN2" s="8" t="s">
        <v>13</v>
      </c>
      <c r="AO2" s="8" t="s">
        <v>14</v>
      </c>
      <c r="AP2" s="8" t="s">
        <v>15</v>
      </c>
      <c r="AQ2" s="8" t="s">
        <v>16</v>
      </c>
      <c r="AR2" s="8" t="s">
        <v>17</v>
      </c>
      <c r="AS2" s="8"/>
    </row>
    <row r="3" spans="1:45" x14ac:dyDescent="0.55000000000000004">
      <c r="A3" s="9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2" t="s">
        <v>43</v>
      </c>
      <c r="AA3" s="12" t="s">
        <v>44</v>
      </c>
      <c r="AB3" s="12" t="s">
        <v>45</v>
      </c>
      <c r="AC3" s="12" t="s">
        <v>46</v>
      </c>
      <c r="AD3" s="12" t="s">
        <v>47</v>
      </c>
      <c r="AE3" s="12" t="s">
        <v>48</v>
      </c>
      <c r="AF3" s="12" t="s">
        <v>49</v>
      </c>
      <c r="AG3" s="12" t="s">
        <v>50</v>
      </c>
      <c r="AH3" s="12" t="s">
        <v>51</v>
      </c>
      <c r="AI3" s="12" t="s">
        <v>52</v>
      </c>
      <c r="AJ3" s="12" t="s">
        <v>53</v>
      </c>
      <c r="AK3" s="12" t="s">
        <v>54</v>
      </c>
      <c r="AL3" s="12" t="s">
        <v>55</v>
      </c>
      <c r="AM3" s="12" t="s">
        <v>56</v>
      </c>
      <c r="AN3" s="12" t="s">
        <v>57</v>
      </c>
      <c r="AO3" s="12" t="s">
        <v>58</v>
      </c>
      <c r="AP3" s="12" t="s">
        <v>59</v>
      </c>
      <c r="AQ3" s="12" t="s">
        <v>60</v>
      </c>
      <c r="AR3" s="12" t="s">
        <v>61</v>
      </c>
      <c r="AS3" s="12" t="s">
        <v>62</v>
      </c>
    </row>
    <row r="4" spans="1:45" x14ac:dyDescent="0.55000000000000004">
      <c r="A4" s="13" t="s">
        <v>63</v>
      </c>
      <c r="B4" s="13" t="s">
        <v>64</v>
      </c>
      <c r="C4" s="14">
        <v>456</v>
      </c>
      <c r="D4" s="14">
        <v>215</v>
      </c>
      <c r="E4" s="14">
        <v>241</v>
      </c>
      <c r="F4" s="15">
        <v>29</v>
      </c>
      <c r="G4" s="15">
        <v>9</v>
      </c>
      <c r="H4" s="15">
        <v>9</v>
      </c>
      <c r="I4" s="15">
        <v>6</v>
      </c>
      <c r="J4" s="15">
        <v>13</v>
      </c>
      <c r="K4" s="15">
        <v>6</v>
      </c>
      <c r="L4" s="15">
        <v>17</v>
      </c>
      <c r="M4" s="15">
        <v>16</v>
      </c>
      <c r="N4" s="15">
        <v>14</v>
      </c>
      <c r="O4" s="15">
        <v>14</v>
      </c>
      <c r="P4" s="15">
        <v>10</v>
      </c>
      <c r="Q4" s="15">
        <v>8</v>
      </c>
      <c r="R4" s="15">
        <v>10</v>
      </c>
      <c r="S4" s="15">
        <v>11</v>
      </c>
      <c r="T4" s="15">
        <v>7</v>
      </c>
      <c r="U4" s="15">
        <v>13</v>
      </c>
      <c r="V4" s="15">
        <v>8</v>
      </c>
      <c r="W4" s="15">
        <v>7</v>
      </c>
      <c r="X4" s="15">
        <v>6</v>
      </c>
      <c r="Y4" s="15">
        <v>2</v>
      </c>
      <c r="Z4" s="15">
        <v>22</v>
      </c>
      <c r="AA4" s="15">
        <v>7</v>
      </c>
      <c r="AB4" s="15">
        <v>11</v>
      </c>
      <c r="AC4" s="15">
        <v>6</v>
      </c>
      <c r="AD4" s="15">
        <v>6</v>
      </c>
      <c r="AE4" s="15">
        <v>6</v>
      </c>
      <c r="AF4" s="15">
        <v>20</v>
      </c>
      <c r="AG4" s="15">
        <v>25</v>
      </c>
      <c r="AH4" s="15">
        <v>15</v>
      </c>
      <c r="AI4" s="15">
        <v>10</v>
      </c>
      <c r="AJ4" s="15">
        <v>15</v>
      </c>
      <c r="AK4" s="15">
        <v>10</v>
      </c>
      <c r="AL4" s="15">
        <v>8</v>
      </c>
      <c r="AM4" s="15">
        <v>14</v>
      </c>
      <c r="AN4" s="15">
        <v>8</v>
      </c>
      <c r="AO4" s="15">
        <v>16</v>
      </c>
      <c r="AP4" s="15">
        <v>11</v>
      </c>
      <c r="AQ4" s="15">
        <v>13</v>
      </c>
      <c r="AR4" s="15">
        <v>16</v>
      </c>
      <c r="AS4" s="15">
        <v>2</v>
      </c>
    </row>
    <row r="5" spans="1:45" x14ac:dyDescent="0.55000000000000004">
      <c r="A5" s="13" t="s">
        <v>65</v>
      </c>
      <c r="B5" s="13" t="s">
        <v>66</v>
      </c>
      <c r="C5" s="14">
        <v>207</v>
      </c>
      <c r="D5" s="14">
        <v>100</v>
      </c>
      <c r="E5" s="14">
        <v>107</v>
      </c>
      <c r="F5" s="16">
        <v>25</v>
      </c>
      <c r="G5" s="16">
        <v>7</v>
      </c>
      <c r="H5" s="16">
        <v>5</v>
      </c>
      <c r="I5" s="16">
        <v>3</v>
      </c>
      <c r="J5" s="16">
        <v>4</v>
      </c>
      <c r="K5" s="16">
        <v>3</v>
      </c>
      <c r="L5" s="16">
        <v>2</v>
      </c>
      <c r="M5" s="16">
        <v>10</v>
      </c>
      <c r="N5" s="16">
        <v>9</v>
      </c>
      <c r="O5" s="16">
        <v>6</v>
      </c>
      <c r="P5" s="16">
        <v>3</v>
      </c>
      <c r="Q5" s="16">
        <v>3</v>
      </c>
      <c r="R5" s="16">
        <v>4</v>
      </c>
      <c r="S5" s="16">
        <v>5</v>
      </c>
      <c r="T5" s="16">
        <v>1</v>
      </c>
      <c r="U5" s="16">
        <v>1</v>
      </c>
      <c r="V5" s="16">
        <v>4</v>
      </c>
      <c r="W5" s="16">
        <v>2</v>
      </c>
      <c r="X5" s="16">
        <v>2</v>
      </c>
      <c r="Y5" s="16">
        <v>1</v>
      </c>
      <c r="Z5" s="16">
        <v>19</v>
      </c>
      <c r="AA5" s="16">
        <v>5</v>
      </c>
      <c r="AB5" s="16">
        <v>5</v>
      </c>
      <c r="AC5" s="16">
        <v>3</v>
      </c>
      <c r="AD5" s="16">
        <v>2</v>
      </c>
      <c r="AE5" s="16">
        <v>3</v>
      </c>
      <c r="AF5" s="16">
        <v>13</v>
      </c>
      <c r="AG5" s="16">
        <v>16</v>
      </c>
      <c r="AH5" s="16">
        <v>11</v>
      </c>
      <c r="AI5" s="16">
        <v>7</v>
      </c>
      <c r="AJ5" s="16">
        <v>6</v>
      </c>
      <c r="AK5" s="16">
        <v>2</v>
      </c>
      <c r="AL5" s="16">
        <v>2</v>
      </c>
      <c r="AM5" s="16">
        <v>4</v>
      </c>
      <c r="AN5" s="16">
        <v>1</v>
      </c>
      <c r="AO5" s="16">
        <v>3</v>
      </c>
      <c r="AP5" s="16">
        <v>1</v>
      </c>
      <c r="AQ5" s="16">
        <v>0</v>
      </c>
      <c r="AR5" s="16">
        <v>2</v>
      </c>
      <c r="AS5" s="16">
        <v>2</v>
      </c>
    </row>
    <row r="6" spans="1:45" x14ac:dyDescent="0.55000000000000004">
      <c r="A6" s="13" t="s">
        <v>67</v>
      </c>
      <c r="B6" s="13" t="s">
        <v>68</v>
      </c>
      <c r="C6" s="14">
        <v>140</v>
      </c>
      <c r="D6" s="14">
        <v>64</v>
      </c>
      <c r="E6" s="14">
        <v>76</v>
      </c>
      <c r="F6" s="14">
        <v>4</v>
      </c>
      <c r="G6" s="14">
        <v>3</v>
      </c>
      <c r="H6" s="14">
        <v>3</v>
      </c>
      <c r="I6" s="14">
        <v>3</v>
      </c>
      <c r="J6" s="14">
        <v>4</v>
      </c>
      <c r="K6" s="14">
        <v>2</v>
      </c>
      <c r="L6" s="14">
        <v>2</v>
      </c>
      <c r="M6" s="14">
        <v>9</v>
      </c>
      <c r="N6" s="14">
        <v>9</v>
      </c>
      <c r="O6" s="14">
        <v>6</v>
      </c>
      <c r="P6" s="14">
        <v>3</v>
      </c>
      <c r="Q6" s="14">
        <v>2</v>
      </c>
      <c r="R6" s="14">
        <v>4</v>
      </c>
      <c r="S6" s="14">
        <v>4</v>
      </c>
      <c r="T6" s="14">
        <v>0</v>
      </c>
      <c r="U6" s="14">
        <v>1</v>
      </c>
      <c r="V6" s="14">
        <v>1</v>
      </c>
      <c r="W6" s="14">
        <v>2</v>
      </c>
      <c r="X6" s="14">
        <v>2</v>
      </c>
      <c r="Y6" s="14">
        <v>0</v>
      </c>
      <c r="Z6" s="14">
        <v>6</v>
      </c>
      <c r="AA6" s="14">
        <v>3</v>
      </c>
      <c r="AB6" s="14">
        <v>2</v>
      </c>
      <c r="AC6" s="14">
        <v>2</v>
      </c>
      <c r="AD6" s="14">
        <v>0</v>
      </c>
      <c r="AE6" s="14">
        <v>3</v>
      </c>
      <c r="AF6" s="14">
        <v>12</v>
      </c>
      <c r="AG6" s="14">
        <v>14</v>
      </c>
      <c r="AH6" s="14">
        <v>10</v>
      </c>
      <c r="AI6" s="14">
        <v>6</v>
      </c>
      <c r="AJ6" s="14">
        <v>6</v>
      </c>
      <c r="AK6" s="14">
        <v>2</v>
      </c>
      <c r="AL6" s="14">
        <v>1</v>
      </c>
      <c r="AM6" s="14">
        <v>4</v>
      </c>
      <c r="AN6" s="14">
        <v>0</v>
      </c>
      <c r="AO6" s="14">
        <v>1</v>
      </c>
      <c r="AP6" s="14">
        <v>1</v>
      </c>
      <c r="AQ6" s="14">
        <v>0</v>
      </c>
      <c r="AR6" s="14">
        <v>1</v>
      </c>
      <c r="AS6" s="14">
        <v>2</v>
      </c>
    </row>
    <row r="7" spans="1:45" x14ac:dyDescent="0.55000000000000004">
      <c r="A7" s="17" t="s">
        <v>69</v>
      </c>
      <c r="B7" s="18" t="s">
        <v>70</v>
      </c>
      <c r="C7" s="19">
        <v>4</v>
      </c>
      <c r="D7" s="20">
        <v>3</v>
      </c>
      <c r="E7" s="20">
        <v>1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1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1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</row>
    <row r="8" spans="1:45" x14ac:dyDescent="0.55000000000000004">
      <c r="A8" s="13" t="s">
        <v>71</v>
      </c>
      <c r="B8" s="13" t="s">
        <v>72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</row>
    <row r="9" spans="1:45" x14ac:dyDescent="0.55000000000000004">
      <c r="A9" s="17" t="s">
        <v>73</v>
      </c>
      <c r="B9" s="22" t="s">
        <v>74</v>
      </c>
      <c r="C9" s="19">
        <v>0</v>
      </c>
      <c r="D9" s="20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</row>
    <row r="10" spans="1:45" x14ac:dyDescent="0.55000000000000004">
      <c r="A10" s="17" t="s">
        <v>75</v>
      </c>
      <c r="B10" s="22" t="s">
        <v>76</v>
      </c>
      <c r="C10" s="19">
        <v>0</v>
      </c>
      <c r="D10" s="20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</row>
    <row r="11" spans="1:45" x14ac:dyDescent="0.55000000000000004">
      <c r="A11" s="17" t="s">
        <v>77</v>
      </c>
      <c r="B11" s="22" t="s">
        <v>78</v>
      </c>
      <c r="C11" s="19">
        <v>0</v>
      </c>
      <c r="D11" s="20">
        <v>0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</row>
    <row r="12" spans="1:45" x14ac:dyDescent="0.55000000000000004">
      <c r="A12" s="17" t="s">
        <v>79</v>
      </c>
      <c r="B12" s="23" t="s">
        <v>80</v>
      </c>
      <c r="C12" s="19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</row>
    <row r="13" spans="1:45" x14ac:dyDescent="0.55000000000000004">
      <c r="A13" s="17" t="s">
        <v>81</v>
      </c>
      <c r="B13" s="18" t="s">
        <v>82</v>
      </c>
      <c r="C13" s="19">
        <v>102</v>
      </c>
      <c r="D13" s="20">
        <v>43</v>
      </c>
      <c r="E13" s="20">
        <v>59</v>
      </c>
      <c r="F13" s="21">
        <v>1</v>
      </c>
      <c r="G13" s="21">
        <v>1</v>
      </c>
      <c r="H13" s="21">
        <v>0</v>
      </c>
      <c r="I13" s="21">
        <v>2</v>
      </c>
      <c r="J13" s="21">
        <v>2</v>
      </c>
      <c r="K13" s="21">
        <v>2</v>
      </c>
      <c r="L13" s="21">
        <v>1</v>
      </c>
      <c r="M13" s="21">
        <v>8</v>
      </c>
      <c r="N13" s="21">
        <v>6</v>
      </c>
      <c r="O13" s="21">
        <v>5</v>
      </c>
      <c r="P13" s="21">
        <v>3</v>
      </c>
      <c r="Q13" s="21">
        <v>2</v>
      </c>
      <c r="R13" s="21">
        <v>3</v>
      </c>
      <c r="S13" s="21">
        <v>4</v>
      </c>
      <c r="T13" s="21">
        <v>0</v>
      </c>
      <c r="U13" s="21">
        <v>1</v>
      </c>
      <c r="V13" s="21">
        <v>1</v>
      </c>
      <c r="W13" s="21">
        <v>0</v>
      </c>
      <c r="X13" s="21">
        <v>1</v>
      </c>
      <c r="Y13" s="21">
        <v>0</v>
      </c>
      <c r="Z13" s="21">
        <v>3</v>
      </c>
      <c r="AA13" s="21">
        <v>1</v>
      </c>
      <c r="AB13" s="21">
        <v>1</v>
      </c>
      <c r="AC13" s="21">
        <v>1</v>
      </c>
      <c r="AD13" s="21">
        <v>0</v>
      </c>
      <c r="AE13" s="21">
        <v>3</v>
      </c>
      <c r="AF13" s="21">
        <v>10</v>
      </c>
      <c r="AG13" s="21">
        <v>12</v>
      </c>
      <c r="AH13" s="21">
        <v>9</v>
      </c>
      <c r="AI13" s="21">
        <v>6</v>
      </c>
      <c r="AJ13" s="21">
        <v>6</v>
      </c>
      <c r="AK13" s="21">
        <v>2</v>
      </c>
      <c r="AL13" s="21">
        <v>1</v>
      </c>
      <c r="AM13" s="21">
        <v>2</v>
      </c>
      <c r="AN13" s="21">
        <v>0</v>
      </c>
      <c r="AO13" s="21">
        <v>1</v>
      </c>
      <c r="AP13" s="21">
        <v>0</v>
      </c>
      <c r="AQ13" s="21">
        <v>0</v>
      </c>
      <c r="AR13" s="21">
        <v>0</v>
      </c>
      <c r="AS13" s="21">
        <v>1</v>
      </c>
    </row>
    <row r="14" spans="1:45" x14ac:dyDescent="0.55000000000000004">
      <c r="A14" s="17" t="s">
        <v>83</v>
      </c>
      <c r="B14" s="18" t="s">
        <v>84</v>
      </c>
      <c r="C14" s="19">
        <v>9</v>
      </c>
      <c r="D14" s="20">
        <v>5</v>
      </c>
      <c r="E14" s="20">
        <v>4</v>
      </c>
      <c r="F14" s="21">
        <v>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</v>
      </c>
      <c r="AA14" s="21">
        <v>1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2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</row>
    <row r="15" spans="1:45" x14ac:dyDescent="0.55000000000000004">
      <c r="A15" s="13" t="s">
        <v>85</v>
      </c>
      <c r="B15" s="13" t="s">
        <v>86</v>
      </c>
      <c r="C15" s="14">
        <v>0</v>
      </c>
      <c r="D15" s="14">
        <v>0</v>
      </c>
      <c r="E15" s="1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</row>
    <row r="16" spans="1:45" x14ac:dyDescent="0.55000000000000004">
      <c r="A16" s="17" t="s">
        <v>87</v>
      </c>
      <c r="B16" s="22" t="s">
        <v>88</v>
      </c>
      <c r="C16" s="19">
        <v>0</v>
      </c>
      <c r="D16" s="20">
        <v>0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</row>
    <row r="17" spans="1:45" x14ac:dyDescent="0.55000000000000004">
      <c r="A17" s="17" t="s">
        <v>89</v>
      </c>
      <c r="B17" s="22" t="s">
        <v>90</v>
      </c>
      <c r="C17" s="19">
        <v>0</v>
      </c>
      <c r="D17" s="20">
        <v>0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</row>
    <row r="18" spans="1:45" x14ac:dyDescent="0.55000000000000004">
      <c r="A18" s="17" t="s">
        <v>91</v>
      </c>
      <c r="B18" s="22" t="s">
        <v>92</v>
      </c>
      <c r="C18" s="19">
        <v>0</v>
      </c>
      <c r="D18" s="20">
        <v>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</row>
    <row r="19" spans="1:45" x14ac:dyDescent="0.55000000000000004">
      <c r="A19" s="17" t="s">
        <v>93</v>
      </c>
      <c r="B19" s="22" t="s">
        <v>94</v>
      </c>
      <c r="C19" s="19">
        <v>0</v>
      </c>
      <c r="D19" s="20">
        <v>0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</row>
    <row r="20" spans="1:45" x14ac:dyDescent="0.55000000000000004">
      <c r="A20" s="17" t="s">
        <v>95</v>
      </c>
      <c r="B20" s="22" t="s">
        <v>96</v>
      </c>
      <c r="C20" s="19">
        <v>0</v>
      </c>
      <c r="D20" s="20">
        <v>0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x14ac:dyDescent="0.55000000000000004">
      <c r="A21" s="17" t="s">
        <v>97</v>
      </c>
      <c r="B21" s="18" t="s">
        <v>98</v>
      </c>
      <c r="C21" s="19">
        <v>3</v>
      </c>
      <c r="D21" s="20">
        <v>2</v>
      </c>
      <c r="E21" s="20">
        <v>1</v>
      </c>
      <c r="F21" s="21">
        <v>0</v>
      </c>
      <c r="G21" s="21">
        <v>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1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x14ac:dyDescent="0.55000000000000004">
      <c r="A22" s="17" t="s">
        <v>99</v>
      </c>
      <c r="B22" s="18" t="s">
        <v>100</v>
      </c>
      <c r="C22" s="19">
        <v>1</v>
      </c>
      <c r="D22" s="20">
        <v>1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x14ac:dyDescent="0.55000000000000004">
      <c r="A23" s="17" t="s">
        <v>101</v>
      </c>
      <c r="B23" s="18" t="s">
        <v>102</v>
      </c>
      <c r="C23" s="19">
        <v>0</v>
      </c>
      <c r="D23" s="20">
        <v>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x14ac:dyDescent="0.55000000000000004">
      <c r="A24" s="17" t="s">
        <v>103</v>
      </c>
      <c r="B24" s="18" t="s">
        <v>104</v>
      </c>
      <c r="C24" s="19">
        <v>12</v>
      </c>
      <c r="D24" s="20">
        <v>7</v>
      </c>
      <c r="E24" s="20">
        <v>5</v>
      </c>
      <c r="F24" s="21">
        <v>0</v>
      </c>
      <c r="G24" s="21">
        <v>1</v>
      </c>
      <c r="H24" s="21">
        <v>2</v>
      </c>
      <c r="I24" s="21">
        <v>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  <c r="Z24" s="21">
        <v>1</v>
      </c>
      <c r="AA24" s="21">
        <v>1</v>
      </c>
      <c r="AB24" s="21">
        <v>1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1</v>
      </c>
    </row>
    <row r="25" spans="1:45" x14ac:dyDescent="0.55000000000000004">
      <c r="A25" s="13" t="s">
        <v>105</v>
      </c>
      <c r="B25" s="13" t="s">
        <v>106</v>
      </c>
      <c r="C25" s="14">
        <v>0</v>
      </c>
      <c r="D25" s="14">
        <v>0</v>
      </c>
      <c r="E25" s="1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1:45" x14ac:dyDescent="0.55000000000000004">
      <c r="A26" s="17" t="s">
        <v>107</v>
      </c>
      <c r="B26" s="22" t="s">
        <v>108</v>
      </c>
      <c r="C26" s="19">
        <v>0</v>
      </c>
      <c r="D26" s="20">
        <v>0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x14ac:dyDescent="0.55000000000000004">
      <c r="A27" s="17" t="s">
        <v>109</v>
      </c>
      <c r="B27" s="22" t="s">
        <v>110</v>
      </c>
      <c r="C27" s="19">
        <v>0</v>
      </c>
      <c r="D27" s="20">
        <v>0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x14ac:dyDescent="0.55000000000000004">
      <c r="A28" s="17" t="s">
        <v>111</v>
      </c>
      <c r="B28" s="22" t="s">
        <v>112</v>
      </c>
      <c r="C28" s="19">
        <v>0</v>
      </c>
      <c r="D28" s="20">
        <v>0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</row>
    <row r="29" spans="1:45" x14ac:dyDescent="0.55000000000000004">
      <c r="A29" s="17" t="s">
        <v>113</v>
      </c>
      <c r="B29" s="22" t="s">
        <v>114</v>
      </c>
      <c r="C29" s="19">
        <v>0</v>
      </c>
      <c r="D29" s="20">
        <v>0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x14ac:dyDescent="0.55000000000000004">
      <c r="A30" s="17" t="s">
        <v>115</v>
      </c>
      <c r="B30" s="22" t="s">
        <v>116</v>
      </c>
      <c r="C30" s="19">
        <v>0</v>
      </c>
      <c r="D30" s="20">
        <v>0</v>
      </c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x14ac:dyDescent="0.55000000000000004">
      <c r="A31" s="17" t="s">
        <v>117</v>
      </c>
      <c r="B31" s="22" t="s">
        <v>118</v>
      </c>
      <c r="C31" s="19">
        <v>0</v>
      </c>
      <c r="D31" s="20">
        <v>0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 x14ac:dyDescent="0.55000000000000004">
      <c r="A32" s="17" t="s">
        <v>119</v>
      </c>
      <c r="B32" s="18" t="s">
        <v>120</v>
      </c>
      <c r="C32" s="19">
        <v>0</v>
      </c>
      <c r="D32" s="20">
        <v>0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x14ac:dyDescent="0.55000000000000004">
      <c r="A33" s="17" t="s">
        <v>121</v>
      </c>
      <c r="B33" s="18" t="s">
        <v>122</v>
      </c>
      <c r="C33" s="19">
        <v>0</v>
      </c>
      <c r="D33" s="20">
        <v>0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x14ac:dyDescent="0.55000000000000004">
      <c r="A34" s="17" t="s">
        <v>123</v>
      </c>
      <c r="B34" s="18" t="s">
        <v>124</v>
      </c>
      <c r="C34" s="19">
        <v>0</v>
      </c>
      <c r="D34" s="20">
        <v>0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x14ac:dyDescent="0.55000000000000004">
      <c r="A35" s="17" t="s">
        <v>125</v>
      </c>
      <c r="B35" s="18" t="s">
        <v>126</v>
      </c>
      <c r="C35" s="19">
        <v>0</v>
      </c>
      <c r="D35" s="20">
        <v>0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x14ac:dyDescent="0.55000000000000004">
      <c r="A36" s="13" t="s">
        <v>127</v>
      </c>
      <c r="B36" s="13" t="s">
        <v>128</v>
      </c>
      <c r="C36" s="14">
        <v>0</v>
      </c>
      <c r="D36" s="14">
        <v>0</v>
      </c>
      <c r="E36" s="1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x14ac:dyDescent="0.55000000000000004">
      <c r="A37" s="17" t="s">
        <v>129</v>
      </c>
      <c r="B37" s="22" t="s">
        <v>130</v>
      </c>
      <c r="C37" s="19">
        <v>0</v>
      </c>
      <c r="D37" s="20">
        <v>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x14ac:dyDescent="0.55000000000000004">
      <c r="A38" s="17" t="s">
        <v>131</v>
      </c>
      <c r="B38" s="22" t="s">
        <v>132</v>
      </c>
      <c r="C38" s="19">
        <v>0</v>
      </c>
      <c r="D38" s="20">
        <v>0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x14ac:dyDescent="0.55000000000000004">
      <c r="A39" s="17" t="s">
        <v>133</v>
      </c>
      <c r="B39" s="22" t="s">
        <v>134</v>
      </c>
      <c r="C39" s="19">
        <v>0</v>
      </c>
      <c r="D39" s="20">
        <v>0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x14ac:dyDescent="0.55000000000000004">
      <c r="A40" s="17" t="s">
        <v>135</v>
      </c>
      <c r="B40" s="23" t="s">
        <v>136</v>
      </c>
      <c r="C40" s="19">
        <v>0</v>
      </c>
      <c r="D40" s="20">
        <v>0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x14ac:dyDescent="0.55000000000000004">
      <c r="A41" s="17" t="s">
        <v>137</v>
      </c>
      <c r="B41" s="25" t="s">
        <v>138</v>
      </c>
      <c r="C41" s="19">
        <v>9</v>
      </c>
      <c r="D41" s="20">
        <v>3</v>
      </c>
      <c r="E41" s="20">
        <v>6</v>
      </c>
      <c r="F41" s="21">
        <v>0</v>
      </c>
      <c r="G41" s="21">
        <v>0</v>
      </c>
      <c r="H41" s="21">
        <v>1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1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  <c r="AA41" s="21">
        <v>0</v>
      </c>
      <c r="AB41" s="21">
        <v>0</v>
      </c>
      <c r="AC41" s="21">
        <v>1</v>
      </c>
      <c r="AD41" s="21">
        <v>0</v>
      </c>
      <c r="AE41" s="21">
        <v>0</v>
      </c>
      <c r="AF41" s="21">
        <v>1</v>
      </c>
      <c r="AG41" s="21">
        <v>2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1</v>
      </c>
      <c r="AQ41" s="21">
        <v>0</v>
      </c>
      <c r="AR41" s="21">
        <v>0</v>
      </c>
      <c r="AS41" s="21">
        <v>0</v>
      </c>
    </row>
    <row r="42" spans="1:45" x14ac:dyDescent="0.55000000000000004">
      <c r="A42" s="13" t="s">
        <v>139</v>
      </c>
      <c r="B42" s="13" t="s">
        <v>140</v>
      </c>
      <c r="C42" s="14">
        <v>16</v>
      </c>
      <c r="D42" s="14">
        <v>11</v>
      </c>
      <c r="E42" s="14">
        <v>5</v>
      </c>
      <c r="F42" s="14">
        <v>2</v>
      </c>
      <c r="G42" s="14">
        <v>1</v>
      </c>
      <c r="H42" s="14">
        <v>2</v>
      </c>
      <c r="I42" s="14">
        <v>0</v>
      </c>
      <c r="J42" s="14">
        <v>0</v>
      </c>
      <c r="K42" s="14">
        <v>1</v>
      </c>
      <c r="L42" s="14">
        <v>0</v>
      </c>
      <c r="M42" s="14">
        <v>1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</v>
      </c>
      <c r="T42" s="14">
        <v>0</v>
      </c>
      <c r="U42" s="14">
        <v>0</v>
      </c>
      <c r="V42" s="14">
        <v>3</v>
      </c>
      <c r="W42" s="14">
        <v>0</v>
      </c>
      <c r="X42" s="14">
        <v>0</v>
      </c>
      <c r="Y42" s="14">
        <v>0</v>
      </c>
      <c r="Z42" s="14">
        <v>1</v>
      </c>
      <c r="AA42" s="14">
        <v>0</v>
      </c>
      <c r="AB42" s="14">
        <v>1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1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2</v>
      </c>
      <c r="AP42" s="14">
        <v>0</v>
      </c>
      <c r="AQ42" s="14">
        <v>0</v>
      </c>
      <c r="AR42" s="14">
        <v>0</v>
      </c>
      <c r="AS42" s="14">
        <v>0</v>
      </c>
    </row>
    <row r="43" spans="1:45" x14ac:dyDescent="0.55000000000000004">
      <c r="A43" s="17" t="s">
        <v>141</v>
      </c>
      <c r="B43" s="22" t="s">
        <v>142</v>
      </c>
      <c r="C43" s="19">
        <v>16</v>
      </c>
      <c r="D43" s="20">
        <v>11</v>
      </c>
      <c r="E43" s="20">
        <v>5</v>
      </c>
      <c r="F43" s="21">
        <v>2</v>
      </c>
      <c r="G43" s="21">
        <v>1</v>
      </c>
      <c r="H43" s="21">
        <v>2</v>
      </c>
      <c r="I43" s="21">
        <v>0</v>
      </c>
      <c r="J43" s="21">
        <v>0</v>
      </c>
      <c r="K43" s="21">
        <v>1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  <c r="U43" s="21">
        <v>0</v>
      </c>
      <c r="V43" s="21">
        <v>3</v>
      </c>
      <c r="W43" s="21">
        <v>0</v>
      </c>
      <c r="X43" s="21">
        <v>0</v>
      </c>
      <c r="Y43" s="21">
        <v>0</v>
      </c>
      <c r="Z43" s="21">
        <v>1</v>
      </c>
      <c r="AA43" s="21">
        <v>0</v>
      </c>
      <c r="AB43" s="21">
        <v>1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1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2</v>
      </c>
      <c r="AP43" s="21">
        <v>0</v>
      </c>
      <c r="AQ43" s="21">
        <v>0</v>
      </c>
      <c r="AR43" s="21">
        <v>0</v>
      </c>
      <c r="AS43" s="21">
        <v>0</v>
      </c>
    </row>
    <row r="44" spans="1:45" x14ac:dyDescent="0.55000000000000004">
      <c r="A44" s="17" t="s">
        <v>143</v>
      </c>
      <c r="B44" s="22" t="s">
        <v>144</v>
      </c>
      <c r="C44" s="19">
        <v>0</v>
      </c>
      <c r="D44" s="20">
        <v>0</v>
      </c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x14ac:dyDescent="0.55000000000000004">
      <c r="A45" s="17" t="s">
        <v>145</v>
      </c>
      <c r="B45" s="22" t="s">
        <v>146</v>
      </c>
      <c r="C45" s="19">
        <v>0</v>
      </c>
      <c r="D45" s="20">
        <v>0</v>
      </c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</row>
    <row r="46" spans="1:45" x14ac:dyDescent="0.55000000000000004">
      <c r="A46" s="13" t="s">
        <v>147</v>
      </c>
      <c r="B46" s="13" t="s">
        <v>148</v>
      </c>
      <c r="C46" s="14">
        <v>6</v>
      </c>
      <c r="D46" s="14">
        <v>0</v>
      </c>
      <c r="E46" s="14">
        <v>6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1</v>
      </c>
      <c r="AA46" s="26">
        <v>0</v>
      </c>
      <c r="AB46" s="26">
        <v>0</v>
      </c>
      <c r="AC46" s="26">
        <v>0</v>
      </c>
      <c r="AD46" s="26">
        <v>2</v>
      </c>
      <c r="AE46" s="26">
        <v>0</v>
      </c>
      <c r="AF46" s="26">
        <v>1</v>
      </c>
      <c r="AG46" s="26">
        <v>2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</row>
    <row r="47" spans="1:45" x14ac:dyDescent="0.55000000000000004">
      <c r="A47" s="17" t="s">
        <v>149</v>
      </c>
      <c r="B47" s="22" t="s">
        <v>150</v>
      </c>
      <c r="C47" s="19">
        <v>0</v>
      </c>
      <c r="D47" s="20">
        <v>0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x14ac:dyDescent="0.55000000000000004">
      <c r="A48" s="17" t="s">
        <v>151</v>
      </c>
      <c r="B48" s="22" t="s">
        <v>152</v>
      </c>
      <c r="C48" s="19">
        <v>0</v>
      </c>
      <c r="D48" s="20">
        <v>0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x14ac:dyDescent="0.55000000000000004">
      <c r="A49" s="17" t="s">
        <v>153</v>
      </c>
      <c r="B49" s="22" t="s">
        <v>154</v>
      </c>
      <c r="C49" s="19">
        <v>3</v>
      </c>
      <c r="D49" s="20">
        <v>0</v>
      </c>
      <c r="E49" s="20">
        <v>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2</v>
      </c>
      <c r="AE49" s="21">
        <v>0</v>
      </c>
      <c r="AF49" s="21">
        <v>1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</row>
    <row r="50" spans="1:45" x14ac:dyDescent="0.55000000000000004">
      <c r="A50" s="17" t="s">
        <v>155</v>
      </c>
      <c r="B50" s="22" t="s">
        <v>156</v>
      </c>
      <c r="C50" s="19">
        <v>0</v>
      </c>
      <c r="D50" s="20">
        <v>0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x14ac:dyDescent="0.55000000000000004">
      <c r="A51" s="17" t="s">
        <v>157</v>
      </c>
      <c r="B51" s="22" t="s">
        <v>158</v>
      </c>
      <c r="C51" s="19">
        <v>1</v>
      </c>
      <c r="D51" s="20">
        <v>0</v>
      </c>
      <c r="E51" s="20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x14ac:dyDescent="0.55000000000000004">
      <c r="A52" s="17" t="s">
        <v>159</v>
      </c>
      <c r="B52" s="23" t="s">
        <v>160</v>
      </c>
      <c r="C52" s="19">
        <v>2</v>
      </c>
      <c r="D52" s="20">
        <v>0</v>
      </c>
      <c r="E52" s="20">
        <v>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2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x14ac:dyDescent="0.55000000000000004">
      <c r="A53" s="13" t="s">
        <v>161</v>
      </c>
      <c r="B53" s="13" t="s">
        <v>162</v>
      </c>
      <c r="C53" s="14">
        <v>33</v>
      </c>
      <c r="D53" s="14">
        <v>19</v>
      </c>
      <c r="E53" s="14">
        <v>14</v>
      </c>
      <c r="F53" s="14">
        <v>16</v>
      </c>
      <c r="G53" s="14">
        <v>2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1</v>
      </c>
      <c r="Z53" s="14">
        <v>10</v>
      </c>
      <c r="AA53" s="14">
        <v>1</v>
      </c>
      <c r="AB53" s="14">
        <v>2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1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</row>
    <row r="54" spans="1:45" x14ac:dyDescent="0.55000000000000004">
      <c r="A54" s="17" t="s">
        <v>163</v>
      </c>
      <c r="B54" s="22" t="s">
        <v>164</v>
      </c>
      <c r="C54" s="19">
        <v>11</v>
      </c>
      <c r="D54" s="20">
        <v>6</v>
      </c>
      <c r="E54" s="20">
        <v>5</v>
      </c>
      <c r="F54" s="21">
        <v>4</v>
      </c>
      <c r="G54" s="21">
        <v>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5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</row>
    <row r="55" spans="1:45" x14ac:dyDescent="0.55000000000000004">
      <c r="A55" s="17" t="s">
        <v>165</v>
      </c>
      <c r="B55" s="22" t="s">
        <v>166</v>
      </c>
      <c r="C55" s="19">
        <v>6</v>
      </c>
      <c r="D55" s="20">
        <v>5</v>
      </c>
      <c r="E55" s="20">
        <v>1</v>
      </c>
      <c r="F55" s="21">
        <v>5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1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x14ac:dyDescent="0.55000000000000004">
      <c r="A56" s="17" t="s">
        <v>167</v>
      </c>
      <c r="B56" s="22" t="s">
        <v>168</v>
      </c>
      <c r="C56" s="19">
        <v>16</v>
      </c>
      <c r="D56" s="20">
        <v>8</v>
      </c>
      <c r="E56" s="20">
        <v>8</v>
      </c>
      <c r="F56" s="21">
        <v>7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1</v>
      </c>
      <c r="Z56" s="21">
        <v>4</v>
      </c>
      <c r="AA56" s="21">
        <v>1</v>
      </c>
      <c r="AB56" s="21">
        <v>2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1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x14ac:dyDescent="0.55000000000000004">
      <c r="A57" s="13" t="s">
        <v>169</v>
      </c>
      <c r="B57" s="13" t="s">
        <v>170</v>
      </c>
      <c r="C57" s="14">
        <v>12</v>
      </c>
      <c r="D57" s="14">
        <v>6</v>
      </c>
      <c r="E57" s="14">
        <v>6</v>
      </c>
      <c r="F57" s="14">
        <v>3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14">
        <v>1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14">
        <v>1</v>
      </c>
      <c r="AB57" s="14">
        <v>0</v>
      </c>
      <c r="AC57" s="14">
        <v>1</v>
      </c>
      <c r="AD57" s="14">
        <v>0</v>
      </c>
      <c r="AE57" s="14">
        <v>0</v>
      </c>
      <c r="AF57" s="14">
        <v>0</v>
      </c>
      <c r="AG57" s="14">
        <v>0</v>
      </c>
      <c r="AH57" s="14">
        <v>1</v>
      </c>
      <c r="AI57" s="14">
        <v>0</v>
      </c>
      <c r="AJ57" s="14">
        <v>0</v>
      </c>
      <c r="AK57" s="14">
        <v>0</v>
      </c>
      <c r="AL57" s="14">
        <v>1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1</v>
      </c>
      <c r="AS57" s="14">
        <v>0</v>
      </c>
    </row>
    <row r="58" spans="1:45" x14ac:dyDescent="0.55000000000000004">
      <c r="A58" s="17" t="s">
        <v>171</v>
      </c>
      <c r="B58" s="22" t="s">
        <v>172</v>
      </c>
      <c r="C58" s="19">
        <v>6</v>
      </c>
      <c r="D58" s="20">
        <v>3</v>
      </c>
      <c r="E58" s="20">
        <v>3</v>
      </c>
      <c r="F58" s="21">
        <v>2</v>
      </c>
      <c r="G58" s="21">
        <v>1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1</v>
      </c>
      <c r="AA58" s="21">
        <v>1</v>
      </c>
      <c r="AB58" s="21">
        <v>0</v>
      </c>
      <c r="AC58" s="21">
        <v>1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x14ac:dyDescent="0.55000000000000004">
      <c r="A59" s="17" t="s">
        <v>173</v>
      </c>
      <c r="B59" s="22" t="s">
        <v>174</v>
      </c>
      <c r="C59" s="19">
        <v>0</v>
      </c>
      <c r="D59" s="20">
        <v>0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x14ac:dyDescent="0.55000000000000004">
      <c r="A60" s="17" t="s">
        <v>175</v>
      </c>
      <c r="B60" s="22" t="s">
        <v>176</v>
      </c>
      <c r="C60" s="19">
        <v>0</v>
      </c>
      <c r="D60" s="20">
        <v>0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x14ac:dyDescent="0.55000000000000004">
      <c r="A61" s="17" t="s">
        <v>177</v>
      </c>
      <c r="B61" s="22" t="s">
        <v>178</v>
      </c>
      <c r="C61" s="19">
        <v>5</v>
      </c>
      <c r="D61" s="20">
        <v>2</v>
      </c>
      <c r="E61" s="20">
        <v>3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1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0</v>
      </c>
      <c r="AJ61" s="21">
        <v>0</v>
      </c>
      <c r="AK61" s="21">
        <v>0</v>
      </c>
      <c r="AL61" s="21">
        <v>1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1</v>
      </c>
      <c r="AS61" s="21">
        <v>0</v>
      </c>
    </row>
    <row r="62" spans="1:45" x14ac:dyDescent="0.55000000000000004">
      <c r="A62" s="17" t="s">
        <v>179</v>
      </c>
      <c r="B62" s="23" t="s">
        <v>180</v>
      </c>
      <c r="C62" s="19">
        <v>1</v>
      </c>
      <c r="D62" s="20">
        <v>1</v>
      </c>
      <c r="E62" s="20">
        <v>0</v>
      </c>
      <c r="F62" s="21">
        <v>1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x14ac:dyDescent="0.55000000000000004">
      <c r="A63" s="13" t="s">
        <v>181</v>
      </c>
      <c r="B63" s="13" t="s">
        <v>182</v>
      </c>
      <c r="C63" s="14">
        <v>205</v>
      </c>
      <c r="D63" s="14">
        <v>86</v>
      </c>
      <c r="E63" s="14">
        <v>119</v>
      </c>
      <c r="F63" s="16">
        <v>3</v>
      </c>
      <c r="G63" s="16">
        <v>1</v>
      </c>
      <c r="H63" s="16">
        <v>4</v>
      </c>
      <c r="I63" s="16">
        <v>2</v>
      </c>
      <c r="J63" s="16">
        <v>5</v>
      </c>
      <c r="K63" s="16">
        <v>2</v>
      </c>
      <c r="L63" s="16">
        <v>10</v>
      </c>
      <c r="M63" s="16">
        <v>6</v>
      </c>
      <c r="N63" s="16">
        <v>0</v>
      </c>
      <c r="O63" s="16">
        <v>7</v>
      </c>
      <c r="P63" s="16">
        <v>5</v>
      </c>
      <c r="Q63" s="16">
        <v>3</v>
      </c>
      <c r="R63" s="16">
        <v>6</v>
      </c>
      <c r="S63" s="16">
        <v>4</v>
      </c>
      <c r="T63" s="16">
        <v>5</v>
      </c>
      <c r="U63" s="16">
        <v>10</v>
      </c>
      <c r="V63" s="16">
        <v>4</v>
      </c>
      <c r="W63" s="16">
        <v>5</v>
      </c>
      <c r="X63" s="16">
        <v>4</v>
      </c>
      <c r="Y63" s="16">
        <v>0</v>
      </c>
      <c r="Z63" s="16">
        <v>2</v>
      </c>
      <c r="AA63" s="16">
        <v>2</v>
      </c>
      <c r="AB63" s="16">
        <v>5</v>
      </c>
      <c r="AC63" s="16">
        <v>3</v>
      </c>
      <c r="AD63" s="16">
        <v>4</v>
      </c>
      <c r="AE63" s="16">
        <v>3</v>
      </c>
      <c r="AF63" s="16">
        <v>5</v>
      </c>
      <c r="AG63" s="16">
        <v>8</v>
      </c>
      <c r="AH63" s="16">
        <v>3</v>
      </c>
      <c r="AI63" s="16">
        <v>3</v>
      </c>
      <c r="AJ63" s="16">
        <v>8</v>
      </c>
      <c r="AK63" s="16">
        <v>8</v>
      </c>
      <c r="AL63" s="16">
        <v>6</v>
      </c>
      <c r="AM63" s="16">
        <v>6</v>
      </c>
      <c r="AN63" s="16">
        <v>7</v>
      </c>
      <c r="AO63" s="16">
        <v>13</v>
      </c>
      <c r="AP63" s="16">
        <v>9</v>
      </c>
      <c r="AQ63" s="16">
        <v>11</v>
      </c>
      <c r="AR63" s="16">
        <v>13</v>
      </c>
      <c r="AS63" s="16">
        <v>0</v>
      </c>
    </row>
    <row r="64" spans="1:45" x14ac:dyDescent="0.55000000000000004">
      <c r="A64" s="13" t="s">
        <v>183</v>
      </c>
      <c r="B64" s="13" t="s">
        <v>184</v>
      </c>
      <c r="C64" s="14">
        <v>38</v>
      </c>
      <c r="D64" s="14">
        <v>17</v>
      </c>
      <c r="E64" s="14">
        <v>21</v>
      </c>
      <c r="F64" s="24">
        <v>0</v>
      </c>
      <c r="G64" s="24">
        <v>1</v>
      </c>
      <c r="H64" s="24">
        <v>1</v>
      </c>
      <c r="I64" s="24">
        <v>1</v>
      </c>
      <c r="J64" s="24">
        <v>1</v>
      </c>
      <c r="K64" s="24">
        <v>0</v>
      </c>
      <c r="L64" s="24">
        <v>3</v>
      </c>
      <c r="M64" s="24">
        <v>0</v>
      </c>
      <c r="N64" s="24">
        <v>0</v>
      </c>
      <c r="O64" s="24">
        <v>0</v>
      </c>
      <c r="P64" s="24">
        <v>0</v>
      </c>
      <c r="Q64" s="24">
        <v>1</v>
      </c>
      <c r="R64" s="24">
        <v>1</v>
      </c>
      <c r="S64" s="24">
        <v>1</v>
      </c>
      <c r="T64" s="24">
        <v>3</v>
      </c>
      <c r="U64" s="24">
        <v>3</v>
      </c>
      <c r="V64" s="24">
        <v>0</v>
      </c>
      <c r="W64" s="24">
        <v>0</v>
      </c>
      <c r="X64" s="24">
        <v>1</v>
      </c>
      <c r="Y64" s="24">
        <v>0</v>
      </c>
      <c r="Z64" s="24">
        <v>1</v>
      </c>
      <c r="AA64" s="24">
        <v>1</v>
      </c>
      <c r="AB64" s="24">
        <v>1</v>
      </c>
      <c r="AC64" s="24">
        <v>0</v>
      </c>
      <c r="AD64" s="24">
        <v>0</v>
      </c>
      <c r="AE64" s="24">
        <v>0</v>
      </c>
      <c r="AF64" s="24">
        <v>0</v>
      </c>
      <c r="AG64" s="24">
        <v>1</v>
      </c>
      <c r="AH64" s="24">
        <v>1</v>
      </c>
      <c r="AI64" s="24">
        <v>1</v>
      </c>
      <c r="AJ64" s="24">
        <v>1</v>
      </c>
      <c r="AK64" s="24">
        <v>5</v>
      </c>
      <c r="AL64" s="24">
        <v>0</v>
      </c>
      <c r="AM64" s="24">
        <v>1</v>
      </c>
      <c r="AN64" s="24">
        <v>1</v>
      </c>
      <c r="AO64" s="24">
        <v>1</v>
      </c>
      <c r="AP64" s="24">
        <v>2</v>
      </c>
      <c r="AQ64" s="24">
        <v>3</v>
      </c>
      <c r="AR64" s="24">
        <v>1</v>
      </c>
      <c r="AS64" s="24">
        <v>0</v>
      </c>
    </row>
    <row r="65" spans="1:45" x14ac:dyDescent="0.55000000000000004">
      <c r="A65" s="17" t="s">
        <v>185</v>
      </c>
      <c r="B65" s="22" t="s">
        <v>186</v>
      </c>
      <c r="C65" s="19">
        <v>0</v>
      </c>
      <c r="D65" s="20">
        <v>0</v>
      </c>
      <c r="E65" s="20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x14ac:dyDescent="0.55000000000000004">
      <c r="A66" s="17" t="s">
        <v>187</v>
      </c>
      <c r="B66" s="22" t="s">
        <v>188</v>
      </c>
      <c r="C66" s="19">
        <v>6</v>
      </c>
      <c r="D66" s="20">
        <v>4</v>
      </c>
      <c r="E66" s="20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1</v>
      </c>
      <c r="R66" s="21">
        <v>0</v>
      </c>
      <c r="S66" s="21">
        <v>0</v>
      </c>
      <c r="T66" s="21">
        <v>1</v>
      </c>
      <c r="U66" s="21">
        <v>1</v>
      </c>
      <c r="V66" s="21">
        <v>0</v>
      </c>
      <c r="W66" s="21">
        <v>0</v>
      </c>
      <c r="X66" s="21">
        <v>1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1</v>
      </c>
      <c r="AJ66" s="21">
        <v>0</v>
      </c>
      <c r="AK66" s="21">
        <v>0</v>
      </c>
      <c r="AL66" s="21">
        <v>0</v>
      </c>
      <c r="AM66" s="21">
        <v>0</v>
      </c>
      <c r="AN66" s="21">
        <v>1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x14ac:dyDescent="0.55000000000000004">
      <c r="A67" s="17" t="s">
        <v>189</v>
      </c>
      <c r="B67" s="22" t="s">
        <v>190</v>
      </c>
      <c r="C67" s="19">
        <v>1</v>
      </c>
      <c r="D67" s="20">
        <v>0</v>
      </c>
      <c r="E67" s="20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1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x14ac:dyDescent="0.55000000000000004">
      <c r="A68" s="17" t="s">
        <v>191</v>
      </c>
      <c r="B68" s="22" t="s">
        <v>192</v>
      </c>
      <c r="C68" s="19">
        <v>2</v>
      </c>
      <c r="D68" s="20">
        <v>1</v>
      </c>
      <c r="E68" s="20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1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1</v>
      </c>
      <c r="AS68" s="21">
        <v>0</v>
      </c>
    </row>
    <row r="69" spans="1:45" x14ac:dyDescent="0.55000000000000004">
      <c r="A69" s="17" t="s">
        <v>193</v>
      </c>
      <c r="B69" s="22" t="s">
        <v>194</v>
      </c>
      <c r="C69" s="19">
        <v>4</v>
      </c>
      <c r="D69" s="20">
        <v>2</v>
      </c>
      <c r="E69" s="20">
        <v>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1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1</v>
      </c>
      <c r="AP69" s="21">
        <v>0</v>
      </c>
      <c r="AQ69" s="21">
        <v>1</v>
      </c>
      <c r="AR69" s="21">
        <v>0</v>
      </c>
      <c r="AS69" s="21">
        <v>0</v>
      </c>
    </row>
    <row r="70" spans="1:45" x14ac:dyDescent="0.55000000000000004">
      <c r="A70" s="17" t="s">
        <v>195</v>
      </c>
      <c r="B70" s="22" t="s">
        <v>196</v>
      </c>
      <c r="C70" s="19">
        <v>1</v>
      </c>
      <c r="D70" s="20">
        <v>1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1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x14ac:dyDescent="0.55000000000000004">
      <c r="A71" s="17" t="s">
        <v>197</v>
      </c>
      <c r="B71" s="22" t="s">
        <v>198</v>
      </c>
      <c r="C71" s="19">
        <v>5</v>
      </c>
      <c r="D71" s="20">
        <v>2</v>
      </c>
      <c r="E71" s="20">
        <v>3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1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1</v>
      </c>
      <c r="AL71" s="21">
        <v>0</v>
      </c>
      <c r="AM71" s="21">
        <v>1</v>
      </c>
      <c r="AN71" s="21">
        <v>0</v>
      </c>
      <c r="AO71" s="21">
        <v>0</v>
      </c>
      <c r="AP71" s="21">
        <v>1</v>
      </c>
      <c r="AQ71" s="21">
        <v>0</v>
      </c>
      <c r="AR71" s="21">
        <v>0</v>
      </c>
      <c r="AS71" s="21">
        <v>0</v>
      </c>
    </row>
    <row r="72" spans="1:45" x14ac:dyDescent="0.55000000000000004">
      <c r="A72" s="17" t="s">
        <v>199</v>
      </c>
      <c r="B72" s="22" t="s">
        <v>200</v>
      </c>
      <c r="C72" s="19">
        <v>0</v>
      </c>
      <c r="D72" s="20">
        <v>0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x14ac:dyDescent="0.55000000000000004">
      <c r="A73" s="17" t="s">
        <v>201</v>
      </c>
      <c r="B73" s="22" t="s">
        <v>202</v>
      </c>
      <c r="C73" s="19">
        <v>1</v>
      </c>
      <c r="D73" s="20">
        <v>0</v>
      </c>
      <c r="E73" s="20">
        <v>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x14ac:dyDescent="0.55000000000000004">
      <c r="A74" s="17" t="s">
        <v>203</v>
      </c>
      <c r="B74" s="22" t="s">
        <v>204</v>
      </c>
      <c r="C74" s="19">
        <v>4</v>
      </c>
      <c r="D74" s="20">
        <v>0</v>
      </c>
      <c r="E74" s="20">
        <v>4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1</v>
      </c>
      <c r="AK74" s="21">
        <v>1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2</v>
      </c>
      <c r="AR74" s="21">
        <v>0</v>
      </c>
      <c r="AS74" s="21">
        <v>0</v>
      </c>
    </row>
    <row r="75" spans="1:45" x14ac:dyDescent="0.55000000000000004">
      <c r="A75" s="17" t="s">
        <v>205</v>
      </c>
      <c r="B75" s="22" t="s">
        <v>206</v>
      </c>
      <c r="C75" s="19">
        <v>0</v>
      </c>
      <c r="D75" s="20">
        <v>0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x14ac:dyDescent="0.55000000000000004">
      <c r="A76" s="17" t="s">
        <v>207</v>
      </c>
      <c r="B76" s="22" t="s">
        <v>208</v>
      </c>
      <c r="C76" s="19">
        <v>2</v>
      </c>
      <c r="D76" s="20">
        <v>0</v>
      </c>
      <c r="E76" s="20">
        <v>2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2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</row>
    <row r="77" spans="1:45" x14ac:dyDescent="0.55000000000000004">
      <c r="A77" s="17" t="s">
        <v>209</v>
      </c>
      <c r="B77" s="22" t="s">
        <v>210</v>
      </c>
      <c r="C77" s="19">
        <v>1</v>
      </c>
      <c r="D77" s="20">
        <v>1</v>
      </c>
      <c r="E77" s="20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1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x14ac:dyDescent="0.55000000000000004">
      <c r="A78" s="17" t="s">
        <v>211</v>
      </c>
      <c r="B78" s="22" t="s">
        <v>212</v>
      </c>
      <c r="C78" s="19">
        <v>0</v>
      </c>
      <c r="D78" s="20">
        <v>0</v>
      </c>
      <c r="E78" s="20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x14ac:dyDescent="0.55000000000000004">
      <c r="A79" s="17" t="s">
        <v>213</v>
      </c>
      <c r="B79" s="22" t="s">
        <v>214</v>
      </c>
      <c r="C79" s="19">
        <v>4</v>
      </c>
      <c r="D79" s="20">
        <v>3</v>
      </c>
      <c r="E79" s="20">
        <v>1</v>
      </c>
      <c r="F79" s="21">
        <v>0</v>
      </c>
      <c r="G79" s="21">
        <v>1</v>
      </c>
      <c r="H79" s="21">
        <v>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1</v>
      </c>
      <c r="V79" s="21">
        <v>0</v>
      </c>
      <c r="W79" s="21">
        <v>0</v>
      </c>
      <c r="X79" s="21">
        <v>0</v>
      </c>
      <c r="Y79" s="21">
        <v>0</v>
      </c>
      <c r="Z79" s="21">
        <v>1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x14ac:dyDescent="0.55000000000000004">
      <c r="A80" s="17" t="s">
        <v>215</v>
      </c>
      <c r="B80" s="22" t="s">
        <v>216</v>
      </c>
      <c r="C80" s="19">
        <v>0</v>
      </c>
      <c r="D80" s="20">
        <v>0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x14ac:dyDescent="0.55000000000000004">
      <c r="A81" s="17" t="s">
        <v>217</v>
      </c>
      <c r="B81" s="23" t="s">
        <v>218</v>
      </c>
      <c r="C81" s="19">
        <v>7</v>
      </c>
      <c r="D81" s="20">
        <v>3</v>
      </c>
      <c r="E81" s="20">
        <v>4</v>
      </c>
      <c r="F81" s="21">
        <v>0</v>
      </c>
      <c r="G81" s="21">
        <v>0</v>
      </c>
      <c r="H81" s="21">
        <v>0</v>
      </c>
      <c r="I81" s="21">
        <v>1</v>
      </c>
      <c r="J81" s="21">
        <v>1</v>
      </c>
      <c r="K81" s="21">
        <v>0</v>
      </c>
      <c r="L81" s="21">
        <v>1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1</v>
      </c>
      <c r="AB81" s="21">
        <v>1</v>
      </c>
      <c r="AC81" s="21">
        <v>0</v>
      </c>
      <c r="AD81" s="21">
        <v>0</v>
      </c>
      <c r="AE81" s="21">
        <v>0</v>
      </c>
      <c r="AF81" s="21">
        <v>0</v>
      </c>
      <c r="AG81" s="21">
        <v>1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1</v>
      </c>
      <c r="AQ81" s="21">
        <v>0</v>
      </c>
      <c r="AR81" s="21">
        <v>0</v>
      </c>
      <c r="AS81" s="21">
        <v>0</v>
      </c>
    </row>
    <row r="82" spans="1:45" x14ac:dyDescent="0.55000000000000004">
      <c r="A82" s="17" t="s">
        <v>219</v>
      </c>
      <c r="B82" s="25" t="s">
        <v>220</v>
      </c>
      <c r="C82" s="19">
        <v>7</v>
      </c>
      <c r="D82" s="20">
        <v>1</v>
      </c>
      <c r="E82" s="20">
        <v>6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2</v>
      </c>
      <c r="AH82" s="21">
        <v>1</v>
      </c>
      <c r="AI82" s="21">
        <v>0</v>
      </c>
      <c r="AJ82" s="21">
        <v>0</v>
      </c>
      <c r="AK82" s="21">
        <v>0</v>
      </c>
      <c r="AL82" s="21">
        <v>2</v>
      </c>
      <c r="AM82" s="21">
        <v>0</v>
      </c>
      <c r="AN82" s="21">
        <v>0</v>
      </c>
      <c r="AO82" s="21">
        <v>1</v>
      </c>
      <c r="AP82" s="21">
        <v>0</v>
      </c>
      <c r="AQ82" s="21">
        <v>0</v>
      </c>
      <c r="AR82" s="21">
        <v>0</v>
      </c>
      <c r="AS82" s="21">
        <v>0</v>
      </c>
    </row>
    <row r="83" spans="1:45" x14ac:dyDescent="0.55000000000000004">
      <c r="A83" s="17" t="s">
        <v>221</v>
      </c>
      <c r="B83" s="25" t="s">
        <v>222</v>
      </c>
      <c r="C83" s="19">
        <v>10</v>
      </c>
      <c r="D83" s="20">
        <v>4</v>
      </c>
      <c r="E83" s="20">
        <v>6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1</v>
      </c>
      <c r="S83" s="21">
        <v>0</v>
      </c>
      <c r="T83" s="21">
        <v>0</v>
      </c>
      <c r="U83" s="21">
        <v>2</v>
      </c>
      <c r="V83" s="21">
        <v>0</v>
      </c>
      <c r="W83" s="21">
        <v>1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1</v>
      </c>
      <c r="AH83" s="21">
        <v>0</v>
      </c>
      <c r="AI83" s="21">
        <v>0</v>
      </c>
      <c r="AJ83" s="21">
        <v>0</v>
      </c>
      <c r="AK83" s="21">
        <v>2</v>
      </c>
      <c r="AL83" s="21">
        <v>0</v>
      </c>
      <c r="AM83" s="21">
        <v>0</v>
      </c>
      <c r="AN83" s="21">
        <v>1</v>
      </c>
      <c r="AO83" s="21">
        <v>0</v>
      </c>
      <c r="AP83" s="21">
        <v>0</v>
      </c>
      <c r="AQ83" s="21">
        <v>1</v>
      </c>
      <c r="AR83" s="21">
        <v>1</v>
      </c>
      <c r="AS83" s="21">
        <v>0</v>
      </c>
    </row>
    <row r="84" spans="1:45" x14ac:dyDescent="0.55000000000000004">
      <c r="A84" s="17" t="s">
        <v>223</v>
      </c>
      <c r="B84" s="25" t="s">
        <v>224</v>
      </c>
      <c r="C84" s="19">
        <v>18</v>
      </c>
      <c r="D84" s="20">
        <v>9</v>
      </c>
      <c r="E84" s="20">
        <v>9</v>
      </c>
      <c r="F84" s="21">
        <v>1</v>
      </c>
      <c r="G84" s="21">
        <v>0</v>
      </c>
      <c r="H84" s="21">
        <v>1</v>
      </c>
      <c r="I84" s="21">
        <v>0</v>
      </c>
      <c r="J84" s="21">
        <v>3</v>
      </c>
      <c r="K84" s="21">
        <v>0</v>
      </c>
      <c r="L84" s="21">
        <v>2</v>
      </c>
      <c r="M84" s="21">
        <v>0</v>
      </c>
      <c r="N84" s="21">
        <v>0</v>
      </c>
      <c r="O84" s="21">
        <v>0</v>
      </c>
      <c r="P84" s="21">
        <v>1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0</v>
      </c>
      <c r="AA84" s="21">
        <v>1</v>
      </c>
      <c r="AB84" s="21">
        <v>0</v>
      </c>
      <c r="AC84" s="21">
        <v>1</v>
      </c>
      <c r="AD84" s="21">
        <v>1</v>
      </c>
      <c r="AE84" s="21">
        <v>1</v>
      </c>
      <c r="AF84" s="21">
        <v>2</v>
      </c>
      <c r="AG84" s="21">
        <v>0</v>
      </c>
      <c r="AH84" s="21">
        <v>0</v>
      </c>
      <c r="AI84" s="21">
        <v>0</v>
      </c>
      <c r="AJ84" s="21">
        <v>0</v>
      </c>
      <c r="AK84" s="21">
        <v>1</v>
      </c>
      <c r="AL84" s="21">
        <v>1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1</v>
      </c>
      <c r="AS84" s="21">
        <v>0</v>
      </c>
    </row>
    <row r="85" spans="1:45" x14ac:dyDescent="0.55000000000000004">
      <c r="A85" s="13" t="s">
        <v>225</v>
      </c>
      <c r="B85" s="13" t="s">
        <v>226</v>
      </c>
      <c r="C85" s="14">
        <v>9</v>
      </c>
      <c r="D85" s="14">
        <v>6</v>
      </c>
      <c r="E85" s="14">
        <v>3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0</v>
      </c>
      <c r="L85" s="14">
        <v>1</v>
      </c>
      <c r="M85" s="14">
        <v>1</v>
      </c>
      <c r="N85" s="14">
        <v>0</v>
      </c>
      <c r="O85" s="14">
        <v>2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1</v>
      </c>
      <c r="AE85" s="14">
        <v>0</v>
      </c>
      <c r="AF85" s="14">
        <v>0</v>
      </c>
      <c r="AG85" s="14">
        <v>2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</row>
    <row r="86" spans="1:45" x14ac:dyDescent="0.55000000000000004">
      <c r="A86" s="17" t="s">
        <v>227</v>
      </c>
      <c r="B86" s="22" t="s">
        <v>228</v>
      </c>
      <c r="C86" s="19">
        <v>0</v>
      </c>
      <c r="D86" s="20">
        <v>0</v>
      </c>
      <c r="E86" s="20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x14ac:dyDescent="0.55000000000000004">
      <c r="A87" s="17" t="s">
        <v>229</v>
      </c>
      <c r="B87" s="22" t="s">
        <v>230</v>
      </c>
      <c r="C87" s="19">
        <v>0</v>
      </c>
      <c r="D87" s="20">
        <v>0</v>
      </c>
      <c r="E87" s="20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x14ac:dyDescent="0.55000000000000004">
      <c r="A88" s="17" t="s">
        <v>231</v>
      </c>
      <c r="B88" s="22" t="s">
        <v>232</v>
      </c>
      <c r="C88" s="19">
        <v>0</v>
      </c>
      <c r="D88" s="20">
        <v>0</v>
      </c>
      <c r="E88" s="20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x14ac:dyDescent="0.55000000000000004">
      <c r="A89" s="17" t="s">
        <v>233</v>
      </c>
      <c r="B89" s="22" t="s">
        <v>234</v>
      </c>
      <c r="C89" s="19">
        <v>1</v>
      </c>
      <c r="D89" s="20">
        <v>0</v>
      </c>
      <c r="E89" s="20">
        <v>1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1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x14ac:dyDescent="0.55000000000000004">
      <c r="A90" s="17" t="s">
        <v>235</v>
      </c>
      <c r="B90" s="22" t="s">
        <v>236</v>
      </c>
      <c r="C90" s="19">
        <v>5</v>
      </c>
      <c r="D90" s="20">
        <v>5</v>
      </c>
      <c r="E90" s="20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1</v>
      </c>
      <c r="M90" s="21">
        <v>1</v>
      </c>
      <c r="N90" s="21">
        <v>0</v>
      </c>
      <c r="O90" s="21">
        <v>2</v>
      </c>
      <c r="P90" s="21">
        <v>1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x14ac:dyDescent="0.55000000000000004">
      <c r="A91" s="17" t="s">
        <v>237</v>
      </c>
      <c r="B91" s="22" t="s">
        <v>238</v>
      </c>
      <c r="C91" s="19">
        <v>0</v>
      </c>
      <c r="D91" s="20">
        <v>0</v>
      </c>
      <c r="E91" s="20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x14ac:dyDescent="0.55000000000000004">
      <c r="A92" s="17" t="s">
        <v>239</v>
      </c>
      <c r="B92" s="22" t="s">
        <v>240</v>
      </c>
      <c r="C92" s="19">
        <v>0</v>
      </c>
      <c r="D92" s="20">
        <v>0</v>
      </c>
      <c r="E92" s="20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x14ac:dyDescent="0.55000000000000004">
      <c r="A93" s="17" t="s">
        <v>241</v>
      </c>
      <c r="B93" s="22" t="s">
        <v>242</v>
      </c>
      <c r="C93" s="19">
        <v>0</v>
      </c>
      <c r="D93" s="20">
        <v>0</v>
      </c>
      <c r="E93" s="20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x14ac:dyDescent="0.55000000000000004">
      <c r="A94" s="17" t="s">
        <v>243</v>
      </c>
      <c r="B94" s="22" t="s">
        <v>244</v>
      </c>
      <c r="C94" s="19">
        <v>0</v>
      </c>
      <c r="D94" s="20">
        <v>0</v>
      </c>
      <c r="E94" s="20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x14ac:dyDescent="0.55000000000000004">
      <c r="A95" s="17" t="s">
        <v>245</v>
      </c>
      <c r="B95" s="22" t="s">
        <v>246</v>
      </c>
      <c r="C95" s="19">
        <v>0</v>
      </c>
      <c r="D95" s="20">
        <v>0</v>
      </c>
      <c r="E95" s="20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x14ac:dyDescent="0.55000000000000004">
      <c r="A96" s="17" t="s">
        <v>247</v>
      </c>
      <c r="B96" s="22" t="s">
        <v>248</v>
      </c>
      <c r="C96" s="19">
        <v>0</v>
      </c>
      <c r="D96" s="20">
        <v>0</v>
      </c>
      <c r="E96" s="20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x14ac:dyDescent="0.55000000000000004">
      <c r="A97" s="17" t="s">
        <v>249</v>
      </c>
      <c r="B97" s="22" t="s">
        <v>250</v>
      </c>
      <c r="C97" s="19">
        <v>0</v>
      </c>
      <c r="D97" s="20">
        <v>0</v>
      </c>
      <c r="E97" s="20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x14ac:dyDescent="0.55000000000000004">
      <c r="A98" s="17" t="s">
        <v>251</v>
      </c>
      <c r="B98" s="22" t="s">
        <v>252</v>
      </c>
      <c r="C98" s="19">
        <v>0</v>
      </c>
      <c r="D98" s="20">
        <v>0</v>
      </c>
      <c r="E98" s="20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x14ac:dyDescent="0.55000000000000004">
      <c r="A99" s="17" t="s">
        <v>253</v>
      </c>
      <c r="B99" s="22" t="s">
        <v>254</v>
      </c>
      <c r="C99" s="19">
        <v>0</v>
      </c>
      <c r="D99" s="20">
        <v>0</v>
      </c>
      <c r="E99" s="20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x14ac:dyDescent="0.55000000000000004">
      <c r="A100" s="17" t="s">
        <v>255</v>
      </c>
      <c r="B100" s="22" t="s">
        <v>256</v>
      </c>
      <c r="C100" s="19">
        <v>0</v>
      </c>
      <c r="D100" s="20">
        <v>0</v>
      </c>
      <c r="E100" s="20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x14ac:dyDescent="0.55000000000000004">
      <c r="A101" s="17" t="s">
        <v>257</v>
      </c>
      <c r="B101" s="23" t="s">
        <v>258</v>
      </c>
      <c r="C101" s="19">
        <v>3</v>
      </c>
      <c r="D101" s="20">
        <v>1</v>
      </c>
      <c r="E101" s="20">
        <v>2</v>
      </c>
      <c r="F101" s="21">
        <v>0</v>
      </c>
      <c r="G101" s="21">
        <v>0</v>
      </c>
      <c r="H101" s="21">
        <v>0</v>
      </c>
      <c r="I101" s="21">
        <v>0</v>
      </c>
      <c r="J101" s="21">
        <v>1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1</v>
      </c>
      <c r="AE101" s="21">
        <v>0</v>
      </c>
      <c r="AF101" s="21">
        <v>0</v>
      </c>
      <c r="AG101" s="21">
        <v>1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x14ac:dyDescent="0.55000000000000004">
      <c r="A102" s="13" t="s">
        <v>259</v>
      </c>
      <c r="B102" s="13" t="s">
        <v>260</v>
      </c>
      <c r="C102" s="14">
        <v>0</v>
      </c>
      <c r="D102" s="14">
        <v>0</v>
      </c>
      <c r="E102" s="14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</row>
    <row r="103" spans="1:45" x14ac:dyDescent="0.55000000000000004">
      <c r="A103" s="17" t="s">
        <v>261</v>
      </c>
      <c r="B103" s="22" t="s">
        <v>262</v>
      </c>
      <c r="C103" s="19">
        <v>0</v>
      </c>
      <c r="D103" s="20">
        <v>0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x14ac:dyDescent="0.55000000000000004">
      <c r="A104" s="17" t="s">
        <v>263</v>
      </c>
      <c r="B104" s="22" t="s">
        <v>264</v>
      </c>
      <c r="C104" s="19">
        <v>0</v>
      </c>
      <c r="D104" s="20">
        <v>0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x14ac:dyDescent="0.55000000000000004">
      <c r="A105" s="17" t="s">
        <v>265</v>
      </c>
      <c r="B105" s="22" t="s">
        <v>266</v>
      </c>
      <c r="C105" s="19">
        <v>0</v>
      </c>
      <c r="D105" s="20">
        <v>0</v>
      </c>
      <c r="E105" s="20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x14ac:dyDescent="0.55000000000000004">
      <c r="A106" s="17" t="s">
        <v>267</v>
      </c>
      <c r="B106" s="22" t="s">
        <v>268</v>
      </c>
      <c r="C106" s="19">
        <v>0</v>
      </c>
      <c r="D106" s="20">
        <v>0</v>
      </c>
      <c r="E106" s="20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x14ac:dyDescent="0.55000000000000004">
      <c r="A107" s="17" t="s">
        <v>269</v>
      </c>
      <c r="B107" s="23" t="s">
        <v>270</v>
      </c>
      <c r="C107" s="19">
        <v>0</v>
      </c>
      <c r="D107" s="20">
        <v>0</v>
      </c>
      <c r="E107" s="20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x14ac:dyDescent="0.55000000000000004">
      <c r="A108" s="13" t="s">
        <v>271</v>
      </c>
      <c r="B108" s="13" t="s">
        <v>272</v>
      </c>
      <c r="C108" s="14">
        <v>83</v>
      </c>
      <c r="D108" s="14">
        <v>31</v>
      </c>
      <c r="E108" s="14">
        <v>52</v>
      </c>
      <c r="F108" s="14">
        <v>0</v>
      </c>
      <c r="G108" s="14">
        <v>0</v>
      </c>
      <c r="H108" s="14">
        <v>1</v>
      </c>
      <c r="I108" s="14">
        <v>0</v>
      </c>
      <c r="J108" s="14">
        <v>0</v>
      </c>
      <c r="K108" s="14">
        <v>0</v>
      </c>
      <c r="L108" s="14">
        <v>1</v>
      </c>
      <c r="M108" s="14">
        <v>3</v>
      </c>
      <c r="N108" s="14">
        <v>0</v>
      </c>
      <c r="O108" s="14">
        <v>4</v>
      </c>
      <c r="P108" s="14">
        <v>2</v>
      </c>
      <c r="Q108" s="14">
        <v>1</v>
      </c>
      <c r="R108" s="14">
        <v>1</v>
      </c>
      <c r="S108" s="14">
        <v>3</v>
      </c>
      <c r="T108" s="14">
        <v>2</v>
      </c>
      <c r="U108" s="14">
        <v>4</v>
      </c>
      <c r="V108" s="14">
        <v>3</v>
      </c>
      <c r="W108" s="14">
        <v>3</v>
      </c>
      <c r="X108" s="14">
        <v>3</v>
      </c>
      <c r="Y108" s="14">
        <v>0</v>
      </c>
      <c r="Z108" s="14">
        <v>0</v>
      </c>
      <c r="AA108" s="14">
        <v>0</v>
      </c>
      <c r="AB108" s="14">
        <v>3</v>
      </c>
      <c r="AC108" s="14">
        <v>0</v>
      </c>
      <c r="AD108" s="14">
        <v>1</v>
      </c>
      <c r="AE108" s="14">
        <v>0</v>
      </c>
      <c r="AF108" s="14">
        <v>1</v>
      </c>
      <c r="AG108" s="14">
        <v>1</v>
      </c>
      <c r="AH108" s="14">
        <v>0</v>
      </c>
      <c r="AI108" s="14">
        <v>1</v>
      </c>
      <c r="AJ108" s="14">
        <v>6</v>
      </c>
      <c r="AK108" s="14">
        <v>0</v>
      </c>
      <c r="AL108" s="14">
        <v>2</v>
      </c>
      <c r="AM108" s="14">
        <v>3</v>
      </c>
      <c r="AN108" s="14">
        <v>3</v>
      </c>
      <c r="AO108" s="14">
        <v>9</v>
      </c>
      <c r="AP108" s="14">
        <v>7</v>
      </c>
      <c r="AQ108" s="14">
        <v>6</v>
      </c>
      <c r="AR108" s="14">
        <v>9</v>
      </c>
      <c r="AS108" s="14">
        <v>0</v>
      </c>
    </row>
    <row r="109" spans="1:45" x14ac:dyDescent="0.55000000000000004">
      <c r="A109" s="17" t="s">
        <v>273</v>
      </c>
      <c r="B109" s="22" t="s">
        <v>274</v>
      </c>
      <c r="C109" s="19">
        <v>2</v>
      </c>
      <c r="D109" s="20">
        <v>2</v>
      </c>
      <c r="E109" s="20">
        <v>0</v>
      </c>
      <c r="F109" s="21">
        <v>0</v>
      </c>
      <c r="G109" s="21">
        <v>0</v>
      </c>
      <c r="H109" s="21">
        <v>1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1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x14ac:dyDescent="0.55000000000000004">
      <c r="A110" s="17" t="s">
        <v>275</v>
      </c>
      <c r="B110" s="22" t="s">
        <v>276</v>
      </c>
      <c r="C110" s="19">
        <v>41</v>
      </c>
      <c r="D110" s="20">
        <v>11</v>
      </c>
      <c r="E110" s="20">
        <v>30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1</v>
      </c>
      <c r="P110" s="21">
        <v>1</v>
      </c>
      <c r="Q110" s="21">
        <v>0</v>
      </c>
      <c r="R110" s="21">
        <v>1</v>
      </c>
      <c r="S110" s="21">
        <v>2</v>
      </c>
      <c r="T110" s="21">
        <v>2</v>
      </c>
      <c r="U110" s="21">
        <v>0</v>
      </c>
      <c r="V110" s="21">
        <v>1</v>
      </c>
      <c r="W110" s="21">
        <v>2</v>
      </c>
      <c r="X110" s="21">
        <v>1</v>
      </c>
      <c r="Y110" s="21">
        <v>0</v>
      </c>
      <c r="Z110" s="21">
        <v>0</v>
      </c>
      <c r="AA110" s="21">
        <v>0</v>
      </c>
      <c r="AB110" s="21">
        <v>3</v>
      </c>
      <c r="AC110" s="21">
        <v>0</v>
      </c>
      <c r="AD110" s="21">
        <v>1</v>
      </c>
      <c r="AE110" s="21">
        <v>0</v>
      </c>
      <c r="AF110" s="21">
        <v>1</v>
      </c>
      <c r="AG110" s="21">
        <v>0</v>
      </c>
      <c r="AH110" s="21">
        <v>0</v>
      </c>
      <c r="AI110" s="21">
        <v>0</v>
      </c>
      <c r="AJ110" s="21">
        <v>3</v>
      </c>
      <c r="AK110" s="21">
        <v>0</v>
      </c>
      <c r="AL110" s="21">
        <v>2</v>
      </c>
      <c r="AM110" s="21">
        <v>3</v>
      </c>
      <c r="AN110" s="21">
        <v>2</v>
      </c>
      <c r="AO110" s="21">
        <v>4</v>
      </c>
      <c r="AP110" s="21">
        <v>3</v>
      </c>
      <c r="AQ110" s="21">
        <v>3</v>
      </c>
      <c r="AR110" s="21">
        <v>5</v>
      </c>
      <c r="AS110" s="21">
        <v>0</v>
      </c>
    </row>
    <row r="111" spans="1:45" x14ac:dyDescent="0.55000000000000004">
      <c r="A111" s="17" t="s">
        <v>277</v>
      </c>
      <c r="B111" s="22" t="s">
        <v>278</v>
      </c>
      <c r="C111" s="19">
        <v>1</v>
      </c>
      <c r="D111" s="20">
        <v>0</v>
      </c>
      <c r="E111" s="20">
        <v>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1</v>
      </c>
      <c r="AS111" s="21">
        <v>0</v>
      </c>
    </row>
    <row r="112" spans="1:45" x14ac:dyDescent="0.55000000000000004">
      <c r="A112" s="17" t="s">
        <v>279</v>
      </c>
      <c r="B112" s="22" t="s">
        <v>280</v>
      </c>
      <c r="C112" s="19">
        <v>12</v>
      </c>
      <c r="D112" s="20">
        <v>5</v>
      </c>
      <c r="E112" s="20">
        <v>7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1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1</v>
      </c>
      <c r="V112" s="21">
        <v>1</v>
      </c>
      <c r="W112" s="21">
        <v>0</v>
      </c>
      <c r="X112" s="21">
        <v>2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1</v>
      </c>
      <c r="AK112" s="21">
        <v>0</v>
      </c>
      <c r="AL112" s="21">
        <v>0</v>
      </c>
      <c r="AM112" s="21">
        <v>0</v>
      </c>
      <c r="AN112" s="21">
        <v>1</v>
      </c>
      <c r="AO112" s="21">
        <v>1</v>
      </c>
      <c r="AP112" s="21">
        <v>0</v>
      </c>
      <c r="AQ112" s="21">
        <v>2</v>
      </c>
      <c r="AR112" s="21">
        <v>2</v>
      </c>
      <c r="AS112" s="21">
        <v>0</v>
      </c>
    </row>
    <row r="113" spans="1:45" x14ac:dyDescent="0.55000000000000004">
      <c r="A113" s="17" t="s">
        <v>281</v>
      </c>
      <c r="B113" s="22" t="s">
        <v>282</v>
      </c>
      <c r="C113" s="19">
        <v>4</v>
      </c>
      <c r="D113" s="20">
        <v>3</v>
      </c>
      <c r="E113" s="20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</v>
      </c>
      <c r="N113" s="21">
        <v>0</v>
      </c>
      <c r="O113" s="21">
        <v>1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1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x14ac:dyDescent="0.55000000000000004">
      <c r="A114" s="17" t="s">
        <v>283</v>
      </c>
      <c r="B114" s="23" t="s">
        <v>284</v>
      </c>
      <c r="C114" s="19">
        <v>23</v>
      </c>
      <c r="D114" s="20">
        <v>10</v>
      </c>
      <c r="E114" s="20">
        <v>13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1</v>
      </c>
      <c r="M114" s="21">
        <v>2</v>
      </c>
      <c r="N114" s="21">
        <v>0</v>
      </c>
      <c r="O114" s="21">
        <v>1</v>
      </c>
      <c r="P114" s="21">
        <v>1</v>
      </c>
      <c r="Q114" s="21">
        <v>1</v>
      </c>
      <c r="R114" s="21">
        <v>0</v>
      </c>
      <c r="S114" s="21">
        <v>1</v>
      </c>
      <c r="T114" s="21">
        <v>0</v>
      </c>
      <c r="U114" s="21">
        <v>1</v>
      </c>
      <c r="V114" s="21">
        <v>1</v>
      </c>
      <c r="W114" s="21">
        <v>1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1</v>
      </c>
      <c r="AH114" s="21">
        <v>0</v>
      </c>
      <c r="AI114" s="21">
        <v>1</v>
      </c>
      <c r="AJ114" s="21">
        <v>1</v>
      </c>
      <c r="AK114" s="21">
        <v>0</v>
      </c>
      <c r="AL114" s="21">
        <v>0</v>
      </c>
      <c r="AM114" s="21">
        <v>0</v>
      </c>
      <c r="AN114" s="21">
        <v>0</v>
      </c>
      <c r="AO114" s="21">
        <v>4</v>
      </c>
      <c r="AP114" s="21">
        <v>4</v>
      </c>
      <c r="AQ114" s="21">
        <v>1</v>
      </c>
      <c r="AR114" s="21">
        <v>1</v>
      </c>
      <c r="AS114" s="21">
        <v>0</v>
      </c>
    </row>
    <row r="115" spans="1:45" x14ac:dyDescent="0.55000000000000004">
      <c r="A115" s="13" t="s">
        <v>285</v>
      </c>
      <c r="B115" s="13" t="s">
        <v>286</v>
      </c>
      <c r="C115" s="14">
        <v>3</v>
      </c>
      <c r="D115" s="14">
        <v>1</v>
      </c>
      <c r="E115" s="14">
        <v>2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1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1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1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</row>
    <row r="116" spans="1:45" x14ac:dyDescent="0.55000000000000004">
      <c r="A116" s="17" t="s">
        <v>287</v>
      </c>
      <c r="B116" s="22" t="s">
        <v>288</v>
      </c>
      <c r="C116" s="19">
        <v>0</v>
      </c>
      <c r="D116" s="20">
        <v>0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x14ac:dyDescent="0.55000000000000004">
      <c r="A117" s="17" t="s">
        <v>289</v>
      </c>
      <c r="B117" s="22" t="s">
        <v>290</v>
      </c>
      <c r="C117" s="19">
        <v>2</v>
      </c>
      <c r="D117" s="20">
        <v>0</v>
      </c>
      <c r="E117" s="20">
        <v>2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1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1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x14ac:dyDescent="0.55000000000000004">
      <c r="A118" s="17" t="s">
        <v>291</v>
      </c>
      <c r="B118" s="23" t="s">
        <v>292</v>
      </c>
      <c r="C118" s="19">
        <v>1</v>
      </c>
      <c r="D118" s="20">
        <v>1</v>
      </c>
      <c r="E118" s="20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1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x14ac:dyDescent="0.55000000000000004">
      <c r="A119" s="13" t="s">
        <v>293</v>
      </c>
      <c r="B119" s="13" t="s">
        <v>294</v>
      </c>
      <c r="C119" s="14">
        <v>21</v>
      </c>
      <c r="D119" s="14">
        <v>12</v>
      </c>
      <c r="E119" s="14">
        <v>9</v>
      </c>
      <c r="F119" s="14">
        <v>1</v>
      </c>
      <c r="G119" s="14">
        <v>0</v>
      </c>
      <c r="H119" s="14">
        <v>0</v>
      </c>
      <c r="I119" s="14">
        <v>1</v>
      </c>
      <c r="J119" s="14">
        <v>0</v>
      </c>
      <c r="K119" s="14">
        <v>2</v>
      </c>
      <c r="L119" s="14">
        <v>1</v>
      </c>
      <c r="M119" s="14">
        <v>1</v>
      </c>
      <c r="N119" s="14">
        <v>0</v>
      </c>
      <c r="O119" s="14">
        <v>1</v>
      </c>
      <c r="P119" s="14">
        <v>0</v>
      </c>
      <c r="Q119" s="14">
        <v>1</v>
      </c>
      <c r="R119" s="14">
        <v>3</v>
      </c>
      <c r="S119" s="14">
        <v>0</v>
      </c>
      <c r="T119" s="14">
        <v>0</v>
      </c>
      <c r="U119" s="14">
        <v>0</v>
      </c>
      <c r="V119" s="14">
        <v>1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1</v>
      </c>
      <c r="AE119" s="14">
        <v>1</v>
      </c>
      <c r="AF119" s="14">
        <v>1</v>
      </c>
      <c r="AG119" s="14">
        <v>1</v>
      </c>
      <c r="AH119" s="14">
        <v>1</v>
      </c>
      <c r="AI119" s="14">
        <v>1</v>
      </c>
      <c r="AJ119" s="14">
        <v>0</v>
      </c>
      <c r="AK119" s="14">
        <v>0</v>
      </c>
      <c r="AL119" s="14">
        <v>1</v>
      </c>
      <c r="AM119" s="14">
        <v>0</v>
      </c>
      <c r="AN119" s="14">
        <v>1</v>
      </c>
      <c r="AO119" s="14">
        <v>1</v>
      </c>
      <c r="AP119" s="14">
        <v>0</v>
      </c>
      <c r="AQ119" s="14">
        <v>0</v>
      </c>
      <c r="AR119" s="14">
        <v>0</v>
      </c>
      <c r="AS119" s="14">
        <v>0</v>
      </c>
    </row>
    <row r="120" spans="1:45" x14ac:dyDescent="0.55000000000000004">
      <c r="A120" s="17" t="s">
        <v>295</v>
      </c>
      <c r="B120" s="22" t="s">
        <v>296</v>
      </c>
      <c r="C120" s="19">
        <v>3</v>
      </c>
      <c r="D120" s="20">
        <v>1</v>
      </c>
      <c r="E120" s="20">
        <v>2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1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1</v>
      </c>
      <c r="AJ120" s="21">
        <v>0</v>
      </c>
      <c r="AK120" s="21">
        <v>0</v>
      </c>
      <c r="AL120" s="21">
        <v>0</v>
      </c>
      <c r="AM120" s="21">
        <v>0</v>
      </c>
      <c r="AN120" s="21">
        <v>1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x14ac:dyDescent="0.55000000000000004">
      <c r="A121" s="17" t="s">
        <v>297</v>
      </c>
      <c r="B121" s="22" t="s">
        <v>298</v>
      </c>
      <c r="C121" s="19">
        <v>3</v>
      </c>
      <c r="D121" s="20">
        <v>3</v>
      </c>
      <c r="E121" s="20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1</v>
      </c>
      <c r="M121" s="21">
        <v>1</v>
      </c>
      <c r="N121" s="21">
        <v>0</v>
      </c>
      <c r="O121" s="21">
        <v>0</v>
      </c>
      <c r="P121" s="21">
        <v>0</v>
      </c>
      <c r="Q121" s="21">
        <v>0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x14ac:dyDescent="0.55000000000000004">
      <c r="A122" s="17" t="s">
        <v>299</v>
      </c>
      <c r="B122" s="22" t="s">
        <v>300</v>
      </c>
      <c r="C122" s="19">
        <v>2</v>
      </c>
      <c r="D122" s="20">
        <v>2</v>
      </c>
      <c r="E122" s="20">
        <v>0</v>
      </c>
      <c r="F122" s="21">
        <v>0</v>
      </c>
      <c r="G122" s="21">
        <v>0</v>
      </c>
      <c r="H122" s="21">
        <v>0</v>
      </c>
      <c r="I122" s="21">
        <v>1</v>
      </c>
      <c r="J122" s="21">
        <v>0</v>
      </c>
      <c r="K122" s="21">
        <v>1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x14ac:dyDescent="0.55000000000000004">
      <c r="A123" s="17" t="s">
        <v>301</v>
      </c>
      <c r="B123" s="23" t="s">
        <v>302</v>
      </c>
      <c r="C123" s="19">
        <v>13</v>
      </c>
      <c r="D123" s="20">
        <v>6</v>
      </c>
      <c r="E123" s="20">
        <v>7</v>
      </c>
      <c r="F123" s="21">
        <v>1</v>
      </c>
      <c r="G123" s="21">
        <v>0</v>
      </c>
      <c r="H123" s="21">
        <v>0</v>
      </c>
      <c r="I123" s="21">
        <v>0</v>
      </c>
      <c r="J123" s="21">
        <v>0</v>
      </c>
      <c r="K123" s="21">
        <v>1</v>
      </c>
      <c r="L123" s="21">
        <v>0</v>
      </c>
      <c r="M123" s="21">
        <v>0</v>
      </c>
      <c r="N123" s="21">
        <v>0</v>
      </c>
      <c r="O123" s="21">
        <v>1</v>
      </c>
      <c r="P123" s="21">
        <v>0</v>
      </c>
      <c r="Q123" s="21">
        <v>1</v>
      </c>
      <c r="R123" s="21">
        <v>1</v>
      </c>
      <c r="S123" s="21">
        <v>0</v>
      </c>
      <c r="T123" s="21">
        <v>0</v>
      </c>
      <c r="U123" s="21">
        <v>0</v>
      </c>
      <c r="V123" s="21">
        <v>1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1</v>
      </c>
      <c r="AE123" s="21">
        <v>1</v>
      </c>
      <c r="AF123" s="21">
        <v>1</v>
      </c>
      <c r="AG123" s="21">
        <v>1</v>
      </c>
      <c r="AH123" s="21">
        <v>1</v>
      </c>
      <c r="AI123" s="21">
        <v>0</v>
      </c>
      <c r="AJ123" s="21">
        <v>0</v>
      </c>
      <c r="AK123" s="21">
        <v>0</v>
      </c>
      <c r="AL123" s="21">
        <v>1</v>
      </c>
      <c r="AM123" s="21">
        <v>0</v>
      </c>
      <c r="AN123" s="21">
        <v>0</v>
      </c>
      <c r="AO123" s="21">
        <v>1</v>
      </c>
      <c r="AP123" s="21">
        <v>0</v>
      </c>
      <c r="AQ123" s="21">
        <v>0</v>
      </c>
      <c r="AR123" s="21">
        <v>0</v>
      </c>
      <c r="AS123" s="21">
        <v>0</v>
      </c>
    </row>
    <row r="124" spans="1:45" x14ac:dyDescent="0.55000000000000004">
      <c r="A124" s="13" t="s">
        <v>303</v>
      </c>
      <c r="B124" s="13" t="s">
        <v>304</v>
      </c>
      <c r="C124" s="14">
        <v>6</v>
      </c>
      <c r="D124" s="14">
        <v>3</v>
      </c>
      <c r="E124" s="14">
        <v>3</v>
      </c>
      <c r="F124" s="24">
        <v>0</v>
      </c>
      <c r="G124" s="24">
        <v>0</v>
      </c>
      <c r="H124" s="24">
        <v>1</v>
      </c>
      <c r="I124" s="24">
        <v>0</v>
      </c>
      <c r="J124" s="24">
        <v>0</v>
      </c>
      <c r="K124" s="24">
        <v>0</v>
      </c>
      <c r="L124" s="24">
        <v>1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1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1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1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1</v>
      </c>
      <c r="AR124" s="24">
        <v>0</v>
      </c>
      <c r="AS124" s="24">
        <v>0</v>
      </c>
    </row>
    <row r="125" spans="1:45" x14ac:dyDescent="0.55000000000000004">
      <c r="A125" s="17" t="s">
        <v>305</v>
      </c>
      <c r="B125" s="22" t="s">
        <v>306</v>
      </c>
      <c r="C125" s="19">
        <v>3</v>
      </c>
      <c r="D125" s="20">
        <v>2</v>
      </c>
      <c r="E125" s="20">
        <v>1</v>
      </c>
      <c r="F125" s="21">
        <v>0</v>
      </c>
      <c r="G125" s="21">
        <v>0</v>
      </c>
      <c r="H125" s="21">
        <v>1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1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x14ac:dyDescent="0.55000000000000004">
      <c r="A126" s="17" t="s">
        <v>307</v>
      </c>
      <c r="B126" s="22" t="s">
        <v>308</v>
      </c>
      <c r="C126" s="19">
        <v>1</v>
      </c>
      <c r="D126" s="20">
        <v>1</v>
      </c>
      <c r="E126" s="20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1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x14ac:dyDescent="0.55000000000000004">
      <c r="A127" s="17" t="s">
        <v>309</v>
      </c>
      <c r="B127" s="23" t="s">
        <v>310</v>
      </c>
      <c r="C127" s="19">
        <v>2</v>
      </c>
      <c r="D127" s="20">
        <v>0</v>
      </c>
      <c r="E127" s="20">
        <v>2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1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1</v>
      </c>
      <c r="AR127" s="21">
        <v>0</v>
      </c>
      <c r="AS127" s="21">
        <v>0</v>
      </c>
    </row>
    <row r="128" spans="1:45" x14ac:dyDescent="0.55000000000000004">
      <c r="A128" s="17" t="s">
        <v>311</v>
      </c>
      <c r="B128" s="25" t="s">
        <v>312</v>
      </c>
      <c r="C128" s="19">
        <v>6</v>
      </c>
      <c r="D128" s="20">
        <v>1</v>
      </c>
      <c r="E128" s="20">
        <v>5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1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1</v>
      </c>
      <c r="AC128" s="21">
        <v>1</v>
      </c>
      <c r="AD128" s="21">
        <v>0</v>
      </c>
      <c r="AE128" s="21">
        <v>0</v>
      </c>
      <c r="AF128" s="21">
        <v>1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1</v>
      </c>
      <c r="AN128" s="21">
        <v>0</v>
      </c>
      <c r="AO128" s="21">
        <v>1</v>
      </c>
      <c r="AP128" s="21">
        <v>0</v>
      </c>
      <c r="AQ128" s="21">
        <v>0</v>
      </c>
      <c r="AR128" s="21">
        <v>0</v>
      </c>
      <c r="AS128" s="21">
        <v>0</v>
      </c>
    </row>
    <row r="129" spans="1:45" x14ac:dyDescent="0.55000000000000004">
      <c r="A129" s="13" t="s">
        <v>313</v>
      </c>
      <c r="B129" s="13" t="s">
        <v>314</v>
      </c>
      <c r="C129" s="14">
        <v>2</v>
      </c>
      <c r="D129" s="14">
        <v>0</v>
      </c>
      <c r="E129" s="14">
        <v>2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1</v>
      </c>
      <c r="AN129" s="24">
        <v>0</v>
      </c>
      <c r="AO129" s="24">
        <v>0</v>
      </c>
      <c r="AP129" s="24">
        <v>0</v>
      </c>
      <c r="AQ129" s="24">
        <v>0</v>
      </c>
      <c r="AR129" s="24">
        <v>1</v>
      </c>
      <c r="AS129" s="24">
        <v>0</v>
      </c>
    </row>
    <row r="130" spans="1:45" x14ac:dyDescent="0.55000000000000004">
      <c r="A130" s="17" t="s">
        <v>315</v>
      </c>
      <c r="B130" s="22" t="s">
        <v>316</v>
      </c>
      <c r="C130" s="19">
        <v>0</v>
      </c>
      <c r="D130" s="20">
        <v>0</v>
      </c>
      <c r="E130" s="20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x14ac:dyDescent="0.55000000000000004">
      <c r="A131" s="17" t="s">
        <v>317</v>
      </c>
      <c r="B131" s="22" t="s">
        <v>318</v>
      </c>
      <c r="C131" s="19">
        <v>0</v>
      </c>
      <c r="D131" s="20">
        <v>0</v>
      </c>
      <c r="E131" s="20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x14ac:dyDescent="0.55000000000000004">
      <c r="A132" s="17" t="s">
        <v>319</v>
      </c>
      <c r="B132" s="22" t="s">
        <v>320</v>
      </c>
      <c r="C132" s="19">
        <v>0</v>
      </c>
      <c r="D132" s="20">
        <v>0</v>
      </c>
      <c r="E132" s="20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</row>
    <row r="133" spans="1:45" x14ac:dyDescent="0.55000000000000004">
      <c r="A133" s="17" t="s">
        <v>321</v>
      </c>
      <c r="B133" s="22" t="s">
        <v>322</v>
      </c>
      <c r="C133" s="19">
        <v>0</v>
      </c>
      <c r="D133" s="20">
        <v>0</v>
      </c>
      <c r="E133" s="20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</row>
    <row r="134" spans="1:45" x14ac:dyDescent="0.55000000000000004">
      <c r="A134" s="17" t="s">
        <v>323</v>
      </c>
      <c r="B134" s="23" t="s">
        <v>324</v>
      </c>
      <c r="C134" s="19">
        <v>2</v>
      </c>
      <c r="D134" s="20">
        <v>0</v>
      </c>
      <c r="E134" s="20">
        <v>2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1</v>
      </c>
      <c r="AN134" s="21">
        <v>0</v>
      </c>
      <c r="AO134" s="21">
        <v>0</v>
      </c>
      <c r="AP134" s="21">
        <v>0</v>
      </c>
      <c r="AQ134" s="21">
        <v>0</v>
      </c>
      <c r="AR134" s="21">
        <v>1</v>
      </c>
      <c r="AS134" s="21">
        <v>0</v>
      </c>
    </row>
    <row r="135" spans="1:45" x14ac:dyDescent="0.55000000000000004">
      <c r="A135" s="13" t="s">
        <v>325</v>
      </c>
      <c r="B135" s="13" t="s">
        <v>326</v>
      </c>
      <c r="C135" s="14">
        <v>2</v>
      </c>
      <c r="D135" s="14">
        <v>1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1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</row>
    <row r="136" spans="1:45" x14ac:dyDescent="0.55000000000000004">
      <c r="A136" s="17" t="s">
        <v>327</v>
      </c>
      <c r="B136" s="22" t="s">
        <v>328</v>
      </c>
      <c r="C136" s="19">
        <v>1</v>
      </c>
      <c r="D136" s="20">
        <v>1</v>
      </c>
      <c r="E136" s="20">
        <v>0</v>
      </c>
      <c r="F136" s="21">
        <v>1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x14ac:dyDescent="0.55000000000000004">
      <c r="A137" s="17" t="s">
        <v>329</v>
      </c>
      <c r="B137" s="22" t="s">
        <v>330</v>
      </c>
      <c r="C137" s="19">
        <v>0</v>
      </c>
      <c r="D137" s="20">
        <v>0</v>
      </c>
      <c r="E137" s="20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x14ac:dyDescent="0.55000000000000004">
      <c r="A138" s="17" t="s">
        <v>331</v>
      </c>
      <c r="B138" s="22" t="s">
        <v>332</v>
      </c>
      <c r="C138" s="19">
        <v>0</v>
      </c>
      <c r="D138" s="20">
        <v>0</v>
      </c>
      <c r="E138" s="20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x14ac:dyDescent="0.55000000000000004">
      <c r="A139" s="17" t="s">
        <v>333</v>
      </c>
      <c r="B139" s="22" t="s">
        <v>334</v>
      </c>
      <c r="C139" s="19">
        <v>0</v>
      </c>
      <c r="D139" s="20">
        <v>0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x14ac:dyDescent="0.55000000000000004">
      <c r="A140" s="17" t="s">
        <v>335</v>
      </c>
      <c r="B140" s="22" t="s">
        <v>336</v>
      </c>
      <c r="C140" s="19">
        <v>0</v>
      </c>
      <c r="D140" s="20">
        <v>0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x14ac:dyDescent="0.55000000000000004">
      <c r="A141" s="17" t="s">
        <v>337</v>
      </c>
      <c r="B141" s="22" t="s">
        <v>338</v>
      </c>
      <c r="C141" s="19">
        <v>0</v>
      </c>
      <c r="D141" s="20">
        <v>0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</row>
    <row r="142" spans="1:45" x14ac:dyDescent="0.55000000000000004">
      <c r="A142" s="17" t="s">
        <v>339</v>
      </c>
      <c r="B142" s="22" t="s">
        <v>340</v>
      </c>
      <c r="C142" s="19">
        <v>0</v>
      </c>
      <c r="D142" s="20">
        <v>0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x14ac:dyDescent="0.55000000000000004">
      <c r="A143" s="17" t="s">
        <v>341</v>
      </c>
      <c r="B143" s="22" t="s">
        <v>342</v>
      </c>
      <c r="C143" s="19">
        <v>0</v>
      </c>
      <c r="D143" s="20">
        <v>0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x14ac:dyDescent="0.55000000000000004">
      <c r="A144" s="17" t="s">
        <v>343</v>
      </c>
      <c r="B144" s="22" t="s">
        <v>344</v>
      </c>
      <c r="C144" s="19">
        <v>0</v>
      </c>
      <c r="D144" s="20">
        <v>0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x14ac:dyDescent="0.55000000000000004">
      <c r="A145" s="17" t="s">
        <v>345</v>
      </c>
      <c r="B145" s="22" t="s">
        <v>346</v>
      </c>
      <c r="C145" s="19">
        <v>0</v>
      </c>
      <c r="D145" s="20">
        <v>0</v>
      </c>
      <c r="E145" s="20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</row>
    <row r="146" spans="1:45" x14ac:dyDescent="0.55000000000000004">
      <c r="A146" s="17" t="s">
        <v>347</v>
      </c>
      <c r="B146" s="23" t="s">
        <v>348</v>
      </c>
      <c r="C146" s="19">
        <v>1</v>
      </c>
      <c r="D146" s="20">
        <v>0</v>
      </c>
      <c r="E146" s="20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1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x14ac:dyDescent="0.55000000000000004">
      <c r="A147" s="13" t="s">
        <v>349</v>
      </c>
      <c r="B147" s="13" t="s">
        <v>350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</row>
    <row r="148" spans="1:45" x14ac:dyDescent="0.55000000000000004">
      <c r="A148" s="17" t="s">
        <v>351</v>
      </c>
      <c r="B148" s="22" t="s">
        <v>352</v>
      </c>
      <c r="C148" s="19">
        <v>0</v>
      </c>
      <c r="D148" s="20">
        <v>0</v>
      </c>
      <c r="E148" s="20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x14ac:dyDescent="0.55000000000000004">
      <c r="A149" s="17" t="s">
        <v>353</v>
      </c>
      <c r="B149" s="22" t="s">
        <v>354</v>
      </c>
      <c r="C149" s="19">
        <v>0</v>
      </c>
      <c r="D149" s="20">
        <v>0</v>
      </c>
      <c r="E149" s="20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x14ac:dyDescent="0.55000000000000004">
      <c r="A150" s="17" t="s">
        <v>355</v>
      </c>
      <c r="B150" s="22" t="s">
        <v>356</v>
      </c>
      <c r="C150" s="19">
        <v>0</v>
      </c>
      <c r="D150" s="20">
        <v>0</v>
      </c>
      <c r="E150" s="20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x14ac:dyDescent="0.55000000000000004">
      <c r="A151" s="17" t="s">
        <v>357</v>
      </c>
      <c r="B151" s="22" t="s">
        <v>358</v>
      </c>
      <c r="C151" s="19">
        <v>0</v>
      </c>
      <c r="D151" s="20">
        <v>0</v>
      </c>
      <c r="E151" s="20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x14ac:dyDescent="0.55000000000000004">
      <c r="A152" s="13" t="s">
        <v>359</v>
      </c>
      <c r="B152" s="13" t="s">
        <v>360</v>
      </c>
      <c r="C152" s="14">
        <v>23</v>
      </c>
      <c r="D152" s="14">
        <v>18</v>
      </c>
      <c r="E152" s="14">
        <v>5</v>
      </c>
      <c r="F152" s="16">
        <v>0</v>
      </c>
      <c r="G152" s="16">
        <v>0</v>
      </c>
      <c r="H152" s="16">
        <v>0</v>
      </c>
      <c r="I152" s="16">
        <v>0</v>
      </c>
      <c r="J152" s="16">
        <v>2</v>
      </c>
      <c r="K152" s="16">
        <v>1</v>
      </c>
      <c r="L152" s="16">
        <v>5</v>
      </c>
      <c r="M152" s="16">
        <v>0</v>
      </c>
      <c r="N152" s="16">
        <v>3</v>
      </c>
      <c r="O152" s="16">
        <v>1</v>
      </c>
      <c r="P152" s="16">
        <v>1</v>
      </c>
      <c r="Q152" s="16">
        <v>2</v>
      </c>
      <c r="R152" s="16">
        <v>0</v>
      </c>
      <c r="S152" s="16">
        <v>1</v>
      </c>
      <c r="T152" s="16">
        <v>0</v>
      </c>
      <c r="U152" s="16">
        <v>1</v>
      </c>
      <c r="V152" s="16">
        <v>0</v>
      </c>
      <c r="W152" s="16">
        <v>0</v>
      </c>
      <c r="X152" s="16">
        <v>0</v>
      </c>
      <c r="Y152" s="16">
        <v>1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1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1</v>
      </c>
      <c r="AN152" s="16">
        <v>0</v>
      </c>
      <c r="AO152" s="16">
        <v>0</v>
      </c>
      <c r="AP152" s="16">
        <v>1</v>
      </c>
      <c r="AQ152" s="16">
        <v>1</v>
      </c>
      <c r="AR152" s="16">
        <v>1</v>
      </c>
      <c r="AS152" s="16">
        <v>0</v>
      </c>
    </row>
    <row r="153" spans="1:45" x14ac:dyDescent="0.55000000000000004">
      <c r="A153" s="13" t="s">
        <v>361</v>
      </c>
      <c r="B153" s="13" t="s">
        <v>362</v>
      </c>
      <c r="C153" s="14">
        <v>17</v>
      </c>
      <c r="D153" s="14">
        <v>14</v>
      </c>
      <c r="E153" s="14">
        <v>3</v>
      </c>
      <c r="F153" s="14">
        <v>0</v>
      </c>
      <c r="G153" s="14">
        <v>0</v>
      </c>
      <c r="H153" s="14">
        <v>0</v>
      </c>
      <c r="I153" s="14">
        <v>0</v>
      </c>
      <c r="J153" s="14">
        <v>1</v>
      </c>
      <c r="K153" s="14">
        <v>1</v>
      </c>
      <c r="L153" s="14">
        <v>3</v>
      </c>
      <c r="M153" s="14">
        <v>0</v>
      </c>
      <c r="N153" s="14">
        <v>3</v>
      </c>
      <c r="O153" s="14">
        <v>1</v>
      </c>
      <c r="P153" s="14">
        <v>1</v>
      </c>
      <c r="Q153" s="14">
        <v>2</v>
      </c>
      <c r="R153" s="14">
        <v>0</v>
      </c>
      <c r="S153" s="14">
        <v>1</v>
      </c>
      <c r="T153" s="14">
        <v>0</v>
      </c>
      <c r="U153" s="14">
        <v>1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1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1</v>
      </c>
      <c r="AQ153" s="14">
        <v>1</v>
      </c>
      <c r="AR153" s="14">
        <v>0</v>
      </c>
      <c r="AS153" s="14">
        <v>0</v>
      </c>
    </row>
    <row r="154" spans="1:45" x14ac:dyDescent="0.55000000000000004">
      <c r="A154" s="17" t="s">
        <v>363</v>
      </c>
      <c r="B154" s="22" t="s">
        <v>364</v>
      </c>
      <c r="C154" s="19">
        <v>11</v>
      </c>
      <c r="D154" s="20">
        <v>8</v>
      </c>
      <c r="E154" s="20">
        <v>3</v>
      </c>
      <c r="F154" s="21">
        <v>0</v>
      </c>
      <c r="G154" s="21">
        <v>0</v>
      </c>
      <c r="H154" s="21">
        <v>0</v>
      </c>
      <c r="I154" s="21">
        <v>0</v>
      </c>
      <c r="J154" s="21">
        <v>1</v>
      </c>
      <c r="K154" s="21">
        <v>1</v>
      </c>
      <c r="L154" s="21">
        <v>1</v>
      </c>
      <c r="M154" s="21">
        <v>0</v>
      </c>
      <c r="N154" s="21">
        <v>2</v>
      </c>
      <c r="O154" s="21">
        <v>0</v>
      </c>
      <c r="P154" s="21">
        <v>1</v>
      </c>
      <c r="Q154" s="21">
        <v>2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1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1</v>
      </c>
      <c r="AQ154" s="21">
        <v>1</v>
      </c>
      <c r="AR154" s="21">
        <v>0</v>
      </c>
      <c r="AS154" s="21">
        <v>0</v>
      </c>
    </row>
    <row r="155" spans="1:45" x14ac:dyDescent="0.55000000000000004">
      <c r="A155" s="17" t="s">
        <v>365</v>
      </c>
      <c r="B155" s="22" t="s">
        <v>366</v>
      </c>
      <c r="C155" s="19">
        <v>0</v>
      </c>
      <c r="D155" s="20">
        <v>0</v>
      </c>
      <c r="E155" s="20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x14ac:dyDescent="0.55000000000000004">
      <c r="A156" s="17" t="s">
        <v>367</v>
      </c>
      <c r="B156" s="22" t="s">
        <v>368</v>
      </c>
      <c r="C156" s="19">
        <v>2</v>
      </c>
      <c r="D156" s="20">
        <v>2</v>
      </c>
      <c r="E156" s="20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1</v>
      </c>
      <c r="P156" s="21">
        <v>0</v>
      </c>
      <c r="Q156" s="21">
        <v>0</v>
      </c>
      <c r="R156" s="21">
        <v>0</v>
      </c>
      <c r="S156" s="21">
        <v>1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x14ac:dyDescent="0.55000000000000004">
      <c r="A157" s="17" t="s">
        <v>369</v>
      </c>
      <c r="B157" s="22" t="s">
        <v>370</v>
      </c>
      <c r="C157" s="19">
        <v>0</v>
      </c>
      <c r="D157" s="20">
        <v>0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</row>
    <row r="158" spans="1:45" x14ac:dyDescent="0.55000000000000004">
      <c r="A158" s="17" t="s">
        <v>371</v>
      </c>
      <c r="B158" s="22" t="s">
        <v>372</v>
      </c>
      <c r="C158" s="19">
        <v>0</v>
      </c>
      <c r="D158" s="20">
        <v>0</v>
      </c>
      <c r="E158" s="20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x14ac:dyDescent="0.55000000000000004">
      <c r="A159" s="17" t="s">
        <v>373</v>
      </c>
      <c r="B159" s="22" t="s">
        <v>374</v>
      </c>
      <c r="C159" s="19">
        <v>4</v>
      </c>
      <c r="D159" s="20">
        <v>4</v>
      </c>
      <c r="E159" s="20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2</v>
      </c>
      <c r="M159" s="21">
        <v>0</v>
      </c>
      <c r="N159" s="21">
        <v>1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1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x14ac:dyDescent="0.55000000000000004">
      <c r="A160" s="13" t="s">
        <v>375</v>
      </c>
      <c r="B160" s="13" t="s">
        <v>376</v>
      </c>
      <c r="C160" s="14">
        <v>6</v>
      </c>
      <c r="D160" s="14">
        <v>4</v>
      </c>
      <c r="E160" s="14">
        <v>2</v>
      </c>
      <c r="F160" s="14">
        <v>0</v>
      </c>
      <c r="G160" s="14">
        <v>0</v>
      </c>
      <c r="H160" s="14">
        <v>0</v>
      </c>
      <c r="I160" s="14">
        <v>0</v>
      </c>
      <c r="J160" s="14">
        <v>1</v>
      </c>
      <c r="K160" s="14">
        <v>0</v>
      </c>
      <c r="L160" s="14">
        <v>2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1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1</v>
      </c>
      <c r="AN160" s="14">
        <v>0</v>
      </c>
      <c r="AO160" s="14">
        <v>0</v>
      </c>
      <c r="AP160" s="14">
        <v>0</v>
      </c>
      <c r="AQ160" s="14">
        <v>0</v>
      </c>
      <c r="AR160" s="14">
        <v>1</v>
      </c>
      <c r="AS160" s="14">
        <v>0</v>
      </c>
    </row>
    <row r="161" spans="1:45" x14ac:dyDescent="0.55000000000000004">
      <c r="A161" s="17" t="s">
        <v>377</v>
      </c>
      <c r="B161" s="22" t="s">
        <v>378</v>
      </c>
      <c r="C161" s="19">
        <v>0</v>
      </c>
      <c r="D161" s="20">
        <v>0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x14ac:dyDescent="0.55000000000000004">
      <c r="A162" s="17" t="s">
        <v>379</v>
      </c>
      <c r="B162" s="22" t="s">
        <v>380</v>
      </c>
      <c r="C162" s="19">
        <v>6</v>
      </c>
      <c r="D162" s="20">
        <v>4</v>
      </c>
      <c r="E162" s="20">
        <v>2</v>
      </c>
      <c r="F162" s="21">
        <v>0</v>
      </c>
      <c r="G162" s="21">
        <v>0</v>
      </c>
      <c r="H162" s="21">
        <v>0</v>
      </c>
      <c r="I162" s="21">
        <v>0</v>
      </c>
      <c r="J162" s="21">
        <v>1</v>
      </c>
      <c r="K162" s="21">
        <v>0</v>
      </c>
      <c r="L162" s="21">
        <v>2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1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1</v>
      </c>
      <c r="AN162" s="21">
        <v>0</v>
      </c>
      <c r="AO162" s="21">
        <v>0</v>
      </c>
      <c r="AP162" s="21">
        <v>0</v>
      </c>
      <c r="AQ162" s="21">
        <v>0</v>
      </c>
      <c r="AR162" s="21">
        <v>1</v>
      </c>
      <c r="AS162" s="21">
        <v>0</v>
      </c>
    </row>
    <row r="163" spans="1:45" x14ac:dyDescent="0.55000000000000004">
      <c r="A163" s="17" t="s">
        <v>381</v>
      </c>
      <c r="B163" s="22" t="s">
        <v>382</v>
      </c>
      <c r="C163" s="19">
        <v>0</v>
      </c>
      <c r="D163" s="20">
        <v>0</v>
      </c>
      <c r="E163" s="20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x14ac:dyDescent="0.55000000000000004">
      <c r="A164" s="17" t="s">
        <v>383</v>
      </c>
      <c r="B164" s="23" t="s">
        <v>384</v>
      </c>
      <c r="C164" s="19">
        <v>0</v>
      </c>
      <c r="D164" s="20">
        <v>0</v>
      </c>
      <c r="E164" s="20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x14ac:dyDescent="0.55000000000000004">
      <c r="A165" s="17" t="s">
        <v>385</v>
      </c>
      <c r="B165" s="25" t="s">
        <v>386</v>
      </c>
      <c r="C165" s="19">
        <v>7</v>
      </c>
      <c r="D165" s="20">
        <v>5</v>
      </c>
      <c r="E165" s="20">
        <v>2</v>
      </c>
      <c r="F165" s="21">
        <v>1</v>
      </c>
      <c r="G165" s="21">
        <v>1</v>
      </c>
      <c r="H165" s="21">
        <v>0</v>
      </c>
      <c r="I165" s="21">
        <v>0</v>
      </c>
      <c r="J165" s="21">
        <v>2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1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1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1</v>
      </c>
      <c r="AR165" s="21">
        <v>0</v>
      </c>
      <c r="AS165" s="21">
        <v>0</v>
      </c>
    </row>
    <row r="166" spans="1:45" x14ac:dyDescent="0.55000000000000004">
      <c r="A166" s="17" t="s">
        <v>387</v>
      </c>
      <c r="B166" s="25" t="s">
        <v>388</v>
      </c>
      <c r="C166" s="19">
        <v>0</v>
      </c>
      <c r="D166" s="20">
        <v>0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</sheetData>
  <mergeCells count="1">
    <mergeCell ref="A1:O1"/>
  </mergeCells>
  <conditionalFormatting sqref="C7:AS7 C148:AS151 F147:AS147 C136:AS146 F135:AS135 C130:AS134 F129:AS129 C125:AS128 F124:AS124 C116:AS118 F115:AS115 C109:AS114 F108:AS108 C103:AS107 F102:AS102 C86:AS101 F85:AS85 C65:AS84 F63:AS64 C54:AS56 F53:AS53 C43:AS45 F42:AS42 C47:AS52 F46:AS46 C37:AS41 F36:AS36 C26:AS35 F25:AS25 C16:AS24 F15:AS15 C9:AS14 F8:AS8 F4:AS6 C58:AS62 F57:AS57 C120:AS123 F119:AS119 C154:AS159 F152:AS153 C161:AS166 F160:AS160">
    <cfRule type="cellIs" dxfId="43" priority="44" stopIfTrue="1" operator="lessThan">
      <formula>0</formula>
    </cfRule>
  </conditionalFormatting>
  <conditionalFormatting sqref="C7:AS7 C148:AS151 F147:AS147 C136:AS146 F135:AS135 C130:AS134 F129:AS129 C125:AS128 F124:AS124 C116:AS118 F115:AS115 C109:AS114 F108:AS108 C103:AS107 F102:AS102 C86:AS101 F85:AS85 C65:AS84 F63:AS64 C54:AS56 F53:AS53 C43:AS45 F42:AS42 C47:AS52 F46:AS46 C37:AS41 F36:AS36 C26:AS35 F25:AS25 C16:AS24 F15:AS15 C9:AS14 F8:AS8 F4:AS6 C58:AS62 F57:AS57 C120:AS123 F119:AS119 C154:AS159 F152:AS153 C161:AS166 F160:AS160">
    <cfRule type="cellIs" dxfId="42" priority="43" stopIfTrue="1" operator="lessThan">
      <formula>0</formula>
    </cfRule>
  </conditionalFormatting>
  <conditionalFormatting sqref="A147:E147">
    <cfRule type="cellIs" dxfId="41" priority="42" stopIfTrue="1" operator="lessThan">
      <formula>0</formula>
    </cfRule>
  </conditionalFormatting>
  <conditionalFormatting sqref="A147:E147">
    <cfRule type="cellIs" dxfId="40" priority="41" stopIfTrue="1" operator="lessThan">
      <formula>0</formula>
    </cfRule>
  </conditionalFormatting>
  <conditionalFormatting sqref="A135:E135">
    <cfRule type="cellIs" dxfId="39" priority="40" stopIfTrue="1" operator="lessThan">
      <formula>0</formula>
    </cfRule>
  </conditionalFormatting>
  <conditionalFormatting sqref="A135:E135">
    <cfRule type="cellIs" dxfId="38" priority="39" stopIfTrue="1" operator="lessThan">
      <formula>0</formula>
    </cfRule>
  </conditionalFormatting>
  <conditionalFormatting sqref="A129:E129">
    <cfRule type="cellIs" dxfId="37" priority="38" stopIfTrue="1" operator="lessThan">
      <formula>0</formula>
    </cfRule>
  </conditionalFormatting>
  <conditionalFormatting sqref="A129:E129">
    <cfRule type="cellIs" dxfId="36" priority="37" stopIfTrue="1" operator="lessThan">
      <formula>0</formula>
    </cfRule>
  </conditionalFormatting>
  <conditionalFormatting sqref="A124:E124">
    <cfRule type="cellIs" dxfId="35" priority="36" stopIfTrue="1" operator="lessThan">
      <formula>0</formula>
    </cfRule>
  </conditionalFormatting>
  <conditionalFormatting sqref="A124:E124">
    <cfRule type="cellIs" dxfId="34" priority="35" stopIfTrue="1" operator="lessThan">
      <formula>0</formula>
    </cfRule>
  </conditionalFormatting>
  <conditionalFormatting sqref="A115:E115">
    <cfRule type="cellIs" dxfId="33" priority="34" stopIfTrue="1" operator="lessThan">
      <formula>0</formula>
    </cfRule>
  </conditionalFormatting>
  <conditionalFormatting sqref="A115:E115">
    <cfRule type="cellIs" dxfId="32" priority="33" stopIfTrue="1" operator="lessThan">
      <formula>0</formula>
    </cfRule>
  </conditionalFormatting>
  <conditionalFormatting sqref="A108:E108">
    <cfRule type="cellIs" dxfId="31" priority="32" stopIfTrue="1" operator="lessThan">
      <formula>0</formula>
    </cfRule>
  </conditionalFormatting>
  <conditionalFormatting sqref="A108:E108">
    <cfRule type="cellIs" dxfId="30" priority="31" stopIfTrue="1" operator="lessThan">
      <formula>0</formula>
    </cfRule>
  </conditionalFormatting>
  <conditionalFormatting sqref="A102:E102">
    <cfRule type="cellIs" dxfId="29" priority="30" stopIfTrue="1" operator="lessThan">
      <formula>0</formula>
    </cfRule>
  </conditionalFormatting>
  <conditionalFormatting sqref="A102:E102">
    <cfRule type="cellIs" dxfId="28" priority="29" stopIfTrue="1" operator="lessThan">
      <formula>0</formula>
    </cfRule>
  </conditionalFormatting>
  <conditionalFormatting sqref="A85:E85">
    <cfRule type="cellIs" dxfId="27" priority="28" stopIfTrue="1" operator="lessThan">
      <formula>0</formula>
    </cfRule>
  </conditionalFormatting>
  <conditionalFormatting sqref="A85:E85">
    <cfRule type="cellIs" dxfId="26" priority="27" stopIfTrue="1" operator="lessThan">
      <formula>0</formula>
    </cfRule>
  </conditionalFormatting>
  <conditionalFormatting sqref="A63:E64">
    <cfRule type="cellIs" dxfId="25" priority="26" stopIfTrue="1" operator="lessThan">
      <formula>0</formula>
    </cfRule>
  </conditionalFormatting>
  <conditionalFormatting sqref="A63:E64">
    <cfRule type="cellIs" dxfId="24" priority="25" stopIfTrue="1" operator="lessThan">
      <formula>0</formula>
    </cfRule>
  </conditionalFormatting>
  <conditionalFormatting sqref="A53:E53">
    <cfRule type="cellIs" dxfId="23" priority="24" stopIfTrue="1" operator="lessThan">
      <formula>0</formula>
    </cfRule>
  </conditionalFormatting>
  <conditionalFormatting sqref="A53:E53">
    <cfRule type="cellIs" dxfId="22" priority="23" stopIfTrue="1" operator="lessThan">
      <formula>0</formula>
    </cfRule>
  </conditionalFormatting>
  <conditionalFormatting sqref="A42:E42">
    <cfRule type="cellIs" dxfId="21" priority="22" stopIfTrue="1" operator="lessThan">
      <formula>0</formula>
    </cfRule>
  </conditionalFormatting>
  <conditionalFormatting sqref="A42:E42">
    <cfRule type="cellIs" dxfId="20" priority="21" stopIfTrue="1" operator="lessThan">
      <formula>0</formula>
    </cfRule>
  </conditionalFormatting>
  <conditionalFormatting sqref="A46:E46">
    <cfRule type="cellIs" dxfId="19" priority="20" stopIfTrue="1" operator="lessThan">
      <formula>0</formula>
    </cfRule>
  </conditionalFormatting>
  <conditionalFormatting sqref="A46:E46">
    <cfRule type="cellIs" dxfId="18" priority="19" stopIfTrue="1" operator="lessThan">
      <formula>0</formula>
    </cfRule>
  </conditionalFormatting>
  <conditionalFormatting sqref="A36:E36">
    <cfRule type="cellIs" dxfId="17" priority="18" stopIfTrue="1" operator="lessThan">
      <formula>0</formula>
    </cfRule>
  </conditionalFormatting>
  <conditionalFormatting sqref="A36:E36">
    <cfRule type="cellIs" dxfId="16" priority="17" stopIfTrue="1" operator="lessThan">
      <formula>0</formula>
    </cfRule>
  </conditionalFormatting>
  <conditionalFormatting sqref="A25:E25">
    <cfRule type="cellIs" dxfId="15" priority="16" stopIfTrue="1" operator="lessThan">
      <formula>0</formula>
    </cfRule>
  </conditionalFormatting>
  <conditionalFormatting sqref="A25:E25">
    <cfRule type="cellIs" dxfId="14" priority="15" stopIfTrue="1" operator="lessThan">
      <formula>0</formula>
    </cfRule>
  </conditionalFormatting>
  <conditionalFormatting sqref="A15:E15">
    <cfRule type="cellIs" dxfId="13" priority="14" stopIfTrue="1" operator="lessThan">
      <formula>0</formula>
    </cfRule>
  </conditionalFormatting>
  <conditionalFormatting sqref="A15:E15">
    <cfRule type="cellIs" dxfId="12" priority="13" stopIfTrue="1" operator="lessThan">
      <formula>0</formula>
    </cfRule>
  </conditionalFormatting>
  <conditionalFormatting sqref="A8:E8">
    <cfRule type="cellIs" dxfId="11" priority="12" stopIfTrue="1" operator="lessThan">
      <formula>0</formula>
    </cfRule>
  </conditionalFormatting>
  <conditionalFormatting sqref="A8:E8">
    <cfRule type="cellIs" dxfId="10" priority="11" stopIfTrue="1" operator="lessThan">
      <formula>0</formula>
    </cfRule>
  </conditionalFormatting>
  <conditionalFormatting sqref="A4:E6">
    <cfRule type="cellIs" dxfId="9" priority="10" stopIfTrue="1" operator="lessThan">
      <formula>0</formula>
    </cfRule>
  </conditionalFormatting>
  <conditionalFormatting sqref="A4:E6">
    <cfRule type="cellIs" dxfId="8" priority="9" stopIfTrue="1" operator="lessThan">
      <formula>0</formula>
    </cfRule>
  </conditionalFormatting>
  <conditionalFormatting sqref="A57:E57">
    <cfRule type="cellIs" dxfId="7" priority="8" stopIfTrue="1" operator="lessThan">
      <formula>0</formula>
    </cfRule>
  </conditionalFormatting>
  <conditionalFormatting sqref="A57:E57">
    <cfRule type="cellIs" dxfId="6" priority="7" stopIfTrue="1" operator="lessThan">
      <formula>0</formula>
    </cfRule>
  </conditionalFormatting>
  <conditionalFormatting sqref="A119:E119">
    <cfRule type="cellIs" dxfId="5" priority="6" stopIfTrue="1" operator="lessThan">
      <formula>0</formula>
    </cfRule>
  </conditionalFormatting>
  <conditionalFormatting sqref="A119:E119">
    <cfRule type="cellIs" dxfId="4" priority="5" stopIfTrue="1" operator="lessThan">
      <formula>0</formula>
    </cfRule>
  </conditionalFormatting>
  <conditionalFormatting sqref="A152:E153">
    <cfRule type="cellIs" dxfId="3" priority="4" stopIfTrue="1" operator="lessThan">
      <formula>0</formula>
    </cfRule>
  </conditionalFormatting>
  <conditionalFormatting sqref="A152:E153">
    <cfRule type="cellIs" dxfId="2" priority="3" stopIfTrue="1" operator="lessThan">
      <formula>0</formula>
    </cfRule>
  </conditionalFormatting>
  <conditionalFormatting sqref="A160:E160">
    <cfRule type="cellIs" dxfId="1" priority="2" stopIfTrue="1" operator="lessThan">
      <formula>0</formula>
    </cfRule>
  </conditionalFormatting>
  <conditionalFormatting sqref="A160:E16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9EF1-F094-4C54-8CB6-E002D4621369}">
  <dimension ref="A1:AN255"/>
  <sheetViews>
    <sheetView zoomScale="115" zoomScaleNormal="115" workbookViewId="0">
      <selection activeCell="F3" sqref="F3"/>
    </sheetView>
  </sheetViews>
  <sheetFormatPr defaultRowHeight="14.4" x14ac:dyDescent="0.55000000000000004"/>
  <cols>
    <col min="2" max="5" width="8.83984375" customWidth="1"/>
    <col min="6" max="6" width="52.20703125" customWidth="1"/>
    <col min="7" max="7" width="16.1015625" customWidth="1"/>
    <col min="8" max="8" width="17.3125" customWidth="1"/>
    <col min="9" max="9" width="18.68359375" customWidth="1"/>
    <col min="10" max="10" width="15.7890625" customWidth="1"/>
    <col min="11" max="11" width="17.5234375" customWidth="1"/>
    <col min="12" max="12" width="21" customWidth="1"/>
    <col min="13" max="13" width="14.3125" customWidth="1"/>
    <col min="14" max="14" width="18.89453125" bestFit="1" customWidth="1"/>
    <col min="15" max="15" width="9.89453125" customWidth="1"/>
    <col min="16" max="16" width="17.41796875" style="31" customWidth="1"/>
    <col min="17" max="18" width="19.5234375" customWidth="1"/>
    <col min="19" max="19" width="68.20703125" customWidth="1"/>
    <col min="20" max="22" width="17.1015625" customWidth="1"/>
    <col min="23" max="23" width="8.89453125" customWidth="1"/>
    <col min="24" max="24" width="14.68359375" customWidth="1"/>
    <col min="25" max="25" width="8.89453125" customWidth="1"/>
    <col min="26" max="26" width="9.20703125" customWidth="1"/>
    <col min="27" max="28" width="8.89453125" customWidth="1"/>
    <col min="29" max="29" width="14.7890625" customWidth="1"/>
    <col min="30" max="30" width="14.89453125" style="31" customWidth="1"/>
    <col min="31" max="31" width="11.41796875" customWidth="1"/>
    <col min="32" max="32" width="20.7890625" customWidth="1"/>
    <col min="33" max="34" width="16.68359375" customWidth="1"/>
    <col min="35" max="35" width="30" customWidth="1"/>
    <col min="36" max="36" width="20" style="32" bestFit="1" customWidth="1"/>
    <col min="39" max="40" width="15.7890625" bestFit="1" customWidth="1"/>
  </cols>
  <sheetData>
    <row r="1" spans="1:40" s="27" customFormat="1" x14ac:dyDescent="0.55000000000000004">
      <c r="A1" s="27" t="s">
        <v>390</v>
      </c>
      <c r="B1" s="27" t="s">
        <v>391</v>
      </c>
      <c r="C1" s="27" t="s">
        <v>392</v>
      </c>
      <c r="D1" s="27" t="s">
        <v>393</v>
      </c>
      <c r="E1" s="27" t="s">
        <v>394</v>
      </c>
      <c r="F1" s="27" t="s">
        <v>395</v>
      </c>
      <c r="G1" s="27" t="s">
        <v>396</v>
      </c>
      <c r="H1" s="28" t="s">
        <v>397</v>
      </c>
      <c r="I1" s="27" t="s">
        <v>398</v>
      </c>
      <c r="J1" s="27" t="s">
        <v>399</v>
      </c>
      <c r="K1" s="27" t="s">
        <v>400</v>
      </c>
      <c r="L1" s="27" t="s">
        <v>401</v>
      </c>
      <c r="M1" s="27" t="s">
        <v>402</v>
      </c>
      <c r="N1" s="27" t="s">
        <v>403</v>
      </c>
      <c r="O1" s="27" t="s">
        <v>404</v>
      </c>
      <c r="P1" s="29" t="s">
        <v>405</v>
      </c>
      <c r="Q1" s="27" t="s">
        <v>406</v>
      </c>
      <c r="R1" s="27" t="s">
        <v>407</v>
      </c>
      <c r="S1" s="27" t="s">
        <v>408</v>
      </c>
      <c r="T1" s="27" t="s">
        <v>409</v>
      </c>
      <c r="U1" s="28" t="s">
        <v>410</v>
      </c>
      <c r="V1" s="28" t="s">
        <v>411</v>
      </c>
      <c r="W1" s="27" t="s">
        <v>412</v>
      </c>
      <c r="X1" s="27" t="s">
        <v>413</v>
      </c>
      <c r="Y1" s="27" t="s">
        <v>414</v>
      </c>
      <c r="Z1" s="27" t="s">
        <v>415</v>
      </c>
      <c r="AA1" s="27" t="s">
        <v>416</v>
      </c>
      <c r="AB1" s="27" t="s">
        <v>417</v>
      </c>
      <c r="AC1" s="27" t="s">
        <v>418</v>
      </c>
      <c r="AD1" s="29" t="s">
        <v>419</v>
      </c>
      <c r="AE1" s="27" t="s">
        <v>420</v>
      </c>
      <c r="AF1" s="27" t="s">
        <v>421</v>
      </c>
      <c r="AG1" s="27" t="s">
        <v>422</v>
      </c>
      <c r="AH1" s="27" t="s">
        <v>423</v>
      </c>
      <c r="AI1" s="28" t="s">
        <v>424</v>
      </c>
      <c r="AJ1" s="30" t="s">
        <v>425</v>
      </c>
      <c r="AM1" t="s">
        <v>426</v>
      </c>
      <c r="AN1" t="s">
        <v>427</v>
      </c>
    </row>
    <row r="2" spans="1:40" x14ac:dyDescent="0.55000000000000004">
      <c r="A2" t="s">
        <v>428</v>
      </c>
      <c r="B2" t="s">
        <v>429</v>
      </c>
      <c r="C2">
        <v>40</v>
      </c>
      <c r="D2" t="s">
        <v>430</v>
      </c>
      <c r="E2" t="s">
        <v>431</v>
      </c>
      <c r="F2" t="s">
        <v>432</v>
      </c>
      <c r="G2" t="s">
        <v>433</v>
      </c>
      <c r="H2">
        <f>VLOOKUP(G2,AM:AN,2,FALSE)</f>
        <v>174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>
        <v>2</v>
      </c>
      <c r="P2" s="31" t="s">
        <v>439</v>
      </c>
      <c r="Q2" t="s">
        <v>439</v>
      </c>
      <c r="R2">
        <v>1</v>
      </c>
      <c r="S2" t="s">
        <v>432</v>
      </c>
      <c r="T2" t="s">
        <v>433</v>
      </c>
      <c r="U2">
        <f>VLOOKUP(T2,AM:AN,2,FALSE)</f>
        <v>174</v>
      </c>
      <c r="V2" t="s">
        <v>440</v>
      </c>
      <c r="W2" t="s">
        <v>436</v>
      </c>
      <c r="X2" t="s">
        <v>437</v>
      </c>
      <c r="Y2" t="s">
        <v>441</v>
      </c>
      <c r="Z2" t="s">
        <v>439</v>
      </c>
      <c r="AC2" t="s">
        <v>439</v>
      </c>
      <c r="AD2" s="31" t="s">
        <v>439</v>
      </c>
      <c r="AE2" t="s">
        <v>440</v>
      </c>
      <c r="AI2" t="s">
        <v>442</v>
      </c>
      <c r="AJ2" s="32" t="s">
        <v>442</v>
      </c>
      <c r="AM2" t="s">
        <v>443</v>
      </c>
      <c r="AN2" s="33">
        <v>1</v>
      </c>
    </row>
    <row r="3" spans="1:40" x14ac:dyDescent="0.55000000000000004">
      <c r="A3" t="s">
        <v>444</v>
      </c>
      <c r="B3" t="s">
        <v>429</v>
      </c>
      <c r="C3">
        <v>23</v>
      </c>
      <c r="D3" t="s">
        <v>430</v>
      </c>
      <c r="E3" t="s">
        <v>445</v>
      </c>
      <c r="F3" t="s">
        <v>446</v>
      </c>
      <c r="G3" t="s">
        <v>447</v>
      </c>
      <c r="H3">
        <f t="shared" ref="H3:H66" si="0">VLOOKUP(G3,AM:AN,2,FALSE)</f>
        <v>88</v>
      </c>
      <c r="O3">
        <v>1</v>
      </c>
      <c r="P3" s="31" t="s">
        <v>448</v>
      </c>
      <c r="Q3" t="s">
        <v>447</v>
      </c>
      <c r="R3">
        <v>9</v>
      </c>
      <c r="S3" t="s">
        <v>449</v>
      </c>
      <c r="T3" t="s">
        <v>450</v>
      </c>
      <c r="U3">
        <f t="shared" ref="U3:U66" si="1">VLOOKUP(T3,AM:AN,2,FALSE)</f>
        <v>131</v>
      </c>
      <c r="V3" t="s">
        <v>451</v>
      </c>
      <c r="W3" t="s">
        <v>452</v>
      </c>
      <c r="X3" t="s">
        <v>453</v>
      </c>
      <c r="Y3" t="s">
        <v>454</v>
      </c>
      <c r="Z3" t="s">
        <v>455</v>
      </c>
      <c r="AC3" t="s">
        <v>455</v>
      </c>
      <c r="AD3" s="31" t="s">
        <v>453</v>
      </c>
      <c r="AE3" t="s">
        <v>456</v>
      </c>
      <c r="AF3" t="str">
        <f>IF( P3=T3,"Wrong sequence","Other")</f>
        <v>Other</v>
      </c>
      <c r="AG3" t="str">
        <f>IF( P3=X3,"Wrong sequence","Other")</f>
        <v>Other</v>
      </c>
      <c r="AH3" t="str">
        <f>IF( P3=Z3,"Wrong sequence","Other")</f>
        <v>Other</v>
      </c>
      <c r="AI3" t="str">
        <f>IF( P3&lt;&gt;Z3,"Incorrect assignment","Other")</f>
        <v>Incorrect assignment</v>
      </c>
      <c r="AJ3" s="32" t="s">
        <v>457</v>
      </c>
      <c r="AM3" t="s">
        <v>458</v>
      </c>
      <c r="AN3" s="33">
        <v>2</v>
      </c>
    </row>
    <row r="4" spans="1:40" x14ac:dyDescent="0.55000000000000004">
      <c r="A4" t="s">
        <v>459</v>
      </c>
      <c r="B4" t="s">
        <v>460</v>
      </c>
      <c r="C4">
        <v>25</v>
      </c>
      <c r="D4" t="s">
        <v>430</v>
      </c>
      <c r="E4" t="s">
        <v>431</v>
      </c>
      <c r="F4" t="s">
        <v>461</v>
      </c>
      <c r="G4" t="s">
        <v>462</v>
      </c>
      <c r="H4">
        <f t="shared" si="0"/>
        <v>20</v>
      </c>
      <c r="O4">
        <v>2</v>
      </c>
      <c r="P4" s="31" t="s">
        <v>463</v>
      </c>
      <c r="Q4" t="s">
        <v>462</v>
      </c>
      <c r="R4">
        <v>9</v>
      </c>
      <c r="S4" t="s">
        <v>464</v>
      </c>
      <c r="T4" t="s">
        <v>462</v>
      </c>
      <c r="U4">
        <f>VLOOKUP(T4,AM:AN,2,FALSE)</f>
        <v>20</v>
      </c>
      <c r="V4" t="s">
        <v>440</v>
      </c>
      <c r="AC4" t="s">
        <v>463</v>
      </c>
      <c r="AD4" s="31" t="s">
        <v>462</v>
      </c>
      <c r="AE4" t="s">
        <v>440</v>
      </c>
      <c r="AI4" t="s">
        <v>442</v>
      </c>
      <c r="AJ4" s="32" t="s">
        <v>442</v>
      </c>
      <c r="AM4" t="s">
        <v>465</v>
      </c>
      <c r="AN4" s="33">
        <v>3</v>
      </c>
    </row>
    <row r="5" spans="1:40" x14ac:dyDescent="0.55000000000000004">
      <c r="A5" t="s">
        <v>466</v>
      </c>
      <c r="B5" t="s">
        <v>429</v>
      </c>
      <c r="C5">
        <v>56</v>
      </c>
      <c r="D5" t="s">
        <v>430</v>
      </c>
      <c r="E5" t="s">
        <v>431</v>
      </c>
      <c r="F5" t="s">
        <v>467</v>
      </c>
      <c r="G5" t="s">
        <v>468</v>
      </c>
      <c r="H5">
        <f t="shared" si="0"/>
        <v>53</v>
      </c>
      <c r="I5" t="s">
        <v>469</v>
      </c>
      <c r="J5" t="s">
        <v>470</v>
      </c>
      <c r="K5" t="s">
        <v>471</v>
      </c>
      <c r="L5" t="s">
        <v>472</v>
      </c>
      <c r="O5">
        <v>2</v>
      </c>
      <c r="P5" s="31" t="s">
        <v>473</v>
      </c>
      <c r="Q5" t="s">
        <v>472</v>
      </c>
      <c r="R5">
        <v>9</v>
      </c>
      <c r="S5" t="s">
        <v>474</v>
      </c>
      <c r="T5" t="s">
        <v>470</v>
      </c>
      <c r="U5">
        <f t="shared" si="1"/>
        <v>32</v>
      </c>
      <c r="V5" t="s">
        <v>451</v>
      </c>
      <c r="W5" t="s">
        <v>475</v>
      </c>
      <c r="X5" t="s">
        <v>476</v>
      </c>
      <c r="AC5" t="s">
        <v>477</v>
      </c>
      <c r="AD5" s="31" t="s">
        <v>470</v>
      </c>
      <c r="AE5" t="s">
        <v>456</v>
      </c>
      <c r="AF5" t="str">
        <f t="shared" ref="AF5:AF10" si="2">IF( P5=T5,"Wrong sequence","Other")</f>
        <v>Other</v>
      </c>
      <c r="AG5" t="str">
        <f t="shared" ref="AG5:AG10" si="3">IF( P5=X5,"Wrong sequence","Other")</f>
        <v>Other</v>
      </c>
      <c r="AH5" t="str">
        <f t="shared" ref="AH5:AH10" si="4">IF( P5=Z5,"Wrong sequence","Other")</f>
        <v>Other</v>
      </c>
      <c r="AI5" t="str">
        <f>IF( P5&lt;&gt;Z5,"Incorrect assignment","Other")</f>
        <v>Incorrect assignment</v>
      </c>
      <c r="AJ5" s="32" t="s">
        <v>457</v>
      </c>
      <c r="AM5" t="s">
        <v>478</v>
      </c>
      <c r="AN5" s="33">
        <v>4</v>
      </c>
    </row>
    <row r="6" spans="1:40" x14ac:dyDescent="0.55000000000000004">
      <c r="A6" t="s">
        <v>479</v>
      </c>
      <c r="B6" t="s">
        <v>460</v>
      </c>
      <c r="C6">
        <v>13</v>
      </c>
      <c r="D6" t="s">
        <v>430</v>
      </c>
      <c r="E6" t="s">
        <v>431</v>
      </c>
      <c r="F6" t="s">
        <v>480</v>
      </c>
      <c r="G6" t="s">
        <v>481</v>
      </c>
      <c r="H6">
        <f t="shared" si="0"/>
        <v>46</v>
      </c>
      <c r="I6" t="s">
        <v>482</v>
      </c>
      <c r="J6" t="s">
        <v>483</v>
      </c>
      <c r="O6">
        <v>2</v>
      </c>
      <c r="P6" s="31" t="s">
        <v>484</v>
      </c>
      <c r="Q6" t="s">
        <v>483</v>
      </c>
      <c r="R6">
        <v>9</v>
      </c>
      <c r="S6" t="s">
        <v>485</v>
      </c>
      <c r="T6" t="s">
        <v>481</v>
      </c>
      <c r="U6">
        <f t="shared" si="1"/>
        <v>46</v>
      </c>
      <c r="V6" t="s">
        <v>440</v>
      </c>
      <c r="AC6" t="s">
        <v>486</v>
      </c>
      <c r="AD6" s="31" t="s">
        <v>481</v>
      </c>
      <c r="AE6" t="s">
        <v>456</v>
      </c>
      <c r="AF6" t="str">
        <f t="shared" si="2"/>
        <v>Other</v>
      </c>
      <c r="AG6" t="str">
        <f t="shared" si="3"/>
        <v>Other</v>
      </c>
      <c r="AH6" t="str">
        <f t="shared" si="4"/>
        <v>Other</v>
      </c>
      <c r="AI6" t="str">
        <f t="shared" ref="AI6:AI10" si="5">IF( P6&lt;&gt;Z6,"Incorrect assignment","Other")</f>
        <v>Incorrect assignment</v>
      </c>
      <c r="AJ6" s="32" t="s">
        <v>457</v>
      </c>
      <c r="AM6" s="34" t="s">
        <v>487</v>
      </c>
      <c r="AN6" s="33">
        <v>5</v>
      </c>
    </row>
    <row r="7" spans="1:40" x14ac:dyDescent="0.55000000000000004">
      <c r="A7" t="s">
        <v>488</v>
      </c>
      <c r="B7" t="s">
        <v>429</v>
      </c>
      <c r="C7">
        <v>76</v>
      </c>
      <c r="D7" t="s">
        <v>430</v>
      </c>
      <c r="E7" t="s">
        <v>431</v>
      </c>
      <c r="F7" t="s">
        <v>489</v>
      </c>
      <c r="G7" t="s">
        <v>490</v>
      </c>
      <c r="H7">
        <f t="shared" si="0"/>
        <v>16</v>
      </c>
      <c r="I7" t="s">
        <v>491</v>
      </c>
      <c r="J7" t="s">
        <v>492</v>
      </c>
      <c r="O7">
        <v>2</v>
      </c>
      <c r="P7" s="31" t="s">
        <v>493</v>
      </c>
      <c r="Q7" t="s">
        <v>492</v>
      </c>
      <c r="R7">
        <v>9</v>
      </c>
      <c r="S7" t="s">
        <v>494</v>
      </c>
      <c r="T7" s="35" t="s">
        <v>490</v>
      </c>
      <c r="U7">
        <f t="shared" si="1"/>
        <v>16</v>
      </c>
      <c r="V7" t="s">
        <v>440</v>
      </c>
      <c r="W7" t="s">
        <v>495</v>
      </c>
      <c r="X7" t="s">
        <v>496</v>
      </c>
      <c r="AC7" t="s">
        <v>497</v>
      </c>
      <c r="AD7" s="31" t="s">
        <v>490</v>
      </c>
      <c r="AE7" t="s">
        <v>456</v>
      </c>
      <c r="AF7" t="str">
        <f t="shared" si="2"/>
        <v>Other</v>
      </c>
      <c r="AG7" t="str">
        <f t="shared" si="3"/>
        <v>Other</v>
      </c>
      <c r="AH7" t="str">
        <f t="shared" si="4"/>
        <v>Other</v>
      </c>
      <c r="AI7" t="str">
        <f t="shared" si="5"/>
        <v>Incorrect assignment</v>
      </c>
      <c r="AJ7" s="32" t="s">
        <v>457</v>
      </c>
      <c r="AM7" t="s">
        <v>498</v>
      </c>
      <c r="AN7" s="33">
        <v>6</v>
      </c>
    </row>
    <row r="8" spans="1:40" x14ac:dyDescent="0.55000000000000004">
      <c r="A8" t="s">
        <v>499</v>
      </c>
      <c r="B8" t="s">
        <v>429</v>
      </c>
      <c r="C8">
        <v>75</v>
      </c>
      <c r="D8" t="s">
        <v>430</v>
      </c>
      <c r="E8" t="s">
        <v>431</v>
      </c>
      <c r="F8" t="s">
        <v>500</v>
      </c>
      <c r="G8" t="s">
        <v>501</v>
      </c>
      <c r="H8">
        <f t="shared" si="0"/>
        <v>124</v>
      </c>
      <c r="I8" t="s">
        <v>502</v>
      </c>
      <c r="J8" t="s">
        <v>503</v>
      </c>
      <c r="K8" t="s">
        <v>504</v>
      </c>
      <c r="L8" t="s">
        <v>505</v>
      </c>
      <c r="O8">
        <v>1</v>
      </c>
      <c r="P8" s="31" t="s">
        <v>506</v>
      </c>
      <c r="Q8" t="s">
        <v>505</v>
      </c>
      <c r="R8">
        <v>9</v>
      </c>
      <c r="S8" t="s">
        <v>507</v>
      </c>
      <c r="T8" t="s">
        <v>508</v>
      </c>
      <c r="U8">
        <f t="shared" si="1"/>
        <v>161</v>
      </c>
      <c r="V8" t="s">
        <v>451</v>
      </c>
      <c r="W8" t="s">
        <v>509</v>
      </c>
      <c r="X8" t="s">
        <v>501</v>
      </c>
      <c r="AC8" t="s">
        <v>510</v>
      </c>
      <c r="AD8" s="31" t="s">
        <v>501</v>
      </c>
      <c r="AE8" t="s">
        <v>456</v>
      </c>
      <c r="AF8" t="str">
        <f t="shared" si="2"/>
        <v>Other</v>
      </c>
      <c r="AG8" t="str">
        <f t="shared" si="3"/>
        <v>Other</v>
      </c>
      <c r="AH8" t="str">
        <f t="shared" si="4"/>
        <v>Other</v>
      </c>
      <c r="AI8" t="str">
        <f t="shared" si="5"/>
        <v>Incorrect assignment</v>
      </c>
      <c r="AJ8" s="32" t="s">
        <v>457</v>
      </c>
      <c r="AM8" s="34" t="s">
        <v>511</v>
      </c>
      <c r="AN8" s="33">
        <v>7</v>
      </c>
    </row>
    <row r="9" spans="1:40" x14ac:dyDescent="0.55000000000000004">
      <c r="A9" t="s">
        <v>512</v>
      </c>
      <c r="B9" t="s">
        <v>429</v>
      </c>
      <c r="C9">
        <v>9</v>
      </c>
      <c r="D9" t="s">
        <v>430</v>
      </c>
      <c r="E9" t="s">
        <v>431</v>
      </c>
      <c r="F9" t="s">
        <v>513</v>
      </c>
      <c r="G9" t="s">
        <v>514</v>
      </c>
      <c r="H9">
        <f t="shared" si="0"/>
        <v>186</v>
      </c>
      <c r="I9" t="s">
        <v>475</v>
      </c>
      <c r="J9" t="s">
        <v>468</v>
      </c>
      <c r="K9" t="s">
        <v>515</v>
      </c>
      <c r="L9" t="s">
        <v>516</v>
      </c>
      <c r="O9">
        <v>2</v>
      </c>
      <c r="P9" s="31" t="s">
        <v>516</v>
      </c>
      <c r="Q9" t="s">
        <v>516</v>
      </c>
      <c r="R9">
        <v>9</v>
      </c>
      <c r="S9" t="s">
        <v>517</v>
      </c>
      <c r="T9" t="s">
        <v>518</v>
      </c>
      <c r="U9">
        <f t="shared" si="1"/>
        <v>166</v>
      </c>
      <c r="V9" t="s">
        <v>451</v>
      </c>
      <c r="W9" t="s">
        <v>475</v>
      </c>
      <c r="X9" t="s">
        <v>476</v>
      </c>
      <c r="AC9" t="s">
        <v>519</v>
      </c>
      <c r="AD9" s="31" t="s">
        <v>476</v>
      </c>
      <c r="AE9" t="s">
        <v>456</v>
      </c>
      <c r="AF9" t="str">
        <f t="shared" si="2"/>
        <v>Other</v>
      </c>
      <c r="AG9" t="str">
        <f t="shared" si="3"/>
        <v>Other</v>
      </c>
      <c r="AH9" t="str">
        <f t="shared" si="4"/>
        <v>Other</v>
      </c>
      <c r="AI9" t="str">
        <f t="shared" si="5"/>
        <v>Incorrect assignment</v>
      </c>
      <c r="AJ9" s="32" t="s">
        <v>457</v>
      </c>
      <c r="AM9" t="s">
        <v>520</v>
      </c>
      <c r="AN9" s="33">
        <v>8</v>
      </c>
    </row>
    <row r="10" spans="1:40" x14ac:dyDescent="0.55000000000000004">
      <c r="A10" t="s">
        <v>521</v>
      </c>
      <c r="B10" t="s">
        <v>460</v>
      </c>
      <c r="C10">
        <v>7</v>
      </c>
      <c r="D10" t="s">
        <v>430</v>
      </c>
      <c r="E10" t="s">
        <v>445</v>
      </c>
      <c r="F10" t="s">
        <v>522</v>
      </c>
      <c r="G10" t="s">
        <v>523</v>
      </c>
      <c r="H10">
        <f t="shared" si="0"/>
        <v>86</v>
      </c>
      <c r="I10" t="s">
        <v>524</v>
      </c>
      <c r="J10" t="s">
        <v>525</v>
      </c>
      <c r="O10">
        <v>1</v>
      </c>
      <c r="P10" s="31" t="s">
        <v>526</v>
      </c>
      <c r="Q10" t="s">
        <v>525</v>
      </c>
      <c r="R10">
        <v>9</v>
      </c>
      <c r="S10" t="s">
        <v>527</v>
      </c>
      <c r="T10" s="35" t="s">
        <v>523</v>
      </c>
      <c r="U10">
        <f t="shared" si="1"/>
        <v>86</v>
      </c>
      <c r="V10" t="s">
        <v>440</v>
      </c>
      <c r="W10" t="s">
        <v>528</v>
      </c>
      <c r="X10" t="s">
        <v>529</v>
      </c>
      <c r="AC10" t="s">
        <v>530</v>
      </c>
      <c r="AD10" s="31" t="s">
        <v>529</v>
      </c>
      <c r="AE10" t="s">
        <v>456</v>
      </c>
      <c r="AF10" t="str">
        <f t="shared" si="2"/>
        <v>Other</v>
      </c>
      <c r="AG10" t="str">
        <f t="shared" si="3"/>
        <v>Other</v>
      </c>
      <c r="AH10" t="str">
        <f t="shared" si="4"/>
        <v>Other</v>
      </c>
      <c r="AI10" t="str">
        <f t="shared" si="5"/>
        <v>Incorrect assignment</v>
      </c>
      <c r="AJ10" s="32" t="s">
        <v>457</v>
      </c>
      <c r="AM10" t="s">
        <v>439</v>
      </c>
      <c r="AN10" s="33">
        <v>9</v>
      </c>
    </row>
    <row r="11" spans="1:40" x14ac:dyDescent="0.55000000000000004">
      <c r="A11" t="s">
        <v>531</v>
      </c>
      <c r="B11" t="s">
        <v>429</v>
      </c>
      <c r="C11">
        <v>54</v>
      </c>
      <c r="D11" t="s">
        <v>430</v>
      </c>
      <c r="E11" t="s">
        <v>431</v>
      </c>
      <c r="F11" t="s">
        <v>532</v>
      </c>
      <c r="G11" t="s">
        <v>533</v>
      </c>
      <c r="H11">
        <f t="shared" si="0"/>
        <v>176</v>
      </c>
      <c r="I11" t="s">
        <v>534</v>
      </c>
      <c r="J11" t="s">
        <v>535</v>
      </c>
      <c r="K11" t="s">
        <v>536</v>
      </c>
      <c r="L11" t="s">
        <v>537</v>
      </c>
      <c r="O11">
        <v>1</v>
      </c>
      <c r="P11" s="31" t="s">
        <v>537</v>
      </c>
      <c r="Q11" t="s">
        <v>537</v>
      </c>
      <c r="R11">
        <v>9</v>
      </c>
      <c r="S11" t="s">
        <v>538</v>
      </c>
      <c r="T11" t="s">
        <v>539</v>
      </c>
      <c r="U11">
        <f t="shared" si="1"/>
        <v>165</v>
      </c>
      <c r="V11" t="s">
        <v>451</v>
      </c>
      <c r="W11" t="s">
        <v>540</v>
      </c>
      <c r="X11" t="s">
        <v>496</v>
      </c>
      <c r="Y11" t="s">
        <v>541</v>
      </c>
      <c r="Z11" t="s">
        <v>537</v>
      </c>
      <c r="AC11" t="s">
        <v>537</v>
      </c>
      <c r="AD11" s="31" t="s">
        <v>537</v>
      </c>
      <c r="AE11" t="s">
        <v>440</v>
      </c>
      <c r="AI11" t="s">
        <v>442</v>
      </c>
      <c r="AJ11" s="32" t="s">
        <v>442</v>
      </c>
      <c r="AM11" t="s">
        <v>542</v>
      </c>
      <c r="AN11" s="33">
        <v>10</v>
      </c>
    </row>
    <row r="12" spans="1:40" x14ac:dyDescent="0.55000000000000004">
      <c r="A12" t="s">
        <v>543</v>
      </c>
      <c r="B12" t="s">
        <v>429</v>
      </c>
      <c r="C12">
        <v>75</v>
      </c>
      <c r="D12" t="s">
        <v>430</v>
      </c>
      <c r="E12" t="s">
        <v>431</v>
      </c>
      <c r="F12" t="s">
        <v>544</v>
      </c>
      <c r="G12" t="s">
        <v>545</v>
      </c>
      <c r="H12">
        <f t="shared" si="0"/>
        <v>180</v>
      </c>
      <c r="I12" t="s">
        <v>546</v>
      </c>
      <c r="J12" t="s">
        <v>547</v>
      </c>
      <c r="K12" t="s">
        <v>515</v>
      </c>
      <c r="L12" t="s">
        <v>516</v>
      </c>
      <c r="O12">
        <v>2</v>
      </c>
      <c r="P12" s="31" t="s">
        <v>516</v>
      </c>
      <c r="Q12" t="s">
        <v>516</v>
      </c>
      <c r="R12">
        <v>9</v>
      </c>
      <c r="S12" t="s">
        <v>548</v>
      </c>
      <c r="T12" t="s">
        <v>547</v>
      </c>
      <c r="U12">
        <f t="shared" si="1"/>
        <v>56</v>
      </c>
      <c r="V12" t="s">
        <v>451</v>
      </c>
      <c r="W12" t="s">
        <v>515</v>
      </c>
      <c r="X12" t="s">
        <v>516</v>
      </c>
      <c r="AC12" t="s">
        <v>516</v>
      </c>
      <c r="AD12" s="31" t="s">
        <v>516</v>
      </c>
      <c r="AE12" t="s">
        <v>440</v>
      </c>
      <c r="AI12" t="s">
        <v>442</v>
      </c>
      <c r="AJ12" s="32" t="s">
        <v>442</v>
      </c>
      <c r="AM12" t="s">
        <v>549</v>
      </c>
      <c r="AN12" s="33">
        <v>11</v>
      </c>
    </row>
    <row r="13" spans="1:40" x14ac:dyDescent="0.55000000000000004">
      <c r="A13" t="s">
        <v>550</v>
      </c>
      <c r="B13" t="s">
        <v>429</v>
      </c>
      <c r="C13">
        <v>27</v>
      </c>
      <c r="D13" t="s">
        <v>430</v>
      </c>
      <c r="E13" t="s">
        <v>431</v>
      </c>
      <c r="F13" t="s">
        <v>469</v>
      </c>
      <c r="G13" t="s">
        <v>470</v>
      </c>
      <c r="H13">
        <f t="shared" si="0"/>
        <v>32</v>
      </c>
      <c r="I13" t="s">
        <v>551</v>
      </c>
      <c r="J13" t="s">
        <v>552</v>
      </c>
      <c r="K13" t="s">
        <v>553</v>
      </c>
      <c r="L13" t="s">
        <v>554</v>
      </c>
      <c r="M13" t="s">
        <v>438</v>
      </c>
      <c r="N13" t="s">
        <v>439</v>
      </c>
      <c r="O13">
        <v>2</v>
      </c>
      <c r="P13" s="31" t="s">
        <v>439</v>
      </c>
      <c r="Q13" t="s">
        <v>439</v>
      </c>
      <c r="R13">
        <v>1</v>
      </c>
      <c r="S13" t="s">
        <v>555</v>
      </c>
      <c r="T13" t="s">
        <v>470</v>
      </c>
      <c r="U13">
        <f t="shared" si="1"/>
        <v>32</v>
      </c>
      <c r="V13" t="s">
        <v>440</v>
      </c>
      <c r="W13" t="s">
        <v>556</v>
      </c>
      <c r="X13" t="s">
        <v>552</v>
      </c>
      <c r="Y13" t="s">
        <v>557</v>
      </c>
      <c r="Z13" t="s">
        <v>439</v>
      </c>
      <c r="AC13" t="s">
        <v>439</v>
      </c>
      <c r="AD13" s="31" t="s">
        <v>439</v>
      </c>
      <c r="AE13" t="s">
        <v>440</v>
      </c>
      <c r="AI13" t="s">
        <v>442</v>
      </c>
      <c r="AJ13" s="32" t="s">
        <v>442</v>
      </c>
      <c r="AM13" t="s">
        <v>558</v>
      </c>
      <c r="AN13" s="33">
        <v>12</v>
      </c>
    </row>
    <row r="14" spans="1:40" x14ac:dyDescent="0.55000000000000004">
      <c r="A14" t="s">
        <v>559</v>
      </c>
      <c r="B14" t="s">
        <v>429</v>
      </c>
      <c r="C14">
        <v>3</v>
      </c>
      <c r="D14" t="s">
        <v>430</v>
      </c>
      <c r="E14" t="s">
        <v>445</v>
      </c>
      <c r="F14" t="s">
        <v>560</v>
      </c>
      <c r="G14" t="s">
        <v>561</v>
      </c>
      <c r="H14">
        <f t="shared" si="0"/>
        <v>147</v>
      </c>
      <c r="I14" t="s">
        <v>562</v>
      </c>
      <c r="J14" t="s">
        <v>529</v>
      </c>
      <c r="K14" t="s">
        <v>563</v>
      </c>
      <c r="L14" t="s">
        <v>564</v>
      </c>
      <c r="O14">
        <v>1</v>
      </c>
      <c r="P14" s="31" t="s">
        <v>565</v>
      </c>
      <c r="Q14" t="s">
        <v>564</v>
      </c>
      <c r="R14">
        <v>9</v>
      </c>
      <c r="S14" t="s">
        <v>566</v>
      </c>
      <c r="T14" t="s">
        <v>529</v>
      </c>
      <c r="U14">
        <f t="shared" si="1"/>
        <v>83</v>
      </c>
      <c r="V14" t="s">
        <v>451</v>
      </c>
      <c r="AC14" t="s">
        <v>530</v>
      </c>
      <c r="AD14" s="31" t="s">
        <v>529</v>
      </c>
      <c r="AE14" t="s">
        <v>456</v>
      </c>
      <c r="AF14" t="str">
        <f t="shared" ref="AF14:AF20" si="6">IF( P14=T14,"Wrong sequence","Other")</f>
        <v>Other</v>
      </c>
      <c r="AG14" t="str">
        <f t="shared" ref="AG14:AG20" si="7">IF( P14=X14,"Wrong sequence","Other")</f>
        <v>Other</v>
      </c>
      <c r="AH14" t="str">
        <f t="shared" ref="AH14:AH20" si="8">IF( P14=Z14,"Wrong sequence","Other")</f>
        <v>Other</v>
      </c>
      <c r="AI14" t="str">
        <f t="shared" ref="AI14:AI20" si="9">IF( P14&lt;&gt;Z14,"Incorrect assignment","Other")</f>
        <v>Incorrect assignment</v>
      </c>
      <c r="AJ14" s="32" t="s">
        <v>457</v>
      </c>
      <c r="AM14" t="s">
        <v>567</v>
      </c>
      <c r="AN14" s="33">
        <v>14</v>
      </c>
    </row>
    <row r="15" spans="1:40" x14ac:dyDescent="0.55000000000000004">
      <c r="A15" t="s">
        <v>568</v>
      </c>
      <c r="B15" t="s">
        <v>429</v>
      </c>
      <c r="C15">
        <v>66</v>
      </c>
      <c r="D15" t="s">
        <v>430</v>
      </c>
      <c r="E15" t="s">
        <v>431</v>
      </c>
      <c r="F15" t="s">
        <v>569</v>
      </c>
      <c r="G15" t="s">
        <v>458</v>
      </c>
      <c r="H15">
        <f t="shared" si="0"/>
        <v>2</v>
      </c>
      <c r="I15" t="s">
        <v>555</v>
      </c>
      <c r="J15" t="s">
        <v>470</v>
      </c>
      <c r="K15" t="s">
        <v>570</v>
      </c>
      <c r="L15" t="s">
        <v>571</v>
      </c>
      <c r="O15">
        <v>2</v>
      </c>
      <c r="P15" s="31" t="s">
        <v>572</v>
      </c>
      <c r="Q15" t="s">
        <v>571</v>
      </c>
      <c r="R15">
        <v>9</v>
      </c>
      <c r="S15" t="s">
        <v>555</v>
      </c>
      <c r="T15" t="s">
        <v>470</v>
      </c>
      <c r="U15">
        <f t="shared" si="1"/>
        <v>32</v>
      </c>
      <c r="V15" t="s">
        <v>451</v>
      </c>
      <c r="W15" t="s">
        <v>573</v>
      </c>
      <c r="X15" t="s">
        <v>574</v>
      </c>
      <c r="AC15" t="s">
        <v>575</v>
      </c>
      <c r="AD15" s="31" t="s">
        <v>574</v>
      </c>
      <c r="AE15" t="s">
        <v>456</v>
      </c>
      <c r="AF15" t="str">
        <f t="shared" si="6"/>
        <v>Other</v>
      </c>
      <c r="AG15" t="str">
        <f t="shared" si="7"/>
        <v>Other</v>
      </c>
      <c r="AH15" t="str">
        <f t="shared" si="8"/>
        <v>Other</v>
      </c>
      <c r="AI15" t="str">
        <f t="shared" si="9"/>
        <v>Incorrect assignment</v>
      </c>
      <c r="AJ15" s="32" t="s">
        <v>457</v>
      </c>
      <c r="AM15" t="s">
        <v>576</v>
      </c>
      <c r="AN15" s="33">
        <v>15</v>
      </c>
    </row>
    <row r="16" spans="1:40" x14ac:dyDescent="0.55000000000000004">
      <c r="A16" t="s">
        <v>577</v>
      </c>
      <c r="B16" t="s">
        <v>429</v>
      </c>
      <c r="C16">
        <v>23</v>
      </c>
      <c r="D16" t="s">
        <v>430</v>
      </c>
      <c r="E16" t="s">
        <v>431</v>
      </c>
      <c r="F16" t="s">
        <v>578</v>
      </c>
      <c r="G16" t="s">
        <v>579</v>
      </c>
      <c r="H16">
        <f t="shared" si="0"/>
        <v>62</v>
      </c>
      <c r="O16">
        <v>1</v>
      </c>
      <c r="P16" s="31" t="s">
        <v>580</v>
      </c>
      <c r="Q16" t="s">
        <v>579</v>
      </c>
      <c r="R16">
        <v>9</v>
      </c>
      <c r="S16" t="s">
        <v>581</v>
      </c>
      <c r="T16" t="s">
        <v>582</v>
      </c>
      <c r="U16">
        <f t="shared" si="1"/>
        <v>138</v>
      </c>
      <c r="V16" t="s">
        <v>451</v>
      </c>
      <c r="AA16" t="s">
        <v>583</v>
      </c>
      <c r="AB16" t="s">
        <v>584</v>
      </c>
      <c r="AC16" t="s">
        <v>585</v>
      </c>
      <c r="AD16" s="31" t="s">
        <v>582</v>
      </c>
      <c r="AE16" t="s">
        <v>456</v>
      </c>
      <c r="AF16" t="str">
        <f t="shared" si="6"/>
        <v>Other</v>
      </c>
      <c r="AG16" t="str">
        <f t="shared" si="7"/>
        <v>Other</v>
      </c>
      <c r="AH16" t="str">
        <f t="shared" si="8"/>
        <v>Other</v>
      </c>
      <c r="AI16" t="str">
        <f t="shared" si="9"/>
        <v>Incorrect assignment</v>
      </c>
      <c r="AJ16" s="32" t="s">
        <v>457</v>
      </c>
      <c r="AM16" t="s">
        <v>490</v>
      </c>
      <c r="AN16" s="33">
        <v>16</v>
      </c>
    </row>
    <row r="17" spans="1:40" x14ac:dyDescent="0.55000000000000004">
      <c r="A17" t="s">
        <v>586</v>
      </c>
      <c r="B17" t="s">
        <v>429</v>
      </c>
      <c r="C17">
        <v>9</v>
      </c>
      <c r="D17" t="s">
        <v>430</v>
      </c>
      <c r="E17" t="s">
        <v>431</v>
      </c>
      <c r="F17" t="s">
        <v>569</v>
      </c>
      <c r="G17" t="s">
        <v>587</v>
      </c>
      <c r="H17">
        <f t="shared" si="0"/>
        <v>38</v>
      </c>
      <c r="I17" t="s">
        <v>588</v>
      </c>
      <c r="J17" t="s">
        <v>589</v>
      </c>
      <c r="K17" t="s">
        <v>590</v>
      </c>
      <c r="L17" t="s">
        <v>591</v>
      </c>
      <c r="M17" t="s">
        <v>438</v>
      </c>
      <c r="N17" t="s">
        <v>439</v>
      </c>
      <c r="O17">
        <v>1</v>
      </c>
      <c r="P17" s="31" t="s">
        <v>439</v>
      </c>
      <c r="Q17" t="s">
        <v>439</v>
      </c>
      <c r="R17">
        <v>1</v>
      </c>
      <c r="S17" t="s">
        <v>592</v>
      </c>
      <c r="T17" t="s">
        <v>593</v>
      </c>
      <c r="U17">
        <f t="shared" si="1"/>
        <v>135</v>
      </c>
      <c r="V17" t="s">
        <v>451</v>
      </c>
      <c r="AC17" t="s">
        <v>594</v>
      </c>
      <c r="AD17" s="31" t="s">
        <v>593</v>
      </c>
      <c r="AE17" t="s">
        <v>456</v>
      </c>
      <c r="AF17" t="str">
        <f t="shared" si="6"/>
        <v>Other</v>
      </c>
      <c r="AG17" t="str">
        <f t="shared" si="7"/>
        <v>Other</v>
      </c>
      <c r="AH17" t="str">
        <f t="shared" si="8"/>
        <v>Other</v>
      </c>
      <c r="AI17" t="str">
        <f t="shared" si="9"/>
        <v>Incorrect assignment</v>
      </c>
      <c r="AJ17" s="32" t="s">
        <v>457</v>
      </c>
      <c r="AM17" t="s">
        <v>595</v>
      </c>
      <c r="AN17" s="33">
        <v>17</v>
      </c>
    </row>
    <row r="18" spans="1:40" x14ac:dyDescent="0.55000000000000004">
      <c r="A18" t="s">
        <v>596</v>
      </c>
      <c r="B18" t="s">
        <v>429</v>
      </c>
      <c r="C18">
        <v>57</v>
      </c>
      <c r="D18" t="s">
        <v>430</v>
      </c>
      <c r="E18" t="s">
        <v>431</v>
      </c>
      <c r="F18" t="s">
        <v>597</v>
      </c>
      <c r="G18" t="s">
        <v>598</v>
      </c>
      <c r="H18">
        <f t="shared" si="0"/>
        <v>142</v>
      </c>
      <c r="I18" t="s">
        <v>475</v>
      </c>
      <c r="J18" t="s">
        <v>468</v>
      </c>
      <c r="K18" t="s">
        <v>515</v>
      </c>
      <c r="L18" t="s">
        <v>516</v>
      </c>
      <c r="O18">
        <v>1</v>
      </c>
      <c r="P18" s="31" t="s">
        <v>516</v>
      </c>
      <c r="Q18" t="s">
        <v>516</v>
      </c>
      <c r="R18">
        <v>9</v>
      </c>
      <c r="S18" t="s">
        <v>599</v>
      </c>
      <c r="T18" s="35" t="s">
        <v>598</v>
      </c>
      <c r="U18">
        <f t="shared" si="1"/>
        <v>142</v>
      </c>
      <c r="V18" t="s">
        <v>440</v>
      </c>
      <c r="W18" t="s">
        <v>515</v>
      </c>
      <c r="X18" t="s">
        <v>516</v>
      </c>
      <c r="AC18" t="s">
        <v>600</v>
      </c>
      <c r="AD18" s="31" t="s">
        <v>598</v>
      </c>
      <c r="AE18" t="s">
        <v>456</v>
      </c>
      <c r="AF18" t="str">
        <f t="shared" si="6"/>
        <v>Other</v>
      </c>
      <c r="AG18" t="str">
        <f t="shared" si="7"/>
        <v>Wrong sequence</v>
      </c>
      <c r="AH18" t="str">
        <f t="shared" si="8"/>
        <v>Other</v>
      </c>
      <c r="AI18" t="str">
        <f t="shared" si="9"/>
        <v>Incorrect assignment</v>
      </c>
      <c r="AJ18" s="32" t="s">
        <v>601</v>
      </c>
      <c r="AM18" t="s">
        <v>602</v>
      </c>
      <c r="AN18" s="33">
        <v>18</v>
      </c>
    </row>
    <row r="19" spans="1:40" x14ac:dyDescent="0.55000000000000004">
      <c r="A19" t="s">
        <v>603</v>
      </c>
      <c r="B19" t="s">
        <v>429</v>
      </c>
      <c r="C19">
        <v>63</v>
      </c>
      <c r="D19" t="s">
        <v>430</v>
      </c>
      <c r="E19" t="s">
        <v>431</v>
      </c>
      <c r="F19" t="s">
        <v>532</v>
      </c>
      <c r="G19" t="s">
        <v>533</v>
      </c>
      <c r="H19">
        <f t="shared" si="0"/>
        <v>176</v>
      </c>
      <c r="I19" t="s">
        <v>604</v>
      </c>
      <c r="J19" t="s">
        <v>605</v>
      </c>
      <c r="K19" t="s">
        <v>606</v>
      </c>
      <c r="L19" t="s">
        <v>595</v>
      </c>
      <c r="O19">
        <v>1</v>
      </c>
      <c r="P19" s="31" t="s">
        <v>607</v>
      </c>
      <c r="Q19" t="s">
        <v>595</v>
      </c>
      <c r="R19">
        <v>9</v>
      </c>
      <c r="S19" t="s">
        <v>538</v>
      </c>
      <c r="T19" t="s">
        <v>539</v>
      </c>
      <c r="U19">
        <f t="shared" si="1"/>
        <v>165</v>
      </c>
      <c r="V19" t="s">
        <v>451</v>
      </c>
      <c r="W19" t="s">
        <v>608</v>
      </c>
      <c r="X19" t="s">
        <v>609</v>
      </c>
      <c r="AC19" t="s">
        <v>610</v>
      </c>
      <c r="AD19" s="31" t="s">
        <v>611</v>
      </c>
      <c r="AE19" t="s">
        <v>456</v>
      </c>
      <c r="AF19" t="str">
        <f t="shared" si="6"/>
        <v>Other</v>
      </c>
      <c r="AG19" t="str">
        <f t="shared" si="7"/>
        <v>Other</v>
      </c>
      <c r="AH19" t="str">
        <f t="shared" si="8"/>
        <v>Other</v>
      </c>
      <c r="AI19" t="str">
        <f t="shared" si="9"/>
        <v>Incorrect assignment</v>
      </c>
      <c r="AJ19" s="32" t="s">
        <v>457</v>
      </c>
      <c r="AM19" t="s">
        <v>612</v>
      </c>
      <c r="AN19" s="33">
        <v>19</v>
      </c>
    </row>
    <row r="20" spans="1:40" x14ac:dyDescent="0.55000000000000004">
      <c r="A20" t="s">
        <v>613</v>
      </c>
      <c r="B20" t="s">
        <v>429</v>
      </c>
      <c r="C20">
        <v>32</v>
      </c>
      <c r="D20" t="s">
        <v>430</v>
      </c>
      <c r="E20" t="s">
        <v>431</v>
      </c>
      <c r="F20" t="s">
        <v>614</v>
      </c>
      <c r="G20" t="s">
        <v>615</v>
      </c>
      <c r="H20">
        <f t="shared" si="0"/>
        <v>209</v>
      </c>
      <c r="I20" t="s">
        <v>616</v>
      </c>
      <c r="J20" t="s">
        <v>617</v>
      </c>
      <c r="K20" t="s">
        <v>618</v>
      </c>
      <c r="L20" t="s">
        <v>619</v>
      </c>
      <c r="O20">
        <v>1</v>
      </c>
      <c r="P20" s="31" t="s">
        <v>620</v>
      </c>
      <c r="Q20" t="s">
        <v>619</v>
      </c>
      <c r="R20">
        <v>9</v>
      </c>
      <c r="S20" t="s">
        <v>621</v>
      </c>
      <c r="T20" t="s">
        <v>622</v>
      </c>
      <c r="U20">
        <f t="shared" si="1"/>
        <v>163</v>
      </c>
      <c r="V20" t="s">
        <v>451</v>
      </c>
      <c r="W20" t="s">
        <v>538</v>
      </c>
      <c r="X20" t="s">
        <v>539</v>
      </c>
      <c r="Y20" t="s">
        <v>623</v>
      </c>
      <c r="Z20" t="s">
        <v>624</v>
      </c>
      <c r="AA20" t="s">
        <v>625</v>
      </c>
      <c r="AB20" t="s">
        <v>626</v>
      </c>
      <c r="AC20" t="s">
        <v>627</v>
      </c>
      <c r="AD20" s="31" t="s">
        <v>628</v>
      </c>
      <c r="AE20" t="s">
        <v>456</v>
      </c>
      <c r="AF20" t="str">
        <f t="shared" si="6"/>
        <v>Other</v>
      </c>
      <c r="AG20" t="str">
        <f t="shared" si="7"/>
        <v>Other</v>
      </c>
      <c r="AH20" t="str">
        <f t="shared" si="8"/>
        <v>Other</v>
      </c>
      <c r="AI20" t="str">
        <f t="shared" si="9"/>
        <v>Incorrect assignment</v>
      </c>
      <c r="AJ20" s="32" t="s">
        <v>457</v>
      </c>
      <c r="AM20" t="s">
        <v>462</v>
      </c>
      <c r="AN20" s="33">
        <v>20</v>
      </c>
    </row>
    <row r="21" spans="1:40" x14ac:dyDescent="0.55000000000000004">
      <c r="A21" t="s">
        <v>629</v>
      </c>
      <c r="B21" t="s">
        <v>460</v>
      </c>
      <c r="C21">
        <v>69</v>
      </c>
      <c r="D21" t="s">
        <v>430</v>
      </c>
      <c r="E21" t="s">
        <v>431</v>
      </c>
      <c r="F21" t="s">
        <v>544</v>
      </c>
      <c r="G21" t="s">
        <v>545</v>
      </c>
      <c r="H21">
        <f t="shared" si="0"/>
        <v>180</v>
      </c>
      <c r="I21" t="s">
        <v>449</v>
      </c>
      <c r="J21" t="s">
        <v>450</v>
      </c>
      <c r="K21" t="s">
        <v>630</v>
      </c>
      <c r="L21" t="s">
        <v>631</v>
      </c>
      <c r="M21" t="s">
        <v>632</v>
      </c>
      <c r="N21" t="s">
        <v>633</v>
      </c>
      <c r="O21">
        <v>2</v>
      </c>
      <c r="P21" s="31" t="s">
        <v>633</v>
      </c>
      <c r="Q21" t="s">
        <v>634</v>
      </c>
      <c r="R21">
        <v>9</v>
      </c>
      <c r="S21" t="s">
        <v>635</v>
      </c>
      <c r="T21" t="s">
        <v>634</v>
      </c>
      <c r="U21">
        <f t="shared" si="1"/>
        <v>181</v>
      </c>
      <c r="V21" t="s">
        <v>451</v>
      </c>
      <c r="AC21" t="s">
        <v>633</v>
      </c>
      <c r="AD21" s="31" t="s">
        <v>634</v>
      </c>
      <c r="AE21" t="s">
        <v>440</v>
      </c>
      <c r="AI21" t="s">
        <v>442</v>
      </c>
      <c r="AJ21" s="32" t="s">
        <v>442</v>
      </c>
      <c r="AM21" t="s">
        <v>636</v>
      </c>
      <c r="AN21" s="33">
        <v>21</v>
      </c>
    </row>
    <row r="22" spans="1:40" x14ac:dyDescent="0.55000000000000004">
      <c r="A22" t="s">
        <v>637</v>
      </c>
      <c r="B22" t="s">
        <v>429</v>
      </c>
      <c r="C22">
        <v>36</v>
      </c>
      <c r="D22" t="s">
        <v>430</v>
      </c>
      <c r="E22" t="s">
        <v>431</v>
      </c>
      <c r="F22" t="s">
        <v>555</v>
      </c>
      <c r="G22" t="s">
        <v>470</v>
      </c>
      <c r="H22">
        <f t="shared" si="0"/>
        <v>32</v>
      </c>
      <c r="I22" t="s">
        <v>638</v>
      </c>
      <c r="J22" t="s">
        <v>639</v>
      </c>
      <c r="K22" t="s">
        <v>640</v>
      </c>
      <c r="L22" t="s">
        <v>552</v>
      </c>
      <c r="M22" t="s">
        <v>438</v>
      </c>
      <c r="N22" t="s">
        <v>439</v>
      </c>
      <c r="O22">
        <v>2</v>
      </c>
      <c r="P22" s="31" t="s">
        <v>439</v>
      </c>
      <c r="Q22" t="s">
        <v>439</v>
      </c>
      <c r="R22">
        <v>1</v>
      </c>
      <c r="S22" t="s">
        <v>641</v>
      </c>
      <c r="T22" t="s">
        <v>642</v>
      </c>
      <c r="U22">
        <f t="shared" si="1"/>
        <v>128</v>
      </c>
      <c r="V22" t="s">
        <v>451</v>
      </c>
      <c r="W22" t="s">
        <v>643</v>
      </c>
      <c r="X22" t="s">
        <v>552</v>
      </c>
      <c r="AC22" t="s">
        <v>644</v>
      </c>
      <c r="AD22" s="31" t="s">
        <v>552</v>
      </c>
      <c r="AE22" t="s">
        <v>456</v>
      </c>
      <c r="AF22" t="str">
        <f>IF( P22=T22,"Wrong sequence","Other")</f>
        <v>Other</v>
      </c>
      <c r="AG22" t="str">
        <f>IF( P22=X22,"Wrong sequence","Other")</f>
        <v>Other</v>
      </c>
      <c r="AH22" t="str">
        <f>IF( P22=Z22,"Wrong sequence","Other")</f>
        <v>Other</v>
      </c>
      <c r="AI22" t="str">
        <f>IF( P22&lt;&gt;Z22,"Incorrect assignment","Other")</f>
        <v>Incorrect assignment</v>
      </c>
      <c r="AJ22" s="32" t="s">
        <v>457</v>
      </c>
      <c r="AM22" t="s">
        <v>492</v>
      </c>
      <c r="AN22" s="33">
        <v>22</v>
      </c>
    </row>
    <row r="23" spans="1:40" x14ac:dyDescent="0.55000000000000004">
      <c r="A23" t="s">
        <v>645</v>
      </c>
      <c r="B23" t="s">
        <v>429</v>
      </c>
      <c r="C23">
        <v>27</v>
      </c>
      <c r="D23" t="s">
        <v>430</v>
      </c>
      <c r="E23" t="s">
        <v>431</v>
      </c>
      <c r="F23" t="s">
        <v>544</v>
      </c>
      <c r="G23" t="s">
        <v>545</v>
      </c>
      <c r="H23">
        <f t="shared" si="0"/>
        <v>180</v>
      </c>
      <c r="I23" t="s">
        <v>553</v>
      </c>
      <c r="J23" t="s">
        <v>554</v>
      </c>
      <c r="K23" t="s">
        <v>646</v>
      </c>
      <c r="L23" t="s">
        <v>470</v>
      </c>
      <c r="M23" t="s">
        <v>438</v>
      </c>
      <c r="N23" t="s">
        <v>439</v>
      </c>
      <c r="O23">
        <v>2</v>
      </c>
      <c r="P23" s="31" t="s">
        <v>439</v>
      </c>
      <c r="Q23" t="s">
        <v>439</v>
      </c>
      <c r="R23">
        <v>1</v>
      </c>
      <c r="S23" t="s">
        <v>647</v>
      </c>
      <c r="T23" t="s">
        <v>648</v>
      </c>
      <c r="U23">
        <f t="shared" si="1"/>
        <v>162</v>
      </c>
      <c r="V23" t="s">
        <v>451</v>
      </c>
      <c r="W23" t="s">
        <v>649</v>
      </c>
      <c r="X23" t="s">
        <v>650</v>
      </c>
      <c r="Y23" t="s">
        <v>651</v>
      </c>
      <c r="Z23" t="s">
        <v>652</v>
      </c>
      <c r="AA23" t="s">
        <v>653</v>
      </c>
      <c r="AB23" t="s">
        <v>654</v>
      </c>
      <c r="AC23" t="s">
        <v>439</v>
      </c>
      <c r="AD23" s="31" t="s">
        <v>439</v>
      </c>
      <c r="AE23" t="s">
        <v>440</v>
      </c>
      <c r="AI23" t="s">
        <v>442</v>
      </c>
      <c r="AJ23" s="32" t="s">
        <v>442</v>
      </c>
      <c r="AM23" t="s">
        <v>537</v>
      </c>
      <c r="AN23" s="33">
        <v>23</v>
      </c>
    </row>
    <row r="24" spans="1:40" x14ac:dyDescent="0.55000000000000004">
      <c r="A24" t="s">
        <v>655</v>
      </c>
      <c r="B24" t="s">
        <v>460</v>
      </c>
      <c r="C24">
        <v>31</v>
      </c>
      <c r="D24" t="s">
        <v>430</v>
      </c>
      <c r="E24" t="s">
        <v>431</v>
      </c>
      <c r="F24" t="s">
        <v>532</v>
      </c>
      <c r="G24" t="s">
        <v>533</v>
      </c>
      <c r="H24">
        <f t="shared" si="0"/>
        <v>176</v>
      </c>
      <c r="I24" t="s">
        <v>656</v>
      </c>
      <c r="J24" t="s">
        <v>657</v>
      </c>
      <c r="K24" t="s">
        <v>438</v>
      </c>
      <c r="L24" t="s">
        <v>439</v>
      </c>
      <c r="O24">
        <v>2</v>
      </c>
      <c r="P24" s="31" t="s">
        <v>439</v>
      </c>
      <c r="Q24" t="s">
        <v>439</v>
      </c>
      <c r="R24">
        <v>1</v>
      </c>
      <c r="S24" t="s">
        <v>658</v>
      </c>
      <c r="T24" t="s">
        <v>533</v>
      </c>
      <c r="U24">
        <f t="shared" si="1"/>
        <v>176</v>
      </c>
      <c r="V24" t="s">
        <v>440</v>
      </c>
      <c r="W24" t="s">
        <v>656</v>
      </c>
      <c r="X24" t="s">
        <v>659</v>
      </c>
      <c r="AC24" t="s">
        <v>660</v>
      </c>
      <c r="AD24" s="31" t="s">
        <v>659</v>
      </c>
      <c r="AE24" t="s">
        <v>456</v>
      </c>
      <c r="AF24" t="str">
        <f>IF( P24=T24,"Wrong sequence","Other")</f>
        <v>Other</v>
      </c>
      <c r="AG24" t="str">
        <f>IF( P24=X24,"Wrong sequence","Other")</f>
        <v>Other</v>
      </c>
      <c r="AH24" t="str">
        <f>IF( P24=Z24,"Wrong sequence","Other")</f>
        <v>Other</v>
      </c>
      <c r="AI24" t="str">
        <f>IF( P24&lt;&gt;Z24,"Incorrect assignment","Other")</f>
        <v>Incorrect assignment</v>
      </c>
      <c r="AJ24" s="32" t="s">
        <v>457</v>
      </c>
      <c r="AM24" t="s">
        <v>661</v>
      </c>
      <c r="AN24" s="33">
        <v>24</v>
      </c>
    </row>
    <row r="25" spans="1:40" x14ac:dyDescent="0.55000000000000004">
      <c r="A25" t="s">
        <v>662</v>
      </c>
      <c r="B25" t="s">
        <v>429</v>
      </c>
      <c r="C25">
        <v>17</v>
      </c>
      <c r="D25" t="s">
        <v>430</v>
      </c>
      <c r="E25" t="s">
        <v>431</v>
      </c>
      <c r="F25" t="s">
        <v>663</v>
      </c>
      <c r="G25" t="s">
        <v>664</v>
      </c>
      <c r="H25">
        <f t="shared" si="0"/>
        <v>187</v>
      </c>
      <c r="I25" t="s">
        <v>665</v>
      </c>
      <c r="J25" t="s">
        <v>666</v>
      </c>
      <c r="K25" t="s">
        <v>578</v>
      </c>
      <c r="L25" t="s">
        <v>579</v>
      </c>
      <c r="O25">
        <v>1</v>
      </c>
      <c r="P25" s="31" t="s">
        <v>580</v>
      </c>
      <c r="Q25" t="s">
        <v>579</v>
      </c>
      <c r="R25">
        <v>9</v>
      </c>
      <c r="S25" t="s">
        <v>667</v>
      </c>
      <c r="T25" t="s">
        <v>511</v>
      </c>
      <c r="U25">
        <f t="shared" si="1"/>
        <v>7</v>
      </c>
      <c r="V25" t="s">
        <v>451</v>
      </c>
      <c r="W25" t="s">
        <v>578</v>
      </c>
      <c r="X25" t="s">
        <v>579</v>
      </c>
      <c r="Y25" t="s">
        <v>668</v>
      </c>
      <c r="Z25" t="s">
        <v>669</v>
      </c>
      <c r="AC25" t="s">
        <v>669</v>
      </c>
      <c r="AD25" s="31" t="s">
        <v>670</v>
      </c>
      <c r="AE25" t="s">
        <v>456</v>
      </c>
      <c r="AF25" t="str">
        <f>IF( P25=T25,"Wrong sequence","Other")</f>
        <v>Other</v>
      </c>
      <c r="AG25" t="str">
        <f>IF( P25=X25,"Wrong sequence","Other")</f>
        <v>Other</v>
      </c>
      <c r="AH25" t="str">
        <f>IF( P25=Z25,"Wrong sequence","Other")</f>
        <v>Other</v>
      </c>
      <c r="AI25" t="str">
        <f>IF( P25&lt;&gt;Z25,"Incorrect assignment","Other")</f>
        <v>Incorrect assignment</v>
      </c>
      <c r="AJ25" s="32" t="s">
        <v>457</v>
      </c>
      <c r="AM25" t="s">
        <v>671</v>
      </c>
      <c r="AN25" s="33">
        <v>25</v>
      </c>
    </row>
    <row r="26" spans="1:40" x14ac:dyDescent="0.55000000000000004">
      <c r="A26" t="s">
        <v>672</v>
      </c>
      <c r="B26" t="s">
        <v>460</v>
      </c>
      <c r="C26">
        <v>13</v>
      </c>
      <c r="D26" t="s">
        <v>430</v>
      </c>
      <c r="E26" t="s">
        <v>431</v>
      </c>
      <c r="F26" t="s">
        <v>475</v>
      </c>
      <c r="G26" t="s">
        <v>468</v>
      </c>
      <c r="H26">
        <f t="shared" si="0"/>
        <v>53</v>
      </c>
      <c r="I26" t="s">
        <v>646</v>
      </c>
      <c r="J26" t="s">
        <v>470</v>
      </c>
      <c r="K26" t="s">
        <v>438</v>
      </c>
      <c r="L26" t="s">
        <v>439</v>
      </c>
      <c r="O26">
        <v>2</v>
      </c>
      <c r="P26" s="31" t="s">
        <v>439</v>
      </c>
      <c r="Q26" t="s">
        <v>439</v>
      </c>
      <c r="R26">
        <v>1</v>
      </c>
      <c r="S26" t="s">
        <v>673</v>
      </c>
      <c r="T26" t="s">
        <v>674</v>
      </c>
      <c r="U26">
        <f t="shared" si="1"/>
        <v>179</v>
      </c>
      <c r="V26" t="s">
        <v>451</v>
      </c>
      <c r="W26" t="s">
        <v>475</v>
      </c>
      <c r="X26" t="s">
        <v>476</v>
      </c>
      <c r="AC26" t="s">
        <v>519</v>
      </c>
      <c r="AD26" s="31" t="s">
        <v>476</v>
      </c>
      <c r="AE26" t="s">
        <v>456</v>
      </c>
      <c r="AF26" t="str">
        <f>IF( P26=T26,"Wrong sequence","Other")</f>
        <v>Other</v>
      </c>
      <c r="AG26" t="str">
        <f>IF( P26=X26,"Wrong sequence","Other")</f>
        <v>Other</v>
      </c>
      <c r="AH26" t="str">
        <f>IF( P26=Z26,"Wrong sequence","Other")</f>
        <v>Other</v>
      </c>
      <c r="AI26" t="str">
        <f>IF( P26&lt;&gt;Z26,"Incorrect assignment","Other")</f>
        <v>Incorrect assignment</v>
      </c>
      <c r="AJ26" s="32" t="s">
        <v>457</v>
      </c>
      <c r="AM26" t="s">
        <v>675</v>
      </c>
      <c r="AN26" s="33">
        <v>26</v>
      </c>
    </row>
    <row r="27" spans="1:40" x14ac:dyDescent="0.55000000000000004">
      <c r="A27" t="s">
        <v>676</v>
      </c>
      <c r="B27" t="s">
        <v>460</v>
      </c>
      <c r="C27">
        <v>27</v>
      </c>
      <c r="D27" t="s">
        <v>430</v>
      </c>
      <c r="E27" t="s">
        <v>431</v>
      </c>
      <c r="F27" t="s">
        <v>677</v>
      </c>
      <c r="G27" t="s">
        <v>678</v>
      </c>
      <c r="H27">
        <f t="shared" si="0"/>
        <v>188</v>
      </c>
      <c r="I27" t="s">
        <v>489</v>
      </c>
      <c r="J27" t="s">
        <v>490</v>
      </c>
      <c r="O27">
        <v>1</v>
      </c>
      <c r="P27" s="31" t="s">
        <v>497</v>
      </c>
      <c r="Q27" t="s">
        <v>490</v>
      </c>
      <c r="R27">
        <v>9</v>
      </c>
      <c r="S27" t="s">
        <v>489</v>
      </c>
      <c r="T27" t="s">
        <v>490</v>
      </c>
      <c r="U27">
        <f t="shared" si="1"/>
        <v>16</v>
      </c>
      <c r="V27" t="s">
        <v>451</v>
      </c>
      <c r="AC27" t="s">
        <v>497</v>
      </c>
      <c r="AD27" s="31" t="s">
        <v>490</v>
      </c>
      <c r="AE27" t="s">
        <v>440</v>
      </c>
      <c r="AI27" t="s">
        <v>442</v>
      </c>
      <c r="AJ27" s="32" t="s">
        <v>442</v>
      </c>
      <c r="AM27" t="s">
        <v>679</v>
      </c>
      <c r="AN27" s="33">
        <v>27</v>
      </c>
    </row>
    <row r="28" spans="1:40" x14ac:dyDescent="0.55000000000000004">
      <c r="A28" t="s">
        <v>680</v>
      </c>
      <c r="B28" t="s">
        <v>460</v>
      </c>
      <c r="C28">
        <v>7</v>
      </c>
      <c r="D28" t="s">
        <v>430</v>
      </c>
      <c r="E28" t="s">
        <v>431</v>
      </c>
      <c r="F28" t="s">
        <v>532</v>
      </c>
      <c r="G28" t="s">
        <v>533</v>
      </c>
      <c r="H28">
        <f t="shared" si="0"/>
        <v>176</v>
      </c>
      <c r="I28" t="s">
        <v>681</v>
      </c>
      <c r="J28" t="s">
        <v>443</v>
      </c>
      <c r="K28" t="s">
        <v>682</v>
      </c>
      <c r="L28" t="s">
        <v>683</v>
      </c>
      <c r="O28">
        <v>2</v>
      </c>
      <c r="P28" s="31" t="s">
        <v>684</v>
      </c>
      <c r="Q28" t="s">
        <v>683</v>
      </c>
      <c r="R28">
        <v>9</v>
      </c>
      <c r="S28" t="s">
        <v>532</v>
      </c>
      <c r="T28" t="s">
        <v>533</v>
      </c>
      <c r="U28">
        <f t="shared" si="1"/>
        <v>176</v>
      </c>
      <c r="V28" t="s">
        <v>440</v>
      </c>
      <c r="W28" t="s">
        <v>685</v>
      </c>
      <c r="X28" t="s">
        <v>686</v>
      </c>
      <c r="Y28" t="s">
        <v>687</v>
      </c>
      <c r="Z28" t="s">
        <v>688</v>
      </c>
      <c r="AC28" t="s">
        <v>443</v>
      </c>
      <c r="AD28" s="31" t="s">
        <v>443</v>
      </c>
      <c r="AE28" t="s">
        <v>456</v>
      </c>
      <c r="AF28" t="str">
        <f>IF( P28=T28,"Wrong sequence","Other")</f>
        <v>Other</v>
      </c>
      <c r="AG28" t="str">
        <f>IF( P28=X28,"Wrong sequence","Other")</f>
        <v>Other</v>
      </c>
      <c r="AH28" t="str">
        <f>IF( P28=Z28,"Wrong sequence","Other")</f>
        <v>Other</v>
      </c>
      <c r="AI28" t="str">
        <f>IF( P28&lt;&gt;Z28,"Incorrect assignment","Other")</f>
        <v>Incorrect assignment</v>
      </c>
      <c r="AJ28" s="32" t="s">
        <v>457</v>
      </c>
      <c r="AM28" t="s">
        <v>472</v>
      </c>
      <c r="AN28" s="33">
        <v>28</v>
      </c>
    </row>
    <row r="29" spans="1:40" x14ac:dyDescent="0.55000000000000004">
      <c r="A29" t="s">
        <v>689</v>
      </c>
      <c r="B29" t="s">
        <v>429</v>
      </c>
      <c r="C29">
        <v>35</v>
      </c>
      <c r="D29" t="s">
        <v>430</v>
      </c>
      <c r="E29" t="s">
        <v>431</v>
      </c>
      <c r="F29" t="s">
        <v>690</v>
      </c>
      <c r="G29" t="s">
        <v>691</v>
      </c>
      <c r="H29">
        <f t="shared" si="0"/>
        <v>194</v>
      </c>
      <c r="I29" t="s">
        <v>692</v>
      </c>
      <c r="J29" t="s">
        <v>693</v>
      </c>
      <c r="K29" t="s">
        <v>694</v>
      </c>
      <c r="L29" t="s">
        <v>478</v>
      </c>
      <c r="O29">
        <v>1</v>
      </c>
      <c r="P29" s="31" t="s">
        <v>695</v>
      </c>
      <c r="Q29" t="s">
        <v>478</v>
      </c>
      <c r="R29">
        <v>9</v>
      </c>
      <c r="S29" t="s">
        <v>696</v>
      </c>
      <c r="T29" t="s">
        <v>552</v>
      </c>
      <c r="U29">
        <f t="shared" si="1"/>
        <v>110</v>
      </c>
      <c r="V29" t="s">
        <v>451</v>
      </c>
      <c r="W29" t="s">
        <v>555</v>
      </c>
      <c r="X29" t="s">
        <v>470</v>
      </c>
      <c r="AC29" t="s">
        <v>644</v>
      </c>
      <c r="AD29" s="31" t="s">
        <v>552</v>
      </c>
      <c r="AE29" t="s">
        <v>456</v>
      </c>
      <c r="AF29" t="str">
        <f>IF( P29=T29,"Wrong sequence","Other")</f>
        <v>Other</v>
      </c>
      <c r="AG29" t="str">
        <f>IF( P29=X29,"Wrong sequence","Other")</f>
        <v>Other</v>
      </c>
      <c r="AH29" t="str">
        <f>IF( P29=Z29,"Wrong sequence","Other")</f>
        <v>Other</v>
      </c>
      <c r="AI29" t="str">
        <f>IF( P29&lt;&gt;Z29,"Incorrect assignment","Other")</f>
        <v>Incorrect assignment</v>
      </c>
      <c r="AJ29" s="32" t="s">
        <v>457</v>
      </c>
      <c r="AM29" t="s">
        <v>697</v>
      </c>
      <c r="AN29" s="33">
        <v>29</v>
      </c>
    </row>
    <row r="30" spans="1:40" x14ac:dyDescent="0.55000000000000004">
      <c r="A30" t="s">
        <v>698</v>
      </c>
      <c r="B30" t="s">
        <v>429</v>
      </c>
      <c r="C30">
        <v>19</v>
      </c>
      <c r="D30" t="s">
        <v>430</v>
      </c>
      <c r="E30" t="s">
        <v>431</v>
      </c>
      <c r="F30" t="s">
        <v>699</v>
      </c>
      <c r="G30" t="s">
        <v>700</v>
      </c>
      <c r="H30">
        <f t="shared" si="0"/>
        <v>143</v>
      </c>
      <c r="I30" t="s">
        <v>638</v>
      </c>
      <c r="J30" t="s">
        <v>639</v>
      </c>
      <c r="K30" t="s">
        <v>475</v>
      </c>
      <c r="L30" t="s">
        <v>468</v>
      </c>
      <c r="M30" t="s">
        <v>701</v>
      </c>
      <c r="N30" t="s">
        <v>516</v>
      </c>
      <c r="O30">
        <v>2</v>
      </c>
      <c r="P30" s="31" t="s">
        <v>516</v>
      </c>
      <c r="Q30" t="s">
        <v>516</v>
      </c>
      <c r="R30">
        <v>9</v>
      </c>
      <c r="S30" t="s">
        <v>638</v>
      </c>
      <c r="T30" t="s">
        <v>639</v>
      </c>
      <c r="U30">
        <f t="shared" si="1"/>
        <v>71</v>
      </c>
      <c r="V30" t="s">
        <v>451</v>
      </c>
      <c r="AC30" t="s">
        <v>702</v>
      </c>
      <c r="AD30" s="31" t="s">
        <v>639</v>
      </c>
      <c r="AE30" t="s">
        <v>456</v>
      </c>
      <c r="AF30" t="str">
        <f>IF( P30=T30,"Wrong sequence","Other")</f>
        <v>Other</v>
      </c>
      <c r="AG30" t="str">
        <f>IF( P30=X30,"Wrong sequence","Other")</f>
        <v>Other</v>
      </c>
      <c r="AH30" t="str">
        <f>IF( P30=Z30,"Wrong sequence","Other")</f>
        <v>Other</v>
      </c>
      <c r="AI30" t="str">
        <f>IF( P30&lt;&gt;Z30,"Incorrect assignment","Other")</f>
        <v>Incorrect assignment</v>
      </c>
      <c r="AJ30" s="32" t="s">
        <v>457</v>
      </c>
      <c r="AM30" t="s">
        <v>703</v>
      </c>
      <c r="AN30" s="33">
        <v>30</v>
      </c>
    </row>
    <row r="31" spans="1:40" x14ac:dyDescent="0.55000000000000004">
      <c r="A31" t="s">
        <v>704</v>
      </c>
      <c r="B31" t="s">
        <v>460</v>
      </c>
      <c r="C31">
        <v>54</v>
      </c>
      <c r="D31" t="s">
        <v>430</v>
      </c>
      <c r="E31" t="s">
        <v>431</v>
      </c>
      <c r="F31" t="s">
        <v>705</v>
      </c>
      <c r="G31" t="s">
        <v>533</v>
      </c>
      <c r="H31">
        <f t="shared" si="0"/>
        <v>176</v>
      </c>
      <c r="I31" t="s">
        <v>706</v>
      </c>
      <c r="J31" t="s">
        <v>707</v>
      </c>
      <c r="K31" t="s">
        <v>708</v>
      </c>
      <c r="L31" t="s">
        <v>634</v>
      </c>
      <c r="O31">
        <v>2</v>
      </c>
      <c r="P31" s="31" t="s">
        <v>633</v>
      </c>
      <c r="Q31" t="s">
        <v>634</v>
      </c>
      <c r="R31">
        <v>9</v>
      </c>
      <c r="S31" t="s">
        <v>635</v>
      </c>
      <c r="T31" t="s">
        <v>634</v>
      </c>
      <c r="U31">
        <f t="shared" si="1"/>
        <v>181</v>
      </c>
      <c r="V31" t="s">
        <v>451</v>
      </c>
      <c r="AC31" t="s">
        <v>633</v>
      </c>
      <c r="AD31" s="31" t="s">
        <v>634</v>
      </c>
      <c r="AE31" t="s">
        <v>440</v>
      </c>
      <c r="AI31" t="s">
        <v>442</v>
      </c>
      <c r="AJ31" s="32" t="s">
        <v>442</v>
      </c>
      <c r="AM31" t="s">
        <v>659</v>
      </c>
      <c r="AN31" s="33">
        <v>31</v>
      </c>
    </row>
    <row r="32" spans="1:40" x14ac:dyDescent="0.55000000000000004">
      <c r="A32" t="s">
        <v>709</v>
      </c>
      <c r="B32" t="s">
        <v>429</v>
      </c>
      <c r="C32">
        <v>85</v>
      </c>
      <c r="D32" t="s">
        <v>430</v>
      </c>
      <c r="E32" t="s">
        <v>431</v>
      </c>
      <c r="F32" t="s">
        <v>710</v>
      </c>
      <c r="G32" t="s">
        <v>511</v>
      </c>
      <c r="H32">
        <f t="shared" si="0"/>
        <v>7</v>
      </c>
      <c r="I32" t="s">
        <v>711</v>
      </c>
      <c r="J32" t="s">
        <v>712</v>
      </c>
      <c r="K32" t="s">
        <v>713</v>
      </c>
      <c r="L32" t="s">
        <v>567</v>
      </c>
      <c r="O32">
        <v>1</v>
      </c>
      <c r="P32" s="31" t="s">
        <v>714</v>
      </c>
      <c r="Q32" t="s">
        <v>567</v>
      </c>
      <c r="R32">
        <v>9</v>
      </c>
      <c r="S32" t="s">
        <v>715</v>
      </c>
      <c r="T32" t="s">
        <v>511</v>
      </c>
      <c r="U32">
        <f t="shared" si="1"/>
        <v>7</v>
      </c>
      <c r="V32" t="s">
        <v>440</v>
      </c>
      <c r="W32" t="s">
        <v>711</v>
      </c>
      <c r="X32" t="s">
        <v>712</v>
      </c>
      <c r="AC32" t="s">
        <v>716</v>
      </c>
      <c r="AD32" s="31" t="s">
        <v>712</v>
      </c>
      <c r="AE32" t="s">
        <v>456</v>
      </c>
      <c r="AF32" t="str">
        <f>IF( P32=T32,"Wrong sequence","Other")</f>
        <v>Other</v>
      </c>
      <c r="AG32" t="str">
        <f>IF( P32=X32,"Wrong sequence","Other")</f>
        <v>Other</v>
      </c>
      <c r="AH32" t="str">
        <f>IF( P32=Z32,"Wrong sequence","Other")</f>
        <v>Other</v>
      </c>
      <c r="AI32" t="str">
        <f>IF( P32&lt;&gt;Z32,"Incorrect assignment","Other")</f>
        <v>Incorrect assignment</v>
      </c>
      <c r="AJ32" s="32" t="s">
        <v>457</v>
      </c>
      <c r="AM32" t="s">
        <v>470</v>
      </c>
      <c r="AN32" s="33">
        <v>32</v>
      </c>
    </row>
    <row r="33" spans="1:40" x14ac:dyDescent="0.55000000000000004">
      <c r="A33" t="s">
        <v>717</v>
      </c>
      <c r="B33" t="s">
        <v>429</v>
      </c>
      <c r="C33">
        <v>30</v>
      </c>
      <c r="D33" t="s">
        <v>430</v>
      </c>
      <c r="E33" t="s">
        <v>431</v>
      </c>
      <c r="F33" t="s">
        <v>532</v>
      </c>
      <c r="G33" t="s">
        <v>533</v>
      </c>
      <c r="H33">
        <f t="shared" si="0"/>
        <v>176</v>
      </c>
      <c r="I33" t="s">
        <v>718</v>
      </c>
      <c r="J33" t="s">
        <v>719</v>
      </c>
      <c r="K33" t="s">
        <v>720</v>
      </c>
      <c r="L33" t="s">
        <v>671</v>
      </c>
      <c r="O33">
        <v>1</v>
      </c>
      <c r="P33" s="31" t="s">
        <v>721</v>
      </c>
      <c r="Q33" t="s">
        <v>671</v>
      </c>
      <c r="R33">
        <v>9</v>
      </c>
      <c r="S33" t="s">
        <v>722</v>
      </c>
      <c r="T33" t="s">
        <v>723</v>
      </c>
      <c r="U33">
        <f t="shared" si="1"/>
        <v>159</v>
      </c>
      <c r="V33" t="s">
        <v>451</v>
      </c>
      <c r="W33" t="s">
        <v>724</v>
      </c>
      <c r="X33" t="s">
        <v>725</v>
      </c>
      <c r="AC33" t="s">
        <v>439</v>
      </c>
      <c r="AD33" s="31" t="s">
        <v>439</v>
      </c>
      <c r="AE33" t="s">
        <v>456</v>
      </c>
      <c r="AF33" t="str">
        <f>IF( P33=T33,"Wrong sequence","Other")</f>
        <v>Other</v>
      </c>
      <c r="AG33" t="str">
        <f>IF( P33=X33,"Wrong sequence","Other")</f>
        <v>Other</v>
      </c>
      <c r="AH33" t="str">
        <f>IF( P33=Z33,"Wrong sequence","Other")</f>
        <v>Other</v>
      </c>
      <c r="AI33" t="str">
        <f>IF( P33&lt;&gt;Z33,"Incorrect assignment","Other")</f>
        <v>Incorrect assignment</v>
      </c>
      <c r="AJ33" s="32" t="s">
        <v>457</v>
      </c>
      <c r="AM33" t="s">
        <v>726</v>
      </c>
      <c r="AN33" s="33">
        <v>33</v>
      </c>
    </row>
    <row r="34" spans="1:40" x14ac:dyDescent="0.55000000000000004">
      <c r="A34" t="s">
        <v>727</v>
      </c>
      <c r="B34" t="s">
        <v>460</v>
      </c>
      <c r="C34">
        <v>14</v>
      </c>
      <c r="D34" t="s">
        <v>430</v>
      </c>
      <c r="E34" t="s">
        <v>431</v>
      </c>
      <c r="F34" t="s">
        <v>728</v>
      </c>
      <c r="G34" t="s">
        <v>545</v>
      </c>
      <c r="H34">
        <f t="shared" si="0"/>
        <v>180</v>
      </c>
      <c r="I34" t="s">
        <v>729</v>
      </c>
      <c r="J34" t="s">
        <v>496</v>
      </c>
      <c r="K34" t="s">
        <v>730</v>
      </c>
      <c r="L34" t="s">
        <v>636</v>
      </c>
      <c r="O34">
        <v>2</v>
      </c>
      <c r="P34" s="31" t="s">
        <v>731</v>
      </c>
      <c r="Q34" t="s">
        <v>636</v>
      </c>
      <c r="R34">
        <v>9</v>
      </c>
      <c r="S34" t="s">
        <v>732</v>
      </c>
      <c r="T34" t="s">
        <v>636</v>
      </c>
      <c r="U34">
        <f t="shared" si="1"/>
        <v>21</v>
      </c>
      <c r="V34" t="s">
        <v>451</v>
      </c>
      <c r="AC34" t="s">
        <v>731</v>
      </c>
      <c r="AD34" s="31" t="s">
        <v>636</v>
      </c>
      <c r="AE34" t="s">
        <v>440</v>
      </c>
      <c r="AI34" t="s">
        <v>442</v>
      </c>
      <c r="AJ34" s="32" t="s">
        <v>442</v>
      </c>
      <c r="AM34" t="s">
        <v>733</v>
      </c>
      <c r="AN34" s="33">
        <v>34</v>
      </c>
    </row>
    <row r="35" spans="1:40" x14ac:dyDescent="0.55000000000000004">
      <c r="A35" t="s">
        <v>734</v>
      </c>
      <c r="B35" t="s">
        <v>460</v>
      </c>
      <c r="C35">
        <v>34</v>
      </c>
      <c r="D35" t="s">
        <v>430</v>
      </c>
      <c r="E35" t="s">
        <v>431</v>
      </c>
      <c r="F35" t="s">
        <v>735</v>
      </c>
      <c r="G35" t="s">
        <v>736</v>
      </c>
      <c r="H35">
        <f t="shared" si="0"/>
        <v>178</v>
      </c>
      <c r="I35" t="s">
        <v>737</v>
      </c>
      <c r="J35" t="s">
        <v>738</v>
      </c>
      <c r="K35" t="s">
        <v>739</v>
      </c>
      <c r="L35" t="s">
        <v>453</v>
      </c>
      <c r="O35">
        <v>1</v>
      </c>
      <c r="P35" s="31" t="s">
        <v>455</v>
      </c>
      <c r="Q35" t="s">
        <v>453</v>
      </c>
      <c r="R35">
        <v>9</v>
      </c>
      <c r="S35" t="s">
        <v>509</v>
      </c>
      <c r="T35" t="s">
        <v>501</v>
      </c>
      <c r="U35">
        <f t="shared" si="1"/>
        <v>124</v>
      </c>
      <c r="V35" t="s">
        <v>451</v>
      </c>
      <c r="W35" t="s">
        <v>740</v>
      </c>
      <c r="X35" t="s">
        <v>741</v>
      </c>
      <c r="AC35" t="s">
        <v>742</v>
      </c>
      <c r="AD35" s="31" t="s">
        <v>741</v>
      </c>
      <c r="AE35" t="s">
        <v>456</v>
      </c>
      <c r="AF35" t="str">
        <f t="shared" ref="AF35:AF41" si="10">IF( P35=T35,"Wrong sequence","Other")</f>
        <v>Other</v>
      </c>
      <c r="AG35" t="str">
        <f t="shared" ref="AG35:AG41" si="11">IF( P35=X35,"Wrong sequence","Other")</f>
        <v>Other</v>
      </c>
      <c r="AH35" t="str">
        <f t="shared" ref="AH35:AH41" si="12">IF( P35=Z35,"Wrong sequence","Other")</f>
        <v>Other</v>
      </c>
      <c r="AI35" t="str">
        <f t="shared" ref="AI35:AI41" si="13">IF( P35&lt;&gt;Z35,"Incorrect assignment","Other")</f>
        <v>Incorrect assignment</v>
      </c>
      <c r="AJ35" s="32" t="s">
        <v>457</v>
      </c>
      <c r="AM35" t="s">
        <v>743</v>
      </c>
      <c r="AN35" s="33">
        <v>35</v>
      </c>
    </row>
    <row r="36" spans="1:40" x14ac:dyDescent="0.55000000000000004">
      <c r="A36" t="s">
        <v>744</v>
      </c>
      <c r="B36" t="s">
        <v>429</v>
      </c>
      <c r="C36">
        <v>82</v>
      </c>
      <c r="D36" t="s">
        <v>430</v>
      </c>
      <c r="E36" t="s">
        <v>431</v>
      </c>
      <c r="F36" t="s">
        <v>569</v>
      </c>
      <c r="G36" t="s">
        <v>587</v>
      </c>
      <c r="H36">
        <f t="shared" si="0"/>
        <v>38</v>
      </c>
      <c r="I36" t="s">
        <v>745</v>
      </c>
      <c r="J36" t="s">
        <v>746</v>
      </c>
      <c r="K36" t="s">
        <v>747</v>
      </c>
      <c r="L36" t="s">
        <v>748</v>
      </c>
      <c r="M36" t="s">
        <v>749</v>
      </c>
      <c r="N36" t="s">
        <v>750</v>
      </c>
      <c r="O36">
        <v>2</v>
      </c>
      <c r="P36" s="31" t="s">
        <v>750</v>
      </c>
      <c r="Q36" t="s">
        <v>751</v>
      </c>
      <c r="R36">
        <v>9</v>
      </c>
      <c r="S36" t="s">
        <v>715</v>
      </c>
      <c r="T36" t="s">
        <v>511</v>
      </c>
      <c r="U36">
        <f t="shared" si="1"/>
        <v>7</v>
      </c>
      <c r="V36" t="s">
        <v>451</v>
      </c>
      <c r="W36" t="s">
        <v>752</v>
      </c>
      <c r="X36" t="s">
        <v>753</v>
      </c>
      <c r="AA36" t="s">
        <v>754</v>
      </c>
      <c r="AB36" t="s">
        <v>755</v>
      </c>
      <c r="AC36" t="s">
        <v>755</v>
      </c>
      <c r="AD36" s="31" t="s">
        <v>755</v>
      </c>
      <c r="AE36" t="s">
        <v>456</v>
      </c>
      <c r="AF36" t="str">
        <f t="shared" si="10"/>
        <v>Other</v>
      </c>
      <c r="AG36" t="str">
        <f t="shared" si="11"/>
        <v>Other</v>
      </c>
      <c r="AH36" t="str">
        <f t="shared" si="12"/>
        <v>Other</v>
      </c>
      <c r="AI36" t="str">
        <f t="shared" si="13"/>
        <v>Incorrect assignment</v>
      </c>
      <c r="AJ36" s="32" t="s">
        <v>457</v>
      </c>
      <c r="AM36" t="s">
        <v>756</v>
      </c>
      <c r="AN36" s="33">
        <v>36</v>
      </c>
    </row>
    <row r="37" spans="1:40" x14ac:dyDescent="0.55000000000000004">
      <c r="A37" t="s">
        <v>757</v>
      </c>
      <c r="B37" t="s">
        <v>460</v>
      </c>
      <c r="C37">
        <v>71</v>
      </c>
      <c r="D37" t="s">
        <v>430</v>
      </c>
      <c r="E37" t="s">
        <v>431</v>
      </c>
      <c r="F37" t="s">
        <v>569</v>
      </c>
      <c r="G37" t="s">
        <v>587</v>
      </c>
      <c r="H37">
        <f t="shared" si="0"/>
        <v>38</v>
      </c>
      <c r="I37" t="s">
        <v>715</v>
      </c>
      <c r="J37" t="s">
        <v>511</v>
      </c>
      <c r="K37" t="s">
        <v>758</v>
      </c>
      <c r="L37" t="s">
        <v>755</v>
      </c>
      <c r="O37">
        <v>1</v>
      </c>
      <c r="P37" s="31" t="s">
        <v>755</v>
      </c>
      <c r="Q37" t="s">
        <v>755</v>
      </c>
      <c r="R37">
        <v>9</v>
      </c>
      <c r="S37" t="s">
        <v>759</v>
      </c>
      <c r="T37" t="s">
        <v>470</v>
      </c>
      <c r="U37">
        <f t="shared" si="1"/>
        <v>32</v>
      </c>
      <c r="V37" t="s">
        <v>451</v>
      </c>
      <c r="AC37" t="s">
        <v>477</v>
      </c>
      <c r="AD37" s="31" t="s">
        <v>470</v>
      </c>
      <c r="AE37" t="s">
        <v>456</v>
      </c>
      <c r="AF37" t="str">
        <f t="shared" si="10"/>
        <v>Other</v>
      </c>
      <c r="AG37" t="str">
        <f t="shared" si="11"/>
        <v>Other</v>
      </c>
      <c r="AH37" t="str">
        <f t="shared" si="12"/>
        <v>Other</v>
      </c>
      <c r="AI37" t="str">
        <f t="shared" si="13"/>
        <v>Incorrect assignment</v>
      </c>
      <c r="AJ37" s="32" t="s">
        <v>457</v>
      </c>
      <c r="AM37" t="s">
        <v>751</v>
      </c>
      <c r="AN37" s="33">
        <v>37</v>
      </c>
    </row>
    <row r="38" spans="1:40" x14ac:dyDescent="0.55000000000000004">
      <c r="A38" t="s">
        <v>760</v>
      </c>
      <c r="B38" t="s">
        <v>429</v>
      </c>
      <c r="C38">
        <v>25</v>
      </c>
      <c r="D38" t="s">
        <v>430</v>
      </c>
      <c r="E38" t="s">
        <v>431</v>
      </c>
      <c r="F38" t="s">
        <v>667</v>
      </c>
      <c r="G38" t="s">
        <v>511</v>
      </c>
      <c r="H38">
        <f t="shared" si="0"/>
        <v>7</v>
      </c>
      <c r="I38" t="s">
        <v>761</v>
      </c>
      <c r="J38" t="s">
        <v>762</v>
      </c>
      <c r="O38">
        <v>1</v>
      </c>
      <c r="P38" s="31" t="s">
        <v>763</v>
      </c>
      <c r="Q38" t="s">
        <v>762</v>
      </c>
      <c r="R38">
        <v>9</v>
      </c>
      <c r="S38" t="s">
        <v>764</v>
      </c>
      <c r="T38" t="s">
        <v>765</v>
      </c>
      <c r="U38">
        <f t="shared" si="1"/>
        <v>149</v>
      </c>
      <c r="V38" t="s">
        <v>451</v>
      </c>
      <c r="W38" t="s">
        <v>715</v>
      </c>
      <c r="X38" t="s">
        <v>511</v>
      </c>
      <c r="AC38" t="s">
        <v>766</v>
      </c>
      <c r="AD38" s="31" t="s">
        <v>765</v>
      </c>
      <c r="AE38" t="s">
        <v>456</v>
      </c>
      <c r="AF38" t="str">
        <f t="shared" si="10"/>
        <v>Other</v>
      </c>
      <c r="AG38" t="str">
        <f t="shared" si="11"/>
        <v>Other</v>
      </c>
      <c r="AH38" t="str">
        <f t="shared" si="12"/>
        <v>Other</v>
      </c>
      <c r="AI38" t="str">
        <f t="shared" si="13"/>
        <v>Incorrect assignment</v>
      </c>
      <c r="AJ38" s="32" t="s">
        <v>457</v>
      </c>
      <c r="AM38" t="s">
        <v>587</v>
      </c>
      <c r="AN38" s="33">
        <v>38</v>
      </c>
    </row>
    <row r="39" spans="1:40" x14ac:dyDescent="0.55000000000000004">
      <c r="A39" t="s">
        <v>767</v>
      </c>
      <c r="B39" t="s">
        <v>460</v>
      </c>
      <c r="C39">
        <v>77</v>
      </c>
      <c r="D39" t="s">
        <v>430</v>
      </c>
      <c r="E39" t="s">
        <v>431</v>
      </c>
      <c r="F39" t="s">
        <v>532</v>
      </c>
      <c r="G39" t="s">
        <v>533</v>
      </c>
      <c r="H39">
        <f t="shared" si="0"/>
        <v>176</v>
      </c>
      <c r="I39" t="s">
        <v>555</v>
      </c>
      <c r="J39" t="s">
        <v>470</v>
      </c>
      <c r="K39" t="s">
        <v>768</v>
      </c>
      <c r="L39" t="s">
        <v>769</v>
      </c>
      <c r="M39" t="s">
        <v>770</v>
      </c>
      <c r="N39" t="s">
        <v>771</v>
      </c>
      <c r="O39">
        <v>1</v>
      </c>
      <c r="P39" s="31" t="s">
        <v>771</v>
      </c>
      <c r="Q39" t="s">
        <v>772</v>
      </c>
      <c r="R39">
        <v>9</v>
      </c>
      <c r="S39" t="s">
        <v>773</v>
      </c>
      <c r="T39" t="s">
        <v>547</v>
      </c>
      <c r="U39">
        <f t="shared" si="1"/>
        <v>56</v>
      </c>
      <c r="V39" t="s">
        <v>451</v>
      </c>
      <c r="AA39" t="s">
        <v>774</v>
      </c>
      <c r="AB39" t="s">
        <v>775</v>
      </c>
      <c r="AC39" t="s">
        <v>547</v>
      </c>
      <c r="AD39" s="31" t="s">
        <v>547</v>
      </c>
      <c r="AE39" t="s">
        <v>456</v>
      </c>
      <c r="AF39" t="str">
        <f t="shared" si="10"/>
        <v>Other</v>
      </c>
      <c r="AG39" t="str">
        <f t="shared" si="11"/>
        <v>Other</v>
      </c>
      <c r="AH39" t="str">
        <f t="shared" si="12"/>
        <v>Other</v>
      </c>
      <c r="AI39" t="str">
        <f t="shared" si="13"/>
        <v>Incorrect assignment</v>
      </c>
      <c r="AJ39" s="32" t="s">
        <v>457</v>
      </c>
      <c r="AM39" t="s">
        <v>776</v>
      </c>
      <c r="AN39" s="33">
        <v>39</v>
      </c>
    </row>
    <row r="40" spans="1:40" x14ac:dyDescent="0.55000000000000004">
      <c r="A40" t="s">
        <v>777</v>
      </c>
      <c r="B40" t="s">
        <v>460</v>
      </c>
      <c r="C40">
        <v>58</v>
      </c>
      <c r="D40" t="s">
        <v>430</v>
      </c>
      <c r="E40" t="s">
        <v>431</v>
      </c>
      <c r="F40" t="s">
        <v>667</v>
      </c>
      <c r="G40" t="s">
        <v>511</v>
      </c>
      <c r="H40">
        <f t="shared" si="0"/>
        <v>7</v>
      </c>
      <c r="I40" t="s">
        <v>711</v>
      </c>
      <c r="J40" t="s">
        <v>712</v>
      </c>
      <c r="K40" t="s">
        <v>778</v>
      </c>
      <c r="L40" t="s">
        <v>779</v>
      </c>
      <c r="M40" t="s">
        <v>780</v>
      </c>
      <c r="N40" t="s">
        <v>669</v>
      </c>
      <c r="O40">
        <v>2</v>
      </c>
      <c r="P40" s="31" t="s">
        <v>669</v>
      </c>
      <c r="Q40" t="s">
        <v>670</v>
      </c>
      <c r="R40">
        <v>9</v>
      </c>
      <c r="S40" t="s">
        <v>781</v>
      </c>
      <c r="T40" t="s">
        <v>598</v>
      </c>
      <c r="U40">
        <f t="shared" si="1"/>
        <v>142</v>
      </c>
      <c r="V40" t="s">
        <v>451</v>
      </c>
      <c r="W40" t="s">
        <v>578</v>
      </c>
      <c r="X40" t="s">
        <v>579</v>
      </c>
      <c r="Y40" t="s">
        <v>782</v>
      </c>
      <c r="Z40" t="s">
        <v>783</v>
      </c>
      <c r="AC40" t="s">
        <v>600</v>
      </c>
      <c r="AD40" s="31" t="s">
        <v>598</v>
      </c>
      <c r="AE40" t="s">
        <v>456</v>
      </c>
      <c r="AF40" t="str">
        <f t="shared" si="10"/>
        <v>Other</v>
      </c>
      <c r="AG40" t="str">
        <f t="shared" si="11"/>
        <v>Other</v>
      </c>
      <c r="AH40" t="str">
        <f t="shared" si="12"/>
        <v>Other</v>
      </c>
      <c r="AI40" t="str">
        <f t="shared" si="13"/>
        <v>Incorrect assignment</v>
      </c>
      <c r="AJ40" s="32" t="s">
        <v>457</v>
      </c>
      <c r="AM40" t="s">
        <v>453</v>
      </c>
      <c r="AN40" s="33">
        <v>40</v>
      </c>
    </row>
    <row r="41" spans="1:40" x14ac:dyDescent="0.55000000000000004">
      <c r="A41" t="s">
        <v>784</v>
      </c>
      <c r="B41" t="s">
        <v>429</v>
      </c>
      <c r="C41">
        <v>18</v>
      </c>
      <c r="D41" t="s">
        <v>430</v>
      </c>
      <c r="E41" t="s">
        <v>431</v>
      </c>
      <c r="F41" t="s">
        <v>785</v>
      </c>
      <c r="G41" t="s">
        <v>786</v>
      </c>
      <c r="H41">
        <f t="shared" si="0"/>
        <v>184</v>
      </c>
      <c r="I41" t="s">
        <v>787</v>
      </c>
      <c r="J41" t="s">
        <v>788</v>
      </c>
      <c r="O41">
        <v>1</v>
      </c>
      <c r="P41" s="31" t="s">
        <v>789</v>
      </c>
      <c r="Q41" t="s">
        <v>788</v>
      </c>
      <c r="R41">
        <v>9</v>
      </c>
      <c r="S41" t="s">
        <v>475</v>
      </c>
      <c r="T41" t="s">
        <v>476</v>
      </c>
      <c r="U41">
        <f t="shared" si="1"/>
        <v>52</v>
      </c>
      <c r="V41" t="s">
        <v>451</v>
      </c>
      <c r="AC41" t="s">
        <v>519</v>
      </c>
      <c r="AD41" s="31" t="s">
        <v>476</v>
      </c>
      <c r="AE41" t="s">
        <v>456</v>
      </c>
      <c r="AF41" t="str">
        <f t="shared" si="10"/>
        <v>Other</v>
      </c>
      <c r="AG41" t="str">
        <f t="shared" si="11"/>
        <v>Other</v>
      </c>
      <c r="AH41" t="str">
        <f t="shared" si="12"/>
        <v>Other</v>
      </c>
      <c r="AI41" t="str">
        <f t="shared" si="13"/>
        <v>Incorrect assignment</v>
      </c>
      <c r="AJ41" s="32" t="s">
        <v>457</v>
      </c>
      <c r="AM41" t="s">
        <v>790</v>
      </c>
      <c r="AN41" s="33">
        <v>41</v>
      </c>
    </row>
    <row r="42" spans="1:40" x14ac:dyDescent="0.55000000000000004">
      <c r="A42" t="s">
        <v>791</v>
      </c>
      <c r="B42" t="s">
        <v>429</v>
      </c>
      <c r="C42">
        <v>37</v>
      </c>
      <c r="D42" t="s">
        <v>430</v>
      </c>
      <c r="E42" t="s">
        <v>431</v>
      </c>
      <c r="F42" t="s">
        <v>792</v>
      </c>
      <c r="G42" t="s">
        <v>793</v>
      </c>
      <c r="H42">
        <f t="shared" si="0"/>
        <v>189</v>
      </c>
      <c r="I42" t="s">
        <v>794</v>
      </c>
      <c r="J42" t="s">
        <v>458</v>
      </c>
      <c r="K42" t="s">
        <v>438</v>
      </c>
      <c r="L42" t="s">
        <v>439</v>
      </c>
      <c r="O42">
        <v>1</v>
      </c>
      <c r="P42" s="31" t="s">
        <v>439</v>
      </c>
      <c r="Q42" t="s">
        <v>439</v>
      </c>
      <c r="R42">
        <v>1</v>
      </c>
      <c r="S42" t="s">
        <v>538</v>
      </c>
      <c r="T42" t="s">
        <v>795</v>
      </c>
      <c r="U42">
        <f t="shared" si="1"/>
        <v>164</v>
      </c>
      <c r="V42" t="s">
        <v>451</v>
      </c>
      <c r="W42" t="s">
        <v>796</v>
      </c>
      <c r="X42" t="s">
        <v>797</v>
      </c>
      <c r="Y42" t="s">
        <v>798</v>
      </c>
      <c r="Z42" t="s">
        <v>799</v>
      </c>
      <c r="AC42" t="s">
        <v>439</v>
      </c>
      <c r="AD42" s="31" t="s">
        <v>439</v>
      </c>
      <c r="AE42" t="s">
        <v>440</v>
      </c>
      <c r="AI42" t="s">
        <v>442</v>
      </c>
      <c r="AJ42" s="32" t="s">
        <v>442</v>
      </c>
      <c r="AM42" t="s">
        <v>800</v>
      </c>
      <c r="AN42" s="33">
        <v>42</v>
      </c>
    </row>
    <row r="43" spans="1:40" x14ac:dyDescent="0.55000000000000004">
      <c r="A43" t="s">
        <v>801</v>
      </c>
      <c r="B43" t="s">
        <v>429</v>
      </c>
      <c r="C43">
        <v>27</v>
      </c>
      <c r="D43" t="s">
        <v>430</v>
      </c>
      <c r="E43" t="s">
        <v>431</v>
      </c>
      <c r="F43" t="s">
        <v>802</v>
      </c>
      <c r="G43" t="s">
        <v>803</v>
      </c>
      <c r="H43">
        <f t="shared" si="0"/>
        <v>210</v>
      </c>
      <c r="I43" t="s">
        <v>804</v>
      </c>
      <c r="J43" t="s">
        <v>805</v>
      </c>
      <c r="K43" t="s">
        <v>806</v>
      </c>
      <c r="L43" t="s">
        <v>807</v>
      </c>
      <c r="M43" t="s">
        <v>438</v>
      </c>
      <c r="N43" t="s">
        <v>439</v>
      </c>
      <c r="O43">
        <v>2</v>
      </c>
      <c r="P43" s="31" t="s">
        <v>439</v>
      </c>
      <c r="Q43" t="s">
        <v>439</v>
      </c>
      <c r="R43">
        <v>1</v>
      </c>
      <c r="S43" t="s">
        <v>647</v>
      </c>
      <c r="T43" t="s">
        <v>501</v>
      </c>
      <c r="U43">
        <f t="shared" si="1"/>
        <v>124</v>
      </c>
      <c r="V43" t="s">
        <v>451</v>
      </c>
      <c r="W43" t="s">
        <v>808</v>
      </c>
      <c r="X43" t="s">
        <v>437</v>
      </c>
      <c r="Y43" t="s">
        <v>809</v>
      </c>
      <c r="Z43" t="s">
        <v>439</v>
      </c>
      <c r="AA43" t="s">
        <v>809</v>
      </c>
      <c r="AB43" t="s">
        <v>439</v>
      </c>
      <c r="AC43" t="s">
        <v>439</v>
      </c>
      <c r="AD43" s="31" t="s">
        <v>439</v>
      </c>
      <c r="AE43" t="s">
        <v>440</v>
      </c>
      <c r="AI43" t="s">
        <v>442</v>
      </c>
      <c r="AJ43" s="32" t="s">
        <v>442</v>
      </c>
      <c r="AM43" t="s">
        <v>810</v>
      </c>
      <c r="AN43" s="33">
        <v>43</v>
      </c>
    </row>
    <row r="44" spans="1:40" x14ac:dyDescent="0.55000000000000004">
      <c r="A44" t="s">
        <v>811</v>
      </c>
      <c r="B44" t="s">
        <v>429</v>
      </c>
      <c r="C44">
        <v>27</v>
      </c>
      <c r="D44" t="s">
        <v>430</v>
      </c>
      <c r="E44" t="s">
        <v>431</v>
      </c>
      <c r="F44" t="s">
        <v>710</v>
      </c>
      <c r="G44" t="s">
        <v>511</v>
      </c>
      <c r="H44">
        <f t="shared" si="0"/>
        <v>7</v>
      </c>
      <c r="I44" t="s">
        <v>812</v>
      </c>
      <c r="J44" t="s">
        <v>470</v>
      </c>
      <c r="K44" t="s">
        <v>813</v>
      </c>
      <c r="L44" t="s">
        <v>552</v>
      </c>
      <c r="M44" t="s">
        <v>438</v>
      </c>
      <c r="N44" t="s">
        <v>439</v>
      </c>
      <c r="O44">
        <v>2</v>
      </c>
      <c r="P44" s="31" t="s">
        <v>439</v>
      </c>
      <c r="Q44" t="s">
        <v>439</v>
      </c>
      <c r="R44">
        <v>1</v>
      </c>
      <c r="S44" t="s">
        <v>814</v>
      </c>
      <c r="T44" t="s">
        <v>815</v>
      </c>
      <c r="U44">
        <f t="shared" si="1"/>
        <v>175</v>
      </c>
      <c r="V44" t="s">
        <v>451</v>
      </c>
      <c r="W44" t="s">
        <v>759</v>
      </c>
      <c r="X44" t="s">
        <v>470</v>
      </c>
      <c r="AC44" t="s">
        <v>644</v>
      </c>
      <c r="AD44" s="31" t="s">
        <v>552</v>
      </c>
      <c r="AE44" t="s">
        <v>456</v>
      </c>
      <c r="AF44" t="str">
        <f t="shared" ref="AF44:AF52" si="14">IF( P44=T44,"Wrong sequence","Other")</f>
        <v>Other</v>
      </c>
      <c r="AG44" t="str">
        <f t="shared" ref="AG44:AG52" si="15">IF( P44=X44,"Wrong sequence","Other")</f>
        <v>Other</v>
      </c>
      <c r="AH44" t="str">
        <f t="shared" ref="AH44:AH52" si="16">IF( P44=Z44,"Wrong sequence","Other")</f>
        <v>Other</v>
      </c>
      <c r="AI44" t="str">
        <f t="shared" ref="AI44:AI52" si="17">IF( P44&lt;&gt;Z44,"Incorrect assignment","Other")</f>
        <v>Incorrect assignment</v>
      </c>
      <c r="AJ44" s="32" t="s">
        <v>457</v>
      </c>
      <c r="AM44" t="s">
        <v>816</v>
      </c>
      <c r="AN44" s="33">
        <v>44</v>
      </c>
    </row>
    <row r="45" spans="1:40" x14ac:dyDescent="0.55000000000000004">
      <c r="A45" t="s">
        <v>817</v>
      </c>
      <c r="B45" t="s">
        <v>429</v>
      </c>
      <c r="C45">
        <v>33</v>
      </c>
      <c r="D45" t="s">
        <v>430</v>
      </c>
      <c r="E45" t="s">
        <v>431</v>
      </c>
      <c r="F45" t="s">
        <v>818</v>
      </c>
      <c r="G45" t="s">
        <v>815</v>
      </c>
      <c r="H45">
        <f t="shared" si="0"/>
        <v>175</v>
      </c>
      <c r="I45" t="s">
        <v>819</v>
      </c>
      <c r="J45" t="s">
        <v>675</v>
      </c>
      <c r="O45">
        <v>1</v>
      </c>
      <c r="P45" s="31" t="s">
        <v>675</v>
      </c>
      <c r="Q45" t="s">
        <v>675</v>
      </c>
      <c r="R45">
        <v>9</v>
      </c>
      <c r="S45" t="s">
        <v>820</v>
      </c>
      <c r="T45" t="s">
        <v>815</v>
      </c>
      <c r="U45">
        <f t="shared" si="1"/>
        <v>175</v>
      </c>
      <c r="V45" t="s">
        <v>440</v>
      </c>
      <c r="W45" t="s">
        <v>646</v>
      </c>
      <c r="X45" t="s">
        <v>470</v>
      </c>
      <c r="AC45" t="s">
        <v>439</v>
      </c>
      <c r="AD45" s="31" t="s">
        <v>439</v>
      </c>
      <c r="AE45" t="s">
        <v>456</v>
      </c>
      <c r="AF45" t="str">
        <f t="shared" si="14"/>
        <v>Other</v>
      </c>
      <c r="AG45" t="str">
        <f t="shared" si="15"/>
        <v>Other</v>
      </c>
      <c r="AH45" t="str">
        <f t="shared" si="16"/>
        <v>Other</v>
      </c>
      <c r="AI45" t="str">
        <f t="shared" si="17"/>
        <v>Incorrect assignment</v>
      </c>
      <c r="AJ45" s="32" t="s">
        <v>457</v>
      </c>
      <c r="AM45" t="s">
        <v>483</v>
      </c>
      <c r="AN45" s="33">
        <v>45</v>
      </c>
    </row>
    <row r="46" spans="1:40" x14ac:dyDescent="0.55000000000000004">
      <c r="A46" t="s">
        <v>821</v>
      </c>
      <c r="B46" t="s">
        <v>429</v>
      </c>
      <c r="C46">
        <v>79</v>
      </c>
      <c r="D46" t="s">
        <v>430</v>
      </c>
      <c r="E46" t="s">
        <v>431</v>
      </c>
      <c r="F46" t="s">
        <v>475</v>
      </c>
      <c r="G46" t="s">
        <v>468</v>
      </c>
      <c r="H46">
        <f t="shared" si="0"/>
        <v>53</v>
      </c>
      <c r="O46">
        <v>1</v>
      </c>
      <c r="P46" s="31" t="s">
        <v>822</v>
      </c>
      <c r="Q46" t="s">
        <v>468</v>
      </c>
      <c r="R46">
        <v>9</v>
      </c>
      <c r="S46" t="s">
        <v>823</v>
      </c>
      <c r="T46" t="s">
        <v>582</v>
      </c>
      <c r="U46">
        <f t="shared" si="1"/>
        <v>138</v>
      </c>
      <c r="V46" t="s">
        <v>451</v>
      </c>
      <c r="W46" t="s">
        <v>581</v>
      </c>
      <c r="X46" t="s">
        <v>582</v>
      </c>
      <c r="Y46" t="s">
        <v>824</v>
      </c>
      <c r="Z46" t="s">
        <v>825</v>
      </c>
      <c r="AC46" t="s">
        <v>585</v>
      </c>
      <c r="AD46" s="31" t="s">
        <v>582</v>
      </c>
      <c r="AE46" t="s">
        <v>456</v>
      </c>
      <c r="AF46" t="str">
        <f t="shared" si="14"/>
        <v>Other</v>
      </c>
      <c r="AG46" t="str">
        <f t="shared" si="15"/>
        <v>Other</v>
      </c>
      <c r="AH46" t="str">
        <f t="shared" si="16"/>
        <v>Other</v>
      </c>
      <c r="AI46" t="str">
        <f t="shared" si="17"/>
        <v>Incorrect assignment</v>
      </c>
      <c r="AJ46" s="32" t="s">
        <v>457</v>
      </c>
      <c r="AM46" t="s">
        <v>481</v>
      </c>
      <c r="AN46" s="33">
        <v>46</v>
      </c>
    </row>
    <row r="47" spans="1:40" x14ac:dyDescent="0.55000000000000004">
      <c r="A47" t="s">
        <v>826</v>
      </c>
      <c r="B47" t="s">
        <v>429</v>
      </c>
      <c r="C47">
        <v>2</v>
      </c>
      <c r="D47" t="s">
        <v>430</v>
      </c>
      <c r="E47" t="s">
        <v>445</v>
      </c>
      <c r="F47" t="s">
        <v>560</v>
      </c>
      <c r="G47" t="s">
        <v>561</v>
      </c>
      <c r="H47">
        <f t="shared" si="0"/>
        <v>147</v>
      </c>
      <c r="I47" t="s">
        <v>566</v>
      </c>
      <c r="J47" t="s">
        <v>529</v>
      </c>
      <c r="K47" t="s">
        <v>827</v>
      </c>
      <c r="L47" t="s">
        <v>828</v>
      </c>
      <c r="O47">
        <v>1</v>
      </c>
      <c r="P47" s="31" t="s">
        <v>829</v>
      </c>
      <c r="Q47" t="s">
        <v>828</v>
      </c>
      <c r="R47">
        <v>9</v>
      </c>
      <c r="S47" t="s">
        <v>830</v>
      </c>
      <c r="T47" t="s">
        <v>561</v>
      </c>
      <c r="U47">
        <f t="shared" si="1"/>
        <v>147</v>
      </c>
      <c r="V47" t="s">
        <v>440</v>
      </c>
      <c r="AC47" t="s">
        <v>831</v>
      </c>
      <c r="AD47" s="31" t="s">
        <v>561</v>
      </c>
      <c r="AE47" t="s">
        <v>456</v>
      </c>
      <c r="AF47" t="str">
        <f t="shared" si="14"/>
        <v>Other</v>
      </c>
      <c r="AG47" t="str">
        <f t="shared" si="15"/>
        <v>Other</v>
      </c>
      <c r="AH47" t="str">
        <f t="shared" si="16"/>
        <v>Other</v>
      </c>
      <c r="AI47" t="str">
        <f t="shared" si="17"/>
        <v>Incorrect assignment</v>
      </c>
      <c r="AJ47" s="32" t="s">
        <v>457</v>
      </c>
      <c r="AM47" t="s">
        <v>619</v>
      </c>
      <c r="AN47" s="33">
        <v>47</v>
      </c>
    </row>
    <row r="48" spans="1:40" x14ac:dyDescent="0.55000000000000004">
      <c r="A48" t="s">
        <v>832</v>
      </c>
      <c r="B48" t="s">
        <v>460</v>
      </c>
      <c r="C48">
        <v>72</v>
      </c>
      <c r="D48" t="s">
        <v>430</v>
      </c>
      <c r="E48" t="s">
        <v>431</v>
      </c>
      <c r="F48" t="s">
        <v>833</v>
      </c>
      <c r="G48" t="s">
        <v>834</v>
      </c>
      <c r="H48">
        <f t="shared" si="0"/>
        <v>208</v>
      </c>
      <c r="I48" t="s">
        <v>475</v>
      </c>
      <c r="J48" t="s">
        <v>468</v>
      </c>
      <c r="O48">
        <v>2</v>
      </c>
      <c r="P48" s="31" t="s">
        <v>822</v>
      </c>
      <c r="Q48" t="s">
        <v>468</v>
      </c>
      <c r="R48">
        <v>9</v>
      </c>
      <c r="S48" t="s">
        <v>835</v>
      </c>
      <c r="T48" t="s">
        <v>786</v>
      </c>
      <c r="U48">
        <f t="shared" si="1"/>
        <v>184</v>
      </c>
      <c r="V48" t="s">
        <v>451</v>
      </c>
      <c r="W48" t="s">
        <v>475</v>
      </c>
      <c r="X48" t="s">
        <v>476</v>
      </c>
      <c r="AC48" t="s">
        <v>836</v>
      </c>
      <c r="AD48" s="31" t="s">
        <v>836</v>
      </c>
      <c r="AE48" t="s">
        <v>456</v>
      </c>
      <c r="AF48" t="str">
        <f t="shared" si="14"/>
        <v>Other</v>
      </c>
      <c r="AG48" t="str">
        <f t="shared" si="15"/>
        <v>Other</v>
      </c>
      <c r="AH48" t="str">
        <f t="shared" si="16"/>
        <v>Other</v>
      </c>
      <c r="AI48" t="str">
        <f t="shared" si="17"/>
        <v>Incorrect assignment</v>
      </c>
      <c r="AJ48" s="32" t="s">
        <v>457</v>
      </c>
      <c r="AM48" t="s">
        <v>516</v>
      </c>
      <c r="AN48" s="33">
        <v>48</v>
      </c>
    </row>
    <row r="49" spans="1:40" x14ac:dyDescent="0.55000000000000004">
      <c r="A49" t="s">
        <v>837</v>
      </c>
      <c r="B49" t="s">
        <v>429</v>
      </c>
      <c r="C49">
        <v>3</v>
      </c>
      <c r="D49" t="s">
        <v>430</v>
      </c>
      <c r="E49" t="s">
        <v>445</v>
      </c>
      <c r="F49" t="s">
        <v>838</v>
      </c>
      <c r="G49" t="s">
        <v>839</v>
      </c>
      <c r="H49">
        <f t="shared" si="0"/>
        <v>190</v>
      </c>
      <c r="I49" t="s">
        <v>840</v>
      </c>
      <c r="J49" t="s">
        <v>529</v>
      </c>
      <c r="O49">
        <v>1</v>
      </c>
      <c r="P49" s="31" t="s">
        <v>530</v>
      </c>
      <c r="Q49" t="s">
        <v>529</v>
      </c>
      <c r="R49">
        <v>9</v>
      </c>
      <c r="S49" t="s">
        <v>830</v>
      </c>
      <c r="T49" t="s">
        <v>561</v>
      </c>
      <c r="U49">
        <f t="shared" si="1"/>
        <v>147</v>
      </c>
      <c r="V49" t="s">
        <v>451</v>
      </c>
      <c r="AC49" t="s">
        <v>831</v>
      </c>
      <c r="AD49" s="31" t="s">
        <v>561</v>
      </c>
      <c r="AE49" t="s">
        <v>456</v>
      </c>
      <c r="AF49" t="str">
        <f t="shared" si="14"/>
        <v>Other</v>
      </c>
      <c r="AG49" t="str">
        <f t="shared" si="15"/>
        <v>Other</v>
      </c>
      <c r="AH49" t="str">
        <f t="shared" si="16"/>
        <v>Other</v>
      </c>
      <c r="AI49" t="str">
        <f t="shared" si="17"/>
        <v>Incorrect assignment</v>
      </c>
      <c r="AJ49" s="32" t="s">
        <v>457</v>
      </c>
      <c r="AM49" t="s">
        <v>841</v>
      </c>
      <c r="AN49" s="33">
        <v>49</v>
      </c>
    </row>
    <row r="50" spans="1:40" x14ac:dyDescent="0.55000000000000004">
      <c r="A50" t="s">
        <v>842</v>
      </c>
      <c r="B50" t="s">
        <v>429</v>
      </c>
      <c r="C50">
        <v>10</v>
      </c>
      <c r="D50" t="s">
        <v>430</v>
      </c>
      <c r="E50" t="s">
        <v>843</v>
      </c>
      <c r="F50" t="s">
        <v>667</v>
      </c>
      <c r="G50" t="s">
        <v>511</v>
      </c>
      <c r="H50">
        <f t="shared" si="0"/>
        <v>7</v>
      </c>
      <c r="I50" t="s">
        <v>844</v>
      </c>
      <c r="J50" t="s">
        <v>845</v>
      </c>
      <c r="O50">
        <v>2</v>
      </c>
      <c r="P50" s="31" t="s">
        <v>846</v>
      </c>
      <c r="Q50" t="s">
        <v>845</v>
      </c>
      <c r="R50">
        <v>9</v>
      </c>
      <c r="S50" t="s">
        <v>847</v>
      </c>
      <c r="T50" t="s">
        <v>848</v>
      </c>
      <c r="U50">
        <f t="shared" si="1"/>
        <v>171</v>
      </c>
      <c r="V50" t="s">
        <v>451</v>
      </c>
      <c r="W50" t="s">
        <v>532</v>
      </c>
      <c r="X50" t="s">
        <v>533</v>
      </c>
      <c r="Y50" t="s">
        <v>849</v>
      </c>
      <c r="Z50" t="s">
        <v>850</v>
      </c>
      <c r="AC50" t="s">
        <v>850</v>
      </c>
      <c r="AD50" s="31" t="s">
        <v>851</v>
      </c>
      <c r="AE50" t="s">
        <v>456</v>
      </c>
      <c r="AF50" t="str">
        <f t="shared" si="14"/>
        <v>Other</v>
      </c>
      <c r="AG50" t="str">
        <f t="shared" si="15"/>
        <v>Other</v>
      </c>
      <c r="AH50" t="str">
        <f t="shared" si="16"/>
        <v>Other</v>
      </c>
      <c r="AI50" t="str">
        <f t="shared" si="17"/>
        <v>Incorrect assignment</v>
      </c>
      <c r="AJ50" s="32" t="s">
        <v>457</v>
      </c>
      <c r="AM50" t="s">
        <v>852</v>
      </c>
      <c r="AN50" s="33">
        <v>50</v>
      </c>
    </row>
    <row r="51" spans="1:40" x14ac:dyDescent="0.55000000000000004">
      <c r="A51" t="s">
        <v>853</v>
      </c>
      <c r="B51" t="s">
        <v>429</v>
      </c>
      <c r="C51">
        <v>79</v>
      </c>
      <c r="D51" t="s">
        <v>430</v>
      </c>
      <c r="E51" t="s">
        <v>431</v>
      </c>
      <c r="F51" t="s">
        <v>597</v>
      </c>
      <c r="G51" t="s">
        <v>598</v>
      </c>
      <c r="H51">
        <f t="shared" si="0"/>
        <v>142</v>
      </c>
      <c r="I51" t="s">
        <v>854</v>
      </c>
      <c r="J51" t="s">
        <v>598</v>
      </c>
      <c r="K51" t="s">
        <v>855</v>
      </c>
      <c r="L51" t="s">
        <v>852</v>
      </c>
      <c r="O51">
        <v>2</v>
      </c>
      <c r="P51" s="31" t="s">
        <v>856</v>
      </c>
      <c r="Q51" t="s">
        <v>852</v>
      </c>
      <c r="R51">
        <v>9</v>
      </c>
      <c r="S51" t="s">
        <v>857</v>
      </c>
      <c r="T51" t="s">
        <v>468</v>
      </c>
      <c r="U51">
        <f t="shared" si="1"/>
        <v>53</v>
      </c>
      <c r="V51" t="s">
        <v>451</v>
      </c>
      <c r="AC51" t="s">
        <v>822</v>
      </c>
      <c r="AD51" s="31" t="s">
        <v>468</v>
      </c>
      <c r="AE51" t="s">
        <v>456</v>
      </c>
      <c r="AF51" t="str">
        <f t="shared" si="14"/>
        <v>Other</v>
      </c>
      <c r="AG51" t="str">
        <f t="shared" si="15"/>
        <v>Other</v>
      </c>
      <c r="AH51" t="str">
        <f t="shared" si="16"/>
        <v>Other</v>
      </c>
      <c r="AI51" t="str">
        <f t="shared" si="17"/>
        <v>Incorrect assignment</v>
      </c>
      <c r="AJ51" s="32" t="s">
        <v>457</v>
      </c>
      <c r="AM51" t="s">
        <v>858</v>
      </c>
      <c r="AN51" s="33">
        <v>51</v>
      </c>
    </row>
    <row r="52" spans="1:40" x14ac:dyDescent="0.55000000000000004">
      <c r="A52" t="s">
        <v>859</v>
      </c>
      <c r="B52" t="s">
        <v>429</v>
      </c>
      <c r="C52">
        <v>61</v>
      </c>
      <c r="D52" t="s">
        <v>430</v>
      </c>
      <c r="E52" t="s">
        <v>431</v>
      </c>
      <c r="F52" t="s">
        <v>658</v>
      </c>
      <c r="G52" t="s">
        <v>533</v>
      </c>
      <c r="H52">
        <f t="shared" si="0"/>
        <v>176</v>
      </c>
      <c r="I52" t="s">
        <v>860</v>
      </c>
      <c r="J52" t="s">
        <v>443</v>
      </c>
      <c r="O52">
        <v>1</v>
      </c>
      <c r="P52" s="31" t="s">
        <v>443</v>
      </c>
      <c r="Q52" t="s">
        <v>443</v>
      </c>
      <c r="R52">
        <v>9</v>
      </c>
      <c r="S52" t="s">
        <v>861</v>
      </c>
      <c r="T52" t="s">
        <v>552</v>
      </c>
      <c r="U52">
        <f t="shared" si="1"/>
        <v>110</v>
      </c>
      <c r="V52" t="s">
        <v>451</v>
      </c>
      <c r="W52" t="s">
        <v>759</v>
      </c>
      <c r="X52" t="s">
        <v>470</v>
      </c>
      <c r="AC52" t="s">
        <v>644</v>
      </c>
      <c r="AD52" s="31" t="s">
        <v>552</v>
      </c>
      <c r="AE52" t="s">
        <v>456</v>
      </c>
      <c r="AF52" t="str">
        <f t="shared" si="14"/>
        <v>Other</v>
      </c>
      <c r="AG52" t="str">
        <f t="shared" si="15"/>
        <v>Other</v>
      </c>
      <c r="AH52" t="str">
        <f t="shared" si="16"/>
        <v>Other</v>
      </c>
      <c r="AI52" t="str">
        <f t="shared" si="17"/>
        <v>Incorrect assignment</v>
      </c>
      <c r="AJ52" s="32" t="s">
        <v>457</v>
      </c>
      <c r="AM52" t="s">
        <v>476</v>
      </c>
      <c r="AN52" s="33">
        <v>52</v>
      </c>
    </row>
    <row r="53" spans="1:40" x14ac:dyDescent="0.55000000000000004">
      <c r="A53" t="s">
        <v>862</v>
      </c>
      <c r="B53" t="s">
        <v>460</v>
      </c>
      <c r="C53">
        <v>28</v>
      </c>
      <c r="D53" t="s">
        <v>430</v>
      </c>
      <c r="E53" t="s">
        <v>843</v>
      </c>
      <c r="F53" t="s">
        <v>532</v>
      </c>
      <c r="G53" t="s">
        <v>533</v>
      </c>
      <c r="H53">
        <f t="shared" si="0"/>
        <v>176</v>
      </c>
      <c r="I53" t="s">
        <v>681</v>
      </c>
      <c r="J53" t="s">
        <v>443</v>
      </c>
      <c r="O53">
        <v>2</v>
      </c>
      <c r="P53" s="31" t="s">
        <v>443</v>
      </c>
      <c r="Q53" t="s">
        <v>443</v>
      </c>
      <c r="R53">
        <v>9</v>
      </c>
      <c r="S53" t="s">
        <v>532</v>
      </c>
      <c r="T53" t="s">
        <v>533</v>
      </c>
      <c r="U53">
        <f t="shared" si="1"/>
        <v>176</v>
      </c>
      <c r="V53" t="s">
        <v>440</v>
      </c>
      <c r="W53" t="s">
        <v>681</v>
      </c>
      <c r="X53" t="s">
        <v>443</v>
      </c>
      <c r="AC53" t="s">
        <v>443</v>
      </c>
      <c r="AD53" s="31" t="s">
        <v>443</v>
      </c>
      <c r="AE53" t="s">
        <v>440</v>
      </c>
      <c r="AI53" t="s">
        <v>442</v>
      </c>
      <c r="AJ53" s="32" t="s">
        <v>442</v>
      </c>
      <c r="AM53" t="s">
        <v>468</v>
      </c>
      <c r="AN53" s="33">
        <v>53</v>
      </c>
    </row>
    <row r="54" spans="1:40" x14ac:dyDescent="0.55000000000000004">
      <c r="A54" t="s">
        <v>863</v>
      </c>
      <c r="B54" t="s">
        <v>429</v>
      </c>
      <c r="C54">
        <v>39</v>
      </c>
      <c r="D54" t="s">
        <v>430</v>
      </c>
      <c r="E54" t="s">
        <v>431</v>
      </c>
      <c r="F54" t="s">
        <v>864</v>
      </c>
      <c r="G54" t="s">
        <v>865</v>
      </c>
      <c r="H54">
        <f t="shared" si="0"/>
        <v>65</v>
      </c>
      <c r="I54" t="s">
        <v>866</v>
      </c>
      <c r="J54" t="s">
        <v>867</v>
      </c>
      <c r="O54">
        <v>1</v>
      </c>
      <c r="P54" s="31" t="s">
        <v>868</v>
      </c>
      <c r="Q54" t="s">
        <v>867</v>
      </c>
      <c r="R54">
        <v>9</v>
      </c>
      <c r="S54" t="s">
        <v>641</v>
      </c>
      <c r="T54" t="s">
        <v>642</v>
      </c>
      <c r="U54">
        <f t="shared" si="1"/>
        <v>128</v>
      </c>
      <c r="V54" t="s">
        <v>451</v>
      </c>
      <c r="W54" t="s">
        <v>759</v>
      </c>
      <c r="X54" t="s">
        <v>470</v>
      </c>
      <c r="Y54" t="s">
        <v>720</v>
      </c>
      <c r="Z54" t="s">
        <v>721</v>
      </c>
      <c r="AC54" t="s">
        <v>721</v>
      </c>
      <c r="AD54" s="31" t="s">
        <v>671</v>
      </c>
      <c r="AE54" t="s">
        <v>456</v>
      </c>
      <c r="AF54" t="str">
        <f t="shared" ref="AF54:AF72" si="18">IF( P54=T54,"Wrong sequence","Other")</f>
        <v>Other</v>
      </c>
      <c r="AG54" t="str">
        <f t="shared" ref="AG54:AG72" si="19">IF( P54=X54,"Wrong sequence","Other")</f>
        <v>Other</v>
      </c>
      <c r="AH54" t="str">
        <f t="shared" ref="AH54:AH72" si="20">IF( P54=Z54,"Wrong sequence","Other")</f>
        <v>Other</v>
      </c>
      <c r="AI54" t="str">
        <f t="shared" ref="AI54:AI72" si="21">IF( P54&lt;&gt;Z54,"Incorrect assignment","Other")</f>
        <v>Incorrect assignment</v>
      </c>
      <c r="AJ54" s="32" t="s">
        <v>457</v>
      </c>
      <c r="AM54" t="s">
        <v>869</v>
      </c>
      <c r="AN54" s="33">
        <v>54</v>
      </c>
    </row>
    <row r="55" spans="1:40" x14ac:dyDescent="0.55000000000000004">
      <c r="A55" t="s">
        <v>870</v>
      </c>
      <c r="B55" t="s">
        <v>429</v>
      </c>
      <c r="C55">
        <v>45</v>
      </c>
      <c r="D55" t="s">
        <v>430</v>
      </c>
      <c r="E55" t="s">
        <v>431</v>
      </c>
      <c r="F55" t="s">
        <v>638</v>
      </c>
      <c r="G55" t="s">
        <v>639</v>
      </c>
      <c r="H55">
        <f t="shared" si="0"/>
        <v>71</v>
      </c>
      <c r="I55" t="s">
        <v>855</v>
      </c>
      <c r="J55" t="s">
        <v>852</v>
      </c>
      <c r="O55">
        <v>2</v>
      </c>
      <c r="P55" s="31" t="s">
        <v>856</v>
      </c>
      <c r="Q55" t="s">
        <v>852</v>
      </c>
      <c r="R55">
        <v>9</v>
      </c>
      <c r="S55" t="s">
        <v>638</v>
      </c>
      <c r="T55" t="s">
        <v>639</v>
      </c>
      <c r="U55">
        <f t="shared" si="1"/>
        <v>71</v>
      </c>
      <c r="V55" t="s">
        <v>440</v>
      </c>
      <c r="W55" t="s">
        <v>871</v>
      </c>
      <c r="X55" t="s">
        <v>872</v>
      </c>
      <c r="AC55" t="s">
        <v>702</v>
      </c>
      <c r="AD55" s="31" t="s">
        <v>639</v>
      </c>
      <c r="AE55" t="s">
        <v>456</v>
      </c>
      <c r="AF55" t="str">
        <f t="shared" si="18"/>
        <v>Other</v>
      </c>
      <c r="AG55" t="str">
        <f t="shared" si="19"/>
        <v>Other</v>
      </c>
      <c r="AH55" t="str">
        <f t="shared" si="20"/>
        <v>Other</v>
      </c>
      <c r="AI55" t="str">
        <f t="shared" si="21"/>
        <v>Incorrect assignment</v>
      </c>
      <c r="AJ55" s="32" t="s">
        <v>457</v>
      </c>
      <c r="AM55" t="s">
        <v>873</v>
      </c>
      <c r="AN55" s="33">
        <v>55</v>
      </c>
    </row>
    <row r="56" spans="1:40" x14ac:dyDescent="0.55000000000000004">
      <c r="A56" t="s">
        <v>874</v>
      </c>
      <c r="B56" t="s">
        <v>460</v>
      </c>
      <c r="C56">
        <v>65</v>
      </c>
      <c r="D56" t="s">
        <v>430</v>
      </c>
      <c r="E56" t="s">
        <v>431</v>
      </c>
      <c r="F56" t="s">
        <v>469</v>
      </c>
      <c r="G56" t="s">
        <v>470</v>
      </c>
      <c r="H56">
        <f t="shared" si="0"/>
        <v>32</v>
      </c>
      <c r="I56" t="s">
        <v>875</v>
      </c>
      <c r="J56" t="s">
        <v>876</v>
      </c>
      <c r="K56" t="s">
        <v>877</v>
      </c>
      <c r="L56" t="s">
        <v>878</v>
      </c>
      <c r="O56">
        <v>1</v>
      </c>
      <c r="P56" s="31" t="s">
        <v>879</v>
      </c>
      <c r="Q56" t="s">
        <v>878</v>
      </c>
      <c r="R56">
        <v>9</v>
      </c>
      <c r="S56" t="s">
        <v>469</v>
      </c>
      <c r="T56" t="s">
        <v>470</v>
      </c>
      <c r="U56">
        <f t="shared" si="1"/>
        <v>32</v>
      </c>
      <c r="V56" t="s">
        <v>440</v>
      </c>
      <c r="AA56" t="s">
        <v>880</v>
      </c>
      <c r="AB56" t="s">
        <v>881</v>
      </c>
      <c r="AC56" t="s">
        <v>881</v>
      </c>
      <c r="AD56" s="31" t="s">
        <v>881</v>
      </c>
      <c r="AE56" t="s">
        <v>456</v>
      </c>
      <c r="AF56" t="str">
        <f t="shared" si="18"/>
        <v>Other</v>
      </c>
      <c r="AG56" t="str">
        <f t="shared" si="19"/>
        <v>Other</v>
      </c>
      <c r="AH56" t="str">
        <f t="shared" si="20"/>
        <v>Other</v>
      </c>
      <c r="AI56" t="str">
        <f t="shared" si="21"/>
        <v>Incorrect assignment</v>
      </c>
      <c r="AJ56" s="32" t="s">
        <v>457</v>
      </c>
      <c r="AM56" t="s">
        <v>547</v>
      </c>
      <c r="AN56" s="33">
        <v>56</v>
      </c>
    </row>
    <row r="57" spans="1:40" x14ac:dyDescent="0.55000000000000004">
      <c r="A57" t="s">
        <v>882</v>
      </c>
      <c r="B57" t="s">
        <v>429</v>
      </c>
      <c r="C57">
        <v>87</v>
      </c>
      <c r="D57" t="s">
        <v>430</v>
      </c>
      <c r="E57" t="s">
        <v>431</v>
      </c>
      <c r="F57" t="s">
        <v>638</v>
      </c>
      <c r="G57" t="s">
        <v>639</v>
      </c>
      <c r="H57">
        <f t="shared" si="0"/>
        <v>71</v>
      </c>
      <c r="I57" t="s">
        <v>855</v>
      </c>
      <c r="J57" t="s">
        <v>852</v>
      </c>
      <c r="O57">
        <v>1</v>
      </c>
      <c r="P57" s="31" t="s">
        <v>856</v>
      </c>
      <c r="Q57" t="s">
        <v>852</v>
      </c>
      <c r="R57">
        <v>9</v>
      </c>
      <c r="S57" t="s">
        <v>715</v>
      </c>
      <c r="T57" t="s">
        <v>511</v>
      </c>
      <c r="U57">
        <f t="shared" si="1"/>
        <v>7</v>
      </c>
      <c r="V57" t="s">
        <v>451</v>
      </c>
      <c r="W57" t="s">
        <v>883</v>
      </c>
      <c r="X57" t="s">
        <v>884</v>
      </c>
      <c r="AC57" t="s">
        <v>884</v>
      </c>
      <c r="AD57" s="31" t="s">
        <v>884</v>
      </c>
      <c r="AE57" t="s">
        <v>456</v>
      </c>
      <c r="AF57" t="str">
        <f t="shared" si="18"/>
        <v>Other</v>
      </c>
      <c r="AG57" t="str">
        <f t="shared" si="19"/>
        <v>Other</v>
      </c>
      <c r="AH57" t="str">
        <f t="shared" si="20"/>
        <v>Other</v>
      </c>
      <c r="AI57" t="str">
        <f t="shared" si="21"/>
        <v>Incorrect assignment</v>
      </c>
      <c r="AJ57" s="32" t="s">
        <v>457</v>
      </c>
      <c r="AM57" t="s">
        <v>885</v>
      </c>
      <c r="AN57" s="33">
        <v>57</v>
      </c>
    </row>
    <row r="58" spans="1:40" x14ac:dyDescent="0.55000000000000004">
      <c r="A58" t="s">
        <v>886</v>
      </c>
      <c r="B58" t="s">
        <v>460</v>
      </c>
      <c r="C58">
        <v>16</v>
      </c>
      <c r="D58" t="s">
        <v>430</v>
      </c>
      <c r="E58" t="s">
        <v>431</v>
      </c>
      <c r="F58" t="s">
        <v>555</v>
      </c>
      <c r="G58" t="s">
        <v>470</v>
      </c>
      <c r="H58">
        <f t="shared" si="0"/>
        <v>32</v>
      </c>
      <c r="I58" t="s">
        <v>604</v>
      </c>
      <c r="J58" t="s">
        <v>605</v>
      </c>
      <c r="O58">
        <v>1</v>
      </c>
      <c r="P58" s="31" t="s">
        <v>887</v>
      </c>
      <c r="Q58" t="s">
        <v>605</v>
      </c>
      <c r="R58">
        <v>9</v>
      </c>
      <c r="S58" t="s">
        <v>469</v>
      </c>
      <c r="T58" t="s">
        <v>470</v>
      </c>
      <c r="U58">
        <f t="shared" si="1"/>
        <v>32</v>
      </c>
      <c r="V58" t="s">
        <v>440</v>
      </c>
      <c r="W58" t="s">
        <v>604</v>
      </c>
      <c r="X58" t="s">
        <v>605</v>
      </c>
      <c r="AA58" t="s">
        <v>888</v>
      </c>
      <c r="AB58" t="s">
        <v>684</v>
      </c>
      <c r="AC58" t="s">
        <v>684</v>
      </c>
      <c r="AD58" s="31" t="s">
        <v>683</v>
      </c>
      <c r="AE58" t="s">
        <v>456</v>
      </c>
      <c r="AF58" t="str">
        <f t="shared" si="18"/>
        <v>Other</v>
      </c>
      <c r="AG58" t="str">
        <f t="shared" si="19"/>
        <v>Other</v>
      </c>
      <c r="AH58" t="str">
        <f t="shared" si="20"/>
        <v>Other</v>
      </c>
      <c r="AI58" t="str">
        <f t="shared" si="21"/>
        <v>Incorrect assignment</v>
      </c>
      <c r="AJ58" s="32" t="s">
        <v>457</v>
      </c>
      <c r="AM58" t="s">
        <v>683</v>
      </c>
      <c r="AN58" s="33">
        <v>58</v>
      </c>
    </row>
    <row r="59" spans="1:40" x14ac:dyDescent="0.55000000000000004">
      <c r="A59" t="s">
        <v>889</v>
      </c>
      <c r="B59" t="s">
        <v>429</v>
      </c>
      <c r="C59">
        <v>31</v>
      </c>
      <c r="D59" t="s">
        <v>430</v>
      </c>
      <c r="E59" t="s">
        <v>431</v>
      </c>
      <c r="F59" t="s">
        <v>890</v>
      </c>
      <c r="G59" t="s">
        <v>891</v>
      </c>
      <c r="H59">
        <f t="shared" si="0"/>
        <v>191</v>
      </c>
      <c r="I59" t="s">
        <v>892</v>
      </c>
      <c r="J59" t="s">
        <v>498</v>
      </c>
      <c r="O59">
        <v>1</v>
      </c>
      <c r="P59" s="31" t="s">
        <v>893</v>
      </c>
      <c r="Q59" t="s">
        <v>498</v>
      </c>
      <c r="R59">
        <v>9</v>
      </c>
      <c r="S59" t="s">
        <v>646</v>
      </c>
      <c r="T59" t="s">
        <v>470</v>
      </c>
      <c r="U59">
        <f t="shared" si="1"/>
        <v>32</v>
      </c>
      <c r="V59" t="s">
        <v>451</v>
      </c>
      <c r="W59" t="s">
        <v>894</v>
      </c>
      <c r="X59" t="s">
        <v>895</v>
      </c>
      <c r="AC59" t="s">
        <v>896</v>
      </c>
      <c r="AD59" s="31" t="s">
        <v>897</v>
      </c>
      <c r="AE59" t="s">
        <v>456</v>
      </c>
      <c r="AF59" t="str">
        <f t="shared" si="18"/>
        <v>Other</v>
      </c>
      <c r="AG59" t="str">
        <f t="shared" si="19"/>
        <v>Other</v>
      </c>
      <c r="AH59" t="str">
        <f t="shared" si="20"/>
        <v>Other</v>
      </c>
      <c r="AI59" t="str">
        <f t="shared" si="21"/>
        <v>Incorrect assignment</v>
      </c>
      <c r="AJ59" s="32" t="s">
        <v>457</v>
      </c>
      <c r="AM59" t="s">
        <v>670</v>
      </c>
      <c r="AN59" s="33">
        <v>59</v>
      </c>
    </row>
    <row r="60" spans="1:40" x14ac:dyDescent="0.55000000000000004">
      <c r="A60" t="s">
        <v>898</v>
      </c>
      <c r="B60" t="s">
        <v>460</v>
      </c>
      <c r="C60">
        <v>5</v>
      </c>
      <c r="D60" t="s">
        <v>430</v>
      </c>
      <c r="E60" t="s">
        <v>843</v>
      </c>
      <c r="F60" t="s">
        <v>532</v>
      </c>
      <c r="G60" t="s">
        <v>533</v>
      </c>
      <c r="H60">
        <f t="shared" si="0"/>
        <v>176</v>
      </c>
      <c r="I60" t="s">
        <v>899</v>
      </c>
      <c r="J60" t="s">
        <v>900</v>
      </c>
      <c r="O60">
        <v>1</v>
      </c>
      <c r="P60" s="31" t="s">
        <v>901</v>
      </c>
      <c r="Q60" t="s">
        <v>900</v>
      </c>
      <c r="R60">
        <v>9</v>
      </c>
      <c r="S60" t="s">
        <v>902</v>
      </c>
      <c r="T60" t="s">
        <v>903</v>
      </c>
      <c r="U60">
        <f t="shared" si="1"/>
        <v>84</v>
      </c>
      <c r="V60" t="s">
        <v>451</v>
      </c>
      <c r="AC60" t="s">
        <v>904</v>
      </c>
      <c r="AD60" s="31" t="s">
        <v>903</v>
      </c>
      <c r="AE60" t="s">
        <v>456</v>
      </c>
      <c r="AF60" t="str">
        <f t="shared" si="18"/>
        <v>Other</v>
      </c>
      <c r="AG60" t="str">
        <f t="shared" si="19"/>
        <v>Other</v>
      </c>
      <c r="AH60" t="str">
        <f t="shared" si="20"/>
        <v>Other</v>
      </c>
      <c r="AI60" t="str">
        <f t="shared" si="21"/>
        <v>Incorrect assignment</v>
      </c>
      <c r="AJ60" s="32" t="s">
        <v>457</v>
      </c>
      <c r="AM60" t="s">
        <v>905</v>
      </c>
      <c r="AN60" s="33">
        <v>60</v>
      </c>
    </row>
    <row r="61" spans="1:40" x14ac:dyDescent="0.55000000000000004">
      <c r="A61" t="s">
        <v>906</v>
      </c>
      <c r="B61" t="s">
        <v>460</v>
      </c>
      <c r="C61">
        <v>17</v>
      </c>
      <c r="D61" t="s">
        <v>430</v>
      </c>
      <c r="E61" t="s">
        <v>431</v>
      </c>
      <c r="F61" t="s">
        <v>907</v>
      </c>
      <c r="G61" t="s">
        <v>558</v>
      </c>
      <c r="H61">
        <f t="shared" si="0"/>
        <v>12</v>
      </c>
      <c r="O61">
        <v>1</v>
      </c>
      <c r="P61" s="31" t="s">
        <v>558</v>
      </c>
      <c r="Q61" t="s">
        <v>558</v>
      </c>
      <c r="R61">
        <v>9</v>
      </c>
      <c r="S61" t="s">
        <v>908</v>
      </c>
      <c r="T61" t="s">
        <v>511</v>
      </c>
      <c r="U61">
        <f t="shared" si="1"/>
        <v>7</v>
      </c>
      <c r="V61" t="s">
        <v>451</v>
      </c>
      <c r="W61" t="s">
        <v>909</v>
      </c>
      <c r="X61" t="s">
        <v>470</v>
      </c>
      <c r="Y61" t="s">
        <v>910</v>
      </c>
      <c r="Z61" t="s">
        <v>558</v>
      </c>
      <c r="AA61" t="s">
        <v>911</v>
      </c>
      <c r="AB61" t="s">
        <v>912</v>
      </c>
      <c r="AC61" t="s">
        <v>439</v>
      </c>
      <c r="AD61" s="31" t="s">
        <v>439</v>
      </c>
      <c r="AE61" t="s">
        <v>456</v>
      </c>
      <c r="AF61" t="str">
        <f t="shared" si="18"/>
        <v>Other</v>
      </c>
      <c r="AG61" t="str">
        <f t="shared" si="19"/>
        <v>Other</v>
      </c>
      <c r="AH61" t="str">
        <f t="shared" si="20"/>
        <v>Wrong sequence</v>
      </c>
      <c r="AI61" t="str">
        <f t="shared" si="21"/>
        <v>Other</v>
      </c>
      <c r="AJ61" s="32" t="s">
        <v>601</v>
      </c>
      <c r="AM61" t="s">
        <v>900</v>
      </c>
      <c r="AN61" s="33">
        <v>61</v>
      </c>
    </row>
    <row r="62" spans="1:40" x14ac:dyDescent="0.55000000000000004">
      <c r="A62" t="s">
        <v>913</v>
      </c>
      <c r="B62" t="s">
        <v>460</v>
      </c>
      <c r="C62">
        <v>7</v>
      </c>
      <c r="D62" t="s">
        <v>430</v>
      </c>
      <c r="E62" t="s">
        <v>431</v>
      </c>
      <c r="F62" t="s">
        <v>914</v>
      </c>
      <c r="G62" t="s">
        <v>915</v>
      </c>
      <c r="H62">
        <f t="shared" si="0"/>
        <v>192</v>
      </c>
      <c r="I62" t="s">
        <v>916</v>
      </c>
      <c r="J62" t="s">
        <v>917</v>
      </c>
      <c r="O62">
        <v>2</v>
      </c>
      <c r="P62" s="31" t="s">
        <v>918</v>
      </c>
      <c r="Q62" t="s">
        <v>917</v>
      </c>
      <c r="R62">
        <v>9</v>
      </c>
      <c r="S62" t="s">
        <v>919</v>
      </c>
      <c r="T62" t="s">
        <v>920</v>
      </c>
      <c r="U62">
        <f t="shared" si="1"/>
        <v>121</v>
      </c>
      <c r="V62" t="s">
        <v>451</v>
      </c>
      <c r="Y62" t="s">
        <v>916</v>
      </c>
      <c r="Z62" t="s">
        <v>918</v>
      </c>
      <c r="AC62" t="s">
        <v>921</v>
      </c>
      <c r="AD62" s="31" t="s">
        <v>920</v>
      </c>
      <c r="AE62" t="s">
        <v>456</v>
      </c>
      <c r="AF62" t="str">
        <f t="shared" si="18"/>
        <v>Other</v>
      </c>
      <c r="AG62" t="str">
        <f t="shared" si="19"/>
        <v>Other</v>
      </c>
      <c r="AH62" t="str">
        <f t="shared" si="20"/>
        <v>Wrong sequence</v>
      </c>
      <c r="AI62" t="str">
        <f t="shared" si="21"/>
        <v>Other</v>
      </c>
      <c r="AJ62" s="32" t="s">
        <v>601</v>
      </c>
      <c r="AM62" t="s">
        <v>579</v>
      </c>
      <c r="AN62" s="33">
        <v>62</v>
      </c>
    </row>
    <row r="63" spans="1:40" x14ac:dyDescent="0.55000000000000004">
      <c r="A63" t="s">
        <v>922</v>
      </c>
      <c r="B63" t="s">
        <v>460</v>
      </c>
      <c r="C63">
        <v>7</v>
      </c>
      <c r="D63" t="s">
        <v>430</v>
      </c>
      <c r="E63" t="s">
        <v>431</v>
      </c>
      <c r="F63" t="s">
        <v>923</v>
      </c>
      <c r="G63" t="s">
        <v>920</v>
      </c>
      <c r="H63">
        <f t="shared" si="0"/>
        <v>121</v>
      </c>
      <c r="I63" t="s">
        <v>924</v>
      </c>
      <c r="J63" t="s">
        <v>697</v>
      </c>
      <c r="O63">
        <v>2</v>
      </c>
      <c r="P63" s="31" t="s">
        <v>925</v>
      </c>
      <c r="Q63" t="s">
        <v>697</v>
      </c>
      <c r="R63">
        <v>9</v>
      </c>
      <c r="S63" t="s">
        <v>919</v>
      </c>
      <c r="T63" t="s">
        <v>920</v>
      </c>
      <c r="U63">
        <f t="shared" si="1"/>
        <v>121</v>
      </c>
      <c r="V63" t="s">
        <v>440</v>
      </c>
      <c r="AA63" t="s">
        <v>924</v>
      </c>
      <c r="AB63" t="s">
        <v>926</v>
      </c>
      <c r="AC63" t="s">
        <v>921</v>
      </c>
      <c r="AD63" s="31" t="s">
        <v>920</v>
      </c>
      <c r="AE63" t="s">
        <v>456</v>
      </c>
      <c r="AF63" t="str">
        <f t="shared" si="18"/>
        <v>Other</v>
      </c>
      <c r="AG63" t="str">
        <f t="shared" si="19"/>
        <v>Other</v>
      </c>
      <c r="AH63" t="str">
        <f t="shared" si="20"/>
        <v>Other</v>
      </c>
      <c r="AI63" t="str">
        <f t="shared" si="21"/>
        <v>Incorrect assignment</v>
      </c>
      <c r="AJ63" s="32" t="s">
        <v>457</v>
      </c>
      <c r="AM63" t="s">
        <v>927</v>
      </c>
      <c r="AN63" s="33">
        <v>63</v>
      </c>
    </row>
    <row r="64" spans="1:40" x14ac:dyDescent="0.55000000000000004">
      <c r="A64" t="s">
        <v>928</v>
      </c>
      <c r="B64" t="s">
        <v>429</v>
      </c>
      <c r="C64">
        <v>38</v>
      </c>
      <c r="D64" t="s">
        <v>430</v>
      </c>
      <c r="E64" t="s">
        <v>431</v>
      </c>
      <c r="F64" t="s">
        <v>469</v>
      </c>
      <c r="G64" t="s">
        <v>470</v>
      </c>
      <c r="H64">
        <f t="shared" si="0"/>
        <v>32</v>
      </c>
      <c r="I64" t="s">
        <v>929</v>
      </c>
      <c r="J64" t="s">
        <v>552</v>
      </c>
      <c r="K64" t="s">
        <v>438</v>
      </c>
      <c r="L64" t="s">
        <v>439</v>
      </c>
      <c r="O64">
        <v>2</v>
      </c>
      <c r="P64" s="31" t="s">
        <v>439</v>
      </c>
      <c r="Q64" t="s">
        <v>439</v>
      </c>
      <c r="R64">
        <v>1</v>
      </c>
      <c r="S64" t="s">
        <v>930</v>
      </c>
      <c r="T64" t="s">
        <v>552</v>
      </c>
      <c r="U64">
        <f t="shared" si="1"/>
        <v>110</v>
      </c>
      <c r="V64" t="s">
        <v>451</v>
      </c>
      <c r="W64" t="s">
        <v>759</v>
      </c>
      <c r="X64" t="s">
        <v>931</v>
      </c>
      <c r="AC64" t="s">
        <v>644</v>
      </c>
      <c r="AD64" s="31" t="s">
        <v>552</v>
      </c>
      <c r="AE64" t="s">
        <v>456</v>
      </c>
      <c r="AF64" t="str">
        <f t="shared" si="18"/>
        <v>Other</v>
      </c>
      <c r="AG64" t="str">
        <f t="shared" si="19"/>
        <v>Other</v>
      </c>
      <c r="AH64" t="str">
        <f t="shared" si="20"/>
        <v>Other</v>
      </c>
      <c r="AI64" t="str">
        <f t="shared" si="21"/>
        <v>Incorrect assignment</v>
      </c>
      <c r="AJ64" s="32" t="s">
        <v>457</v>
      </c>
      <c r="AM64" t="s">
        <v>867</v>
      </c>
      <c r="AN64" s="33">
        <v>64</v>
      </c>
    </row>
    <row r="65" spans="1:40" x14ac:dyDescent="0.55000000000000004">
      <c r="A65" t="s">
        <v>932</v>
      </c>
      <c r="B65" t="s">
        <v>429</v>
      </c>
      <c r="C65">
        <v>25</v>
      </c>
      <c r="D65" t="s">
        <v>430</v>
      </c>
      <c r="E65" t="s">
        <v>431</v>
      </c>
      <c r="F65" t="s">
        <v>933</v>
      </c>
      <c r="G65" t="s">
        <v>934</v>
      </c>
      <c r="H65">
        <f t="shared" si="0"/>
        <v>193</v>
      </c>
      <c r="I65" t="s">
        <v>935</v>
      </c>
      <c r="J65" t="s">
        <v>936</v>
      </c>
      <c r="K65" t="s">
        <v>937</v>
      </c>
      <c r="L65" t="s">
        <v>938</v>
      </c>
      <c r="O65">
        <v>2</v>
      </c>
      <c r="P65" s="31" t="s">
        <v>939</v>
      </c>
      <c r="Q65" t="s">
        <v>938</v>
      </c>
      <c r="R65">
        <v>9</v>
      </c>
      <c r="S65" t="s">
        <v>940</v>
      </c>
      <c r="T65" t="s">
        <v>941</v>
      </c>
      <c r="U65">
        <f t="shared" si="1"/>
        <v>89</v>
      </c>
      <c r="V65" t="s">
        <v>451</v>
      </c>
      <c r="AC65" t="s">
        <v>942</v>
      </c>
      <c r="AD65" s="31" t="s">
        <v>941</v>
      </c>
      <c r="AE65" t="s">
        <v>456</v>
      </c>
      <c r="AF65" t="str">
        <f t="shared" si="18"/>
        <v>Other</v>
      </c>
      <c r="AG65" t="str">
        <f t="shared" si="19"/>
        <v>Other</v>
      </c>
      <c r="AH65" t="str">
        <f t="shared" si="20"/>
        <v>Other</v>
      </c>
      <c r="AI65" t="str">
        <f t="shared" si="21"/>
        <v>Incorrect assignment</v>
      </c>
      <c r="AJ65" s="32" t="s">
        <v>457</v>
      </c>
      <c r="AM65" t="s">
        <v>865</v>
      </c>
      <c r="AN65" s="33">
        <v>65</v>
      </c>
    </row>
    <row r="66" spans="1:40" x14ac:dyDescent="0.55000000000000004">
      <c r="A66" t="s">
        <v>943</v>
      </c>
      <c r="B66" t="s">
        <v>460</v>
      </c>
      <c r="C66">
        <v>3</v>
      </c>
      <c r="D66" t="s">
        <v>430</v>
      </c>
      <c r="E66" t="s">
        <v>445</v>
      </c>
      <c r="F66" t="s">
        <v>944</v>
      </c>
      <c r="G66" t="s">
        <v>903</v>
      </c>
      <c r="H66">
        <f t="shared" si="0"/>
        <v>84</v>
      </c>
      <c r="O66">
        <v>1</v>
      </c>
      <c r="P66" s="31" t="s">
        <v>904</v>
      </c>
      <c r="Q66" t="s">
        <v>903</v>
      </c>
      <c r="R66">
        <v>9</v>
      </c>
      <c r="S66" t="s">
        <v>945</v>
      </c>
      <c r="T66" t="s">
        <v>903</v>
      </c>
      <c r="U66">
        <f t="shared" si="1"/>
        <v>84</v>
      </c>
      <c r="V66" t="s">
        <v>440</v>
      </c>
      <c r="W66" t="s">
        <v>946</v>
      </c>
      <c r="X66" t="s">
        <v>523</v>
      </c>
      <c r="AA66" t="s">
        <v>947</v>
      </c>
      <c r="AB66" t="s">
        <v>948</v>
      </c>
      <c r="AC66" t="s">
        <v>948</v>
      </c>
      <c r="AD66" s="31" t="s">
        <v>949</v>
      </c>
      <c r="AE66" t="s">
        <v>456</v>
      </c>
      <c r="AF66" t="str">
        <f t="shared" si="18"/>
        <v>Other</v>
      </c>
      <c r="AG66" t="str">
        <f t="shared" si="19"/>
        <v>Other</v>
      </c>
      <c r="AH66" t="str">
        <f t="shared" si="20"/>
        <v>Other</v>
      </c>
      <c r="AI66" t="str">
        <f t="shared" si="21"/>
        <v>Incorrect assignment</v>
      </c>
      <c r="AJ66" s="32" t="s">
        <v>457</v>
      </c>
      <c r="AM66" t="s">
        <v>950</v>
      </c>
      <c r="AN66" s="33">
        <v>66</v>
      </c>
    </row>
    <row r="67" spans="1:40" x14ac:dyDescent="0.55000000000000004">
      <c r="A67" t="s">
        <v>951</v>
      </c>
      <c r="B67" t="s">
        <v>429</v>
      </c>
      <c r="C67">
        <v>34</v>
      </c>
      <c r="D67" t="s">
        <v>430</v>
      </c>
      <c r="E67" t="s">
        <v>431</v>
      </c>
      <c r="F67" t="s">
        <v>952</v>
      </c>
      <c r="G67" t="s">
        <v>691</v>
      </c>
      <c r="H67">
        <f t="shared" ref="H67:H130" si="22">VLOOKUP(G67,AM:AN,2,FALSE)</f>
        <v>194</v>
      </c>
      <c r="I67" t="s">
        <v>953</v>
      </c>
      <c r="J67" t="s">
        <v>885</v>
      </c>
      <c r="O67">
        <v>1</v>
      </c>
      <c r="P67" s="31" t="s">
        <v>954</v>
      </c>
      <c r="Q67" t="s">
        <v>885</v>
      </c>
      <c r="R67">
        <v>9</v>
      </c>
      <c r="S67" t="s">
        <v>955</v>
      </c>
      <c r="T67" t="s">
        <v>956</v>
      </c>
      <c r="U67">
        <f t="shared" ref="U67:U130" si="23">VLOOKUP(T67,AM:AN,2,FALSE)</f>
        <v>127</v>
      </c>
      <c r="V67" t="s">
        <v>451</v>
      </c>
      <c r="W67" t="s">
        <v>957</v>
      </c>
      <c r="X67" t="s">
        <v>958</v>
      </c>
      <c r="AC67" t="s">
        <v>959</v>
      </c>
      <c r="AD67" s="31" t="s">
        <v>458</v>
      </c>
      <c r="AE67" t="s">
        <v>456</v>
      </c>
      <c r="AF67" t="str">
        <f t="shared" si="18"/>
        <v>Other</v>
      </c>
      <c r="AG67" t="str">
        <f t="shared" si="19"/>
        <v>Other</v>
      </c>
      <c r="AH67" t="str">
        <f t="shared" si="20"/>
        <v>Other</v>
      </c>
      <c r="AI67" t="str">
        <f t="shared" si="21"/>
        <v>Incorrect assignment</v>
      </c>
      <c r="AJ67" s="32" t="s">
        <v>457</v>
      </c>
      <c r="AM67" t="s">
        <v>772</v>
      </c>
      <c r="AN67" s="33">
        <v>67</v>
      </c>
    </row>
    <row r="68" spans="1:40" x14ac:dyDescent="0.55000000000000004">
      <c r="A68" t="s">
        <v>960</v>
      </c>
      <c r="B68" t="s">
        <v>429</v>
      </c>
      <c r="C68">
        <v>1</v>
      </c>
      <c r="D68" t="s">
        <v>430</v>
      </c>
      <c r="E68" t="s">
        <v>445</v>
      </c>
      <c r="F68" t="s">
        <v>961</v>
      </c>
      <c r="G68" t="s">
        <v>561</v>
      </c>
      <c r="H68">
        <f t="shared" si="22"/>
        <v>147</v>
      </c>
      <c r="I68" t="s">
        <v>566</v>
      </c>
      <c r="J68" t="s">
        <v>529</v>
      </c>
      <c r="K68" t="s">
        <v>962</v>
      </c>
      <c r="L68" t="s">
        <v>963</v>
      </c>
      <c r="O68">
        <v>1</v>
      </c>
      <c r="P68" s="31" t="s">
        <v>964</v>
      </c>
      <c r="Q68" t="s">
        <v>963</v>
      </c>
      <c r="R68">
        <v>9</v>
      </c>
      <c r="S68" t="s">
        <v>965</v>
      </c>
      <c r="T68" t="s">
        <v>561</v>
      </c>
      <c r="U68">
        <f t="shared" si="23"/>
        <v>147</v>
      </c>
      <c r="V68" t="s">
        <v>440</v>
      </c>
      <c r="W68" t="s">
        <v>566</v>
      </c>
      <c r="X68" t="s">
        <v>529</v>
      </c>
      <c r="AC68" t="s">
        <v>530</v>
      </c>
      <c r="AD68" s="31" t="s">
        <v>529</v>
      </c>
      <c r="AE68" t="s">
        <v>456</v>
      </c>
      <c r="AF68" t="str">
        <f t="shared" si="18"/>
        <v>Other</v>
      </c>
      <c r="AG68" t="str">
        <f t="shared" si="19"/>
        <v>Other</v>
      </c>
      <c r="AH68" t="str">
        <f t="shared" si="20"/>
        <v>Other</v>
      </c>
      <c r="AI68" t="str">
        <f t="shared" si="21"/>
        <v>Incorrect assignment</v>
      </c>
      <c r="AJ68" s="32" t="s">
        <v>457</v>
      </c>
      <c r="AM68" t="s">
        <v>762</v>
      </c>
      <c r="AN68" s="33">
        <v>68</v>
      </c>
    </row>
    <row r="69" spans="1:40" x14ac:dyDescent="0.55000000000000004">
      <c r="A69" t="s">
        <v>966</v>
      </c>
      <c r="B69" t="s">
        <v>429</v>
      </c>
      <c r="C69">
        <v>67</v>
      </c>
      <c r="D69" t="s">
        <v>430</v>
      </c>
      <c r="E69" t="s">
        <v>431</v>
      </c>
      <c r="F69" t="s">
        <v>532</v>
      </c>
      <c r="G69" t="s">
        <v>533</v>
      </c>
      <c r="H69">
        <f t="shared" si="22"/>
        <v>176</v>
      </c>
      <c r="I69" t="s">
        <v>967</v>
      </c>
      <c r="J69" t="s">
        <v>769</v>
      </c>
      <c r="K69" t="s">
        <v>968</v>
      </c>
      <c r="L69" t="s">
        <v>905</v>
      </c>
      <c r="O69">
        <v>2</v>
      </c>
      <c r="P69" s="31" t="s">
        <v>969</v>
      </c>
      <c r="Q69" t="s">
        <v>905</v>
      </c>
      <c r="R69">
        <v>9</v>
      </c>
      <c r="S69" t="s">
        <v>970</v>
      </c>
      <c r="T69" t="s">
        <v>971</v>
      </c>
      <c r="U69">
        <f t="shared" si="23"/>
        <v>118</v>
      </c>
      <c r="V69" t="s">
        <v>451</v>
      </c>
      <c r="AA69" t="s">
        <v>972</v>
      </c>
      <c r="AB69" t="s">
        <v>516</v>
      </c>
      <c r="AC69" t="s">
        <v>973</v>
      </c>
      <c r="AD69" s="31" t="s">
        <v>971</v>
      </c>
      <c r="AE69" t="s">
        <v>456</v>
      </c>
      <c r="AF69" t="str">
        <f t="shared" si="18"/>
        <v>Other</v>
      </c>
      <c r="AG69" t="str">
        <f t="shared" si="19"/>
        <v>Other</v>
      </c>
      <c r="AH69" t="str">
        <f t="shared" si="20"/>
        <v>Other</v>
      </c>
      <c r="AI69" t="str">
        <f t="shared" si="21"/>
        <v>Incorrect assignment</v>
      </c>
      <c r="AJ69" s="32" t="s">
        <v>457</v>
      </c>
      <c r="AM69" t="s">
        <v>974</v>
      </c>
      <c r="AN69" s="33">
        <v>69</v>
      </c>
    </row>
    <row r="70" spans="1:40" x14ac:dyDescent="0.55000000000000004">
      <c r="A70" t="s">
        <v>975</v>
      </c>
      <c r="B70" t="s">
        <v>429</v>
      </c>
      <c r="C70">
        <v>2</v>
      </c>
      <c r="D70" t="s">
        <v>430</v>
      </c>
      <c r="E70" t="s">
        <v>445</v>
      </c>
      <c r="F70" t="s">
        <v>830</v>
      </c>
      <c r="G70" t="s">
        <v>561</v>
      </c>
      <c r="H70">
        <f t="shared" si="22"/>
        <v>147</v>
      </c>
      <c r="I70" t="s">
        <v>976</v>
      </c>
      <c r="J70" t="s">
        <v>529</v>
      </c>
      <c r="O70">
        <v>1</v>
      </c>
      <c r="P70" s="31" t="s">
        <v>530</v>
      </c>
      <c r="Q70" t="s">
        <v>529</v>
      </c>
      <c r="R70">
        <v>9</v>
      </c>
      <c r="S70" t="s">
        <v>946</v>
      </c>
      <c r="T70" t="s">
        <v>523</v>
      </c>
      <c r="U70">
        <f t="shared" si="23"/>
        <v>86</v>
      </c>
      <c r="V70" t="s">
        <v>451</v>
      </c>
      <c r="W70" t="s">
        <v>566</v>
      </c>
      <c r="X70" t="s">
        <v>529</v>
      </c>
      <c r="AC70" t="s">
        <v>977</v>
      </c>
      <c r="AD70" s="31" t="s">
        <v>523</v>
      </c>
      <c r="AE70" t="s">
        <v>456</v>
      </c>
      <c r="AF70" t="str">
        <f t="shared" si="18"/>
        <v>Other</v>
      </c>
      <c r="AG70" t="str">
        <f t="shared" si="19"/>
        <v>Other</v>
      </c>
      <c r="AH70" t="str">
        <f t="shared" si="20"/>
        <v>Other</v>
      </c>
      <c r="AI70" t="str">
        <f t="shared" si="21"/>
        <v>Incorrect assignment</v>
      </c>
      <c r="AJ70" s="32" t="s">
        <v>457</v>
      </c>
      <c r="AM70" t="s">
        <v>917</v>
      </c>
      <c r="AN70" s="33">
        <v>70</v>
      </c>
    </row>
    <row r="71" spans="1:40" x14ac:dyDescent="0.55000000000000004">
      <c r="A71" t="s">
        <v>978</v>
      </c>
      <c r="B71" t="s">
        <v>429</v>
      </c>
      <c r="C71">
        <v>32</v>
      </c>
      <c r="D71" t="s">
        <v>430</v>
      </c>
      <c r="E71" t="s">
        <v>431</v>
      </c>
      <c r="F71" t="s">
        <v>469</v>
      </c>
      <c r="G71" t="s">
        <v>470</v>
      </c>
      <c r="H71">
        <f t="shared" si="22"/>
        <v>32</v>
      </c>
      <c r="I71" t="s">
        <v>438</v>
      </c>
      <c r="J71" t="s">
        <v>439</v>
      </c>
      <c r="O71">
        <v>1</v>
      </c>
      <c r="P71" s="31" t="s">
        <v>439</v>
      </c>
      <c r="Q71" t="s">
        <v>439</v>
      </c>
      <c r="R71">
        <v>1</v>
      </c>
      <c r="S71" t="s">
        <v>979</v>
      </c>
      <c r="T71" s="35" t="s">
        <v>470</v>
      </c>
      <c r="U71">
        <f t="shared" si="23"/>
        <v>32</v>
      </c>
      <c r="V71" t="s">
        <v>440</v>
      </c>
      <c r="AC71" t="s">
        <v>980</v>
      </c>
      <c r="AD71" s="31" t="s">
        <v>981</v>
      </c>
      <c r="AE71" t="s">
        <v>456</v>
      </c>
      <c r="AF71" t="str">
        <f t="shared" si="18"/>
        <v>Other</v>
      </c>
      <c r="AG71" t="str">
        <f t="shared" si="19"/>
        <v>Other</v>
      </c>
      <c r="AH71" t="str">
        <f t="shared" si="20"/>
        <v>Other</v>
      </c>
      <c r="AI71" t="str">
        <f t="shared" si="21"/>
        <v>Incorrect assignment</v>
      </c>
      <c r="AJ71" s="32" t="s">
        <v>457</v>
      </c>
      <c r="AM71" t="s">
        <v>639</v>
      </c>
      <c r="AN71" s="33">
        <v>71</v>
      </c>
    </row>
    <row r="72" spans="1:40" x14ac:dyDescent="0.55000000000000004">
      <c r="A72" t="s">
        <v>982</v>
      </c>
      <c r="B72" t="s">
        <v>460</v>
      </c>
      <c r="C72">
        <v>48</v>
      </c>
      <c r="D72" t="s">
        <v>430</v>
      </c>
      <c r="E72" t="s">
        <v>431</v>
      </c>
      <c r="F72" t="s">
        <v>983</v>
      </c>
      <c r="G72" t="s">
        <v>741</v>
      </c>
      <c r="H72">
        <f t="shared" si="22"/>
        <v>152</v>
      </c>
      <c r="I72" t="s">
        <v>984</v>
      </c>
      <c r="J72" t="s">
        <v>505</v>
      </c>
      <c r="O72">
        <v>1</v>
      </c>
      <c r="P72" s="31" t="s">
        <v>506</v>
      </c>
      <c r="Q72" t="s">
        <v>505</v>
      </c>
      <c r="R72">
        <v>9</v>
      </c>
      <c r="S72" t="s">
        <v>985</v>
      </c>
      <c r="T72" s="35" t="s">
        <v>741</v>
      </c>
      <c r="U72">
        <f t="shared" si="23"/>
        <v>152</v>
      </c>
      <c r="V72" t="s">
        <v>440</v>
      </c>
      <c r="W72" t="s">
        <v>986</v>
      </c>
      <c r="X72" t="s">
        <v>987</v>
      </c>
      <c r="AC72" t="s">
        <v>988</v>
      </c>
      <c r="AD72" s="31" t="s">
        <v>987</v>
      </c>
      <c r="AE72" t="s">
        <v>456</v>
      </c>
      <c r="AF72" t="str">
        <f t="shared" si="18"/>
        <v>Other</v>
      </c>
      <c r="AG72" t="str">
        <f t="shared" si="19"/>
        <v>Other</v>
      </c>
      <c r="AH72" t="str">
        <f t="shared" si="20"/>
        <v>Other</v>
      </c>
      <c r="AI72" t="str">
        <f t="shared" si="21"/>
        <v>Incorrect assignment</v>
      </c>
      <c r="AJ72" s="32" t="s">
        <v>457</v>
      </c>
      <c r="AM72" t="s">
        <v>989</v>
      </c>
      <c r="AN72" s="33">
        <v>72</v>
      </c>
    </row>
    <row r="73" spans="1:40" x14ac:dyDescent="0.55000000000000004">
      <c r="A73" t="s">
        <v>990</v>
      </c>
      <c r="B73" t="s">
        <v>429</v>
      </c>
      <c r="C73">
        <v>90</v>
      </c>
      <c r="D73" t="s">
        <v>430</v>
      </c>
      <c r="E73" t="s">
        <v>431</v>
      </c>
      <c r="F73" t="s">
        <v>546</v>
      </c>
      <c r="G73" t="s">
        <v>547</v>
      </c>
      <c r="H73">
        <f t="shared" si="22"/>
        <v>56</v>
      </c>
      <c r="I73" t="s">
        <v>515</v>
      </c>
      <c r="J73" t="s">
        <v>516</v>
      </c>
      <c r="O73">
        <v>2</v>
      </c>
      <c r="P73" s="31" t="s">
        <v>516</v>
      </c>
      <c r="Q73" t="s">
        <v>516</v>
      </c>
      <c r="R73">
        <v>9</v>
      </c>
      <c r="S73" t="s">
        <v>991</v>
      </c>
      <c r="T73" t="s">
        <v>873</v>
      </c>
      <c r="U73">
        <f t="shared" si="23"/>
        <v>55</v>
      </c>
      <c r="V73" t="s">
        <v>451</v>
      </c>
      <c r="AC73" t="s">
        <v>516</v>
      </c>
      <c r="AD73" s="31" t="s">
        <v>516</v>
      </c>
      <c r="AE73" t="s">
        <v>440</v>
      </c>
      <c r="AI73" t="s">
        <v>442</v>
      </c>
      <c r="AJ73" s="32" t="s">
        <v>442</v>
      </c>
      <c r="AM73" t="s">
        <v>881</v>
      </c>
      <c r="AN73" s="33">
        <v>73</v>
      </c>
    </row>
    <row r="74" spans="1:40" x14ac:dyDescent="0.55000000000000004">
      <c r="A74" t="s">
        <v>992</v>
      </c>
      <c r="B74" t="s">
        <v>429</v>
      </c>
      <c r="C74">
        <v>75</v>
      </c>
      <c r="D74" t="s">
        <v>430</v>
      </c>
      <c r="E74" t="s">
        <v>431</v>
      </c>
      <c r="F74" t="s">
        <v>993</v>
      </c>
      <c r="G74" t="s">
        <v>994</v>
      </c>
      <c r="H74">
        <f t="shared" si="22"/>
        <v>195</v>
      </c>
      <c r="I74" t="s">
        <v>995</v>
      </c>
      <c r="J74" t="s">
        <v>516</v>
      </c>
      <c r="O74">
        <v>2</v>
      </c>
      <c r="P74" s="31" t="s">
        <v>516</v>
      </c>
      <c r="Q74" t="s">
        <v>516</v>
      </c>
      <c r="R74">
        <v>9</v>
      </c>
      <c r="S74" t="s">
        <v>996</v>
      </c>
      <c r="T74" t="s">
        <v>873</v>
      </c>
      <c r="U74">
        <f t="shared" si="23"/>
        <v>55</v>
      </c>
      <c r="V74" t="s">
        <v>451</v>
      </c>
      <c r="W74" t="s">
        <v>515</v>
      </c>
      <c r="X74" t="s">
        <v>516</v>
      </c>
      <c r="AB74" t="s">
        <v>702</v>
      </c>
      <c r="AC74" t="s">
        <v>516</v>
      </c>
      <c r="AD74" s="31" t="s">
        <v>516</v>
      </c>
      <c r="AE74" t="s">
        <v>440</v>
      </c>
      <c r="AI74" t="s">
        <v>442</v>
      </c>
      <c r="AJ74" s="32" t="s">
        <v>442</v>
      </c>
      <c r="AM74" t="s">
        <v>963</v>
      </c>
      <c r="AN74" s="33">
        <v>74</v>
      </c>
    </row>
    <row r="75" spans="1:40" x14ac:dyDescent="0.55000000000000004">
      <c r="A75" t="s">
        <v>997</v>
      </c>
      <c r="B75" t="s">
        <v>429</v>
      </c>
      <c r="C75">
        <v>54</v>
      </c>
      <c r="D75" t="s">
        <v>430</v>
      </c>
      <c r="E75" t="s">
        <v>431</v>
      </c>
      <c r="F75" t="s">
        <v>998</v>
      </c>
      <c r="G75" t="s">
        <v>639</v>
      </c>
      <c r="H75">
        <f t="shared" si="22"/>
        <v>71</v>
      </c>
      <c r="I75" t="s">
        <v>999</v>
      </c>
      <c r="J75" t="s">
        <v>751</v>
      </c>
      <c r="O75">
        <v>1</v>
      </c>
      <c r="P75" s="31" t="s">
        <v>750</v>
      </c>
      <c r="Q75" t="s">
        <v>751</v>
      </c>
      <c r="R75">
        <v>9</v>
      </c>
      <c r="S75" t="s">
        <v>715</v>
      </c>
      <c r="T75" t="s">
        <v>511</v>
      </c>
      <c r="U75">
        <f t="shared" si="23"/>
        <v>7</v>
      </c>
      <c r="V75" t="s">
        <v>451</v>
      </c>
      <c r="W75" t="s">
        <v>1000</v>
      </c>
      <c r="X75" t="s">
        <v>751</v>
      </c>
      <c r="AA75" t="s">
        <v>1001</v>
      </c>
      <c r="AC75" t="s">
        <v>1002</v>
      </c>
      <c r="AD75" s="31" t="s">
        <v>511</v>
      </c>
      <c r="AE75" t="s">
        <v>456</v>
      </c>
      <c r="AF75" t="str">
        <f>IF( P75=T75,"Wrong sequence","Other")</f>
        <v>Other</v>
      </c>
      <c r="AG75" t="str">
        <f>IF( P75=X75,"Wrong sequence","Other")</f>
        <v>Other</v>
      </c>
      <c r="AH75" t="str">
        <f>IF( P75=Z75,"Wrong sequence","Other")</f>
        <v>Other</v>
      </c>
      <c r="AI75" t="str">
        <f>IF( P75&lt;&gt;Z75,"Incorrect assignment","Other")</f>
        <v>Incorrect assignment</v>
      </c>
      <c r="AJ75" s="32" t="s">
        <v>457</v>
      </c>
      <c r="AM75" t="s">
        <v>788</v>
      </c>
      <c r="AN75" s="33">
        <v>75</v>
      </c>
    </row>
    <row r="76" spans="1:40" x14ac:dyDescent="0.55000000000000004">
      <c r="A76" t="s">
        <v>1003</v>
      </c>
      <c r="B76" t="s">
        <v>460</v>
      </c>
      <c r="C76">
        <v>27</v>
      </c>
      <c r="D76" t="s">
        <v>430</v>
      </c>
      <c r="E76" t="s">
        <v>431</v>
      </c>
      <c r="F76" t="s">
        <v>1004</v>
      </c>
      <c r="G76" t="s">
        <v>1005</v>
      </c>
      <c r="H76">
        <f t="shared" si="22"/>
        <v>196</v>
      </c>
      <c r="I76" t="s">
        <v>1006</v>
      </c>
      <c r="J76" t="s">
        <v>1007</v>
      </c>
      <c r="K76" t="s">
        <v>1008</v>
      </c>
      <c r="L76" t="s">
        <v>1009</v>
      </c>
      <c r="O76">
        <v>1</v>
      </c>
      <c r="P76" s="31" t="s">
        <v>1010</v>
      </c>
      <c r="Q76" t="s">
        <v>1009</v>
      </c>
      <c r="R76">
        <v>9</v>
      </c>
      <c r="S76" t="s">
        <v>955</v>
      </c>
      <c r="T76" t="s">
        <v>956</v>
      </c>
      <c r="U76">
        <f t="shared" si="23"/>
        <v>127</v>
      </c>
      <c r="V76" t="s">
        <v>451</v>
      </c>
      <c r="W76" t="s">
        <v>1011</v>
      </c>
      <c r="X76" t="s">
        <v>545</v>
      </c>
      <c r="Y76" t="s">
        <v>1012</v>
      </c>
      <c r="Z76" t="s">
        <v>1013</v>
      </c>
      <c r="AA76" t="s">
        <v>1014</v>
      </c>
      <c r="AC76" t="s">
        <v>1015</v>
      </c>
      <c r="AD76" s="31" t="s">
        <v>956</v>
      </c>
      <c r="AE76" t="s">
        <v>456</v>
      </c>
      <c r="AF76" t="str">
        <f>IF( P76=T76,"Wrong sequence","Other")</f>
        <v>Other</v>
      </c>
      <c r="AG76" t="str">
        <f>IF( P76=X76,"Wrong sequence","Other")</f>
        <v>Other</v>
      </c>
      <c r="AH76" t="str">
        <f>IF( P76=Z76,"Wrong sequence","Other")</f>
        <v>Other</v>
      </c>
      <c r="AI76" t="str">
        <f>IF( P76&lt;&gt;Z76,"Incorrect assignment","Other")</f>
        <v>Incorrect assignment</v>
      </c>
      <c r="AJ76" s="32" t="s">
        <v>457</v>
      </c>
      <c r="AM76" t="s">
        <v>1016</v>
      </c>
      <c r="AN76" s="33">
        <v>76</v>
      </c>
    </row>
    <row r="77" spans="1:40" x14ac:dyDescent="0.55000000000000004">
      <c r="A77" t="s">
        <v>1017</v>
      </c>
      <c r="B77" t="s">
        <v>460</v>
      </c>
      <c r="C77">
        <v>1</v>
      </c>
      <c r="D77" t="s">
        <v>430</v>
      </c>
      <c r="E77" t="s">
        <v>445</v>
      </c>
      <c r="F77" t="s">
        <v>1018</v>
      </c>
      <c r="G77" t="s">
        <v>545</v>
      </c>
      <c r="H77">
        <f t="shared" si="22"/>
        <v>180</v>
      </c>
      <c r="I77" t="s">
        <v>1019</v>
      </c>
      <c r="J77" t="s">
        <v>529</v>
      </c>
      <c r="O77">
        <v>1</v>
      </c>
      <c r="P77" s="31" t="s">
        <v>530</v>
      </c>
      <c r="Q77" t="s">
        <v>529</v>
      </c>
      <c r="R77">
        <v>9</v>
      </c>
      <c r="S77" t="s">
        <v>566</v>
      </c>
      <c r="T77" t="s">
        <v>529</v>
      </c>
      <c r="U77">
        <f t="shared" si="23"/>
        <v>83</v>
      </c>
      <c r="V77" t="s">
        <v>451</v>
      </c>
      <c r="AC77" t="s">
        <v>530</v>
      </c>
      <c r="AD77" s="31" t="s">
        <v>529</v>
      </c>
      <c r="AE77" t="s">
        <v>440</v>
      </c>
      <c r="AI77" t="s">
        <v>442</v>
      </c>
      <c r="AJ77" s="32" t="s">
        <v>442</v>
      </c>
      <c r="AM77" t="s">
        <v>1020</v>
      </c>
      <c r="AN77" s="33">
        <v>77</v>
      </c>
    </row>
    <row r="78" spans="1:40" x14ac:dyDescent="0.55000000000000004">
      <c r="A78" t="s">
        <v>1021</v>
      </c>
      <c r="B78" t="s">
        <v>429</v>
      </c>
      <c r="C78">
        <v>32</v>
      </c>
      <c r="D78" t="s">
        <v>430</v>
      </c>
      <c r="E78" t="s">
        <v>431</v>
      </c>
      <c r="F78" t="s">
        <v>785</v>
      </c>
      <c r="G78" t="s">
        <v>786</v>
      </c>
      <c r="H78">
        <f t="shared" si="22"/>
        <v>184</v>
      </c>
      <c r="I78" t="s">
        <v>1022</v>
      </c>
      <c r="J78" t="s">
        <v>468</v>
      </c>
      <c r="K78" t="s">
        <v>1023</v>
      </c>
      <c r="L78" t="s">
        <v>1024</v>
      </c>
      <c r="O78">
        <v>1</v>
      </c>
      <c r="P78" s="31" t="s">
        <v>1025</v>
      </c>
      <c r="Q78" t="s">
        <v>1024</v>
      </c>
      <c r="R78">
        <v>9</v>
      </c>
      <c r="S78" t="s">
        <v>835</v>
      </c>
      <c r="T78" t="s">
        <v>1026</v>
      </c>
      <c r="U78">
        <f t="shared" si="23"/>
        <v>167</v>
      </c>
      <c r="V78" t="s">
        <v>451</v>
      </c>
      <c r="W78" t="s">
        <v>1022</v>
      </c>
      <c r="X78" t="s">
        <v>1027</v>
      </c>
      <c r="Y78" t="s">
        <v>1028</v>
      </c>
      <c r="Z78" t="s">
        <v>1029</v>
      </c>
      <c r="AC78" t="s">
        <v>1029</v>
      </c>
      <c r="AD78" s="31" t="s">
        <v>1027</v>
      </c>
      <c r="AE78" t="s">
        <v>456</v>
      </c>
      <c r="AF78" t="str">
        <f>IF( P78=T78,"Wrong sequence","Other")</f>
        <v>Other</v>
      </c>
      <c r="AG78" t="str">
        <f>IF( P78=X78,"Wrong sequence","Other")</f>
        <v>Other</v>
      </c>
      <c r="AH78" t="str">
        <f>IF( P78=Z78,"Wrong sequence","Other")</f>
        <v>Other</v>
      </c>
      <c r="AI78" t="str">
        <f>IF( P78&lt;&gt;Z78,"Incorrect assignment","Other")</f>
        <v>Incorrect assignment</v>
      </c>
      <c r="AJ78" s="32" t="s">
        <v>457</v>
      </c>
      <c r="AM78" t="s">
        <v>1024</v>
      </c>
      <c r="AN78" s="33">
        <v>78</v>
      </c>
    </row>
    <row r="79" spans="1:40" x14ac:dyDescent="0.55000000000000004">
      <c r="A79" t="s">
        <v>1030</v>
      </c>
      <c r="B79" t="s">
        <v>429</v>
      </c>
      <c r="C79">
        <v>7</v>
      </c>
      <c r="D79" t="s">
        <v>430</v>
      </c>
      <c r="E79" t="s">
        <v>431</v>
      </c>
      <c r="F79" t="s">
        <v>665</v>
      </c>
      <c r="G79" t="s">
        <v>1031</v>
      </c>
      <c r="H79">
        <f t="shared" si="22"/>
        <v>197</v>
      </c>
      <c r="I79" t="s">
        <v>1032</v>
      </c>
      <c r="J79" t="s">
        <v>807</v>
      </c>
      <c r="K79" t="s">
        <v>1033</v>
      </c>
      <c r="L79" t="s">
        <v>529</v>
      </c>
      <c r="M79" t="s">
        <v>1034</v>
      </c>
      <c r="N79" t="s">
        <v>977</v>
      </c>
      <c r="O79">
        <v>1</v>
      </c>
      <c r="P79" s="31" t="s">
        <v>977</v>
      </c>
      <c r="Q79" t="s">
        <v>523</v>
      </c>
      <c r="R79">
        <v>9</v>
      </c>
      <c r="S79" t="s">
        <v>1035</v>
      </c>
      <c r="T79" t="s">
        <v>666</v>
      </c>
      <c r="U79">
        <f t="shared" si="23"/>
        <v>133</v>
      </c>
      <c r="V79" t="s">
        <v>451</v>
      </c>
      <c r="W79" t="s">
        <v>946</v>
      </c>
      <c r="X79" t="s">
        <v>523</v>
      </c>
      <c r="Y79" t="s">
        <v>1036</v>
      </c>
      <c r="Z79" t="s">
        <v>530</v>
      </c>
      <c r="AC79" t="s">
        <v>1037</v>
      </c>
      <c r="AD79" s="31" t="s">
        <v>666</v>
      </c>
      <c r="AE79" t="s">
        <v>456</v>
      </c>
      <c r="AF79" t="str">
        <f>IF( P79=T79,"Wrong sequence","Other")</f>
        <v>Other</v>
      </c>
      <c r="AG79" t="str">
        <f>IF( P79=X79,"Wrong sequence","Other")</f>
        <v>Other</v>
      </c>
      <c r="AH79" t="str">
        <f>IF( P79=Z79,"Wrong sequence","Other")</f>
        <v>Other</v>
      </c>
      <c r="AI79" t="str">
        <f>IF( P79&lt;&gt;Z79,"Incorrect assignment","Other")</f>
        <v>Incorrect assignment</v>
      </c>
      <c r="AJ79" s="32" t="s">
        <v>457</v>
      </c>
      <c r="AM79" t="s">
        <v>564</v>
      </c>
      <c r="AN79" s="33">
        <v>79</v>
      </c>
    </row>
    <row r="80" spans="1:40" x14ac:dyDescent="0.55000000000000004">
      <c r="A80" t="s">
        <v>1038</v>
      </c>
      <c r="B80" t="s">
        <v>429</v>
      </c>
      <c r="C80">
        <v>25</v>
      </c>
      <c r="D80" t="s">
        <v>430</v>
      </c>
      <c r="E80" t="s">
        <v>431</v>
      </c>
      <c r="F80" t="s">
        <v>1039</v>
      </c>
      <c r="G80" t="s">
        <v>1040</v>
      </c>
      <c r="H80">
        <f t="shared" si="22"/>
        <v>198</v>
      </c>
      <c r="I80" t="s">
        <v>1041</v>
      </c>
      <c r="J80" t="s">
        <v>1042</v>
      </c>
      <c r="K80" t="s">
        <v>1043</v>
      </c>
      <c r="L80" t="s">
        <v>1016</v>
      </c>
      <c r="O80">
        <v>1</v>
      </c>
      <c r="P80" s="31" t="s">
        <v>1044</v>
      </c>
      <c r="Q80" t="s">
        <v>1016</v>
      </c>
      <c r="R80">
        <v>9</v>
      </c>
      <c r="S80" t="s">
        <v>1045</v>
      </c>
      <c r="T80" t="s">
        <v>869</v>
      </c>
      <c r="U80">
        <f t="shared" si="23"/>
        <v>54</v>
      </c>
      <c r="V80" t="s">
        <v>451</v>
      </c>
      <c r="W80" t="s">
        <v>1043</v>
      </c>
      <c r="X80" t="s">
        <v>788</v>
      </c>
      <c r="AC80" t="s">
        <v>1046</v>
      </c>
      <c r="AD80" s="31" t="s">
        <v>869</v>
      </c>
      <c r="AE80" t="s">
        <v>456</v>
      </c>
      <c r="AF80" t="str">
        <f>IF( P80=T80,"Wrong sequence","Other")</f>
        <v>Other</v>
      </c>
      <c r="AG80" t="str">
        <f>IF( P80=X80,"Wrong sequence","Other")</f>
        <v>Other</v>
      </c>
      <c r="AH80" t="str">
        <f>IF( P80=Z80,"Wrong sequence","Other")</f>
        <v>Other</v>
      </c>
      <c r="AI80" t="str">
        <f>IF( P80&lt;&gt;Z80,"Incorrect assignment","Other")</f>
        <v>Incorrect assignment</v>
      </c>
      <c r="AJ80" s="32" t="s">
        <v>457</v>
      </c>
      <c r="AM80" t="s">
        <v>525</v>
      </c>
      <c r="AN80" s="33">
        <v>80</v>
      </c>
    </row>
    <row r="81" spans="1:40" x14ac:dyDescent="0.55000000000000004">
      <c r="A81" t="s">
        <v>1047</v>
      </c>
      <c r="B81" t="s">
        <v>460</v>
      </c>
      <c r="C81">
        <v>17</v>
      </c>
      <c r="D81" t="s">
        <v>430</v>
      </c>
      <c r="E81" t="s">
        <v>431</v>
      </c>
      <c r="F81" t="s">
        <v>469</v>
      </c>
      <c r="G81" t="s">
        <v>470</v>
      </c>
      <c r="H81">
        <f t="shared" si="22"/>
        <v>32</v>
      </c>
      <c r="I81" t="s">
        <v>924</v>
      </c>
      <c r="J81" t="s">
        <v>703</v>
      </c>
      <c r="O81">
        <v>2</v>
      </c>
      <c r="P81" s="31" t="s">
        <v>926</v>
      </c>
      <c r="Q81" t="s">
        <v>703</v>
      </c>
      <c r="R81">
        <v>9</v>
      </c>
      <c r="S81" t="s">
        <v>474</v>
      </c>
      <c r="T81" t="s">
        <v>470</v>
      </c>
      <c r="U81">
        <f t="shared" si="23"/>
        <v>32</v>
      </c>
      <c r="V81" t="s">
        <v>440</v>
      </c>
      <c r="W81" t="s">
        <v>924</v>
      </c>
      <c r="X81" t="s">
        <v>697</v>
      </c>
      <c r="AC81" t="s">
        <v>925</v>
      </c>
      <c r="AD81" s="31" t="s">
        <v>697</v>
      </c>
      <c r="AE81" t="s">
        <v>456</v>
      </c>
      <c r="AF81" t="str">
        <f>IF( P81=T81,"Wrong sequence","Other")</f>
        <v>Other</v>
      </c>
      <c r="AG81" t="str">
        <f>IF( P81=X81,"Wrong sequence","Other")</f>
        <v>Other</v>
      </c>
      <c r="AH81" t="str">
        <f>IF( P81=Z81,"Wrong sequence","Other")</f>
        <v>Other</v>
      </c>
      <c r="AI81" t="str">
        <f>IF( P81&lt;&gt;Z81,"Incorrect assignment","Other")</f>
        <v>Incorrect assignment</v>
      </c>
      <c r="AJ81" s="32" t="s">
        <v>457</v>
      </c>
      <c r="AM81" t="s">
        <v>828</v>
      </c>
      <c r="AN81" s="33">
        <v>81</v>
      </c>
    </row>
    <row r="82" spans="1:40" x14ac:dyDescent="0.55000000000000004">
      <c r="A82" t="s">
        <v>1048</v>
      </c>
      <c r="B82" t="s">
        <v>460</v>
      </c>
      <c r="C82">
        <v>3</v>
      </c>
      <c r="D82" t="s">
        <v>430</v>
      </c>
      <c r="E82" t="s">
        <v>431</v>
      </c>
      <c r="F82" t="s">
        <v>1049</v>
      </c>
      <c r="G82" t="s">
        <v>1050</v>
      </c>
      <c r="H82">
        <f t="shared" si="22"/>
        <v>199</v>
      </c>
      <c r="I82" t="s">
        <v>1051</v>
      </c>
      <c r="J82" t="s">
        <v>661</v>
      </c>
      <c r="O82">
        <v>2</v>
      </c>
      <c r="P82" s="31" t="s">
        <v>1052</v>
      </c>
      <c r="Q82" t="s">
        <v>661</v>
      </c>
      <c r="R82">
        <v>9</v>
      </c>
      <c r="S82" t="s">
        <v>641</v>
      </c>
      <c r="T82" t="s">
        <v>642</v>
      </c>
      <c r="U82">
        <f t="shared" si="23"/>
        <v>128</v>
      </c>
      <c r="V82" t="s">
        <v>451</v>
      </c>
      <c r="W82" t="s">
        <v>1053</v>
      </c>
      <c r="X82" t="s">
        <v>1054</v>
      </c>
      <c r="Y82" t="s">
        <v>1055</v>
      </c>
      <c r="Z82" t="s">
        <v>1056</v>
      </c>
      <c r="AC82" t="s">
        <v>1052</v>
      </c>
      <c r="AD82" s="31" t="s">
        <v>661</v>
      </c>
      <c r="AE82" t="s">
        <v>440</v>
      </c>
      <c r="AI82" t="s">
        <v>442</v>
      </c>
      <c r="AJ82" s="32" t="s">
        <v>442</v>
      </c>
      <c r="AM82" t="s">
        <v>1057</v>
      </c>
      <c r="AN82" s="33">
        <v>82</v>
      </c>
    </row>
    <row r="83" spans="1:40" x14ac:dyDescent="0.55000000000000004">
      <c r="A83" t="s">
        <v>1058</v>
      </c>
      <c r="B83" t="s">
        <v>460</v>
      </c>
      <c r="C83">
        <v>96</v>
      </c>
      <c r="D83" t="s">
        <v>430</v>
      </c>
      <c r="E83" t="s">
        <v>431</v>
      </c>
      <c r="F83" t="s">
        <v>907</v>
      </c>
      <c r="G83" t="s">
        <v>558</v>
      </c>
      <c r="H83">
        <f t="shared" si="22"/>
        <v>12</v>
      </c>
      <c r="O83">
        <v>1</v>
      </c>
      <c r="P83" s="31" t="s">
        <v>558</v>
      </c>
      <c r="Q83" t="s">
        <v>558</v>
      </c>
      <c r="R83">
        <v>9</v>
      </c>
      <c r="S83" t="s">
        <v>1059</v>
      </c>
      <c r="T83" s="35" t="s">
        <v>558</v>
      </c>
      <c r="U83">
        <f t="shared" si="23"/>
        <v>12</v>
      </c>
      <c r="V83" t="s">
        <v>440</v>
      </c>
      <c r="AC83" t="s">
        <v>558</v>
      </c>
      <c r="AD83" s="31" t="s">
        <v>558</v>
      </c>
      <c r="AE83" t="s">
        <v>440</v>
      </c>
      <c r="AI83" t="s">
        <v>442</v>
      </c>
      <c r="AJ83" s="32" t="s">
        <v>442</v>
      </c>
      <c r="AM83" t="s">
        <v>529</v>
      </c>
      <c r="AN83" s="33">
        <v>83</v>
      </c>
    </row>
    <row r="84" spans="1:40" x14ac:dyDescent="0.55000000000000004">
      <c r="A84" t="s">
        <v>1060</v>
      </c>
      <c r="B84" t="s">
        <v>460</v>
      </c>
      <c r="C84">
        <v>56</v>
      </c>
      <c r="D84" t="s">
        <v>430</v>
      </c>
      <c r="E84" t="s">
        <v>431</v>
      </c>
      <c r="F84" t="s">
        <v>469</v>
      </c>
      <c r="G84" t="s">
        <v>470</v>
      </c>
      <c r="H84">
        <f t="shared" si="22"/>
        <v>32</v>
      </c>
      <c r="I84" t="s">
        <v>968</v>
      </c>
      <c r="J84" t="s">
        <v>865</v>
      </c>
      <c r="O84">
        <v>2</v>
      </c>
      <c r="P84" s="31" t="s">
        <v>1061</v>
      </c>
      <c r="Q84" t="s">
        <v>865</v>
      </c>
      <c r="R84">
        <v>9</v>
      </c>
      <c r="S84" t="s">
        <v>1062</v>
      </c>
      <c r="T84" t="s">
        <v>1063</v>
      </c>
      <c r="U84">
        <f t="shared" si="23"/>
        <v>123</v>
      </c>
      <c r="V84" t="s">
        <v>451</v>
      </c>
      <c r="W84" t="s">
        <v>469</v>
      </c>
      <c r="X84" t="s">
        <v>470</v>
      </c>
      <c r="AC84" t="s">
        <v>1064</v>
      </c>
      <c r="AD84" s="31" t="s">
        <v>1063</v>
      </c>
      <c r="AE84" t="s">
        <v>456</v>
      </c>
      <c r="AF84" t="str">
        <f>IF( P84=T84,"Wrong sequence","Other")</f>
        <v>Other</v>
      </c>
      <c r="AG84" t="str">
        <f>IF( P84=X84,"Wrong sequence","Other")</f>
        <v>Other</v>
      </c>
      <c r="AH84" t="str">
        <f>IF( P84=Z84,"Wrong sequence","Other")</f>
        <v>Other</v>
      </c>
      <c r="AI84" t="str">
        <f>IF( P84&lt;&gt;Z84,"Incorrect assignment","Other")</f>
        <v>Incorrect assignment</v>
      </c>
      <c r="AJ84" s="32" t="s">
        <v>457</v>
      </c>
      <c r="AM84" t="s">
        <v>903</v>
      </c>
      <c r="AN84" s="33">
        <v>84</v>
      </c>
    </row>
    <row r="85" spans="1:40" x14ac:dyDescent="0.55000000000000004">
      <c r="A85" t="s">
        <v>1065</v>
      </c>
      <c r="B85" t="s">
        <v>429</v>
      </c>
      <c r="C85">
        <v>68</v>
      </c>
      <c r="D85" t="s">
        <v>430</v>
      </c>
      <c r="E85" t="s">
        <v>431</v>
      </c>
      <c r="F85" t="s">
        <v>597</v>
      </c>
      <c r="G85" t="s">
        <v>598</v>
      </c>
      <c r="H85">
        <f t="shared" si="22"/>
        <v>142</v>
      </c>
      <c r="I85" t="s">
        <v>1066</v>
      </c>
      <c r="J85" t="s">
        <v>1067</v>
      </c>
      <c r="K85" t="s">
        <v>1068</v>
      </c>
      <c r="L85" t="s">
        <v>751</v>
      </c>
      <c r="O85">
        <v>2</v>
      </c>
      <c r="P85" s="31" t="s">
        <v>750</v>
      </c>
      <c r="Q85" t="s">
        <v>751</v>
      </c>
      <c r="R85">
        <v>9</v>
      </c>
      <c r="S85" t="s">
        <v>597</v>
      </c>
      <c r="T85" t="s">
        <v>598</v>
      </c>
      <c r="U85">
        <f t="shared" si="23"/>
        <v>142</v>
      </c>
      <c r="V85" t="s">
        <v>440</v>
      </c>
      <c r="W85" t="s">
        <v>749</v>
      </c>
      <c r="X85" t="s">
        <v>1069</v>
      </c>
      <c r="AC85" t="s">
        <v>600</v>
      </c>
      <c r="AD85" s="31" t="s">
        <v>598</v>
      </c>
      <c r="AE85" t="s">
        <v>456</v>
      </c>
      <c r="AF85" t="str">
        <f>IF( P85=T85,"Wrong sequence","Other")</f>
        <v>Other</v>
      </c>
      <c r="AG85" t="str">
        <f>IF( P85=X85,"Wrong sequence","Other")</f>
        <v>Other</v>
      </c>
      <c r="AH85" t="str">
        <f>IF( P85=Z85,"Wrong sequence","Other")</f>
        <v>Other</v>
      </c>
      <c r="AI85" t="str">
        <f>IF( P85&lt;&gt;Z85,"Incorrect assignment","Other")</f>
        <v>Incorrect assignment</v>
      </c>
      <c r="AJ85" s="32" t="s">
        <v>457</v>
      </c>
      <c r="AM85" t="s">
        <v>1070</v>
      </c>
      <c r="AN85" s="33">
        <v>85</v>
      </c>
    </row>
    <row r="86" spans="1:40" x14ac:dyDescent="0.55000000000000004">
      <c r="A86" t="s">
        <v>1071</v>
      </c>
      <c r="B86" t="s">
        <v>460</v>
      </c>
      <c r="C86">
        <v>44</v>
      </c>
      <c r="D86" t="s">
        <v>430</v>
      </c>
      <c r="E86" t="s">
        <v>431</v>
      </c>
      <c r="F86" t="s">
        <v>983</v>
      </c>
      <c r="G86" t="s">
        <v>741</v>
      </c>
      <c r="H86">
        <f t="shared" si="22"/>
        <v>152</v>
      </c>
      <c r="I86" t="s">
        <v>454</v>
      </c>
      <c r="J86" t="s">
        <v>453</v>
      </c>
      <c r="O86">
        <v>2</v>
      </c>
      <c r="P86" s="31" t="s">
        <v>455</v>
      </c>
      <c r="Q86" t="s">
        <v>453</v>
      </c>
      <c r="R86">
        <v>9</v>
      </c>
      <c r="S86" t="s">
        <v>1072</v>
      </c>
      <c r="T86" s="35" t="s">
        <v>741</v>
      </c>
      <c r="U86">
        <f t="shared" si="23"/>
        <v>152</v>
      </c>
      <c r="V86" t="s">
        <v>440</v>
      </c>
      <c r="W86" t="s">
        <v>454</v>
      </c>
      <c r="X86" t="s">
        <v>453</v>
      </c>
      <c r="AC86" t="s">
        <v>742</v>
      </c>
      <c r="AD86" s="31" t="s">
        <v>741</v>
      </c>
      <c r="AE86" t="s">
        <v>456</v>
      </c>
      <c r="AF86" t="str">
        <f>IF( P86=T86,"Wrong sequence","Other")</f>
        <v>Other</v>
      </c>
      <c r="AG86" t="str">
        <f>IF( P86=X86,"Wrong sequence","Other")</f>
        <v>Other</v>
      </c>
      <c r="AH86" t="str">
        <f>IF( P86=Z86,"Wrong sequence","Other")</f>
        <v>Other</v>
      </c>
      <c r="AI86" t="str">
        <f>IF( P86&lt;&gt;Z86,"Incorrect assignment","Other")</f>
        <v>Incorrect assignment</v>
      </c>
      <c r="AJ86" s="32" t="s">
        <v>457</v>
      </c>
      <c r="AM86" t="s">
        <v>523</v>
      </c>
      <c r="AN86" s="33">
        <v>86</v>
      </c>
    </row>
    <row r="87" spans="1:40" x14ac:dyDescent="0.55000000000000004">
      <c r="A87" t="s">
        <v>1073</v>
      </c>
      <c r="B87" t="s">
        <v>460</v>
      </c>
      <c r="C87">
        <v>49</v>
      </c>
      <c r="D87" t="s">
        <v>430</v>
      </c>
      <c r="E87" t="s">
        <v>431</v>
      </c>
      <c r="F87" t="s">
        <v>1074</v>
      </c>
      <c r="G87" t="s">
        <v>1075</v>
      </c>
      <c r="H87">
        <f t="shared" si="22"/>
        <v>200</v>
      </c>
      <c r="I87" t="s">
        <v>1076</v>
      </c>
      <c r="J87" t="s">
        <v>659</v>
      </c>
      <c r="O87">
        <v>1</v>
      </c>
      <c r="P87" s="31" t="s">
        <v>660</v>
      </c>
      <c r="Q87" t="s">
        <v>659</v>
      </c>
      <c r="R87">
        <v>9</v>
      </c>
      <c r="S87" t="s">
        <v>1062</v>
      </c>
      <c r="T87" t="s">
        <v>1063</v>
      </c>
      <c r="U87">
        <f t="shared" si="23"/>
        <v>123</v>
      </c>
      <c r="V87" t="s">
        <v>451</v>
      </c>
      <c r="W87" t="s">
        <v>469</v>
      </c>
      <c r="X87" t="s">
        <v>470</v>
      </c>
      <c r="AC87" t="s">
        <v>1064</v>
      </c>
      <c r="AD87" s="31" t="s">
        <v>1063</v>
      </c>
      <c r="AE87" t="s">
        <v>456</v>
      </c>
      <c r="AF87" t="str">
        <f>IF( P87=T87,"Wrong sequence","Other")</f>
        <v>Other</v>
      </c>
      <c r="AG87" t="str">
        <f>IF( P87=X87,"Wrong sequence","Other")</f>
        <v>Other</v>
      </c>
      <c r="AH87" t="str">
        <f>IF( P87=Z87,"Wrong sequence","Other")</f>
        <v>Other</v>
      </c>
      <c r="AI87" t="str">
        <f>IF( P87&lt;&gt;Z87,"Incorrect assignment","Other")</f>
        <v>Incorrect assignment</v>
      </c>
      <c r="AJ87" s="32" t="s">
        <v>457</v>
      </c>
      <c r="AM87" t="s">
        <v>571</v>
      </c>
      <c r="AN87" s="33">
        <v>87</v>
      </c>
    </row>
    <row r="88" spans="1:40" x14ac:dyDescent="0.55000000000000004">
      <c r="A88" t="s">
        <v>1077</v>
      </c>
      <c r="B88" t="s">
        <v>460</v>
      </c>
      <c r="C88">
        <v>29</v>
      </c>
      <c r="D88" t="s">
        <v>430</v>
      </c>
      <c r="E88" t="s">
        <v>431</v>
      </c>
      <c r="F88" t="s">
        <v>1078</v>
      </c>
      <c r="G88" t="s">
        <v>1079</v>
      </c>
      <c r="H88">
        <f t="shared" si="22"/>
        <v>201</v>
      </c>
      <c r="I88" t="s">
        <v>1080</v>
      </c>
      <c r="J88" t="s">
        <v>1081</v>
      </c>
      <c r="K88" t="s">
        <v>1082</v>
      </c>
      <c r="L88" t="s">
        <v>1083</v>
      </c>
      <c r="O88">
        <v>2</v>
      </c>
      <c r="P88" s="31" t="s">
        <v>1084</v>
      </c>
      <c r="Q88" t="s">
        <v>1083</v>
      </c>
      <c r="R88">
        <v>9</v>
      </c>
      <c r="S88" t="s">
        <v>983</v>
      </c>
      <c r="T88" t="s">
        <v>741</v>
      </c>
      <c r="U88">
        <f t="shared" si="23"/>
        <v>152</v>
      </c>
      <c r="V88" t="s">
        <v>451</v>
      </c>
      <c r="W88" t="s">
        <v>1012</v>
      </c>
      <c r="X88" t="s">
        <v>1013</v>
      </c>
      <c r="Y88" t="s">
        <v>986</v>
      </c>
      <c r="Z88" t="s">
        <v>988</v>
      </c>
      <c r="AC88" t="s">
        <v>988</v>
      </c>
      <c r="AD88" s="31" t="s">
        <v>987</v>
      </c>
      <c r="AE88" t="s">
        <v>456</v>
      </c>
      <c r="AF88" t="str">
        <f>IF( P88=T88,"Wrong sequence","Other")</f>
        <v>Other</v>
      </c>
      <c r="AG88" t="str">
        <f>IF( P88=X88,"Wrong sequence","Other")</f>
        <v>Other</v>
      </c>
      <c r="AH88" t="str">
        <f>IF( P88=Z88,"Wrong sequence","Other")</f>
        <v>Other</v>
      </c>
      <c r="AI88" t="str">
        <f>IF( P88&lt;&gt;Z88,"Incorrect assignment","Other")</f>
        <v>Incorrect assignment</v>
      </c>
      <c r="AJ88" s="32" t="s">
        <v>457</v>
      </c>
      <c r="AM88" t="s">
        <v>447</v>
      </c>
      <c r="AN88" s="33">
        <v>88</v>
      </c>
    </row>
    <row r="89" spans="1:40" x14ac:dyDescent="0.55000000000000004">
      <c r="A89" t="s">
        <v>1085</v>
      </c>
      <c r="B89" t="s">
        <v>429</v>
      </c>
      <c r="C89">
        <v>12</v>
      </c>
      <c r="D89" t="s">
        <v>430</v>
      </c>
      <c r="E89" t="s">
        <v>431</v>
      </c>
      <c r="F89" t="s">
        <v>597</v>
      </c>
      <c r="G89" t="s">
        <v>598</v>
      </c>
      <c r="H89">
        <f t="shared" si="22"/>
        <v>142</v>
      </c>
      <c r="I89" t="s">
        <v>1086</v>
      </c>
      <c r="J89" t="s">
        <v>917</v>
      </c>
      <c r="O89">
        <v>2</v>
      </c>
      <c r="P89" s="31" t="s">
        <v>918</v>
      </c>
      <c r="Q89" t="s">
        <v>917</v>
      </c>
      <c r="R89">
        <v>9</v>
      </c>
      <c r="S89" t="s">
        <v>1087</v>
      </c>
      <c r="T89" t="s">
        <v>917</v>
      </c>
      <c r="U89">
        <f t="shared" si="23"/>
        <v>70</v>
      </c>
      <c r="V89" t="s">
        <v>451</v>
      </c>
      <c r="AC89" t="s">
        <v>918</v>
      </c>
      <c r="AD89" s="31" t="s">
        <v>917</v>
      </c>
      <c r="AE89" t="s">
        <v>440</v>
      </c>
      <c r="AI89" t="s">
        <v>442</v>
      </c>
      <c r="AJ89" s="32" t="s">
        <v>442</v>
      </c>
      <c r="AM89" t="s">
        <v>941</v>
      </c>
      <c r="AN89" s="33">
        <v>89</v>
      </c>
    </row>
    <row r="90" spans="1:40" x14ac:dyDescent="0.55000000000000004">
      <c r="A90" t="s">
        <v>1088</v>
      </c>
      <c r="B90" t="s">
        <v>429</v>
      </c>
      <c r="C90">
        <v>61</v>
      </c>
      <c r="D90" t="s">
        <v>430</v>
      </c>
      <c r="E90" t="s">
        <v>431</v>
      </c>
      <c r="F90" t="s">
        <v>937</v>
      </c>
      <c r="G90" t="s">
        <v>1089</v>
      </c>
      <c r="H90">
        <f t="shared" si="22"/>
        <v>151</v>
      </c>
      <c r="I90" t="s">
        <v>1090</v>
      </c>
      <c r="J90" t="s">
        <v>1091</v>
      </c>
      <c r="K90" t="s">
        <v>1092</v>
      </c>
      <c r="L90" t="s">
        <v>1081</v>
      </c>
      <c r="M90" t="s">
        <v>1093</v>
      </c>
      <c r="N90" t="s">
        <v>1094</v>
      </c>
      <c r="O90">
        <v>1</v>
      </c>
      <c r="P90" s="31" t="s">
        <v>1094</v>
      </c>
      <c r="Q90" t="s">
        <v>1095</v>
      </c>
      <c r="R90">
        <v>9</v>
      </c>
      <c r="S90" t="s">
        <v>1096</v>
      </c>
      <c r="T90" t="s">
        <v>1097</v>
      </c>
      <c r="U90">
        <f t="shared" si="23"/>
        <v>177</v>
      </c>
      <c r="V90" t="s">
        <v>451</v>
      </c>
      <c r="W90" t="s">
        <v>1098</v>
      </c>
      <c r="X90" t="s">
        <v>1099</v>
      </c>
      <c r="Y90" t="s">
        <v>1100</v>
      </c>
      <c r="Z90" t="s">
        <v>1101</v>
      </c>
      <c r="AC90" t="s">
        <v>1102</v>
      </c>
      <c r="AD90" s="31" t="s">
        <v>1102</v>
      </c>
      <c r="AE90" t="s">
        <v>456</v>
      </c>
      <c r="AF90" t="str">
        <f t="shared" ref="AF90:AF96" si="24">IF( P90=T90,"Wrong sequence","Other")</f>
        <v>Other</v>
      </c>
      <c r="AG90" t="str">
        <f t="shared" ref="AG90:AG96" si="25">IF( P90=X90,"Wrong sequence","Other")</f>
        <v>Other</v>
      </c>
      <c r="AH90" t="str">
        <f t="shared" ref="AH90:AH96" si="26">IF( P90=Z90,"Wrong sequence","Other")</f>
        <v>Other</v>
      </c>
      <c r="AI90" t="str">
        <f t="shared" ref="AI90:AI96" si="27">IF( P90&lt;&gt;Z90,"Incorrect assignment","Other")</f>
        <v>Incorrect assignment</v>
      </c>
      <c r="AJ90" s="32" t="s">
        <v>457</v>
      </c>
      <c r="AM90" t="s">
        <v>755</v>
      </c>
      <c r="AN90" s="33">
        <v>90</v>
      </c>
    </row>
    <row r="91" spans="1:40" x14ac:dyDescent="0.55000000000000004">
      <c r="A91" t="s">
        <v>1103</v>
      </c>
      <c r="B91" t="s">
        <v>460</v>
      </c>
      <c r="C91">
        <v>1</v>
      </c>
      <c r="D91" t="s">
        <v>430</v>
      </c>
      <c r="E91" t="s">
        <v>445</v>
      </c>
      <c r="F91" t="s">
        <v>1104</v>
      </c>
      <c r="G91" t="s">
        <v>1105</v>
      </c>
      <c r="H91">
        <f t="shared" si="22"/>
        <v>202</v>
      </c>
      <c r="I91" t="s">
        <v>1106</v>
      </c>
      <c r="J91" t="s">
        <v>941</v>
      </c>
      <c r="O91">
        <v>1</v>
      </c>
      <c r="P91" s="31" t="s">
        <v>942</v>
      </c>
      <c r="Q91" t="s">
        <v>941</v>
      </c>
      <c r="R91">
        <v>9</v>
      </c>
      <c r="S91" t="s">
        <v>555</v>
      </c>
      <c r="T91" t="s">
        <v>1107</v>
      </c>
      <c r="U91">
        <f t="shared" si="23"/>
        <v>168</v>
      </c>
      <c r="V91" t="s">
        <v>451</v>
      </c>
      <c r="W91" t="s">
        <v>566</v>
      </c>
      <c r="X91" t="s">
        <v>529</v>
      </c>
      <c r="Y91" t="s">
        <v>1108</v>
      </c>
      <c r="Z91" t="s">
        <v>530</v>
      </c>
      <c r="AC91" t="s">
        <v>530</v>
      </c>
      <c r="AD91" s="31" t="s">
        <v>529</v>
      </c>
      <c r="AE91" t="s">
        <v>456</v>
      </c>
      <c r="AF91" t="str">
        <f t="shared" si="24"/>
        <v>Other</v>
      </c>
      <c r="AG91" t="str">
        <f t="shared" si="25"/>
        <v>Other</v>
      </c>
      <c r="AH91" t="str">
        <f t="shared" si="26"/>
        <v>Other</v>
      </c>
      <c r="AI91" t="str">
        <f t="shared" si="27"/>
        <v>Incorrect assignment</v>
      </c>
      <c r="AJ91" s="32" t="s">
        <v>457</v>
      </c>
      <c r="AM91" t="s">
        <v>605</v>
      </c>
      <c r="AN91" s="33">
        <v>91</v>
      </c>
    </row>
    <row r="92" spans="1:40" x14ac:dyDescent="0.55000000000000004">
      <c r="A92" t="s">
        <v>1109</v>
      </c>
      <c r="B92" t="s">
        <v>460</v>
      </c>
      <c r="C92">
        <v>44</v>
      </c>
      <c r="D92" t="s">
        <v>430</v>
      </c>
      <c r="E92" t="s">
        <v>431</v>
      </c>
      <c r="F92" t="s">
        <v>1110</v>
      </c>
      <c r="G92" t="s">
        <v>869</v>
      </c>
      <c r="H92">
        <f t="shared" si="22"/>
        <v>54</v>
      </c>
      <c r="O92">
        <v>2</v>
      </c>
      <c r="P92" s="31" t="s">
        <v>1046</v>
      </c>
      <c r="Q92" t="s">
        <v>869</v>
      </c>
      <c r="R92">
        <v>9</v>
      </c>
      <c r="S92" t="s">
        <v>1111</v>
      </c>
      <c r="T92" t="s">
        <v>1112</v>
      </c>
      <c r="U92">
        <f t="shared" si="23"/>
        <v>130</v>
      </c>
      <c r="V92" t="s">
        <v>451</v>
      </c>
      <c r="W92" t="s">
        <v>1111</v>
      </c>
      <c r="Y92" t="s">
        <v>1113</v>
      </c>
      <c r="Z92" t="s">
        <v>455</v>
      </c>
      <c r="AA92" t="s">
        <v>1114</v>
      </c>
      <c r="AC92" t="s">
        <v>1115</v>
      </c>
      <c r="AD92" s="31" t="s">
        <v>1112</v>
      </c>
      <c r="AE92" t="s">
        <v>456</v>
      </c>
      <c r="AF92" t="str">
        <f t="shared" si="24"/>
        <v>Other</v>
      </c>
      <c r="AG92" t="str">
        <f t="shared" si="25"/>
        <v>Other</v>
      </c>
      <c r="AH92" t="str">
        <f t="shared" si="26"/>
        <v>Other</v>
      </c>
      <c r="AI92" t="str">
        <f t="shared" si="27"/>
        <v>Incorrect assignment</v>
      </c>
      <c r="AJ92" s="32" t="s">
        <v>457</v>
      </c>
      <c r="AM92" t="s">
        <v>1116</v>
      </c>
      <c r="AN92" s="33">
        <v>92</v>
      </c>
    </row>
    <row r="93" spans="1:40" x14ac:dyDescent="0.55000000000000004">
      <c r="A93" t="s">
        <v>1117</v>
      </c>
      <c r="B93" t="s">
        <v>429</v>
      </c>
      <c r="C93">
        <v>74</v>
      </c>
      <c r="D93" t="s">
        <v>430</v>
      </c>
      <c r="E93" t="s">
        <v>431</v>
      </c>
      <c r="F93" t="s">
        <v>1118</v>
      </c>
      <c r="G93" t="s">
        <v>873</v>
      </c>
      <c r="H93">
        <f t="shared" si="22"/>
        <v>55</v>
      </c>
      <c r="I93" t="s">
        <v>855</v>
      </c>
      <c r="J93" t="s">
        <v>852</v>
      </c>
      <c r="O93">
        <v>1</v>
      </c>
      <c r="P93" s="31" t="s">
        <v>856</v>
      </c>
      <c r="Q93" t="s">
        <v>852</v>
      </c>
      <c r="R93">
        <v>9</v>
      </c>
      <c r="S93" t="s">
        <v>1119</v>
      </c>
      <c r="T93" t="s">
        <v>642</v>
      </c>
      <c r="U93">
        <f t="shared" si="23"/>
        <v>128</v>
      </c>
      <c r="V93" t="s">
        <v>451</v>
      </c>
      <c r="W93" t="s">
        <v>1120</v>
      </c>
      <c r="X93" t="s">
        <v>1121</v>
      </c>
      <c r="Y93" t="s">
        <v>1122</v>
      </c>
      <c r="Z93" t="s">
        <v>547</v>
      </c>
      <c r="AA93" t="s">
        <v>1123</v>
      </c>
      <c r="AC93" t="s">
        <v>516</v>
      </c>
      <c r="AD93" s="31" t="s">
        <v>516</v>
      </c>
      <c r="AE93" t="s">
        <v>456</v>
      </c>
      <c r="AF93" t="str">
        <f t="shared" si="24"/>
        <v>Other</v>
      </c>
      <c r="AG93" t="str">
        <f t="shared" si="25"/>
        <v>Other</v>
      </c>
      <c r="AH93" t="str">
        <f t="shared" si="26"/>
        <v>Other</v>
      </c>
      <c r="AI93" t="str">
        <f t="shared" si="27"/>
        <v>Incorrect assignment</v>
      </c>
      <c r="AJ93" s="32" t="s">
        <v>457</v>
      </c>
      <c r="AM93" t="s">
        <v>938</v>
      </c>
      <c r="AN93" s="33">
        <v>93</v>
      </c>
    </row>
    <row r="94" spans="1:40" x14ac:dyDescent="0.55000000000000004">
      <c r="A94" t="s">
        <v>1124</v>
      </c>
      <c r="B94" t="s">
        <v>429</v>
      </c>
      <c r="C94">
        <v>46</v>
      </c>
      <c r="D94" t="s">
        <v>430</v>
      </c>
      <c r="E94" t="s">
        <v>431</v>
      </c>
      <c r="F94" t="s">
        <v>1125</v>
      </c>
      <c r="G94" t="s">
        <v>873</v>
      </c>
      <c r="H94">
        <f t="shared" si="22"/>
        <v>55</v>
      </c>
      <c r="I94" t="s">
        <v>438</v>
      </c>
      <c r="J94" t="s">
        <v>439</v>
      </c>
      <c r="O94">
        <v>2</v>
      </c>
      <c r="P94" s="31" t="s">
        <v>439</v>
      </c>
      <c r="Q94" t="s">
        <v>439</v>
      </c>
      <c r="R94">
        <v>1</v>
      </c>
      <c r="S94" t="s">
        <v>1119</v>
      </c>
      <c r="T94" t="s">
        <v>642</v>
      </c>
      <c r="U94">
        <f t="shared" si="23"/>
        <v>128</v>
      </c>
      <c r="V94" t="s">
        <v>451</v>
      </c>
      <c r="W94" t="s">
        <v>1062</v>
      </c>
      <c r="X94" t="s">
        <v>1063</v>
      </c>
      <c r="Y94" t="s">
        <v>546</v>
      </c>
      <c r="Z94" t="s">
        <v>547</v>
      </c>
      <c r="AA94" t="s">
        <v>515</v>
      </c>
      <c r="AC94" t="s">
        <v>516</v>
      </c>
      <c r="AD94" s="31" t="s">
        <v>516</v>
      </c>
      <c r="AE94" t="s">
        <v>456</v>
      </c>
      <c r="AF94" t="str">
        <f t="shared" si="24"/>
        <v>Other</v>
      </c>
      <c r="AG94" t="str">
        <f t="shared" si="25"/>
        <v>Other</v>
      </c>
      <c r="AH94" t="str">
        <f t="shared" si="26"/>
        <v>Other</v>
      </c>
      <c r="AI94" t="str">
        <f t="shared" si="27"/>
        <v>Incorrect assignment</v>
      </c>
      <c r="AJ94" s="32" t="s">
        <v>457</v>
      </c>
      <c r="AM94" t="s">
        <v>845</v>
      </c>
      <c r="AN94" s="33">
        <v>94</v>
      </c>
    </row>
    <row r="95" spans="1:40" x14ac:dyDescent="0.55000000000000004">
      <c r="A95" t="s">
        <v>1126</v>
      </c>
      <c r="B95" t="s">
        <v>460</v>
      </c>
      <c r="C95">
        <v>54</v>
      </c>
      <c r="D95" t="s">
        <v>430</v>
      </c>
      <c r="E95" t="s">
        <v>431</v>
      </c>
      <c r="F95" t="s">
        <v>532</v>
      </c>
      <c r="G95" t="s">
        <v>533</v>
      </c>
      <c r="H95">
        <f t="shared" si="22"/>
        <v>176</v>
      </c>
      <c r="I95" t="s">
        <v>1127</v>
      </c>
      <c r="J95" t="s">
        <v>1128</v>
      </c>
      <c r="O95">
        <v>1</v>
      </c>
      <c r="P95" s="31" t="s">
        <v>1129</v>
      </c>
      <c r="Q95" t="s">
        <v>1128</v>
      </c>
      <c r="R95">
        <v>9</v>
      </c>
      <c r="S95" t="s">
        <v>1130</v>
      </c>
      <c r="T95" t="s">
        <v>1131</v>
      </c>
      <c r="U95">
        <f t="shared" si="23"/>
        <v>173</v>
      </c>
      <c r="V95" t="s">
        <v>451</v>
      </c>
      <c r="W95" t="s">
        <v>1132</v>
      </c>
      <c r="X95" t="s">
        <v>1133</v>
      </c>
      <c r="Y95" t="s">
        <v>986</v>
      </c>
      <c r="Z95" t="s">
        <v>988</v>
      </c>
      <c r="AC95" t="s">
        <v>988</v>
      </c>
      <c r="AD95" s="31" t="s">
        <v>987</v>
      </c>
      <c r="AE95" t="s">
        <v>456</v>
      </c>
      <c r="AF95" t="str">
        <f t="shared" si="24"/>
        <v>Other</v>
      </c>
      <c r="AG95" t="str">
        <f t="shared" si="25"/>
        <v>Other</v>
      </c>
      <c r="AH95" t="str">
        <f t="shared" si="26"/>
        <v>Other</v>
      </c>
      <c r="AI95" t="str">
        <f t="shared" si="27"/>
        <v>Incorrect assignment</v>
      </c>
      <c r="AJ95" s="32" t="s">
        <v>457</v>
      </c>
      <c r="AM95" t="s">
        <v>878</v>
      </c>
      <c r="AN95" s="33">
        <v>95</v>
      </c>
    </row>
    <row r="96" spans="1:40" x14ac:dyDescent="0.55000000000000004">
      <c r="A96" t="s">
        <v>1134</v>
      </c>
      <c r="B96" t="s">
        <v>460</v>
      </c>
      <c r="C96">
        <v>2</v>
      </c>
      <c r="D96" t="s">
        <v>430</v>
      </c>
      <c r="E96" t="s">
        <v>445</v>
      </c>
      <c r="F96" t="s">
        <v>946</v>
      </c>
      <c r="G96" t="s">
        <v>523</v>
      </c>
      <c r="H96">
        <f t="shared" si="22"/>
        <v>86</v>
      </c>
      <c r="I96" t="s">
        <v>566</v>
      </c>
      <c r="J96" t="s">
        <v>529</v>
      </c>
      <c r="K96" t="s">
        <v>1135</v>
      </c>
      <c r="L96" t="s">
        <v>525</v>
      </c>
      <c r="O96">
        <v>2</v>
      </c>
      <c r="P96" s="31" t="s">
        <v>526</v>
      </c>
      <c r="Q96" t="s">
        <v>525</v>
      </c>
      <c r="R96">
        <v>9</v>
      </c>
      <c r="S96" t="s">
        <v>560</v>
      </c>
      <c r="T96" t="s">
        <v>561</v>
      </c>
      <c r="U96">
        <f t="shared" si="23"/>
        <v>147</v>
      </c>
      <c r="V96" t="s">
        <v>451</v>
      </c>
      <c r="W96" t="s">
        <v>566</v>
      </c>
      <c r="X96" t="s">
        <v>529</v>
      </c>
      <c r="Y96" t="s">
        <v>1136</v>
      </c>
      <c r="Z96" t="s">
        <v>530</v>
      </c>
      <c r="AC96" t="s">
        <v>530</v>
      </c>
      <c r="AD96" s="31" t="s">
        <v>529</v>
      </c>
      <c r="AE96" t="s">
        <v>456</v>
      </c>
      <c r="AF96" t="str">
        <f t="shared" si="24"/>
        <v>Other</v>
      </c>
      <c r="AG96" t="str">
        <f t="shared" si="25"/>
        <v>Other</v>
      </c>
      <c r="AH96" t="str">
        <f t="shared" si="26"/>
        <v>Other</v>
      </c>
      <c r="AI96" t="str">
        <f t="shared" si="27"/>
        <v>Incorrect assignment</v>
      </c>
      <c r="AJ96" s="32" t="s">
        <v>457</v>
      </c>
      <c r="AM96" t="s">
        <v>1137</v>
      </c>
      <c r="AN96" s="33">
        <v>96</v>
      </c>
    </row>
    <row r="97" spans="1:40" x14ac:dyDescent="0.55000000000000004">
      <c r="A97" t="s">
        <v>1138</v>
      </c>
      <c r="B97" t="s">
        <v>460</v>
      </c>
      <c r="C97">
        <v>37</v>
      </c>
      <c r="D97" t="s">
        <v>430</v>
      </c>
      <c r="E97" t="s">
        <v>431</v>
      </c>
      <c r="F97" t="s">
        <v>1139</v>
      </c>
      <c r="G97" t="s">
        <v>1140</v>
      </c>
      <c r="H97">
        <f t="shared" si="22"/>
        <v>203</v>
      </c>
      <c r="I97" t="s">
        <v>1141</v>
      </c>
      <c r="J97" t="s">
        <v>1142</v>
      </c>
      <c r="K97" t="s">
        <v>794</v>
      </c>
      <c r="L97" t="s">
        <v>458</v>
      </c>
      <c r="M97" t="s">
        <v>438</v>
      </c>
      <c r="N97" t="s">
        <v>439</v>
      </c>
      <c r="O97">
        <v>2</v>
      </c>
      <c r="P97" s="31" t="s">
        <v>439</v>
      </c>
      <c r="Q97" t="s">
        <v>439</v>
      </c>
      <c r="R97">
        <v>1</v>
      </c>
      <c r="S97" t="s">
        <v>538</v>
      </c>
      <c r="T97" t="s">
        <v>795</v>
      </c>
      <c r="U97">
        <f t="shared" si="23"/>
        <v>164</v>
      </c>
      <c r="V97" t="s">
        <v>451</v>
      </c>
      <c r="W97" t="s">
        <v>638</v>
      </c>
      <c r="X97" t="s">
        <v>639</v>
      </c>
      <c r="Y97" t="s">
        <v>1143</v>
      </c>
      <c r="Z97" t="s">
        <v>439</v>
      </c>
      <c r="AC97" t="s">
        <v>439</v>
      </c>
      <c r="AD97" s="31" t="s">
        <v>439</v>
      </c>
      <c r="AE97" t="s">
        <v>440</v>
      </c>
      <c r="AI97" t="s">
        <v>442</v>
      </c>
      <c r="AJ97" s="32" t="s">
        <v>442</v>
      </c>
      <c r="AM97" t="s">
        <v>505</v>
      </c>
      <c r="AN97" s="33">
        <v>97</v>
      </c>
    </row>
    <row r="98" spans="1:40" x14ac:dyDescent="0.55000000000000004">
      <c r="A98" t="s">
        <v>1144</v>
      </c>
      <c r="B98" t="s">
        <v>460</v>
      </c>
      <c r="C98">
        <v>50</v>
      </c>
      <c r="D98" t="s">
        <v>430</v>
      </c>
      <c r="E98" t="s">
        <v>431</v>
      </c>
      <c r="F98" t="s">
        <v>1145</v>
      </c>
      <c r="G98" t="s">
        <v>869</v>
      </c>
      <c r="H98">
        <f t="shared" si="22"/>
        <v>54</v>
      </c>
      <c r="I98" t="s">
        <v>855</v>
      </c>
      <c r="J98" t="s">
        <v>852</v>
      </c>
      <c r="O98">
        <v>2</v>
      </c>
      <c r="P98" s="31" t="s">
        <v>856</v>
      </c>
      <c r="Q98" t="s">
        <v>852</v>
      </c>
      <c r="R98">
        <v>9</v>
      </c>
      <c r="S98" t="s">
        <v>1119</v>
      </c>
      <c r="T98" t="s">
        <v>642</v>
      </c>
      <c r="U98">
        <f t="shared" si="23"/>
        <v>128</v>
      </c>
      <c r="V98" t="s">
        <v>451</v>
      </c>
      <c r="W98" t="s">
        <v>1062</v>
      </c>
      <c r="X98" t="s">
        <v>1063</v>
      </c>
      <c r="Y98" t="s">
        <v>1146</v>
      </c>
      <c r="Z98" t="s">
        <v>1046</v>
      </c>
      <c r="AA98" t="s">
        <v>1147</v>
      </c>
      <c r="AC98" t="s">
        <v>1046</v>
      </c>
      <c r="AD98" s="31" t="s">
        <v>869</v>
      </c>
      <c r="AE98" t="s">
        <v>456</v>
      </c>
      <c r="AF98" t="str">
        <f>IF( P98=T98,"Wrong sequence","Other")</f>
        <v>Other</v>
      </c>
      <c r="AG98" t="str">
        <f>IF( P98=X98,"Wrong sequence","Other")</f>
        <v>Other</v>
      </c>
      <c r="AH98" t="str">
        <f>IF( P98=Z98,"Wrong sequence","Other")</f>
        <v>Other</v>
      </c>
      <c r="AI98" t="str">
        <f>IF( P98&lt;&gt;Z98,"Incorrect assignment","Other")</f>
        <v>Incorrect assignment</v>
      </c>
      <c r="AJ98" s="32" t="s">
        <v>457</v>
      </c>
      <c r="AM98" t="s">
        <v>1148</v>
      </c>
      <c r="AN98" s="33">
        <v>98</v>
      </c>
    </row>
    <row r="99" spans="1:40" x14ac:dyDescent="0.55000000000000004">
      <c r="A99" t="s">
        <v>1149</v>
      </c>
      <c r="B99" t="s">
        <v>429</v>
      </c>
      <c r="C99">
        <v>35</v>
      </c>
      <c r="D99" t="s">
        <v>430</v>
      </c>
      <c r="E99" t="s">
        <v>431</v>
      </c>
      <c r="F99" t="s">
        <v>532</v>
      </c>
      <c r="G99" t="s">
        <v>533</v>
      </c>
      <c r="H99">
        <f t="shared" si="22"/>
        <v>176</v>
      </c>
      <c r="I99" t="s">
        <v>1150</v>
      </c>
      <c r="J99" t="s">
        <v>1151</v>
      </c>
      <c r="K99" t="s">
        <v>1152</v>
      </c>
      <c r="L99" t="s">
        <v>1020</v>
      </c>
      <c r="O99">
        <v>2</v>
      </c>
      <c r="P99" s="31" t="s">
        <v>1153</v>
      </c>
      <c r="Q99" t="s">
        <v>1020</v>
      </c>
      <c r="R99">
        <v>9</v>
      </c>
      <c r="S99" t="s">
        <v>1154</v>
      </c>
      <c r="T99" t="s">
        <v>1151</v>
      </c>
      <c r="U99">
        <f t="shared" si="23"/>
        <v>144</v>
      </c>
      <c r="V99" t="s">
        <v>451</v>
      </c>
      <c r="AC99" t="s">
        <v>1155</v>
      </c>
      <c r="AD99" s="31" t="s">
        <v>1151</v>
      </c>
      <c r="AE99" t="s">
        <v>456</v>
      </c>
      <c r="AF99" t="str">
        <f>IF( P99=T99,"Wrong sequence","Other")</f>
        <v>Other</v>
      </c>
      <c r="AG99" t="str">
        <f>IF( P99=X99,"Wrong sequence","Other")</f>
        <v>Other</v>
      </c>
      <c r="AH99" t="str">
        <f>IF( P99=Z99,"Wrong sequence","Other")</f>
        <v>Other</v>
      </c>
      <c r="AI99" t="str">
        <f>IF( P99&lt;&gt;Z99,"Incorrect assignment","Other")</f>
        <v>Incorrect assignment</v>
      </c>
      <c r="AJ99" s="32" t="s">
        <v>457</v>
      </c>
      <c r="AM99" t="s">
        <v>1009</v>
      </c>
      <c r="AN99" s="33">
        <v>99</v>
      </c>
    </row>
    <row r="100" spans="1:40" x14ac:dyDescent="0.55000000000000004">
      <c r="A100" t="s">
        <v>1156</v>
      </c>
      <c r="B100" t="s">
        <v>460</v>
      </c>
      <c r="C100">
        <v>70</v>
      </c>
      <c r="D100" t="s">
        <v>430</v>
      </c>
      <c r="E100" t="s">
        <v>431</v>
      </c>
      <c r="F100" t="s">
        <v>667</v>
      </c>
      <c r="G100" t="s">
        <v>533</v>
      </c>
      <c r="H100">
        <f t="shared" si="22"/>
        <v>176</v>
      </c>
      <c r="I100" t="s">
        <v>1157</v>
      </c>
      <c r="J100" t="s">
        <v>1158</v>
      </c>
      <c r="K100" t="s">
        <v>1159</v>
      </c>
      <c r="L100" t="s">
        <v>1160</v>
      </c>
      <c r="M100" t="s">
        <v>1161</v>
      </c>
      <c r="N100" t="s">
        <v>881</v>
      </c>
      <c r="O100">
        <v>2</v>
      </c>
      <c r="P100" s="31" t="s">
        <v>881</v>
      </c>
      <c r="Q100" t="s">
        <v>881</v>
      </c>
      <c r="R100">
        <v>9</v>
      </c>
      <c r="S100" t="s">
        <v>1162</v>
      </c>
      <c r="T100" t="s">
        <v>1163</v>
      </c>
      <c r="U100">
        <f t="shared" si="23"/>
        <v>169</v>
      </c>
      <c r="V100" t="s">
        <v>451</v>
      </c>
      <c r="W100" t="s">
        <v>1164</v>
      </c>
      <c r="Y100" t="s">
        <v>1165</v>
      </c>
      <c r="Z100" t="s">
        <v>1166</v>
      </c>
      <c r="AA100" t="s">
        <v>1167</v>
      </c>
      <c r="AC100" t="s">
        <v>881</v>
      </c>
      <c r="AD100" s="31" t="s">
        <v>881</v>
      </c>
      <c r="AE100" t="s">
        <v>440</v>
      </c>
      <c r="AI100" t="s">
        <v>442</v>
      </c>
      <c r="AJ100" s="32" t="s">
        <v>442</v>
      </c>
      <c r="AM100" t="s">
        <v>1083</v>
      </c>
      <c r="AN100" s="33">
        <v>100</v>
      </c>
    </row>
    <row r="101" spans="1:40" x14ac:dyDescent="0.55000000000000004">
      <c r="A101" t="s">
        <v>1168</v>
      </c>
      <c r="B101" t="s">
        <v>460</v>
      </c>
      <c r="C101">
        <v>16</v>
      </c>
      <c r="D101" t="s">
        <v>430</v>
      </c>
      <c r="E101" t="s">
        <v>431</v>
      </c>
      <c r="F101" t="s">
        <v>1169</v>
      </c>
      <c r="G101" t="s">
        <v>1170</v>
      </c>
      <c r="H101">
        <f t="shared" si="22"/>
        <v>204</v>
      </c>
      <c r="I101" t="s">
        <v>1171</v>
      </c>
      <c r="J101" t="s">
        <v>481</v>
      </c>
      <c r="O101">
        <v>2</v>
      </c>
      <c r="P101" s="31" t="s">
        <v>486</v>
      </c>
      <c r="Q101" t="s">
        <v>481</v>
      </c>
      <c r="R101">
        <v>9</v>
      </c>
      <c r="S101" t="s">
        <v>1172</v>
      </c>
      <c r="T101" t="s">
        <v>481</v>
      </c>
      <c r="U101">
        <f t="shared" si="23"/>
        <v>46</v>
      </c>
      <c r="V101" t="s">
        <v>451</v>
      </c>
      <c r="W101" t="s">
        <v>667</v>
      </c>
      <c r="X101" t="s">
        <v>511</v>
      </c>
      <c r="Y101" t="s">
        <v>1173</v>
      </c>
      <c r="AA101" t="s">
        <v>1174</v>
      </c>
      <c r="AB101" t="s">
        <v>921</v>
      </c>
      <c r="AC101" t="s">
        <v>921</v>
      </c>
      <c r="AD101" s="31" t="s">
        <v>920</v>
      </c>
      <c r="AE101" t="s">
        <v>456</v>
      </c>
      <c r="AF101" t="str">
        <f>IF( P101=T101,"Wrong sequence","Other")</f>
        <v>Other</v>
      </c>
      <c r="AG101" t="str">
        <f>IF( P101=X101,"Wrong sequence","Other")</f>
        <v>Other</v>
      </c>
      <c r="AH101" t="str">
        <f>IF( P101=Z101,"Wrong sequence","Other")</f>
        <v>Other</v>
      </c>
      <c r="AI101" t="str">
        <f>IF( P101&lt;&gt;Z101,"Incorrect assignment","Other")</f>
        <v>Incorrect assignment</v>
      </c>
      <c r="AJ101" s="32" t="s">
        <v>457</v>
      </c>
      <c r="AM101" t="s">
        <v>1128</v>
      </c>
      <c r="AN101" s="33">
        <v>101</v>
      </c>
    </row>
    <row r="102" spans="1:40" x14ac:dyDescent="0.55000000000000004">
      <c r="A102" t="s">
        <v>1175</v>
      </c>
      <c r="B102" t="s">
        <v>460</v>
      </c>
      <c r="C102">
        <v>27</v>
      </c>
      <c r="D102" t="s">
        <v>430</v>
      </c>
      <c r="E102" t="s">
        <v>431</v>
      </c>
      <c r="F102" t="s">
        <v>1176</v>
      </c>
      <c r="G102" t="s">
        <v>1177</v>
      </c>
      <c r="H102">
        <f t="shared" si="22"/>
        <v>182</v>
      </c>
      <c r="I102" t="s">
        <v>638</v>
      </c>
      <c r="J102" t="s">
        <v>639</v>
      </c>
      <c r="O102">
        <v>2</v>
      </c>
      <c r="P102" s="31" t="s">
        <v>702</v>
      </c>
      <c r="Q102" t="s">
        <v>639</v>
      </c>
      <c r="R102">
        <v>9</v>
      </c>
      <c r="S102" t="s">
        <v>538</v>
      </c>
      <c r="T102" t="s">
        <v>795</v>
      </c>
      <c r="U102">
        <f t="shared" si="23"/>
        <v>164</v>
      </c>
      <c r="V102" t="s">
        <v>451</v>
      </c>
      <c r="W102" t="s">
        <v>638</v>
      </c>
      <c r="X102" t="s">
        <v>639</v>
      </c>
      <c r="Y102" t="s">
        <v>1178</v>
      </c>
      <c r="Z102" t="s">
        <v>1179</v>
      </c>
      <c r="AC102" t="s">
        <v>702</v>
      </c>
      <c r="AD102" s="31" t="s">
        <v>639</v>
      </c>
      <c r="AE102" t="s">
        <v>440</v>
      </c>
      <c r="AI102" t="s">
        <v>442</v>
      </c>
      <c r="AJ102" s="32" t="s">
        <v>442</v>
      </c>
      <c r="AM102" t="s">
        <v>1180</v>
      </c>
      <c r="AN102" s="33">
        <v>102</v>
      </c>
    </row>
    <row r="103" spans="1:40" x14ac:dyDescent="0.55000000000000004">
      <c r="A103" t="s">
        <v>1181</v>
      </c>
      <c r="B103" t="s">
        <v>460</v>
      </c>
      <c r="C103">
        <v>57</v>
      </c>
      <c r="D103" t="s">
        <v>430</v>
      </c>
      <c r="E103" t="s">
        <v>431</v>
      </c>
      <c r="F103" t="s">
        <v>854</v>
      </c>
      <c r="G103" t="s">
        <v>598</v>
      </c>
      <c r="H103">
        <f t="shared" si="22"/>
        <v>142</v>
      </c>
      <c r="I103" t="s">
        <v>438</v>
      </c>
      <c r="J103" t="s">
        <v>439</v>
      </c>
      <c r="O103">
        <v>1</v>
      </c>
      <c r="P103" s="31" t="s">
        <v>439</v>
      </c>
      <c r="Q103" t="s">
        <v>439</v>
      </c>
      <c r="R103">
        <v>1</v>
      </c>
      <c r="S103" t="s">
        <v>621</v>
      </c>
      <c r="T103" t="s">
        <v>516</v>
      </c>
      <c r="U103">
        <f t="shared" si="23"/>
        <v>48</v>
      </c>
      <c r="V103" t="s">
        <v>451</v>
      </c>
      <c r="W103" t="s">
        <v>1182</v>
      </c>
      <c r="Y103" t="s">
        <v>638</v>
      </c>
      <c r="Z103" t="s">
        <v>702</v>
      </c>
      <c r="AC103" t="s">
        <v>516</v>
      </c>
      <c r="AD103" s="31" t="s">
        <v>516</v>
      </c>
      <c r="AE103" t="s">
        <v>456</v>
      </c>
      <c r="AF103" t="str">
        <f>IF( P103=T103,"Wrong sequence","Other")</f>
        <v>Other</v>
      </c>
      <c r="AG103" t="str">
        <f>IF( P103=X103,"Wrong sequence","Other")</f>
        <v>Other</v>
      </c>
      <c r="AH103" t="str">
        <f>IF( P103=Z103,"Wrong sequence","Other")</f>
        <v>Other</v>
      </c>
      <c r="AI103" t="str">
        <f>IF( P103&lt;&gt;Z103,"Incorrect assignment","Other")</f>
        <v>Incorrect assignment</v>
      </c>
      <c r="AJ103" s="32" t="s">
        <v>457</v>
      </c>
      <c r="AM103" t="s">
        <v>1095</v>
      </c>
      <c r="AN103" s="33">
        <v>103</v>
      </c>
    </row>
    <row r="104" spans="1:40" x14ac:dyDescent="0.55000000000000004">
      <c r="A104" t="s">
        <v>1183</v>
      </c>
      <c r="B104" t="s">
        <v>460</v>
      </c>
      <c r="C104">
        <v>64</v>
      </c>
      <c r="D104" t="s">
        <v>430</v>
      </c>
      <c r="E104" t="s">
        <v>431</v>
      </c>
      <c r="F104" t="s">
        <v>1184</v>
      </c>
      <c r="G104" t="s">
        <v>873</v>
      </c>
      <c r="H104">
        <f t="shared" si="22"/>
        <v>55</v>
      </c>
      <c r="I104" t="s">
        <v>855</v>
      </c>
      <c r="J104" t="s">
        <v>852</v>
      </c>
      <c r="O104">
        <v>2</v>
      </c>
      <c r="P104" s="31" t="s">
        <v>856</v>
      </c>
      <c r="Q104" t="s">
        <v>852</v>
      </c>
      <c r="R104">
        <v>9</v>
      </c>
      <c r="S104" t="s">
        <v>546</v>
      </c>
      <c r="T104" t="s">
        <v>547</v>
      </c>
      <c r="U104">
        <f t="shared" si="23"/>
        <v>56</v>
      </c>
      <c r="V104" t="s">
        <v>451</v>
      </c>
      <c r="AC104" t="s">
        <v>547</v>
      </c>
      <c r="AD104" s="31" t="s">
        <v>547</v>
      </c>
      <c r="AE104" t="s">
        <v>456</v>
      </c>
      <c r="AF104" t="str">
        <f>IF( P104=T104,"Wrong sequence","Other")</f>
        <v>Other</v>
      </c>
      <c r="AG104" t="str">
        <f>IF( P104=X104,"Wrong sequence","Other")</f>
        <v>Other</v>
      </c>
      <c r="AH104" t="str">
        <f>IF( P104=Z104,"Wrong sequence","Other")</f>
        <v>Other</v>
      </c>
      <c r="AI104" t="str">
        <f>IF( P104&lt;&gt;Z104,"Incorrect assignment","Other")</f>
        <v>Incorrect assignment</v>
      </c>
      <c r="AJ104" s="32" t="s">
        <v>457</v>
      </c>
      <c r="AM104" t="s">
        <v>1185</v>
      </c>
      <c r="AN104">
        <v>104</v>
      </c>
    </row>
    <row r="105" spans="1:40" x14ac:dyDescent="0.55000000000000004">
      <c r="A105" t="s">
        <v>1186</v>
      </c>
      <c r="B105" t="s">
        <v>460</v>
      </c>
      <c r="C105">
        <v>39</v>
      </c>
      <c r="D105" t="s">
        <v>430</v>
      </c>
      <c r="E105" t="s">
        <v>431</v>
      </c>
      <c r="F105" t="s">
        <v>1187</v>
      </c>
      <c r="G105" t="s">
        <v>1097</v>
      </c>
      <c r="H105">
        <f t="shared" si="22"/>
        <v>177</v>
      </c>
      <c r="I105" t="s">
        <v>1188</v>
      </c>
      <c r="J105" t="s">
        <v>1128</v>
      </c>
      <c r="O105">
        <v>2</v>
      </c>
      <c r="P105" s="31" t="s">
        <v>1129</v>
      </c>
      <c r="Q105" t="s">
        <v>1128</v>
      </c>
      <c r="R105">
        <v>9</v>
      </c>
      <c r="S105" t="s">
        <v>1189</v>
      </c>
      <c r="T105" t="s">
        <v>1190</v>
      </c>
      <c r="U105">
        <f t="shared" si="23"/>
        <v>172</v>
      </c>
      <c r="V105" t="s">
        <v>451</v>
      </c>
      <c r="W105" t="s">
        <v>1191</v>
      </c>
      <c r="X105" t="s">
        <v>741</v>
      </c>
      <c r="AC105" t="s">
        <v>742</v>
      </c>
      <c r="AD105" s="31" t="s">
        <v>741</v>
      </c>
      <c r="AE105" t="s">
        <v>456</v>
      </c>
      <c r="AF105" t="str">
        <f>IF( P105=T105,"Wrong sequence","Other")</f>
        <v>Other</v>
      </c>
      <c r="AG105" t="str">
        <f>IF( P105=X105,"Wrong sequence","Other")</f>
        <v>Other</v>
      </c>
      <c r="AH105" t="str">
        <f>IF( P105=Z105,"Wrong sequence","Other")</f>
        <v>Other</v>
      </c>
      <c r="AI105" t="str">
        <f>IF( P105&lt;&gt;Z105,"Incorrect assignment","Other")</f>
        <v>Incorrect assignment</v>
      </c>
      <c r="AJ105" s="32" t="s">
        <v>457</v>
      </c>
      <c r="AM105" t="s">
        <v>1192</v>
      </c>
      <c r="AN105">
        <v>105</v>
      </c>
    </row>
    <row r="106" spans="1:40" x14ac:dyDescent="0.55000000000000004">
      <c r="A106" t="s">
        <v>1193</v>
      </c>
      <c r="B106" t="s">
        <v>460</v>
      </c>
      <c r="C106">
        <v>1</v>
      </c>
      <c r="D106" t="s">
        <v>430</v>
      </c>
      <c r="E106" t="s">
        <v>445</v>
      </c>
      <c r="F106" t="s">
        <v>560</v>
      </c>
      <c r="G106" t="s">
        <v>561</v>
      </c>
      <c r="H106">
        <f t="shared" si="22"/>
        <v>147</v>
      </c>
      <c r="I106" t="s">
        <v>566</v>
      </c>
      <c r="J106" t="s">
        <v>529</v>
      </c>
      <c r="O106">
        <v>1</v>
      </c>
      <c r="P106" s="31" t="s">
        <v>530</v>
      </c>
      <c r="Q106" t="s">
        <v>529</v>
      </c>
      <c r="R106">
        <v>9</v>
      </c>
      <c r="S106" t="s">
        <v>560</v>
      </c>
      <c r="T106" t="s">
        <v>561</v>
      </c>
      <c r="U106">
        <f t="shared" si="23"/>
        <v>147</v>
      </c>
      <c r="V106" t="s">
        <v>440</v>
      </c>
      <c r="W106" t="s">
        <v>1194</v>
      </c>
      <c r="X106" t="s">
        <v>529</v>
      </c>
      <c r="AA106" t="s">
        <v>1195</v>
      </c>
      <c r="AB106" t="s">
        <v>1196</v>
      </c>
      <c r="AC106" t="s">
        <v>530</v>
      </c>
      <c r="AD106" s="31" t="s">
        <v>529</v>
      </c>
      <c r="AE106" t="s">
        <v>440</v>
      </c>
      <c r="AI106" t="s">
        <v>442</v>
      </c>
      <c r="AJ106" s="32" t="s">
        <v>442</v>
      </c>
      <c r="AM106" t="s">
        <v>981</v>
      </c>
      <c r="AN106">
        <v>106</v>
      </c>
    </row>
    <row r="107" spans="1:40" x14ac:dyDescent="0.55000000000000004">
      <c r="A107" t="s">
        <v>1197</v>
      </c>
      <c r="B107" t="s">
        <v>429</v>
      </c>
      <c r="C107">
        <v>54</v>
      </c>
      <c r="D107" t="s">
        <v>430</v>
      </c>
      <c r="E107" t="s">
        <v>431</v>
      </c>
      <c r="F107" t="s">
        <v>469</v>
      </c>
      <c r="G107" t="s">
        <v>470</v>
      </c>
      <c r="H107">
        <f t="shared" si="22"/>
        <v>32</v>
      </c>
      <c r="I107" t="s">
        <v>1198</v>
      </c>
      <c r="J107" t="s">
        <v>537</v>
      </c>
      <c r="O107">
        <v>2</v>
      </c>
      <c r="P107" s="31" t="s">
        <v>537</v>
      </c>
      <c r="Q107" t="s">
        <v>537</v>
      </c>
      <c r="R107">
        <v>9</v>
      </c>
      <c r="S107" t="s">
        <v>641</v>
      </c>
      <c r="T107" t="s">
        <v>642</v>
      </c>
      <c r="U107">
        <f t="shared" si="23"/>
        <v>128</v>
      </c>
      <c r="V107" t="s">
        <v>451</v>
      </c>
      <c r="W107" t="s">
        <v>1199</v>
      </c>
      <c r="X107" t="s">
        <v>552</v>
      </c>
      <c r="AC107" t="s">
        <v>644</v>
      </c>
      <c r="AD107" s="31" t="s">
        <v>552</v>
      </c>
      <c r="AE107" t="s">
        <v>456</v>
      </c>
      <c r="AF107" t="str">
        <f t="shared" ref="AF107:AF114" si="28">IF( P107=T107,"Wrong sequence","Other")</f>
        <v>Other</v>
      </c>
      <c r="AG107" t="str">
        <f t="shared" ref="AG107:AG114" si="29">IF( P107=X107,"Wrong sequence","Other")</f>
        <v>Other</v>
      </c>
      <c r="AH107" t="str">
        <f t="shared" ref="AH107:AH114" si="30">IF( P107=Z107,"Wrong sequence","Other")</f>
        <v>Other</v>
      </c>
      <c r="AI107" t="str">
        <f t="shared" ref="AI107:AI114" si="31">IF( P107&lt;&gt;Z107,"Incorrect assignment","Other")</f>
        <v>Incorrect assignment</v>
      </c>
      <c r="AJ107" s="32" t="s">
        <v>457</v>
      </c>
      <c r="AM107" t="s">
        <v>897</v>
      </c>
      <c r="AN107">
        <v>107</v>
      </c>
    </row>
    <row r="108" spans="1:40" x14ac:dyDescent="0.55000000000000004">
      <c r="A108" t="s">
        <v>1200</v>
      </c>
      <c r="B108" t="s">
        <v>460</v>
      </c>
      <c r="C108">
        <v>1</v>
      </c>
      <c r="D108" t="s">
        <v>430</v>
      </c>
      <c r="E108" t="s">
        <v>445</v>
      </c>
      <c r="F108" t="s">
        <v>1201</v>
      </c>
      <c r="G108" t="s">
        <v>561</v>
      </c>
      <c r="H108">
        <f t="shared" si="22"/>
        <v>147</v>
      </c>
      <c r="I108" t="s">
        <v>1202</v>
      </c>
      <c r="J108" t="s">
        <v>529</v>
      </c>
      <c r="K108" t="s">
        <v>1203</v>
      </c>
      <c r="L108" t="s">
        <v>828</v>
      </c>
      <c r="O108">
        <v>2</v>
      </c>
      <c r="P108" s="31" t="s">
        <v>829</v>
      </c>
      <c r="Q108" t="s">
        <v>828</v>
      </c>
      <c r="R108">
        <v>9</v>
      </c>
      <c r="S108" t="s">
        <v>560</v>
      </c>
      <c r="T108" t="s">
        <v>561</v>
      </c>
      <c r="U108">
        <f t="shared" si="23"/>
        <v>147</v>
      </c>
      <c r="V108" t="s">
        <v>440</v>
      </c>
      <c r="W108" t="s">
        <v>1204</v>
      </c>
      <c r="X108" t="s">
        <v>529</v>
      </c>
      <c r="AA108" t="s">
        <v>1205</v>
      </c>
      <c r="AB108" t="s">
        <v>1196</v>
      </c>
      <c r="AC108" t="s">
        <v>530</v>
      </c>
      <c r="AD108" s="31" t="s">
        <v>529</v>
      </c>
      <c r="AE108" t="s">
        <v>456</v>
      </c>
      <c r="AF108" t="str">
        <f t="shared" si="28"/>
        <v>Other</v>
      </c>
      <c r="AG108" t="str">
        <f t="shared" si="29"/>
        <v>Other</v>
      </c>
      <c r="AH108" t="str">
        <f t="shared" si="30"/>
        <v>Other</v>
      </c>
      <c r="AI108" t="str">
        <f t="shared" si="31"/>
        <v>Incorrect assignment</v>
      </c>
      <c r="AJ108" s="32" t="s">
        <v>457</v>
      </c>
      <c r="AM108" t="s">
        <v>1206</v>
      </c>
      <c r="AN108">
        <v>108</v>
      </c>
    </row>
    <row r="109" spans="1:40" x14ac:dyDescent="0.55000000000000004">
      <c r="A109" t="s">
        <v>1207</v>
      </c>
      <c r="B109" t="s">
        <v>429</v>
      </c>
      <c r="C109">
        <v>70</v>
      </c>
      <c r="D109" t="s">
        <v>430</v>
      </c>
      <c r="E109" t="s">
        <v>431</v>
      </c>
      <c r="F109" t="s">
        <v>1208</v>
      </c>
      <c r="G109" t="s">
        <v>869</v>
      </c>
      <c r="H109">
        <f t="shared" si="22"/>
        <v>54</v>
      </c>
      <c r="I109" t="s">
        <v>515</v>
      </c>
      <c r="J109" t="s">
        <v>516</v>
      </c>
      <c r="O109">
        <v>2</v>
      </c>
      <c r="P109" s="31" t="s">
        <v>516</v>
      </c>
      <c r="Q109" t="s">
        <v>516</v>
      </c>
      <c r="R109">
        <v>9</v>
      </c>
      <c r="S109" t="s">
        <v>1209</v>
      </c>
      <c r="T109" t="s">
        <v>869</v>
      </c>
      <c r="U109">
        <f t="shared" si="23"/>
        <v>54</v>
      </c>
      <c r="V109" t="s">
        <v>440</v>
      </c>
      <c r="AC109" t="s">
        <v>1210</v>
      </c>
      <c r="AD109" s="31" t="s">
        <v>1211</v>
      </c>
      <c r="AE109" t="s">
        <v>456</v>
      </c>
      <c r="AF109" t="str">
        <f t="shared" si="28"/>
        <v>Other</v>
      </c>
      <c r="AG109" t="str">
        <f t="shared" si="29"/>
        <v>Other</v>
      </c>
      <c r="AH109" t="str">
        <f t="shared" si="30"/>
        <v>Other</v>
      </c>
      <c r="AI109" t="str">
        <f t="shared" si="31"/>
        <v>Incorrect assignment</v>
      </c>
      <c r="AJ109" s="32" t="s">
        <v>457</v>
      </c>
      <c r="AM109" t="s">
        <v>1212</v>
      </c>
      <c r="AN109">
        <v>109</v>
      </c>
    </row>
    <row r="110" spans="1:40" x14ac:dyDescent="0.55000000000000004">
      <c r="A110" t="s">
        <v>1213</v>
      </c>
      <c r="B110" t="s">
        <v>429</v>
      </c>
      <c r="C110">
        <v>29</v>
      </c>
      <c r="D110" t="s">
        <v>430</v>
      </c>
      <c r="E110" t="s">
        <v>431</v>
      </c>
      <c r="F110" t="s">
        <v>1214</v>
      </c>
      <c r="G110" t="s">
        <v>873</v>
      </c>
      <c r="H110">
        <f t="shared" si="22"/>
        <v>55</v>
      </c>
      <c r="I110" t="s">
        <v>438</v>
      </c>
      <c r="J110" t="s">
        <v>439</v>
      </c>
      <c r="O110">
        <v>2</v>
      </c>
      <c r="P110" s="31" t="s">
        <v>439</v>
      </c>
      <c r="Q110" t="s">
        <v>439</v>
      </c>
      <c r="R110">
        <v>1</v>
      </c>
      <c r="S110" t="s">
        <v>646</v>
      </c>
      <c r="T110" t="s">
        <v>470</v>
      </c>
      <c r="U110">
        <f t="shared" si="23"/>
        <v>32</v>
      </c>
      <c r="V110" t="s">
        <v>451</v>
      </c>
      <c r="W110" t="s">
        <v>1215</v>
      </c>
      <c r="X110" t="s">
        <v>1216</v>
      </c>
      <c r="AC110" t="s">
        <v>477</v>
      </c>
      <c r="AD110" s="31" t="s">
        <v>470</v>
      </c>
      <c r="AE110" t="s">
        <v>456</v>
      </c>
      <c r="AF110" t="str">
        <f t="shared" si="28"/>
        <v>Other</v>
      </c>
      <c r="AG110" t="str">
        <f t="shared" si="29"/>
        <v>Other</v>
      </c>
      <c r="AH110" t="str">
        <f t="shared" si="30"/>
        <v>Other</v>
      </c>
      <c r="AI110" t="str">
        <f t="shared" si="31"/>
        <v>Incorrect assignment</v>
      </c>
      <c r="AJ110" s="32" t="s">
        <v>457</v>
      </c>
      <c r="AM110" t="s">
        <v>552</v>
      </c>
      <c r="AN110">
        <v>110</v>
      </c>
    </row>
    <row r="111" spans="1:40" x14ac:dyDescent="0.55000000000000004">
      <c r="A111" t="s">
        <v>1217</v>
      </c>
      <c r="B111" t="s">
        <v>429</v>
      </c>
      <c r="C111">
        <v>60</v>
      </c>
      <c r="D111" t="s">
        <v>430</v>
      </c>
      <c r="E111" t="s">
        <v>431</v>
      </c>
      <c r="F111" t="s">
        <v>597</v>
      </c>
      <c r="G111" t="s">
        <v>598</v>
      </c>
      <c r="H111">
        <f t="shared" si="22"/>
        <v>142</v>
      </c>
      <c r="I111" t="s">
        <v>1218</v>
      </c>
      <c r="J111" t="s">
        <v>1219</v>
      </c>
      <c r="K111" t="s">
        <v>1220</v>
      </c>
      <c r="L111" t="s">
        <v>950</v>
      </c>
      <c r="M111" t="s">
        <v>438</v>
      </c>
      <c r="N111" t="s">
        <v>439</v>
      </c>
      <c r="O111">
        <v>2</v>
      </c>
      <c r="P111" s="31" t="s">
        <v>439</v>
      </c>
      <c r="Q111" t="s">
        <v>439</v>
      </c>
      <c r="R111">
        <v>1</v>
      </c>
      <c r="S111" t="s">
        <v>1221</v>
      </c>
      <c r="T111" t="s">
        <v>1222</v>
      </c>
      <c r="U111">
        <f t="shared" si="23"/>
        <v>157</v>
      </c>
      <c r="V111" t="s">
        <v>451</v>
      </c>
      <c r="W111" t="s">
        <v>1223</v>
      </c>
      <c r="X111" t="s">
        <v>1224</v>
      </c>
      <c r="Y111" t="s">
        <v>1225</v>
      </c>
      <c r="Z111" t="s">
        <v>1226</v>
      </c>
      <c r="AA111" t="s">
        <v>1227</v>
      </c>
      <c r="AC111" t="s">
        <v>1228</v>
      </c>
      <c r="AD111" s="31" t="s">
        <v>1229</v>
      </c>
      <c r="AE111" t="s">
        <v>456</v>
      </c>
      <c r="AF111" t="str">
        <f t="shared" si="28"/>
        <v>Other</v>
      </c>
      <c r="AG111" t="str">
        <f t="shared" si="29"/>
        <v>Other</v>
      </c>
      <c r="AH111" t="str">
        <f t="shared" si="30"/>
        <v>Other</v>
      </c>
      <c r="AI111" t="str">
        <f t="shared" si="31"/>
        <v>Incorrect assignment</v>
      </c>
      <c r="AJ111" s="32" t="s">
        <v>457</v>
      </c>
      <c r="AM111" t="s">
        <v>574</v>
      </c>
      <c r="AN111">
        <v>111</v>
      </c>
    </row>
    <row r="112" spans="1:40" x14ac:dyDescent="0.55000000000000004">
      <c r="A112" t="s">
        <v>1230</v>
      </c>
      <c r="B112" t="s">
        <v>460</v>
      </c>
      <c r="C112">
        <v>18</v>
      </c>
      <c r="D112" t="s">
        <v>430</v>
      </c>
      <c r="E112" t="s">
        <v>431</v>
      </c>
      <c r="F112" t="s">
        <v>937</v>
      </c>
      <c r="G112" t="s">
        <v>1089</v>
      </c>
      <c r="H112">
        <f t="shared" si="22"/>
        <v>151</v>
      </c>
      <c r="I112" t="s">
        <v>1231</v>
      </c>
      <c r="J112" t="s">
        <v>1095</v>
      </c>
      <c r="O112">
        <v>2</v>
      </c>
      <c r="P112" s="31" t="s">
        <v>1094</v>
      </c>
      <c r="Q112" t="s">
        <v>1095</v>
      </c>
      <c r="R112">
        <v>9</v>
      </c>
      <c r="S112" t="s">
        <v>1232</v>
      </c>
      <c r="T112" t="s">
        <v>1097</v>
      </c>
      <c r="U112">
        <f t="shared" si="23"/>
        <v>177</v>
      </c>
      <c r="V112" t="s">
        <v>451</v>
      </c>
      <c r="W112" t="s">
        <v>937</v>
      </c>
      <c r="X112" t="s">
        <v>1089</v>
      </c>
      <c r="Y112" t="s">
        <v>1233</v>
      </c>
      <c r="Z112" t="s">
        <v>1102</v>
      </c>
      <c r="AC112" t="s">
        <v>1102</v>
      </c>
      <c r="AD112" s="31" t="s">
        <v>1102</v>
      </c>
      <c r="AE112" t="s">
        <v>456</v>
      </c>
      <c r="AF112" t="str">
        <f t="shared" si="28"/>
        <v>Other</v>
      </c>
      <c r="AG112" t="str">
        <f t="shared" si="29"/>
        <v>Other</v>
      </c>
      <c r="AH112" t="str">
        <f t="shared" si="30"/>
        <v>Other</v>
      </c>
      <c r="AI112" t="str">
        <f t="shared" si="31"/>
        <v>Incorrect assignment</v>
      </c>
      <c r="AJ112" s="32" t="s">
        <v>457</v>
      </c>
      <c r="AM112" t="s">
        <v>1234</v>
      </c>
      <c r="AN112">
        <v>112</v>
      </c>
    </row>
    <row r="113" spans="1:40" x14ac:dyDescent="0.55000000000000004">
      <c r="A113" t="s">
        <v>1235</v>
      </c>
      <c r="B113" t="s">
        <v>429</v>
      </c>
      <c r="C113">
        <v>29</v>
      </c>
      <c r="D113" t="s">
        <v>430</v>
      </c>
      <c r="E113" t="s">
        <v>431</v>
      </c>
      <c r="F113" t="s">
        <v>1236</v>
      </c>
      <c r="G113" t="s">
        <v>736</v>
      </c>
      <c r="H113">
        <f t="shared" si="22"/>
        <v>178</v>
      </c>
      <c r="I113" t="s">
        <v>1237</v>
      </c>
      <c r="J113" t="s">
        <v>1148</v>
      </c>
      <c r="O113">
        <v>1</v>
      </c>
      <c r="P113" s="31" t="s">
        <v>1238</v>
      </c>
      <c r="Q113" t="s">
        <v>1148</v>
      </c>
      <c r="R113">
        <v>9</v>
      </c>
      <c r="S113" t="s">
        <v>1239</v>
      </c>
      <c r="T113" t="s">
        <v>810</v>
      </c>
      <c r="U113">
        <f t="shared" si="23"/>
        <v>43</v>
      </c>
      <c r="V113" t="s">
        <v>451</v>
      </c>
      <c r="W113" t="s">
        <v>1240</v>
      </c>
      <c r="X113" t="s">
        <v>738</v>
      </c>
      <c r="AC113" t="s">
        <v>652</v>
      </c>
      <c r="AD113" s="31" t="s">
        <v>810</v>
      </c>
      <c r="AE113" t="s">
        <v>456</v>
      </c>
      <c r="AF113" t="str">
        <f t="shared" si="28"/>
        <v>Other</v>
      </c>
      <c r="AG113" t="str">
        <f t="shared" si="29"/>
        <v>Other</v>
      </c>
      <c r="AH113" t="str">
        <f t="shared" si="30"/>
        <v>Other</v>
      </c>
      <c r="AI113" t="str">
        <f t="shared" si="31"/>
        <v>Incorrect assignment</v>
      </c>
      <c r="AJ113" s="32" t="s">
        <v>457</v>
      </c>
      <c r="AM113" t="s">
        <v>1229</v>
      </c>
      <c r="AN113">
        <v>113</v>
      </c>
    </row>
    <row r="114" spans="1:40" x14ac:dyDescent="0.55000000000000004">
      <c r="A114" t="s">
        <v>1241</v>
      </c>
      <c r="B114" t="s">
        <v>429</v>
      </c>
      <c r="C114" t="s">
        <v>430</v>
      </c>
      <c r="D114">
        <v>97</v>
      </c>
      <c r="F114" t="s">
        <v>1242</v>
      </c>
      <c r="G114" t="s">
        <v>542</v>
      </c>
      <c r="H114">
        <f t="shared" si="22"/>
        <v>10</v>
      </c>
      <c r="O114">
        <v>1</v>
      </c>
      <c r="P114" s="31" t="s">
        <v>1243</v>
      </c>
      <c r="Q114" t="s">
        <v>542</v>
      </c>
      <c r="R114">
        <v>9</v>
      </c>
      <c r="S114" t="s">
        <v>1244</v>
      </c>
      <c r="T114" s="35" t="s">
        <v>558</v>
      </c>
      <c r="U114">
        <f t="shared" si="23"/>
        <v>12</v>
      </c>
      <c r="V114" t="s">
        <v>451</v>
      </c>
      <c r="W114" t="s">
        <v>1245</v>
      </c>
      <c r="X114" t="s">
        <v>511</v>
      </c>
      <c r="AC114" t="s">
        <v>558</v>
      </c>
      <c r="AD114" s="31" t="s">
        <v>558</v>
      </c>
      <c r="AE114" t="s">
        <v>456</v>
      </c>
      <c r="AF114" t="str">
        <f t="shared" si="28"/>
        <v>Other</v>
      </c>
      <c r="AG114" t="str">
        <f t="shared" si="29"/>
        <v>Other</v>
      </c>
      <c r="AH114" t="str">
        <f t="shared" si="30"/>
        <v>Other</v>
      </c>
      <c r="AI114" t="str">
        <f t="shared" si="31"/>
        <v>Incorrect assignment</v>
      </c>
      <c r="AJ114" s="32" t="s">
        <v>457</v>
      </c>
      <c r="AM114" t="s">
        <v>496</v>
      </c>
      <c r="AN114">
        <v>114</v>
      </c>
    </row>
    <row r="115" spans="1:40" x14ac:dyDescent="0.55000000000000004">
      <c r="A115" t="s">
        <v>1246</v>
      </c>
      <c r="B115" t="s">
        <v>460</v>
      </c>
      <c r="C115">
        <v>67</v>
      </c>
      <c r="D115" t="s">
        <v>430</v>
      </c>
      <c r="E115" t="s">
        <v>431</v>
      </c>
      <c r="F115" t="s">
        <v>1247</v>
      </c>
      <c r="G115" t="s">
        <v>869</v>
      </c>
      <c r="H115">
        <f t="shared" si="22"/>
        <v>54</v>
      </c>
      <c r="I115" t="s">
        <v>515</v>
      </c>
      <c r="J115" t="s">
        <v>516</v>
      </c>
      <c r="O115">
        <v>2</v>
      </c>
      <c r="P115" s="31" t="s">
        <v>516</v>
      </c>
      <c r="Q115" t="s">
        <v>516</v>
      </c>
      <c r="R115">
        <v>9</v>
      </c>
      <c r="S115" t="s">
        <v>1248</v>
      </c>
      <c r="T115" t="s">
        <v>869</v>
      </c>
      <c r="U115">
        <f t="shared" si="23"/>
        <v>54</v>
      </c>
      <c r="V115" t="s">
        <v>440</v>
      </c>
      <c r="W115" t="s">
        <v>515</v>
      </c>
      <c r="X115" t="s">
        <v>516</v>
      </c>
      <c r="AC115" t="s">
        <v>516</v>
      </c>
      <c r="AD115" s="31" t="s">
        <v>516</v>
      </c>
      <c r="AE115" t="s">
        <v>440</v>
      </c>
      <c r="AI115" t="s">
        <v>442</v>
      </c>
      <c r="AJ115" s="32" t="s">
        <v>442</v>
      </c>
      <c r="AM115" t="s">
        <v>1249</v>
      </c>
      <c r="AN115">
        <v>115</v>
      </c>
    </row>
    <row r="116" spans="1:40" x14ac:dyDescent="0.55000000000000004">
      <c r="A116" t="s">
        <v>1250</v>
      </c>
      <c r="B116" t="s">
        <v>429</v>
      </c>
      <c r="C116">
        <v>28</v>
      </c>
      <c r="D116" t="s">
        <v>430</v>
      </c>
      <c r="E116" t="s">
        <v>431</v>
      </c>
      <c r="F116" t="s">
        <v>597</v>
      </c>
      <c r="G116" t="s">
        <v>598</v>
      </c>
      <c r="H116">
        <f t="shared" si="22"/>
        <v>142</v>
      </c>
      <c r="I116" t="s">
        <v>710</v>
      </c>
      <c r="J116" t="s">
        <v>511</v>
      </c>
      <c r="K116" t="s">
        <v>578</v>
      </c>
      <c r="L116" t="s">
        <v>579</v>
      </c>
      <c r="O116">
        <v>1</v>
      </c>
      <c r="P116" s="31" t="s">
        <v>580</v>
      </c>
      <c r="Q116" t="s">
        <v>579</v>
      </c>
      <c r="R116">
        <v>9</v>
      </c>
      <c r="S116" t="s">
        <v>1251</v>
      </c>
      <c r="T116" s="35" t="s">
        <v>579</v>
      </c>
      <c r="U116">
        <f t="shared" si="23"/>
        <v>62</v>
      </c>
      <c r="V116" t="s">
        <v>451</v>
      </c>
      <c r="W116" t="s">
        <v>1252</v>
      </c>
      <c r="X116" t="s">
        <v>439</v>
      </c>
      <c r="AC116" t="s">
        <v>439</v>
      </c>
      <c r="AD116" s="31" t="s">
        <v>439</v>
      </c>
      <c r="AE116" t="s">
        <v>456</v>
      </c>
      <c r="AF116" t="str">
        <f>IF( P116=T116,"Wrong sequence","Other")</f>
        <v>Other</v>
      </c>
      <c r="AG116" t="str">
        <f>IF( P116=X116,"Wrong sequence","Other")</f>
        <v>Other</v>
      </c>
      <c r="AH116" t="str">
        <f>IF( P116=Z116,"Wrong sequence","Other")</f>
        <v>Other</v>
      </c>
      <c r="AI116" t="str">
        <f>IF( P116&lt;&gt;Z116,"Incorrect assignment","Other")</f>
        <v>Incorrect assignment</v>
      </c>
      <c r="AJ116" s="32" t="s">
        <v>457</v>
      </c>
      <c r="AM116" t="s">
        <v>1253</v>
      </c>
      <c r="AN116">
        <v>116</v>
      </c>
    </row>
    <row r="117" spans="1:40" x14ac:dyDescent="0.55000000000000004">
      <c r="A117" t="s">
        <v>1254</v>
      </c>
      <c r="B117" t="s">
        <v>429</v>
      </c>
      <c r="C117">
        <v>64</v>
      </c>
      <c r="D117" t="s">
        <v>430</v>
      </c>
      <c r="E117" t="s">
        <v>431</v>
      </c>
      <c r="F117" t="s">
        <v>1039</v>
      </c>
      <c r="G117" t="s">
        <v>511</v>
      </c>
      <c r="H117">
        <f t="shared" si="22"/>
        <v>7</v>
      </c>
      <c r="I117" t="s">
        <v>1255</v>
      </c>
      <c r="J117" t="s">
        <v>974</v>
      </c>
      <c r="O117">
        <v>1</v>
      </c>
      <c r="P117" s="31" t="s">
        <v>1256</v>
      </c>
      <c r="Q117" t="s">
        <v>974</v>
      </c>
      <c r="R117">
        <v>9</v>
      </c>
      <c r="S117" t="s">
        <v>1257</v>
      </c>
      <c r="T117" t="s">
        <v>470</v>
      </c>
      <c r="U117">
        <f t="shared" si="23"/>
        <v>32</v>
      </c>
      <c r="V117" t="s">
        <v>451</v>
      </c>
      <c r="Y117" t="s">
        <v>696</v>
      </c>
      <c r="Z117" t="s">
        <v>644</v>
      </c>
      <c r="AA117" t="s">
        <v>1258</v>
      </c>
      <c r="AC117" t="s">
        <v>644</v>
      </c>
      <c r="AD117" s="31" t="s">
        <v>552</v>
      </c>
      <c r="AE117" t="s">
        <v>456</v>
      </c>
      <c r="AF117" t="str">
        <f>IF( P117=T117,"Wrong sequence","Other")</f>
        <v>Other</v>
      </c>
      <c r="AG117" t="str">
        <f>IF( P117=X117,"Wrong sequence","Other")</f>
        <v>Other</v>
      </c>
      <c r="AH117" t="str">
        <f>IF( P117=Z117,"Wrong sequence","Other")</f>
        <v>Other</v>
      </c>
      <c r="AI117" t="str">
        <f>IF( P117&lt;&gt;Z117,"Incorrect assignment","Other")</f>
        <v>Incorrect assignment</v>
      </c>
      <c r="AJ117" s="32" t="s">
        <v>457</v>
      </c>
      <c r="AM117" t="s">
        <v>611</v>
      </c>
      <c r="AN117">
        <v>117</v>
      </c>
    </row>
    <row r="118" spans="1:40" x14ac:dyDescent="0.55000000000000004">
      <c r="A118" t="s">
        <v>1259</v>
      </c>
      <c r="B118" t="s">
        <v>460</v>
      </c>
      <c r="C118">
        <v>27</v>
      </c>
      <c r="D118" t="s">
        <v>430</v>
      </c>
      <c r="E118" t="s">
        <v>431</v>
      </c>
      <c r="F118" t="s">
        <v>1260</v>
      </c>
      <c r="G118" t="s">
        <v>1097</v>
      </c>
      <c r="H118">
        <f t="shared" si="22"/>
        <v>177</v>
      </c>
      <c r="I118" t="s">
        <v>1261</v>
      </c>
      <c r="J118" t="s">
        <v>1095</v>
      </c>
      <c r="O118">
        <v>2</v>
      </c>
      <c r="P118" s="31" t="s">
        <v>1094</v>
      </c>
      <c r="Q118" t="s">
        <v>1095</v>
      </c>
      <c r="R118">
        <v>9</v>
      </c>
      <c r="S118" t="s">
        <v>1262</v>
      </c>
      <c r="T118" t="s">
        <v>736</v>
      </c>
      <c r="U118">
        <f t="shared" si="23"/>
        <v>178</v>
      </c>
      <c r="V118" t="s">
        <v>451</v>
      </c>
      <c r="W118" t="s">
        <v>986</v>
      </c>
      <c r="X118" t="s">
        <v>987</v>
      </c>
      <c r="AC118" t="s">
        <v>988</v>
      </c>
      <c r="AD118" s="31" t="s">
        <v>987</v>
      </c>
      <c r="AE118" t="s">
        <v>456</v>
      </c>
      <c r="AF118" t="str">
        <f>IF( P118=T118,"Wrong sequence","Other")</f>
        <v>Other</v>
      </c>
      <c r="AG118" t="str">
        <f>IF( P118=X118,"Wrong sequence","Other")</f>
        <v>Other</v>
      </c>
      <c r="AH118" t="str">
        <f>IF( P118=Z118,"Wrong sequence","Other")</f>
        <v>Other</v>
      </c>
      <c r="AI118" t="str">
        <f>IF( P118&lt;&gt;Z118,"Incorrect assignment","Other")</f>
        <v>Incorrect assignment</v>
      </c>
      <c r="AJ118" s="32" t="s">
        <v>457</v>
      </c>
      <c r="AM118" t="s">
        <v>971</v>
      </c>
      <c r="AN118">
        <v>118</v>
      </c>
    </row>
    <row r="119" spans="1:40" x14ac:dyDescent="0.55000000000000004">
      <c r="A119" t="s">
        <v>1263</v>
      </c>
      <c r="B119" t="s">
        <v>429</v>
      </c>
      <c r="C119">
        <v>45</v>
      </c>
      <c r="D119" t="s">
        <v>430</v>
      </c>
      <c r="E119" t="s">
        <v>431</v>
      </c>
      <c r="F119" t="s">
        <v>1264</v>
      </c>
      <c r="G119" t="s">
        <v>873</v>
      </c>
      <c r="H119">
        <f t="shared" si="22"/>
        <v>55</v>
      </c>
      <c r="O119">
        <v>2</v>
      </c>
      <c r="P119" s="31" t="s">
        <v>1265</v>
      </c>
      <c r="Q119" t="s">
        <v>873</v>
      </c>
      <c r="R119">
        <v>9</v>
      </c>
      <c r="S119" t="s">
        <v>1266</v>
      </c>
      <c r="T119" s="35" t="s">
        <v>873</v>
      </c>
      <c r="U119">
        <f t="shared" si="23"/>
        <v>55</v>
      </c>
      <c r="V119" t="s">
        <v>440</v>
      </c>
      <c r="AC119" t="s">
        <v>439</v>
      </c>
      <c r="AD119" s="31" t="s">
        <v>439</v>
      </c>
      <c r="AE119" t="s">
        <v>456</v>
      </c>
      <c r="AF119" t="str">
        <f>IF( P119=T119,"Wrong sequence","Other")</f>
        <v>Other</v>
      </c>
      <c r="AG119" t="str">
        <f>IF( P119=X119,"Wrong sequence","Other")</f>
        <v>Other</v>
      </c>
      <c r="AH119" t="str">
        <f>IF( P119=Z119,"Wrong sequence","Other")</f>
        <v>Other</v>
      </c>
      <c r="AI119" t="str">
        <f>IF( P119&lt;&gt;Z119,"Incorrect assignment","Other")</f>
        <v>Incorrect assignment</v>
      </c>
      <c r="AJ119" s="32" t="s">
        <v>457</v>
      </c>
      <c r="AM119" t="s">
        <v>1267</v>
      </c>
      <c r="AN119">
        <v>119</v>
      </c>
    </row>
    <row r="120" spans="1:40" x14ac:dyDescent="0.55000000000000004">
      <c r="A120" t="s">
        <v>1268</v>
      </c>
      <c r="B120" t="s">
        <v>460</v>
      </c>
      <c r="C120">
        <v>75</v>
      </c>
      <c r="D120" t="s">
        <v>430</v>
      </c>
      <c r="E120" t="s">
        <v>431</v>
      </c>
      <c r="F120" t="s">
        <v>1269</v>
      </c>
      <c r="G120" t="s">
        <v>468</v>
      </c>
      <c r="H120">
        <f t="shared" si="22"/>
        <v>53</v>
      </c>
      <c r="O120">
        <v>2</v>
      </c>
      <c r="P120" s="31" t="s">
        <v>822</v>
      </c>
      <c r="Q120" t="s">
        <v>468</v>
      </c>
      <c r="R120">
        <v>9</v>
      </c>
      <c r="S120" t="s">
        <v>538</v>
      </c>
      <c r="T120" t="s">
        <v>795</v>
      </c>
      <c r="U120">
        <f t="shared" si="23"/>
        <v>164</v>
      </c>
      <c r="V120" t="s">
        <v>451</v>
      </c>
      <c r="W120" t="s">
        <v>1270</v>
      </c>
      <c r="Y120" t="s">
        <v>1271</v>
      </c>
      <c r="Z120" t="s">
        <v>822</v>
      </c>
      <c r="AC120" t="s">
        <v>822</v>
      </c>
      <c r="AD120" s="31" t="s">
        <v>468</v>
      </c>
      <c r="AE120" t="s">
        <v>440</v>
      </c>
      <c r="AI120" t="s">
        <v>442</v>
      </c>
      <c r="AJ120" s="32" t="s">
        <v>442</v>
      </c>
      <c r="AM120" t="s">
        <v>1272</v>
      </c>
      <c r="AN120">
        <v>120</v>
      </c>
    </row>
    <row r="121" spans="1:40" x14ac:dyDescent="0.55000000000000004">
      <c r="A121" t="s">
        <v>1273</v>
      </c>
      <c r="B121" t="s">
        <v>460</v>
      </c>
      <c r="C121">
        <v>3</v>
      </c>
      <c r="D121" t="s">
        <v>430</v>
      </c>
      <c r="E121" t="s">
        <v>445</v>
      </c>
      <c r="F121" t="s">
        <v>946</v>
      </c>
      <c r="G121" t="s">
        <v>523</v>
      </c>
      <c r="H121">
        <f t="shared" si="22"/>
        <v>86</v>
      </c>
      <c r="I121" t="s">
        <v>945</v>
      </c>
      <c r="J121" t="s">
        <v>903</v>
      </c>
      <c r="K121" t="s">
        <v>1274</v>
      </c>
      <c r="L121" t="s">
        <v>1057</v>
      </c>
      <c r="O121">
        <v>2</v>
      </c>
      <c r="P121" s="31" t="s">
        <v>1275</v>
      </c>
      <c r="Q121" t="s">
        <v>1057</v>
      </c>
      <c r="R121">
        <v>9</v>
      </c>
      <c r="S121" t="s">
        <v>1276</v>
      </c>
      <c r="T121" t="s">
        <v>903</v>
      </c>
      <c r="U121">
        <f t="shared" si="23"/>
        <v>84</v>
      </c>
      <c r="V121" t="s">
        <v>451</v>
      </c>
      <c r="AC121" t="s">
        <v>904</v>
      </c>
      <c r="AD121" s="31" t="s">
        <v>903</v>
      </c>
      <c r="AE121" t="s">
        <v>456</v>
      </c>
      <c r="AF121" t="str">
        <f>IF( P121=T121,"Wrong sequence","Other")</f>
        <v>Other</v>
      </c>
      <c r="AG121" t="str">
        <f>IF( P121=X121,"Wrong sequence","Other")</f>
        <v>Other</v>
      </c>
      <c r="AH121" t="str">
        <f>IF( P121=Z121,"Wrong sequence","Other")</f>
        <v>Other</v>
      </c>
      <c r="AI121" t="str">
        <f>IF( P121&lt;&gt;Z121,"Incorrect assignment","Other")</f>
        <v>Incorrect assignment</v>
      </c>
      <c r="AJ121" s="32" t="s">
        <v>457</v>
      </c>
      <c r="AM121" t="s">
        <v>920</v>
      </c>
      <c r="AN121">
        <v>121</v>
      </c>
    </row>
    <row r="122" spans="1:40" x14ac:dyDescent="0.55000000000000004">
      <c r="A122" t="s">
        <v>1277</v>
      </c>
      <c r="B122" t="s">
        <v>460</v>
      </c>
      <c r="C122">
        <v>35</v>
      </c>
      <c r="D122" t="s">
        <v>430</v>
      </c>
      <c r="E122" t="s">
        <v>431</v>
      </c>
      <c r="F122" t="s">
        <v>482</v>
      </c>
      <c r="G122" t="s">
        <v>816</v>
      </c>
      <c r="H122">
        <f t="shared" si="22"/>
        <v>44</v>
      </c>
      <c r="O122">
        <v>1</v>
      </c>
      <c r="P122" s="31" t="s">
        <v>1278</v>
      </c>
      <c r="Q122" t="s">
        <v>816</v>
      </c>
      <c r="R122">
        <v>9</v>
      </c>
      <c r="S122" t="s">
        <v>1279</v>
      </c>
      <c r="T122" t="s">
        <v>700</v>
      </c>
      <c r="U122">
        <f t="shared" si="23"/>
        <v>143</v>
      </c>
      <c r="V122" t="s">
        <v>451</v>
      </c>
      <c r="W122" t="s">
        <v>1280</v>
      </c>
      <c r="X122" t="s">
        <v>1281</v>
      </c>
      <c r="AC122" t="s">
        <v>700</v>
      </c>
      <c r="AD122" s="31" t="s">
        <v>700</v>
      </c>
      <c r="AE122" t="s">
        <v>456</v>
      </c>
      <c r="AF122" t="str">
        <f>IF( P122=T122,"Wrong sequence","Other")</f>
        <v>Other</v>
      </c>
      <c r="AG122" t="str">
        <f>IF( P122=X122,"Wrong sequence","Other")</f>
        <v>Other</v>
      </c>
      <c r="AH122" t="str">
        <f>IF( P122=Z122,"Wrong sequence","Other")</f>
        <v>Other</v>
      </c>
      <c r="AI122" t="str">
        <f>IF( P122&lt;&gt;Z122,"Incorrect assignment","Other")</f>
        <v>Incorrect assignment</v>
      </c>
      <c r="AJ122" s="32" t="s">
        <v>457</v>
      </c>
      <c r="AM122" t="s">
        <v>628</v>
      </c>
      <c r="AN122">
        <v>122</v>
      </c>
    </row>
    <row r="123" spans="1:40" x14ac:dyDescent="0.55000000000000004">
      <c r="A123" t="s">
        <v>1282</v>
      </c>
      <c r="B123" t="s">
        <v>460</v>
      </c>
      <c r="C123">
        <v>27</v>
      </c>
      <c r="D123" t="s">
        <v>430</v>
      </c>
      <c r="E123" t="s">
        <v>431</v>
      </c>
      <c r="F123" t="s">
        <v>532</v>
      </c>
      <c r="G123" t="s">
        <v>533</v>
      </c>
      <c r="H123">
        <f t="shared" si="22"/>
        <v>176</v>
      </c>
      <c r="I123" t="s">
        <v>1283</v>
      </c>
      <c r="J123" t="s">
        <v>443</v>
      </c>
      <c r="O123">
        <v>1</v>
      </c>
      <c r="P123" s="31" t="s">
        <v>443</v>
      </c>
      <c r="Q123" t="s">
        <v>443</v>
      </c>
      <c r="R123">
        <v>9</v>
      </c>
      <c r="S123" t="s">
        <v>1284</v>
      </c>
      <c r="T123" t="s">
        <v>511</v>
      </c>
      <c r="U123">
        <f t="shared" si="23"/>
        <v>7</v>
      </c>
      <c r="V123" t="s">
        <v>451</v>
      </c>
      <c r="AC123" t="s">
        <v>1002</v>
      </c>
      <c r="AD123" s="31" t="s">
        <v>511</v>
      </c>
      <c r="AE123" t="s">
        <v>456</v>
      </c>
      <c r="AF123" t="str">
        <f>IF( P123=T123,"Wrong sequence","Other")</f>
        <v>Other</v>
      </c>
      <c r="AG123" t="str">
        <f>IF( P123=X123,"Wrong sequence","Other")</f>
        <v>Other</v>
      </c>
      <c r="AH123" t="str">
        <f>IF( P123=Z123,"Wrong sequence","Other")</f>
        <v>Other</v>
      </c>
      <c r="AI123" t="str">
        <f>IF( P123&lt;&gt;Z123,"Incorrect assignment","Other")</f>
        <v>Incorrect assignment</v>
      </c>
      <c r="AJ123" s="32" t="s">
        <v>457</v>
      </c>
      <c r="AM123" t="s">
        <v>1063</v>
      </c>
      <c r="AN123">
        <v>123</v>
      </c>
    </row>
    <row r="124" spans="1:40" x14ac:dyDescent="0.55000000000000004">
      <c r="A124" t="s">
        <v>1285</v>
      </c>
      <c r="B124" t="s">
        <v>429</v>
      </c>
      <c r="C124">
        <v>42</v>
      </c>
      <c r="D124" t="s">
        <v>430</v>
      </c>
      <c r="E124" t="s">
        <v>431</v>
      </c>
      <c r="F124" t="s">
        <v>469</v>
      </c>
      <c r="G124" t="s">
        <v>470</v>
      </c>
      <c r="H124">
        <f t="shared" si="22"/>
        <v>32</v>
      </c>
      <c r="I124" t="s">
        <v>1199</v>
      </c>
      <c r="J124" t="s">
        <v>552</v>
      </c>
      <c r="K124" t="s">
        <v>438</v>
      </c>
      <c r="L124" t="s">
        <v>439</v>
      </c>
      <c r="O124">
        <v>2</v>
      </c>
      <c r="P124" s="31" t="s">
        <v>439</v>
      </c>
      <c r="Q124" t="s">
        <v>439</v>
      </c>
      <c r="R124">
        <v>1</v>
      </c>
      <c r="S124" t="s">
        <v>1286</v>
      </c>
      <c r="T124" t="s">
        <v>470</v>
      </c>
      <c r="U124">
        <f t="shared" si="23"/>
        <v>32</v>
      </c>
      <c r="V124" t="s">
        <v>440</v>
      </c>
      <c r="W124" t="s">
        <v>696</v>
      </c>
      <c r="X124" t="s">
        <v>552</v>
      </c>
      <c r="AA124" t="s">
        <v>809</v>
      </c>
      <c r="AB124" t="s">
        <v>439</v>
      </c>
      <c r="AC124" t="s">
        <v>439</v>
      </c>
      <c r="AD124" s="31" t="s">
        <v>439</v>
      </c>
      <c r="AE124" t="s">
        <v>440</v>
      </c>
      <c r="AI124" t="s">
        <v>442</v>
      </c>
      <c r="AJ124" s="32" t="s">
        <v>442</v>
      </c>
      <c r="AM124" t="s">
        <v>501</v>
      </c>
      <c r="AN124">
        <v>124</v>
      </c>
    </row>
    <row r="125" spans="1:40" x14ac:dyDescent="0.55000000000000004">
      <c r="A125" t="s">
        <v>1287</v>
      </c>
      <c r="B125" t="s">
        <v>429</v>
      </c>
      <c r="C125">
        <v>80</v>
      </c>
      <c r="D125" t="s">
        <v>430</v>
      </c>
      <c r="E125" t="s">
        <v>431</v>
      </c>
      <c r="F125" t="s">
        <v>1288</v>
      </c>
      <c r="G125" t="s">
        <v>1013</v>
      </c>
      <c r="H125">
        <f t="shared" si="22"/>
        <v>205</v>
      </c>
      <c r="I125" t="s">
        <v>1289</v>
      </c>
      <c r="J125" t="s">
        <v>1137</v>
      </c>
      <c r="O125">
        <v>2</v>
      </c>
      <c r="P125" s="31" t="s">
        <v>1290</v>
      </c>
      <c r="Q125" t="s">
        <v>1137</v>
      </c>
      <c r="R125">
        <v>9</v>
      </c>
      <c r="S125" t="s">
        <v>983</v>
      </c>
      <c r="T125" t="s">
        <v>741</v>
      </c>
      <c r="U125">
        <f t="shared" si="23"/>
        <v>152</v>
      </c>
      <c r="V125" t="s">
        <v>451</v>
      </c>
      <c r="AC125" t="s">
        <v>742</v>
      </c>
      <c r="AD125" s="31" t="s">
        <v>741</v>
      </c>
      <c r="AE125" t="s">
        <v>456</v>
      </c>
      <c r="AF125" t="str">
        <f>IF( P125=T125,"Wrong sequence","Other")</f>
        <v>Other</v>
      </c>
      <c r="AG125" t="str">
        <f>IF( P125=X125,"Wrong sequence","Other")</f>
        <v>Other</v>
      </c>
      <c r="AH125" t="str">
        <f>IF( P125=Z125,"Wrong sequence","Other")</f>
        <v>Other</v>
      </c>
      <c r="AI125" t="str">
        <f>IF( P125&lt;&gt;Z125,"Incorrect assignment","Other")</f>
        <v>Incorrect assignment</v>
      </c>
      <c r="AJ125" s="32" t="s">
        <v>457</v>
      </c>
      <c r="AM125" t="s">
        <v>1211</v>
      </c>
      <c r="AN125">
        <v>125</v>
      </c>
    </row>
    <row r="126" spans="1:40" x14ac:dyDescent="0.55000000000000004">
      <c r="A126" t="s">
        <v>1291</v>
      </c>
      <c r="B126" t="s">
        <v>460</v>
      </c>
      <c r="C126">
        <v>2</v>
      </c>
      <c r="D126" t="s">
        <v>430</v>
      </c>
      <c r="E126" t="s">
        <v>445</v>
      </c>
      <c r="F126" t="s">
        <v>830</v>
      </c>
      <c r="G126" t="s">
        <v>561</v>
      </c>
      <c r="H126">
        <f t="shared" si="22"/>
        <v>147</v>
      </c>
      <c r="I126" t="s">
        <v>1292</v>
      </c>
      <c r="J126" t="s">
        <v>525</v>
      </c>
      <c r="K126" t="s">
        <v>1293</v>
      </c>
      <c r="L126" t="s">
        <v>529</v>
      </c>
      <c r="O126">
        <v>2</v>
      </c>
      <c r="P126" s="31" t="s">
        <v>530</v>
      </c>
      <c r="Q126" t="s">
        <v>529</v>
      </c>
      <c r="R126">
        <v>9</v>
      </c>
      <c r="S126" t="s">
        <v>946</v>
      </c>
      <c r="T126" t="s">
        <v>523</v>
      </c>
      <c r="U126">
        <f t="shared" si="23"/>
        <v>86</v>
      </c>
      <c r="V126" t="s">
        <v>451</v>
      </c>
      <c r="W126" t="s">
        <v>566</v>
      </c>
      <c r="X126" t="s">
        <v>529</v>
      </c>
      <c r="AA126" t="s">
        <v>1294</v>
      </c>
      <c r="AB126" t="s">
        <v>1295</v>
      </c>
      <c r="AC126" t="s">
        <v>530</v>
      </c>
      <c r="AD126" s="31" t="s">
        <v>529</v>
      </c>
      <c r="AE126" t="s">
        <v>440</v>
      </c>
      <c r="AI126" t="s">
        <v>442</v>
      </c>
      <c r="AJ126" s="32" t="s">
        <v>442</v>
      </c>
      <c r="AM126" t="s">
        <v>1296</v>
      </c>
      <c r="AN126">
        <v>126</v>
      </c>
    </row>
    <row r="127" spans="1:40" x14ac:dyDescent="0.55000000000000004">
      <c r="A127" t="s">
        <v>1297</v>
      </c>
      <c r="B127" t="s">
        <v>460</v>
      </c>
      <c r="C127">
        <v>1</v>
      </c>
      <c r="D127" t="s">
        <v>430</v>
      </c>
      <c r="E127" t="s">
        <v>445</v>
      </c>
      <c r="F127" t="s">
        <v>1298</v>
      </c>
      <c r="G127" t="s">
        <v>561</v>
      </c>
      <c r="H127">
        <f t="shared" si="22"/>
        <v>147</v>
      </c>
      <c r="I127" t="s">
        <v>1299</v>
      </c>
      <c r="J127" t="s">
        <v>1070</v>
      </c>
      <c r="O127">
        <v>2</v>
      </c>
      <c r="P127" s="31" t="s">
        <v>1300</v>
      </c>
      <c r="Q127" t="s">
        <v>1070</v>
      </c>
      <c r="R127">
        <v>9</v>
      </c>
      <c r="S127" t="s">
        <v>945</v>
      </c>
      <c r="T127" t="s">
        <v>903</v>
      </c>
      <c r="U127">
        <f t="shared" si="23"/>
        <v>84</v>
      </c>
      <c r="V127" t="s">
        <v>451</v>
      </c>
      <c r="W127" t="s">
        <v>1301</v>
      </c>
      <c r="X127" t="s">
        <v>1302</v>
      </c>
      <c r="AC127" t="s">
        <v>1303</v>
      </c>
      <c r="AD127" s="31" t="s">
        <v>1302</v>
      </c>
      <c r="AE127" t="s">
        <v>456</v>
      </c>
      <c r="AF127" t="str">
        <f>IF( P127=T127,"Wrong sequence","Other")</f>
        <v>Other</v>
      </c>
      <c r="AG127" t="str">
        <f>IF( P127=X127,"Wrong sequence","Other")</f>
        <v>Other</v>
      </c>
      <c r="AH127" t="str">
        <f>IF( P127=Z127,"Wrong sequence","Other")</f>
        <v>Other</v>
      </c>
      <c r="AI127" t="str">
        <f>IF( P127&lt;&gt;Z127,"Incorrect assignment","Other")</f>
        <v>Incorrect assignment</v>
      </c>
      <c r="AJ127" s="32" t="s">
        <v>457</v>
      </c>
      <c r="AM127" t="s">
        <v>956</v>
      </c>
      <c r="AN127">
        <v>127</v>
      </c>
    </row>
    <row r="128" spans="1:40" x14ac:dyDescent="0.55000000000000004">
      <c r="A128" t="s">
        <v>1304</v>
      </c>
      <c r="B128" t="s">
        <v>460</v>
      </c>
      <c r="C128">
        <v>20</v>
      </c>
      <c r="D128" t="s">
        <v>430</v>
      </c>
      <c r="E128" t="s">
        <v>431</v>
      </c>
      <c r="F128" t="s">
        <v>658</v>
      </c>
      <c r="G128" t="s">
        <v>533</v>
      </c>
      <c r="H128">
        <f t="shared" si="22"/>
        <v>176</v>
      </c>
      <c r="I128" t="s">
        <v>1305</v>
      </c>
      <c r="J128" t="s">
        <v>1013</v>
      </c>
      <c r="K128" t="s">
        <v>986</v>
      </c>
      <c r="L128" t="s">
        <v>1128</v>
      </c>
      <c r="O128">
        <v>2</v>
      </c>
      <c r="P128" s="31" t="s">
        <v>1129</v>
      </c>
      <c r="Q128" t="s">
        <v>1128</v>
      </c>
      <c r="R128">
        <v>9</v>
      </c>
      <c r="S128" t="s">
        <v>937</v>
      </c>
      <c r="T128" t="s">
        <v>1089</v>
      </c>
      <c r="U128">
        <f t="shared" si="23"/>
        <v>151</v>
      </c>
      <c r="V128" t="s">
        <v>451</v>
      </c>
      <c r="W128" t="s">
        <v>1080</v>
      </c>
      <c r="X128" t="s">
        <v>1013</v>
      </c>
      <c r="Y128" t="s">
        <v>986</v>
      </c>
      <c r="Z128" t="s">
        <v>988</v>
      </c>
      <c r="AC128" t="s">
        <v>988</v>
      </c>
      <c r="AD128" s="31" t="s">
        <v>987</v>
      </c>
      <c r="AE128" t="s">
        <v>456</v>
      </c>
      <c r="AF128" t="str">
        <f>IF( P128=T128,"Wrong sequence","Other")</f>
        <v>Other</v>
      </c>
      <c r="AG128" t="str">
        <f>IF( P128=X128,"Wrong sequence","Other")</f>
        <v>Other</v>
      </c>
      <c r="AH128" t="str">
        <f>IF( P128=Z128,"Wrong sequence","Other")</f>
        <v>Other</v>
      </c>
      <c r="AI128" t="str">
        <f>IF( P128&lt;&gt;Z128,"Incorrect assignment","Other")</f>
        <v>Incorrect assignment</v>
      </c>
      <c r="AJ128" s="32" t="s">
        <v>457</v>
      </c>
      <c r="AM128" t="s">
        <v>642</v>
      </c>
      <c r="AN128">
        <v>128</v>
      </c>
    </row>
    <row r="129" spans="1:40" x14ac:dyDescent="0.55000000000000004">
      <c r="A129" t="s">
        <v>1306</v>
      </c>
      <c r="B129" t="s">
        <v>460</v>
      </c>
      <c r="C129">
        <v>2</v>
      </c>
      <c r="D129" t="s">
        <v>430</v>
      </c>
      <c r="E129" t="s">
        <v>431</v>
      </c>
      <c r="F129" t="s">
        <v>830</v>
      </c>
      <c r="G129" t="s">
        <v>561</v>
      </c>
      <c r="H129">
        <f t="shared" si="22"/>
        <v>147</v>
      </c>
      <c r="I129" t="s">
        <v>1307</v>
      </c>
      <c r="J129" t="s">
        <v>529</v>
      </c>
      <c r="O129">
        <v>1</v>
      </c>
      <c r="P129" s="31" t="s">
        <v>530</v>
      </c>
      <c r="Q129" t="s">
        <v>529</v>
      </c>
      <c r="R129">
        <v>9</v>
      </c>
      <c r="S129" t="s">
        <v>566</v>
      </c>
      <c r="T129" t="s">
        <v>529</v>
      </c>
      <c r="U129">
        <f t="shared" si="23"/>
        <v>83</v>
      </c>
      <c r="V129" t="s">
        <v>451</v>
      </c>
      <c r="W129" t="s">
        <v>1308</v>
      </c>
      <c r="X129" t="s">
        <v>529</v>
      </c>
      <c r="AA129" t="s">
        <v>1309</v>
      </c>
      <c r="AB129" t="s">
        <v>831</v>
      </c>
      <c r="AC129" t="s">
        <v>530</v>
      </c>
      <c r="AD129" s="31" t="s">
        <v>529</v>
      </c>
      <c r="AE129" t="s">
        <v>440</v>
      </c>
      <c r="AI129" t="s">
        <v>442</v>
      </c>
      <c r="AJ129" s="32" t="s">
        <v>442</v>
      </c>
      <c r="AM129" t="s">
        <v>836</v>
      </c>
      <c r="AN129">
        <v>129</v>
      </c>
    </row>
    <row r="130" spans="1:40" x14ac:dyDescent="0.55000000000000004">
      <c r="A130" t="s">
        <v>1310</v>
      </c>
      <c r="B130" t="s">
        <v>429</v>
      </c>
      <c r="C130">
        <v>57</v>
      </c>
      <c r="D130" t="s">
        <v>430</v>
      </c>
      <c r="E130" t="s">
        <v>431</v>
      </c>
      <c r="F130" t="s">
        <v>1311</v>
      </c>
      <c r="G130" t="s">
        <v>679</v>
      </c>
      <c r="H130">
        <f t="shared" si="22"/>
        <v>27</v>
      </c>
      <c r="O130">
        <v>2</v>
      </c>
      <c r="P130" s="31" t="s">
        <v>1312</v>
      </c>
      <c r="Q130" t="s">
        <v>679</v>
      </c>
      <c r="R130">
        <v>9</v>
      </c>
      <c r="S130" t="s">
        <v>1313</v>
      </c>
      <c r="T130" t="s">
        <v>679</v>
      </c>
      <c r="U130">
        <f t="shared" si="23"/>
        <v>27</v>
      </c>
      <c r="V130" t="s">
        <v>440</v>
      </c>
      <c r="W130" t="s">
        <v>1314</v>
      </c>
      <c r="X130" t="s">
        <v>679</v>
      </c>
      <c r="Y130" t="s">
        <v>1315</v>
      </c>
      <c r="Z130" t="s">
        <v>1316</v>
      </c>
      <c r="AA130" t="s">
        <v>1317</v>
      </c>
      <c r="AC130" t="s">
        <v>1312</v>
      </c>
      <c r="AD130" s="31" t="s">
        <v>679</v>
      </c>
      <c r="AE130" t="s">
        <v>440</v>
      </c>
      <c r="AI130" t="s">
        <v>442</v>
      </c>
      <c r="AJ130" s="32" t="s">
        <v>442</v>
      </c>
      <c r="AM130" t="s">
        <v>1112</v>
      </c>
      <c r="AN130">
        <v>130</v>
      </c>
    </row>
    <row r="131" spans="1:40" x14ac:dyDescent="0.55000000000000004">
      <c r="A131" t="s">
        <v>1318</v>
      </c>
      <c r="B131" t="s">
        <v>460</v>
      </c>
      <c r="C131">
        <v>70</v>
      </c>
      <c r="D131" t="s">
        <v>430</v>
      </c>
      <c r="E131" t="s">
        <v>431</v>
      </c>
      <c r="F131" t="s">
        <v>1319</v>
      </c>
      <c r="G131" t="s">
        <v>674</v>
      </c>
      <c r="H131">
        <f t="shared" ref="H131:H194" si="32">VLOOKUP(G131,AM:AN,2,FALSE)</f>
        <v>179</v>
      </c>
      <c r="I131" t="s">
        <v>1320</v>
      </c>
      <c r="J131" t="s">
        <v>602</v>
      </c>
      <c r="O131">
        <v>2</v>
      </c>
      <c r="P131" s="31" t="s">
        <v>1321</v>
      </c>
      <c r="Q131" t="s">
        <v>602</v>
      </c>
      <c r="R131">
        <v>9</v>
      </c>
      <c r="S131" t="s">
        <v>1322</v>
      </c>
      <c r="T131" t="s">
        <v>674</v>
      </c>
      <c r="U131">
        <f t="shared" ref="U131:U194" si="33">VLOOKUP(T131,AM:AN,2,FALSE)</f>
        <v>179</v>
      </c>
      <c r="V131" t="s">
        <v>440</v>
      </c>
      <c r="W131" t="s">
        <v>1323</v>
      </c>
      <c r="X131" t="s">
        <v>602</v>
      </c>
      <c r="AC131" t="s">
        <v>1321</v>
      </c>
      <c r="AD131" s="31" t="s">
        <v>602</v>
      </c>
      <c r="AE131" t="s">
        <v>440</v>
      </c>
      <c r="AI131" t="s">
        <v>442</v>
      </c>
      <c r="AJ131" s="32" t="s">
        <v>442</v>
      </c>
      <c r="AM131" t="s">
        <v>450</v>
      </c>
      <c r="AN131">
        <v>131</v>
      </c>
    </row>
    <row r="132" spans="1:40" x14ac:dyDescent="0.55000000000000004">
      <c r="A132" t="s">
        <v>1324</v>
      </c>
      <c r="B132" t="s">
        <v>460</v>
      </c>
      <c r="C132">
        <v>28</v>
      </c>
      <c r="D132" t="s">
        <v>430</v>
      </c>
      <c r="E132" t="s">
        <v>431</v>
      </c>
      <c r="F132" t="s">
        <v>1187</v>
      </c>
      <c r="G132" t="s">
        <v>1097</v>
      </c>
      <c r="H132">
        <f t="shared" si="32"/>
        <v>177</v>
      </c>
      <c r="I132" t="s">
        <v>1325</v>
      </c>
      <c r="J132" t="s">
        <v>1180</v>
      </c>
      <c r="O132">
        <v>2</v>
      </c>
      <c r="P132" s="31" t="s">
        <v>1326</v>
      </c>
      <c r="Q132" t="s">
        <v>1180</v>
      </c>
      <c r="R132">
        <v>9</v>
      </c>
      <c r="S132" t="s">
        <v>1327</v>
      </c>
      <c r="T132" t="s">
        <v>741</v>
      </c>
      <c r="U132">
        <f t="shared" si="33"/>
        <v>152</v>
      </c>
      <c r="V132" t="s">
        <v>451</v>
      </c>
      <c r="W132" t="s">
        <v>1098</v>
      </c>
      <c r="X132" t="s">
        <v>1102</v>
      </c>
      <c r="AC132" t="s">
        <v>1102</v>
      </c>
      <c r="AD132" s="31" t="s">
        <v>1102</v>
      </c>
      <c r="AE132" t="s">
        <v>456</v>
      </c>
      <c r="AF132" t="str">
        <f>IF( P132=T132,"Wrong sequence","Other")</f>
        <v>Other</v>
      </c>
      <c r="AG132" t="str">
        <f>IF( P132=X132,"Wrong sequence","Other")</f>
        <v>Other</v>
      </c>
      <c r="AH132" t="str">
        <f>IF( P132=Z132,"Wrong sequence","Other")</f>
        <v>Other</v>
      </c>
      <c r="AI132" t="str">
        <f>IF( P132&lt;&gt;Z132,"Incorrect assignment","Other")</f>
        <v>Incorrect assignment</v>
      </c>
      <c r="AJ132" s="32" t="s">
        <v>457</v>
      </c>
      <c r="AM132" t="s">
        <v>1328</v>
      </c>
      <c r="AN132">
        <v>132</v>
      </c>
    </row>
    <row r="133" spans="1:40" x14ac:dyDescent="0.55000000000000004">
      <c r="A133" t="s">
        <v>1329</v>
      </c>
      <c r="B133" t="s">
        <v>429</v>
      </c>
      <c r="C133">
        <v>4</v>
      </c>
      <c r="D133" t="s">
        <v>430</v>
      </c>
      <c r="E133" t="s">
        <v>431</v>
      </c>
      <c r="F133" t="s">
        <v>569</v>
      </c>
      <c r="G133" t="s">
        <v>587</v>
      </c>
      <c r="H133">
        <f t="shared" si="32"/>
        <v>38</v>
      </c>
      <c r="I133" t="s">
        <v>1330</v>
      </c>
      <c r="J133" t="s">
        <v>593</v>
      </c>
      <c r="K133" t="s">
        <v>715</v>
      </c>
      <c r="L133" t="s">
        <v>523</v>
      </c>
      <c r="O133">
        <v>1</v>
      </c>
      <c r="P133" s="31" t="s">
        <v>977</v>
      </c>
      <c r="Q133" t="s">
        <v>523</v>
      </c>
      <c r="R133">
        <v>9</v>
      </c>
      <c r="S133" t="s">
        <v>1330</v>
      </c>
      <c r="T133" t="s">
        <v>593</v>
      </c>
      <c r="U133">
        <f t="shared" si="33"/>
        <v>135</v>
      </c>
      <c r="V133" t="s">
        <v>451</v>
      </c>
      <c r="W133" t="s">
        <v>715</v>
      </c>
      <c r="X133" t="s">
        <v>511</v>
      </c>
      <c r="AC133" t="s">
        <v>594</v>
      </c>
      <c r="AD133" s="31" t="s">
        <v>593</v>
      </c>
      <c r="AE133" t="s">
        <v>456</v>
      </c>
      <c r="AF133" t="str">
        <f>IF( P133=T133,"Wrong sequence","Other")</f>
        <v>Other</v>
      </c>
      <c r="AG133" t="str">
        <f>IF( P133=X133,"Wrong sequence","Other")</f>
        <v>Other</v>
      </c>
      <c r="AH133" t="str">
        <f>IF( P133=Z133,"Wrong sequence","Other")</f>
        <v>Other</v>
      </c>
      <c r="AI133" t="str">
        <f>IF( P133&lt;&gt;Z133,"Incorrect assignment","Other")</f>
        <v>Incorrect assignment</v>
      </c>
      <c r="AJ133" s="32" t="s">
        <v>457</v>
      </c>
      <c r="AM133" t="s">
        <v>666</v>
      </c>
      <c r="AN133">
        <v>133</v>
      </c>
    </row>
    <row r="134" spans="1:40" x14ac:dyDescent="0.55000000000000004">
      <c r="A134" t="s">
        <v>1331</v>
      </c>
      <c r="B134" t="s">
        <v>460</v>
      </c>
      <c r="C134">
        <v>36</v>
      </c>
      <c r="D134" t="s">
        <v>430</v>
      </c>
      <c r="E134" t="s">
        <v>431</v>
      </c>
      <c r="F134" t="s">
        <v>1332</v>
      </c>
      <c r="G134" t="s">
        <v>1185</v>
      </c>
      <c r="H134">
        <f t="shared" si="32"/>
        <v>104</v>
      </c>
      <c r="I134" t="s">
        <v>436</v>
      </c>
      <c r="J134" t="s">
        <v>437</v>
      </c>
      <c r="K134" t="s">
        <v>438</v>
      </c>
      <c r="L134" t="s">
        <v>439</v>
      </c>
      <c r="O134">
        <v>1</v>
      </c>
      <c r="P134" s="31" t="s">
        <v>439</v>
      </c>
      <c r="Q134" t="s">
        <v>439</v>
      </c>
      <c r="R134">
        <v>1</v>
      </c>
      <c r="S134" t="s">
        <v>1333</v>
      </c>
      <c r="T134" s="35" t="s">
        <v>545</v>
      </c>
      <c r="U134">
        <f t="shared" si="33"/>
        <v>180</v>
      </c>
      <c r="V134" t="s">
        <v>451</v>
      </c>
      <c r="W134" t="s">
        <v>1334</v>
      </c>
      <c r="X134" t="s">
        <v>487</v>
      </c>
      <c r="Y134" t="s">
        <v>557</v>
      </c>
      <c r="Z134" t="s">
        <v>439</v>
      </c>
      <c r="AC134" t="s">
        <v>439</v>
      </c>
      <c r="AD134" s="31" t="s">
        <v>439</v>
      </c>
      <c r="AE134" t="s">
        <v>440</v>
      </c>
      <c r="AI134" t="s">
        <v>442</v>
      </c>
      <c r="AJ134" s="32" t="s">
        <v>442</v>
      </c>
      <c r="AM134" t="s">
        <v>1335</v>
      </c>
      <c r="AN134">
        <v>134</v>
      </c>
    </row>
    <row r="135" spans="1:40" x14ac:dyDescent="0.55000000000000004">
      <c r="A135" t="s">
        <v>1336</v>
      </c>
      <c r="B135" t="s">
        <v>429</v>
      </c>
      <c r="C135">
        <v>2</v>
      </c>
      <c r="D135" t="s">
        <v>430</v>
      </c>
      <c r="E135" t="s">
        <v>431</v>
      </c>
      <c r="F135" t="s">
        <v>1337</v>
      </c>
      <c r="G135" t="s">
        <v>1338</v>
      </c>
      <c r="H135">
        <f t="shared" si="32"/>
        <v>206</v>
      </c>
      <c r="I135" t="s">
        <v>1339</v>
      </c>
      <c r="J135" t="s">
        <v>1340</v>
      </c>
      <c r="K135" t="s">
        <v>1341</v>
      </c>
      <c r="L135" t="s">
        <v>443</v>
      </c>
      <c r="O135">
        <v>1</v>
      </c>
      <c r="P135" s="31" t="s">
        <v>443</v>
      </c>
      <c r="Q135" t="s">
        <v>443</v>
      </c>
      <c r="R135">
        <v>9</v>
      </c>
      <c r="S135" t="s">
        <v>1342</v>
      </c>
      <c r="T135" s="35" t="s">
        <v>741</v>
      </c>
      <c r="U135">
        <f t="shared" si="33"/>
        <v>152</v>
      </c>
      <c r="V135" t="s">
        <v>451</v>
      </c>
      <c r="AC135" t="s">
        <v>742</v>
      </c>
      <c r="AD135" s="31" t="s">
        <v>741</v>
      </c>
      <c r="AE135" t="s">
        <v>456</v>
      </c>
      <c r="AF135" t="str">
        <f>IF( P135=T135,"Wrong sequence","Other")</f>
        <v>Other</v>
      </c>
      <c r="AG135" t="str">
        <f>IF( P135=X135,"Wrong sequence","Other")</f>
        <v>Other</v>
      </c>
      <c r="AH135" t="str">
        <f>IF( P135=Z135,"Wrong sequence","Other")</f>
        <v>Other</v>
      </c>
      <c r="AI135" t="str">
        <f>IF( P135&lt;&gt;Z135,"Incorrect assignment","Other")</f>
        <v>Incorrect assignment</v>
      </c>
      <c r="AJ135" s="32" t="s">
        <v>457</v>
      </c>
      <c r="AM135" t="s">
        <v>593</v>
      </c>
      <c r="AN135">
        <v>135</v>
      </c>
    </row>
    <row r="136" spans="1:40" x14ac:dyDescent="0.55000000000000004">
      <c r="A136" t="s">
        <v>1343</v>
      </c>
      <c r="B136" t="s">
        <v>429</v>
      </c>
      <c r="C136">
        <v>75</v>
      </c>
      <c r="D136" t="s">
        <v>430</v>
      </c>
      <c r="E136" t="s">
        <v>431</v>
      </c>
      <c r="F136" t="s">
        <v>475</v>
      </c>
      <c r="G136" t="s">
        <v>468</v>
      </c>
      <c r="H136">
        <f t="shared" si="32"/>
        <v>53</v>
      </c>
      <c r="O136">
        <v>2</v>
      </c>
      <c r="P136" s="31" t="s">
        <v>822</v>
      </c>
      <c r="Q136" t="s">
        <v>468</v>
      </c>
      <c r="R136">
        <v>9</v>
      </c>
      <c r="S136" t="s">
        <v>475</v>
      </c>
      <c r="T136" t="s">
        <v>476</v>
      </c>
      <c r="U136">
        <f t="shared" si="33"/>
        <v>52</v>
      </c>
      <c r="V136" t="s">
        <v>451</v>
      </c>
      <c r="AC136" t="s">
        <v>519</v>
      </c>
      <c r="AD136" s="31" t="s">
        <v>476</v>
      </c>
      <c r="AE136" t="s">
        <v>456</v>
      </c>
      <c r="AF136" t="str">
        <f>IF( P136=T136,"Wrong sequence","Other")</f>
        <v>Other</v>
      </c>
      <c r="AG136" t="str">
        <f>IF( P136=X136,"Wrong sequence","Other")</f>
        <v>Other</v>
      </c>
      <c r="AH136" t="str">
        <f>IF( P136=Z136,"Wrong sequence","Other")</f>
        <v>Other</v>
      </c>
      <c r="AI136" t="str">
        <f>IF( P136&lt;&gt;Z136,"Incorrect assignment","Other")</f>
        <v>Incorrect assignment</v>
      </c>
      <c r="AJ136" s="32" t="s">
        <v>457</v>
      </c>
      <c r="AM136" t="s">
        <v>1344</v>
      </c>
      <c r="AN136">
        <v>136</v>
      </c>
    </row>
    <row r="137" spans="1:40" x14ac:dyDescent="0.55000000000000004">
      <c r="A137" t="s">
        <v>1345</v>
      </c>
      <c r="B137" t="s">
        <v>429</v>
      </c>
      <c r="C137">
        <v>66</v>
      </c>
      <c r="D137" t="s">
        <v>430</v>
      </c>
      <c r="E137" t="s">
        <v>431</v>
      </c>
      <c r="F137" t="s">
        <v>1346</v>
      </c>
      <c r="G137" t="s">
        <v>1347</v>
      </c>
      <c r="H137">
        <f t="shared" si="32"/>
        <v>183</v>
      </c>
      <c r="I137" t="s">
        <v>1348</v>
      </c>
      <c r="J137" t="s">
        <v>634</v>
      </c>
      <c r="O137">
        <v>2</v>
      </c>
      <c r="P137" s="31" t="s">
        <v>633</v>
      </c>
      <c r="Q137" t="s">
        <v>634</v>
      </c>
      <c r="R137">
        <v>9</v>
      </c>
      <c r="S137" t="s">
        <v>1349</v>
      </c>
      <c r="T137" t="s">
        <v>634</v>
      </c>
      <c r="U137">
        <f t="shared" si="33"/>
        <v>181</v>
      </c>
      <c r="V137" t="s">
        <v>451</v>
      </c>
      <c r="AC137" t="s">
        <v>633</v>
      </c>
      <c r="AD137" s="31" t="s">
        <v>634</v>
      </c>
      <c r="AE137" t="s">
        <v>440</v>
      </c>
      <c r="AI137" t="s">
        <v>442</v>
      </c>
      <c r="AJ137" s="32" t="s">
        <v>442</v>
      </c>
      <c r="AM137" t="s">
        <v>1219</v>
      </c>
      <c r="AN137">
        <v>137</v>
      </c>
    </row>
    <row r="138" spans="1:40" x14ac:dyDescent="0.55000000000000004">
      <c r="A138" t="s">
        <v>1350</v>
      </c>
      <c r="B138" t="s">
        <v>429</v>
      </c>
      <c r="C138">
        <v>85</v>
      </c>
      <c r="D138" t="s">
        <v>430</v>
      </c>
      <c r="E138" t="s">
        <v>431</v>
      </c>
      <c r="F138" t="s">
        <v>1351</v>
      </c>
      <c r="G138" t="s">
        <v>1352</v>
      </c>
      <c r="H138">
        <f t="shared" si="32"/>
        <v>207</v>
      </c>
      <c r="I138" t="s">
        <v>1353</v>
      </c>
      <c r="J138" t="s">
        <v>756</v>
      </c>
      <c r="O138">
        <v>2</v>
      </c>
      <c r="P138" s="31" t="s">
        <v>1354</v>
      </c>
      <c r="Q138" t="s">
        <v>756</v>
      </c>
      <c r="R138">
        <v>9</v>
      </c>
      <c r="S138" t="s">
        <v>1355</v>
      </c>
      <c r="T138" t="s">
        <v>642</v>
      </c>
      <c r="U138">
        <f t="shared" si="33"/>
        <v>128</v>
      </c>
      <c r="V138" t="s">
        <v>451</v>
      </c>
      <c r="W138" t="s">
        <v>1356</v>
      </c>
      <c r="X138" t="s">
        <v>1357</v>
      </c>
      <c r="Y138" t="s">
        <v>749</v>
      </c>
      <c r="Z138" t="s">
        <v>750</v>
      </c>
      <c r="AC138" t="s">
        <v>750</v>
      </c>
      <c r="AD138" s="31" t="s">
        <v>751</v>
      </c>
      <c r="AE138" t="s">
        <v>456</v>
      </c>
      <c r="AF138" t="str">
        <f>IF( P138=T138,"Wrong sequence","Other")</f>
        <v>Other</v>
      </c>
      <c r="AG138" t="str">
        <f>IF( P138=X138,"Wrong sequence","Other")</f>
        <v>Other</v>
      </c>
      <c r="AH138" t="str">
        <f>IF( P138=Z138,"Wrong sequence","Other")</f>
        <v>Other</v>
      </c>
      <c r="AI138" t="str">
        <f>IF( P138&lt;&gt;Z138,"Incorrect assignment","Other")</f>
        <v>Incorrect assignment</v>
      </c>
      <c r="AJ138" s="32" t="s">
        <v>457</v>
      </c>
      <c r="AM138" t="s">
        <v>582</v>
      </c>
      <c r="AN138">
        <v>138</v>
      </c>
    </row>
    <row r="139" spans="1:40" x14ac:dyDescent="0.55000000000000004">
      <c r="A139" t="s">
        <v>1358</v>
      </c>
      <c r="B139" t="s">
        <v>429</v>
      </c>
      <c r="C139">
        <v>80</v>
      </c>
      <c r="D139" t="s">
        <v>430</v>
      </c>
      <c r="E139" t="s">
        <v>431</v>
      </c>
      <c r="F139" t="s">
        <v>546</v>
      </c>
      <c r="G139" t="s">
        <v>547</v>
      </c>
      <c r="H139">
        <f t="shared" si="32"/>
        <v>56</v>
      </c>
      <c r="O139">
        <v>1</v>
      </c>
      <c r="P139" s="31" t="s">
        <v>547</v>
      </c>
      <c r="Q139" t="s">
        <v>547</v>
      </c>
      <c r="R139">
        <v>9</v>
      </c>
      <c r="S139" t="s">
        <v>1355</v>
      </c>
      <c r="T139" t="s">
        <v>642</v>
      </c>
      <c r="U139">
        <f t="shared" si="33"/>
        <v>128</v>
      </c>
      <c r="V139" t="s">
        <v>451</v>
      </c>
      <c r="W139" t="s">
        <v>888</v>
      </c>
      <c r="X139" t="s">
        <v>683</v>
      </c>
      <c r="AC139" t="s">
        <v>684</v>
      </c>
      <c r="AD139" s="31" t="s">
        <v>683</v>
      </c>
      <c r="AE139" t="s">
        <v>456</v>
      </c>
      <c r="AF139" t="str">
        <f>IF( P139=T139,"Wrong sequence","Other")</f>
        <v>Other</v>
      </c>
      <c r="AG139" t="str">
        <f>IF( P139=X139,"Wrong sequence","Other")</f>
        <v>Other</v>
      </c>
      <c r="AH139" t="str">
        <f>IF( P139=Z139,"Wrong sequence","Other")</f>
        <v>Other</v>
      </c>
      <c r="AI139" t="str">
        <f>IF( P139&lt;&gt;Z139,"Incorrect assignment","Other")</f>
        <v>Incorrect assignment</v>
      </c>
      <c r="AJ139" s="32" t="s">
        <v>457</v>
      </c>
      <c r="AM139" t="s">
        <v>769</v>
      </c>
      <c r="AN139">
        <v>139</v>
      </c>
    </row>
    <row r="140" spans="1:40" x14ac:dyDescent="0.55000000000000004">
      <c r="A140" t="s">
        <v>1359</v>
      </c>
      <c r="B140" t="s">
        <v>460</v>
      </c>
      <c r="C140">
        <v>55</v>
      </c>
      <c r="D140" t="s">
        <v>430</v>
      </c>
      <c r="E140" t="s">
        <v>431</v>
      </c>
      <c r="F140" t="s">
        <v>888</v>
      </c>
      <c r="G140" t="s">
        <v>683</v>
      </c>
      <c r="H140">
        <f t="shared" si="32"/>
        <v>58</v>
      </c>
      <c r="I140" t="s">
        <v>475</v>
      </c>
      <c r="J140" t="s">
        <v>476</v>
      </c>
      <c r="K140" t="s">
        <v>515</v>
      </c>
      <c r="L140" t="s">
        <v>516</v>
      </c>
      <c r="O140">
        <v>1</v>
      </c>
      <c r="P140" s="31" t="s">
        <v>516</v>
      </c>
      <c r="Q140" t="s">
        <v>516</v>
      </c>
      <c r="R140">
        <v>9</v>
      </c>
      <c r="S140" t="s">
        <v>888</v>
      </c>
      <c r="T140" t="s">
        <v>683</v>
      </c>
      <c r="U140">
        <f t="shared" si="33"/>
        <v>58</v>
      </c>
      <c r="V140" t="s">
        <v>440</v>
      </c>
      <c r="AC140" t="s">
        <v>684</v>
      </c>
      <c r="AD140" s="31" t="s">
        <v>683</v>
      </c>
      <c r="AE140" t="s">
        <v>456</v>
      </c>
      <c r="AF140" t="str">
        <f>IF( P140=T140,"Wrong sequence","Other")</f>
        <v>Other</v>
      </c>
      <c r="AG140" t="str">
        <f>IF( P140=X140,"Wrong sequence","Other")</f>
        <v>Other</v>
      </c>
      <c r="AH140" t="str">
        <f>IF( P140=Z140,"Wrong sequence","Other")</f>
        <v>Other</v>
      </c>
      <c r="AI140" t="str">
        <f>IF( P140&lt;&gt;Z140,"Incorrect assignment","Other")</f>
        <v>Incorrect assignment</v>
      </c>
      <c r="AJ140" s="32" t="s">
        <v>457</v>
      </c>
      <c r="AM140" t="s">
        <v>884</v>
      </c>
      <c r="AN140">
        <v>140</v>
      </c>
    </row>
    <row r="141" spans="1:40" x14ac:dyDescent="0.55000000000000004">
      <c r="A141" t="s">
        <v>1360</v>
      </c>
      <c r="B141" t="s">
        <v>429</v>
      </c>
      <c r="C141">
        <v>80</v>
      </c>
      <c r="D141" t="s">
        <v>430</v>
      </c>
      <c r="E141" t="s">
        <v>431</v>
      </c>
      <c r="F141" t="s">
        <v>1361</v>
      </c>
      <c r="G141" t="s">
        <v>834</v>
      </c>
      <c r="H141">
        <f t="shared" si="32"/>
        <v>208</v>
      </c>
      <c r="I141" t="s">
        <v>1362</v>
      </c>
      <c r="J141" t="s">
        <v>1363</v>
      </c>
      <c r="K141" t="s">
        <v>1223</v>
      </c>
      <c r="L141" t="s">
        <v>1224</v>
      </c>
      <c r="M141" t="s">
        <v>489</v>
      </c>
      <c r="N141" t="s">
        <v>497</v>
      </c>
      <c r="O141">
        <v>1</v>
      </c>
      <c r="P141" s="31" t="s">
        <v>497</v>
      </c>
      <c r="Q141" t="s">
        <v>490</v>
      </c>
      <c r="R141">
        <v>9</v>
      </c>
      <c r="S141" t="s">
        <v>641</v>
      </c>
      <c r="T141" t="s">
        <v>642</v>
      </c>
      <c r="U141">
        <f t="shared" si="33"/>
        <v>128</v>
      </c>
      <c r="V141" t="s">
        <v>451</v>
      </c>
      <c r="W141" t="s">
        <v>1364</v>
      </c>
      <c r="X141" t="s">
        <v>582</v>
      </c>
      <c r="Y141" t="s">
        <v>1365</v>
      </c>
      <c r="Z141" t="s">
        <v>497</v>
      </c>
      <c r="AC141" t="s">
        <v>497</v>
      </c>
      <c r="AD141" s="31" t="s">
        <v>490</v>
      </c>
      <c r="AE141" t="s">
        <v>440</v>
      </c>
      <c r="AI141" t="s">
        <v>442</v>
      </c>
      <c r="AJ141" s="32" t="s">
        <v>442</v>
      </c>
      <c r="AM141" t="s">
        <v>1366</v>
      </c>
      <c r="AN141">
        <v>141</v>
      </c>
    </row>
    <row r="142" spans="1:40" x14ac:dyDescent="0.55000000000000004">
      <c r="A142" t="s">
        <v>1367</v>
      </c>
      <c r="B142" t="s">
        <v>460</v>
      </c>
      <c r="C142">
        <v>29</v>
      </c>
      <c r="D142" t="s">
        <v>430</v>
      </c>
      <c r="E142" t="s">
        <v>431</v>
      </c>
      <c r="F142" t="s">
        <v>794</v>
      </c>
      <c r="G142" t="s">
        <v>458</v>
      </c>
      <c r="H142">
        <f t="shared" si="32"/>
        <v>2</v>
      </c>
      <c r="I142" t="s">
        <v>1368</v>
      </c>
      <c r="J142" t="s">
        <v>439</v>
      </c>
      <c r="O142">
        <v>2</v>
      </c>
      <c r="P142" s="31" t="s">
        <v>439</v>
      </c>
      <c r="Q142" t="s">
        <v>439</v>
      </c>
      <c r="R142">
        <v>1</v>
      </c>
      <c r="S142" t="s">
        <v>1369</v>
      </c>
      <c r="T142" t="s">
        <v>1212</v>
      </c>
      <c r="U142">
        <f t="shared" si="33"/>
        <v>109</v>
      </c>
      <c r="V142" t="s">
        <v>451</v>
      </c>
      <c r="W142" t="s">
        <v>972</v>
      </c>
      <c r="X142" t="s">
        <v>516</v>
      </c>
      <c r="AC142" t="s">
        <v>1212</v>
      </c>
      <c r="AD142" s="31" t="s">
        <v>1212</v>
      </c>
      <c r="AE142" t="s">
        <v>456</v>
      </c>
      <c r="AF142" t="str">
        <f t="shared" ref="AF142:AF150" si="34">IF( P142=T142,"Wrong sequence","Other")</f>
        <v>Other</v>
      </c>
      <c r="AG142" t="str">
        <f t="shared" ref="AG142:AG150" si="35">IF( P142=X142,"Wrong sequence","Other")</f>
        <v>Other</v>
      </c>
      <c r="AH142" t="str">
        <f t="shared" ref="AH142:AH150" si="36">IF( P142=Z142,"Wrong sequence","Other")</f>
        <v>Other</v>
      </c>
      <c r="AI142" t="str">
        <f t="shared" ref="AI142:AI150" si="37">IF( P142&lt;&gt;Z142,"Incorrect assignment","Other")</f>
        <v>Incorrect assignment</v>
      </c>
      <c r="AJ142" s="32" t="s">
        <v>457</v>
      </c>
      <c r="AM142" t="s">
        <v>598</v>
      </c>
      <c r="AN142">
        <v>142</v>
      </c>
    </row>
    <row r="143" spans="1:40" x14ac:dyDescent="0.55000000000000004">
      <c r="A143" t="s">
        <v>1370</v>
      </c>
      <c r="B143" t="s">
        <v>429</v>
      </c>
      <c r="C143">
        <v>48</v>
      </c>
      <c r="D143" t="s">
        <v>430</v>
      </c>
      <c r="E143" t="s">
        <v>431</v>
      </c>
      <c r="F143" t="s">
        <v>1371</v>
      </c>
      <c r="G143" t="s">
        <v>841</v>
      </c>
      <c r="H143">
        <f t="shared" si="32"/>
        <v>49</v>
      </c>
      <c r="O143">
        <v>1</v>
      </c>
      <c r="P143" s="31" t="s">
        <v>1372</v>
      </c>
      <c r="Q143" t="s">
        <v>841</v>
      </c>
      <c r="R143">
        <v>9</v>
      </c>
      <c r="S143" t="s">
        <v>1355</v>
      </c>
      <c r="T143" t="s">
        <v>642</v>
      </c>
      <c r="U143">
        <f t="shared" si="33"/>
        <v>128</v>
      </c>
      <c r="V143" t="s">
        <v>451</v>
      </c>
      <c r="W143" t="s">
        <v>1373</v>
      </c>
      <c r="X143" t="s">
        <v>516</v>
      </c>
      <c r="Y143" t="s">
        <v>1374</v>
      </c>
      <c r="Z143" t="s">
        <v>1375</v>
      </c>
      <c r="AC143" t="s">
        <v>516</v>
      </c>
      <c r="AD143" s="31" t="s">
        <v>516</v>
      </c>
      <c r="AE143" t="s">
        <v>456</v>
      </c>
      <c r="AF143" t="str">
        <f t="shared" si="34"/>
        <v>Other</v>
      </c>
      <c r="AG143" t="str">
        <f t="shared" si="35"/>
        <v>Other</v>
      </c>
      <c r="AH143" t="str">
        <f t="shared" si="36"/>
        <v>Other</v>
      </c>
      <c r="AI143" t="str">
        <f t="shared" si="37"/>
        <v>Incorrect assignment</v>
      </c>
      <c r="AJ143" s="32" t="s">
        <v>457</v>
      </c>
      <c r="AM143" t="s">
        <v>700</v>
      </c>
      <c r="AN143">
        <v>143</v>
      </c>
    </row>
    <row r="144" spans="1:40" x14ac:dyDescent="0.55000000000000004">
      <c r="A144" t="s">
        <v>1376</v>
      </c>
      <c r="B144" t="s">
        <v>429</v>
      </c>
      <c r="C144">
        <v>43</v>
      </c>
      <c r="D144" t="s">
        <v>430</v>
      </c>
      <c r="E144" t="s">
        <v>431</v>
      </c>
      <c r="F144" t="s">
        <v>532</v>
      </c>
      <c r="G144" t="s">
        <v>533</v>
      </c>
      <c r="H144">
        <f t="shared" si="32"/>
        <v>176</v>
      </c>
      <c r="I144" t="s">
        <v>1341</v>
      </c>
      <c r="J144" t="s">
        <v>807</v>
      </c>
      <c r="M144" t="s">
        <v>438</v>
      </c>
      <c r="N144" t="s">
        <v>439</v>
      </c>
      <c r="O144">
        <v>2</v>
      </c>
      <c r="P144" s="31" t="s">
        <v>439</v>
      </c>
      <c r="Q144" t="s">
        <v>439</v>
      </c>
      <c r="R144">
        <v>1</v>
      </c>
      <c r="S144" t="s">
        <v>1355</v>
      </c>
      <c r="T144" t="s">
        <v>642</v>
      </c>
      <c r="U144">
        <f t="shared" si="33"/>
        <v>128</v>
      </c>
      <c r="V144" t="s">
        <v>451</v>
      </c>
      <c r="W144" t="s">
        <v>1377</v>
      </c>
      <c r="X144" t="s">
        <v>1378</v>
      </c>
      <c r="Y144" t="s">
        <v>1379</v>
      </c>
      <c r="Z144" t="s">
        <v>901</v>
      </c>
      <c r="AC144" t="s">
        <v>901</v>
      </c>
      <c r="AD144" s="31" t="s">
        <v>900</v>
      </c>
      <c r="AE144" t="s">
        <v>456</v>
      </c>
      <c r="AF144" t="str">
        <f t="shared" si="34"/>
        <v>Other</v>
      </c>
      <c r="AG144" t="str">
        <f t="shared" si="35"/>
        <v>Other</v>
      </c>
      <c r="AH144" t="str">
        <f t="shared" si="36"/>
        <v>Other</v>
      </c>
      <c r="AI144" t="str">
        <f t="shared" si="37"/>
        <v>Incorrect assignment</v>
      </c>
      <c r="AJ144" s="32" t="s">
        <v>457</v>
      </c>
      <c r="AM144" t="s">
        <v>1151</v>
      </c>
      <c r="AN144">
        <v>144</v>
      </c>
    </row>
    <row r="145" spans="1:40" x14ac:dyDescent="0.55000000000000004">
      <c r="A145" t="s">
        <v>1380</v>
      </c>
      <c r="B145" t="s">
        <v>460</v>
      </c>
      <c r="C145">
        <v>31</v>
      </c>
      <c r="D145" t="s">
        <v>430</v>
      </c>
      <c r="E145" t="s">
        <v>431</v>
      </c>
      <c r="F145" t="s">
        <v>1381</v>
      </c>
      <c r="G145" t="s">
        <v>1211</v>
      </c>
      <c r="H145">
        <f t="shared" si="32"/>
        <v>125</v>
      </c>
      <c r="I145" t="s">
        <v>1382</v>
      </c>
      <c r="J145" t="s">
        <v>1383</v>
      </c>
      <c r="M145" t="s">
        <v>438</v>
      </c>
      <c r="N145" t="s">
        <v>439</v>
      </c>
      <c r="O145">
        <v>2</v>
      </c>
      <c r="P145" s="31" t="s">
        <v>439</v>
      </c>
      <c r="Q145" t="s">
        <v>439</v>
      </c>
      <c r="R145">
        <v>1</v>
      </c>
      <c r="S145" t="s">
        <v>1384</v>
      </c>
      <c r="T145" t="s">
        <v>1211</v>
      </c>
      <c r="U145">
        <f t="shared" si="33"/>
        <v>125</v>
      </c>
      <c r="V145" t="s">
        <v>440</v>
      </c>
      <c r="W145" t="s">
        <v>1280</v>
      </c>
      <c r="X145" t="s">
        <v>1281</v>
      </c>
      <c r="AC145" t="s">
        <v>1210</v>
      </c>
      <c r="AD145" s="31" t="s">
        <v>1211</v>
      </c>
      <c r="AE145" t="s">
        <v>456</v>
      </c>
      <c r="AF145" t="str">
        <f t="shared" si="34"/>
        <v>Other</v>
      </c>
      <c r="AG145" t="str">
        <f t="shared" si="35"/>
        <v>Other</v>
      </c>
      <c r="AH145" t="str">
        <f t="shared" si="36"/>
        <v>Other</v>
      </c>
      <c r="AI145" t="str">
        <f t="shared" si="37"/>
        <v>Incorrect assignment</v>
      </c>
      <c r="AJ145" s="32" t="s">
        <v>457</v>
      </c>
      <c r="AM145" t="s">
        <v>1027</v>
      </c>
      <c r="AN145">
        <v>145</v>
      </c>
    </row>
    <row r="146" spans="1:40" x14ac:dyDescent="0.55000000000000004">
      <c r="A146" t="s">
        <v>1385</v>
      </c>
      <c r="B146" t="s">
        <v>429</v>
      </c>
      <c r="C146">
        <v>30</v>
      </c>
      <c r="D146" t="s">
        <v>430</v>
      </c>
      <c r="E146" t="s">
        <v>431</v>
      </c>
      <c r="F146" t="s">
        <v>715</v>
      </c>
      <c r="G146" t="s">
        <v>511</v>
      </c>
      <c r="H146">
        <f t="shared" si="32"/>
        <v>7</v>
      </c>
      <c r="I146" t="s">
        <v>749</v>
      </c>
      <c r="J146" t="s">
        <v>751</v>
      </c>
      <c r="O146">
        <v>1</v>
      </c>
      <c r="P146" s="31" t="s">
        <v>750</v>
      </c>
      <c r="Q146" t="s">
        <v>751</v>
      </c>
      <c r="R146">
        <v>9</v>
      </c>
      <c r="S146" t="s">
        <v>1355</v>
      </c>
      <c r="T146" t="s">
        <v>642</v>
      </c>
      <c r="U146">
        <f t="shared" si="33"/>
        <v>128</v>
      </c>
      <c r="V146" t="s">
        <v>451</v>
      </c>
      <c r="W146" t="s">
        <v>1386</v>
      </c>
      <c r="X146" t="s">
        <v>1387</v>
      </c>
      <c r="Y146" t="s">
        <v>749</v>
      </c>
      <c r="Z146" t="s">
        <v>750</v>
      </c>
      <c r="AC146" t="s">
        <v>1388</v>
      </c>
      <c r="AD146" s="31" t="s">
        <v>1328</v>
      </c>
      <c r="AE146" t="s">
        <v>456</v>
      </c>
      <c r="AF146" t="str">
        <f t="shared" si="34"/>
        <v>Other</v>
      </c>
      <c r="AG146" t="str">
        <f t="shared" si="35"/>
        <v>Other</v>
      </c>
      <c r="AH146" t="str">
        <f t="shared" si="36"/>
        <v>Wrong sequence</v>
      </c>
      <c r="AI146" t="str">
        <f t="shared" si="37"/>
        <v>Other</v>
      </c>
      <c r="AJ146" s="32" t="s">
        <v>601</v>
      </c>
      <c r="AM146" t="s">
        <v>949</v>
      </c>
      <c r="AN146">
        <v>146</v>
      </c>
    </row>
    <row r="147" spans="1:40" x14ac:dyDescent="0.55000000000000004">
      <c r="A147" t="s">
        <v>1389</v>
      </c>
      <c r="B147" t="s">
        <v>429</v>
      </c>
      <c r="C147">
        <v>19</v>
      </c>
      <c r="D147" t="s">
        <v>430</v>
      </c>
      <c r="E147" t="s">
        <v>843</v>
      </c>
      <c r="F147" t="s">
        <v>715</v>
      </c>
      <c r="G147" t="s">
        <v>511</v>
      </c>
      <c r="H147">
        <f t="shared" si="32"/>
        <v>7</v>
      </c>
      <c r="I147" t="s">
        <v>553</v>
      </c>
      <c r="J147" t="s">
        <v>554</v>
      </c>
      <c r="K147" t="s">
        <v>1390</v>
      </c>
      <c r="L147" t="s">
        <v>686</v>
      </c>
      <c r="M147" t="s">
        <v>438</v>
      </c>
      <c r="N147" t="s">
        <v>439</v>
      </c>
      <c r="O147">
        <v>2</v>
      </c>
      <c r="P147" s="31" t="s">
        <v>439</v>
      </c>
      <c r="Q147" t="s">
        <v>439</v>
      </c>
      <c r="R147">
        <v>1</v>
      </c>
      <c r="S147" t="s">
        <v>715</v>
      </c>
      <c r="T147" t="s">
        <v>511</v>
      </c>
      <c r="U147">
        <f t="shared" si="33"/>
        <v>7</v>
      </c>
      <c r="V147" t="s">
        <v>440</v>
      </c>
      <c r="AC147" t="s">
        <v>1002</v>
      </c>
      <c r="AD147" s="31" t="s">
        <v>511</v>
      </c>
      <c r="AE147" t="s">
        <v>456</v>
      </c>
      <c r="AF147" t="str">
        <f t="shared" si="34"/>
        <v>Other</v>
      </c>
      <c r="AG147" t="str">
        <f t="shared" si="35"/>
        <v>Other</v>
      </c>
      <c r="AH147" t="str">
        <f t="shared" si="36"/>
        <v>Other</v>
      </c>
      <c r="AI147" t="str">
        <f t="shared" si="37"/>
        <v>Incorrect assignment</v>
      </c>
      <c r="AJ147" s="32" t="s">
        <v>457</v>
      </c>
      <c r="AM147" t="s">
        <v>561</v>
      </c>
      <c r="AN147">
        <v>147</v>
      </c>
    </row>
    <row r="148" spans="1:40" x14ac:dyDescent="0.55000000000000004">
      <c r="A148" t="s">
        <v>1391</v>
      </c>
      <c r="B148" t="s">
        <v>460</v>
      </c>
      <c r="C148">
        <v>60</v>
      </c>
      <c r="D148" t="s">
        <v>430</v>
      </c>
      <c r="E148" t="s">
        <v>431</v>
      </c>
      <c r="F148" t="s">
        <v>1392</v>
      </c>
      <c r="G148" t="s">
        <v>700</v>
      </c>
      <c r="H148">
        <f t="shared" si="32"/>
        <v>143</v>
      </c>
      <c r="I148" t="s">
        <v>1393</v>
      </c>
      <c r="J148" t="s">
        <v>989</v>
      </c>
      <c r="K148" t="s">
        <v>1368</v>
      </c>
      <c r="L148" t="s">
        <v>439</v>
      </c>
      <c r="O148">
        <v>2</v>
      </c>
      <c r="P148" s="31" t="s">
        <v>439</v>
      </c>
      <c r="Q148" t="s">
        <v>439</v>
      </c>
      <c r="R148">
        <v>1</v>
      </c>
      <c r="S148" t="s">
        <v>1394</v>
      </c>
      <c r="T148" t="s">
        <v>496</v>
      </c>
      <c r="U148">
        <f t="shared" si="33"/>
        <v>114</v>
      </c>
      <c r="V148" t="s">
        <v>451</v>
      </c>
      <c r="AC148" t="s">
        <v>1395</v>
      </c>
      <c r="AD148" s="31" t="s">
        <v>496</v>
      </c>
      <c r="AE148" t="s">
        <v>456</v>
      </c>
      <c r="AF148" t="str">
        <f t="shared" si="34"/>
        <v>Other</v>
      </c>
      <c r="AG148" t="str">
        <f t="shared" si="35"/>
        <v>Other</v>
      </c>
      <c r="AH148" t="str">
        <f t="shared" si="36"/>
        <v>Other</v>
      </c>
      <c r="AI148" t="str">
        <f t="shared" si="37"/>
        <v>Incorrect assignment</v>
      </c>
      <c r="AJ148" s="32" t="s">
        <v>457</v>
      </c>
      <c r="AM148" t="s">
        <v>1302</v>
      </c>
      <c r="AN148">
        <v>148</v>
      </c>
    </row>
    <row r="149" spans="1:40" x14ac:dyDescent="0.55000000000000004">
      <c r="A149" t="s">
        <v>1396</v>
      </c>
      <c r="B149" t="s">
        <v>460</v>
      </c>
      <c r="C149">
        <v>57</v>
      </c>
      <c r="D149" t="s">
        <v>430</v>
      </c>
      <c r="E149" t="s">
        <v>431</v>
      </c>
      <c r="F149" t="s">
        <v>1397</v>
      </c>
      <c r="G149" t="s">
        <v>751</v>
      </c>
      <c r="H149">
        <f t="shared" si="32"/>
        <v>37</v>
      </c>
      <c r="O149">
        <v>1</v>
      </c>
      <c r="P149" s="31" t="s">
        <v>750</v>
      </c>
      <c r="Q149" t="s">
        <v>751</v>
      </c>
      <c r="R149">
        <v>9</v>
      </c>
      <c r="S149" t="s">
        <v>1394</v>
      </c>
      <c r="T149" t="s">
        <v>496</v>
      </c>
      <c r="U149">
        <f t="shared" si="33"/>
        <v>114</v>
      </c>
      <c r="V149" t="s">
        <v>451</v>
      </c>
      <c r="AC149" t="s">
        <v>1395</v>
      </c>
      <c r="AD149" s="31" t="s">
        <v>496</v>
      </c>
      <c r="AE149" t="s">
        <v>456</v>
      </c>
      <c r="AF149" t="str">
        <f t="shared" si="34"/>
        <v>Other</v>
      </c>
      <c r="AG149" t="str">
        <f t="shared" si="35"/>
        <v>Other</v>
      </c>
      <c r="AH149" t="str">
        <f t="shared" si="36"/>
        <v>Other</v>
      </c>
      <c r="AI149" t="str">
        <f t="shared" si="37"/>
        <v>Incorrect assignment</v>
      </c>
      <c r="AJ149" s="32" t="s">
        <v>457</v>
      </c>
      <c r="AM149" t="s">
        <v>765</v>
      </c>
      <c r="AN149">
        <v>149</v>
      </c>
    </row>
    <row r="150" spans="1:40" x14ac:dyDescent="0.55000000000000004">
      <c r="A150" t="s">
        <v>1398</v>
      </c>
      <c r="B150" t="s">
        <v>460</v>
      </c>
      <c r="C150">
        <v>1</v>
      </c>
      <c r="D150" t="s">
        <v>430</v>
      </c>
      <c r="E150" t="s">
        <v>431</v>
      </c>
      <c r="F150" t="s">
        <v>1399</v>
      </c>
      <c r="G150" t="s">
        <v>800</v>
      </c>
      <c r="H150">
        <f t="shared" si="32"/>
        <v>42</v>
      </c>
      <c r="O150">
        <v>2</v>
      </c>
      <c r="P150" s="31" t="s">
        <v>1400</v>
      </c>
      <c r="Q150" t="s">
        <v>800</v>
      </c>
      <c r="R150">
        <v>9</v>
      </c>
      <c r="S150" t="s">
        <v>1401</v>
      </c>
      <c r="T150" t="s">
        <v>1402</v>
      </c>
      <c r="U150">
        <f t="shared" si="33"/>
        <v>170</v>
      </c>
      <c r="V150" t="s">
        <v>451</v>
      </c>
      <c r="W150" t="s">
        <v>715</v>
      </c>
      <c r="X150" t="s">
        <v>511</v>
      </c>
      <c r="Y150" t="s">
        <v>1403</v>
      </c>
      <c r="Z150" t="s">
        <v>484</v>
      </c>
      <c r="AC150" t="s">
        <v>484</v>
      </c>
      <c r="AD150" s="31" t="s">
        <v>483</v>
      </c>
      <c r="AE150" t="s">
        <v>456</v>
      </c>
      <c r="AF150" t="str">
        <f t="shared" si="34"/>
        <v>Other</v>
      </c>
      <c r="AG150" t="str">
        <f t="shared" si="35"/>
        <v>Other</v>
      </c>
      <c r="AH150" t="str">
        <f t="shared" si="36"/>
        <v>Other</v>
      </c>
      <c r="AI150" t="str">
        <f t="shared" si="37"/>
        <v>Incorrect assignment</v>
      </c>
      <c r="AJ150" s="32" t="s">
        <v>457</v>
      </c>
      <c r="AM150" t="s">
        <v>825</v>
      </c>
      <c r="AN150">
        <v>150</v>
      </c>
    </row>
    <row r="151" spans="1:40" x14ac:dyDescent="0.55000000000000004">
      <c r="A151" t="s">
        <v>1404</v>
      </c>
      <c r="B151" t="s">
        <v>429</v>
      </c>
      <c r="C151">
        <v>3</v>
      </c>
      <c r="D151" t="s">
        <v>430</v>
      </c>
      <c r="E151" t="s">
        <v>843</v>
      </c>
      <c r="F151" t="s">
        <v>1405</v>
      </c>
      <c r="G151" t="s">
        <v>1347</v>
      </c>
      <c r="H151">
        <f t="shared" si="32"/>
        <v>183</v>
      </c>
      <c r="M151" t="s">
        <v>681</v>
      </c>
      <c r="N151" t="s">
        <v>443</v>
      </c>
      <c r="O151">
        <v>1</v>
      </c>
      <c r="P151" s="31" t="s">
        <v>443</v>
      </c>
      <c r="Q151" t="s">
        <v>443</v>
      </c>
      <c r="R151">
        <v>9</v>
      </c>
      <c r="S151" t="s">
        <v>667</v>
      </c>
      <c r="T151" t="s">
        <v>511</v>
      </c>
      <c r="U151">
        <f t="shared" si="33"/>
        <v>7</v>
      </c>
      <c r="V151" t="s">
        <v>451</v>
      </c>
      <c r="W151" t="s">
        <v>1406</v>
      </c>
      <c r="X151" t="s">
        <v>443</v>
      </c>
      <c r="Y151" t="s">
        <v>682</v>
      </c>
      <c r="Z151" t="s">
        <v>684</v>
      </c>
      <c r="AC151" t="s">
        <v>443</v>
      </c>
      <c r="AD151" s="31" t="s">
        <v>443</v>
      </c>
      <c r="AE151" t="s">
        <v>440</v>
      </c>
      <c r="AI151" t="s">
        <v>442</v>
      </c>
      <c r="AJ151" s="32" t="s">
        <v>442</v>
      </c>
      <c r="AM151" t="s">
        <v>1089</v>
      </c>
      <c r="AN151">
        <v>151</v>
      </c>
    </row>
    <row r="152" spans="1:40" x14ac:dyDescent="0.55000000000000004">
      <c r="A152" t="s">
        <v>1407</v>
      </c>
      <c r="B152" t="s">
        <v>460</v>
      </c>
      <c r="C152">
        <v>46</v>
      </c>
      <c r="D152" t="s">
        <v>430</v>
      </c>
      <c r="E152" t="s">
        <v>431</v>
      </c>
      <c r="F152" t="s">
        <v>699</v>
      </c>
      <c r="G152" t="s">
        <v>700</v>
      </c>
      <c r="H152">
        <f t="shared" si="32"/>
        <v>143</v>
      </c>
      <c r="I152" t="s">
        <v>1176</v>
      </c>
      <c r="J152" t="s">
        <v>1177</v>
      </c>
      <c r="K152" t="s">
        <v>1368</v>
      </c>
      <c r="L152" t="s">
        <v>439</v>
      </c>
      <c r="O152">
        <v>1</v>
      </c>
      <c r="P152" s="31" t="s">
        <v>439</v>
      </c>
      <c r="Q152" t="s">
        <v>439</v>
      </c>
      <c r="R152">
        <v>1</v>
      </c>
      <c r="S152" t="s">
        <v>1408</v>
      </c>
      <c r="T152" t="s">
        <v>1177</v>
      </c>
      <c r="U152">
        <f t="shared" si="33"/>
        <v>182</v>
      </c>
      <c r="V152" t="s">
        <v>451</v>
      </c>
      <c r="W152" t="s">
        <v>638</v>
      </c>
      <c r="X152" t="s">
        <v>639</v>
      </c>
      <c r="Y152" t="s">
        <v>972</v>
      </c>
      <c r="Z152" t="s">
        <v>516</v>
      </c>
      <c r="AC152" t="s">
        <v>702</v>
      </c>
      <c r="AD152" s="31" t="s">
        <v>639</v>
      </c>
      <c r="AE152" t="s">
        <v>456</v>
      </c>
      <c r="AF152" t="str">
        <f>IF( P152=T152,"Wrong sequence","Other")</f>
        <v>Other</v>
      </c>
      <c r="AG152" t="str">
        <f>IF( P152=X152,"Wrong sequence","Other")</f>
        <v>Other</v>
      </c>
      <c r="AH152" t="str">
        <f>IF( P152=Z152,"Wrong sequence","Other")</f>
        <v>Other</v>
      </c>
      <c r="AI152" t="str">
        <f>IF( P152&lt;&gt;Z152,"Incorrect assignment","Other")</f>
        <v>Incorrect assignment</v>
      </c>
      <c r="AJ152" s="32" t="s">
        <v>457</v>
      </c>
      <c r="AM152" t="s">
        <v>741</v>
      </c>
      <c r="AN152">
        <v>152</v>
      </c>
    </row>
    <row r="153" spans="1:40" x14ac:dyDescent="0.55000000000000004">
      <c r="A153" t="s">
        <v>1409</v>
      </c>
      <c r="B153" t="s">
        <v>460</v>
      </c>
      <c r="C153">
        <v>72</v>
      </c>
      <c r="D153" t="s">
        <v>430</v>
      </c>
      <c r="E153" t="s">
        <v>431</v>
      </c>
      <c r="F153" t="s">
        <v>785</v>
      </c>
      <c r="G153" t="s">
        <v>786</v>
      </c>
      <c r="H153">
        <f t="shared" si="32"/>
        <v>184</v>
      </c>
      <c r="I153" t="s">
        <v>1410</v>
      </c>
      <c r="J153" t="s">
        <v>1411</v>
      </c>
      <c r="K153" t="s">
        <v>475</v>
      </c>
      <c r="L153" t="s">
        <v>468</v>
      </c>
      <c r="M153" t="s">
        <v>1412</v>
      </c>
      <c r="N153" t="s">
        <v>1413</v>
      </c>
      <c r="O153">
        <v>2</v>
      </c>
      <c r="P153" s="31" t="s">
        <v>1413</v>
      </c>
      <c r="Q153" t="s">
        <v>858</v>
      </c>
      <c r="R153">
        <v>9</v>
      </c>
      <c r="S153" t="s">
        <v>1414</v>
      </c>
      <c r="T153" t="s">
        <v>786</v>
      </c>
      <c r="U153">
        <f t="shared" si="33"/>
        <v>184</v>
      </c>
      <c r="V153" t="s">
        <v>440</v>
      </c>
      <c r="W153" t="s">
        <v>475</v>
      </c>
      <c r="X153" t="s">
        <v>476</v>
      </c>
      <c r="Y153" t="s">
        <v>888</v>
      </c>
      <c r="Z153" t="s">
        <v>684</v>
      </c>
      <c r="AC153" t="s">
        <v>519</v>
      </c>
      <c r="AD153" s="31" t="s">
        <v>476</v>
      </c>
      <c r="AE153" t="s">
        <v>456</v>
      </c>
      <c r="AF153" t="str">
        <f>IF( P153=T153,"Wrong sequence","Other")</f>
        <v>Other</v>
      </c>
      <c r="AG153" t="str">
        <f>IF( P153=X153,"Wrong sequence","Other")</f>
        <v>Other</v>
      </c>
      <c r="AH153" t="str">
        <f>IF( P153=Z153,"Wrong sequence","Other")</f>
        <v>Other</v>
      </c>
      <c r="AI153" t="str">
        <f>IF( P153&lt;&gt;Z153,"Incorrect assignment","Other")</f>
        <v>Incorrect assignment</v>
      </c>
      <c r="AJ153" s="32" t="s">
        <v>457</v>
      </c>
      <c r="AM153" t="s">
        <v>851</v>
      </c>
      <c r="AN153">
        <v>153</v>
      </c>
    </row>
    <row r="154" spans="1:40" x14ac:dyDescent="0.55000000000000004">
      <c r="A154" t="s">
        <v>1415</v>
      </c>
      <c r="B154" t="s">
        <v>460</v>
      </c>
      <c r="C154">
        <v>16</v>
      </c>
      <c r="D154" t="s">
        <v>430</v>
      </c>
      <c r="E154" t="s">
        <v>431</v>
      </c>
      <c r="F154" t="s">
        <v>1416</v>
      </c>
      <c r="G154" t="s">
        <v>1116</v>
      </c>
      <c r="H154">
        <f t="shared" si="32"/>
        <v>92</v>
      </c>
      <c r="O154">
        <v>2</v>
      </c>
      <c r="P154" s="31" t="s">
        <v>1417</v>
      </c>
      <c r="Q154" t="s">
        <v>1116</v>
      </c>
      <c r="R154">
        <v>9</v>
      </c>
      <c r="S154" t="s">
        <v>1416</v>
      </c>
      <c r="T154" t="s">
        <v>1272</v>
      </c>
      <c r="U154">
        <f t="shared" si="33"/>
        <v>120</v>
      </c>
      <c r="V154" t="s">
        <v>451</v>
      </c>
      <c r="AC154" t="s">
        <v>1418</v>
      </c>
      <c r="AD154" s="31" t="s">
        <v>1272</v>
      </c>
      <c r="AE154" t="s">
        <v>456</v>
      </c>
      <c r="AF154" t="str">
        <f>IF( P154=T154,"Wrong sequence","Other")</f>
        <v>Other</v>
      </c>
      <c r="AG154" t="str">
        <f>IF( P154=X154,"Wrong sequence","Other")</f>
        <v>Other</v>
      </c>
      <c r="AH154" t="str">
        <f>IF( P154=Z154,"Wrong sequence","Other")</f>
        <v>Other</v>
      </c>
      <c r="AI154" t="str">
        <f>IF( P154&lt;&gt;Z154,"Incorrect assignment","Other")</f>
        <v>Incorrect assignment</v>
      </c>
      <c r="AJ154" s="32" t="s">
        <v>457</v>
      </c>
      <c r="AM154" t="s">
        <v>712</v>
      </c>
      <c r="AN154">
        <v>154</v>
      </c>
    </row>
    <row r="155" spans="1:40" x14ac:dyDescent="0.55000000000000004">
      <c r="A155" t="s">
        <v>1419</v>
      </c>
      <c r="B155" t="s">
        <v>460</v>
      </c>
      <c r="C155">
        <v>21</v>
      </c>
      <c r="D155" t="s">
        <v>430</v>
      </c>
      <c r="E155" t="s">
        <v>431</v>
      </c>
      <c r="F155" t="s">
        <v>1420</v>
      </c>
      <c r="G155" t="s">
        <v>533</v>
      </c>
      <c r="H155">
        <f t="shared" si="32"/>
        <v>176</v>
      </c>
      <c r="I155" t="s">
        <v>1405</v>
      </c>
      <c r="J155" t="s">
        <v>1347</v>
      </c>
      <c r="K155" t="s">
        <v>681</v>
      </c>
      <c r="L155" t="s">
        <v>443</v>
      </c>
      <c r="M155" t="s">
        <v>438</v>
      </c>
      <c r="N155" t="s">
        <v>439</v>
      </c>
      <c r="O155">
        <v>1</v>
      </c>
      <c r="P155" s="31" t="s">
        <v>439</v>
      </c>
      <c r="Q155" t="s">
        <v>439</v>
      </c>
      <c r="R155">
        <v>1</v>
      </c>
      <c r="S155" t="s">
        <v>1346</v>
      </c>
      <c r="T155" t="s">
        <v>1347</v>
      </c>
      <c r="U155">
        <f t="shared" si="33"/>
        <v>183</v>
      </c>
      <c r="V155" t="s">
        <v>451</v>
      </c>
      <c r="W155" t="s">
        <v>1341</v>
      </c>
      <c r="X155" t="s">
        <v>900</v>
      </c>
      <c r="Y155" t="s">
        <v>1252</v>
      </c>
      <c r="Z155" t="s">
        <v>439</v>
      </c>
      <c r="AC155" t="s">
        <v>439</v>
      </c>
      <c r="AD155" s="31" t="s">
        <v>439</v>
      </c>
      <c r="AE155" t="s">
        <v>440</v>
      </c>
      <c r="AI155" t="s">
        <v>442</v>
      </c>
      <c r="AJ155" s="32" t="s">
        <v>442</v>
      </c>
      <c r="AM155" t="s">
        <v>987</v>
      </c>
      <c r="AN155">
        <v>155</v>
      </c>
    </row>
    <row r="156" spans="1:40" x14ac:dyDescent="0.55000000000000004">
      <c r="A156" t="s">
        <v>1421</v>
      </c>
      <c r="B156" t="s">
        <v>460</v>
      </c>
      <c r="C156">
        <v>59</v>
      </c>
      <c r="D156" t="s">
        <v>430</v>
      </c>
      <c r="E156" t="s">
        <v>431</v>
      </c>
      <c r="F156" t="s">
        <v>1422</v>
      </c>
      <c r="G156" t="s">
        <v>576</v>
      </c>
      <c r="H156">
        <f t="shared" si="32"/>
        <v>15</v>
      </c>
      <c r="O156">
        <v>2</v>
      </c>
      <c r="P156" s="31" t="s">
        <v>1423</v>
      </c>
      <c r="Q156" t="s">
        <v>576</v>
      </c>
      <c r="R156">
        <v>9</v>
      </c>
      <c r="S156" t="s">
        <v>1424</v>
      </c>
      <c r="T156" t="s">
        <v>1425</v>
      </c>
      <c r="U156">
        <f t="shared" si="33"/>
        <v>158</v>
      </c>
      <c r="V156" t="s">
        <v>451</v>
      </c>
      <c r="AC156" t="s">
        <v>1426</v>
      </c>
      <c r="AD156" s="31" t="s">
        <v>1249</v>
      </c>
      <c r="AE156" t="s">
        <v>456</v>
      </c>
      <c r="AF156" t="str">
        <f>IF( P156=T156,"Wrong sequence","Other")</f>
        <v>Other</v>
      </c>
      <c r="AG156" t="str">
        <f>IF( P156=X156,"Wrong sequence","Other")</f>
        <v>Other</v>
      </c>
      <c r="AH156" t="str">
        <f>IF( P156=Z156,"Wrong sequence","Other")</f>
        <v>Other</v>
      </c>
      <c r="AI156" t="str">
        <f>IF( P156&lt;&gt;Z156,"Incorrect assignment","Other")</f>
        <v>Incorrect assignment</v>
      </c>
      <c r="AJ156" s="32" t="s">
        <v>457</v>
      </c>
      <c r="AM156" t="s">
        <v>1102</v>
      </c>
      <c r="AN156">
        <v>156</v>
      </c>
    </row>
    <row r="157" spans="1:40" x14ac:dyDescent="0.55000000000000004">
      <c r="A157" t="s">
        <v>1427</v>
      </c>
      <c r="B157" t="s">
        <v>460</v>
      </c>
      <c r="C157">
        <v>77</v>
      </c>
      <c r="D157" t="s">
        <v>430</v>
      </c>
      <c r="E157" t="s">
        <v>431</v>
      </c>
      <c r="F157" t="s">
        <v>888</v>
      </c>
      <c r="G157" t="s">
        <v>683</v>
      </c>
      <c r="H157">
        <f t="shared" si="32"/>
        <v>58</v>
      </c>
      <c r="O157">
        <v>2</v>
      </c>
      <c r="P157" s="31" t="s">
        <v>684</v>
      </c>
      <c r="Q157" t="s">
        <v>683</v>
      </c>
      <c r="R157">
        <v>9</v>
      </c>
      <c r="S157" t="s">
        <v>888</v>
      </c>
      <c r="T157" t="s">
        <v>683</v>
      </c>
      <c r="U157">
        <f t="shared" si="33"/>
        <v>58</v>
      </c>
      <c r="V157" t="s">
        <v>440</v>
      </c>
      <c r="AC157" t="s">
        <v>684</v>
      </c>
      <c r="AD157" s="31" t="s">
        <v>683</v>
      </c>
      <c r="AE157" t="s">
        <v>440</v>
      </c>
      <c r="AI157" t="s">
        <v>442</v>
      </c>
      <c r="AJ157" s="32" t="s">
        <v>442</v>
      </c>
      <c r="AM157" t="s">
        <v>1222</v>
      </c>
      <c r="AN157">
        <v>157</v>
      </c>
    </row>
    <row r="158" spans="1:40" x14ac:dyDescent="0.55000000000000004">
      <c r="A158" t="s">
        <v>1428</v>
      </c>
      <c r="B158" t="s">
        <v>460</v>
      </c>
      <c r="C158">
        <v>16</v>
      </c>
      <c r="D158" t="s">
        <v>430</v>
      </c>
      <c r="E158" t="s">
        <v>431</v>
      </c>
      <c r="F158" t="s">
        <v>469</v>
      </c>
      <c r="G158" t="s">
        <v>470</v>
      </c>
      <c r="H158">
        <f t="shared" si="32"/>
        <v>32</v>
      </c>
      <c r="I158" t="s">
        <v>1429</v>
      </c>
      <c r="J158" t="s">
        <v>1249</v>
      </c>
      <c r="K158" t="s">
        <v>540</v>
      </c>
      <c r="L158" t="s">
        <v>496</v>
      </c>
      <c r="M158" t="s">
        <v>1430</v>
      </c>
      <c r="N158" t="s">
        <v>1431</v>
      </c>
      <c r="O158">
        <v>2</v>
      </c>
      <c r="P158" s="31" t="s">
        <v>1431</v>
      </c>
      <c r="Q158" t="s">
        <v>612</v>
      </c>
      <c r="R158">
        <v>9</v>
      </c>
      <c r="S158" t="s">
        <v>1432</v>
      </c>
      <c r="T158" t="s">
        <v>1253</v>
      </c>
      <c r="U158">
        <f t="shared" si="33"/>
        <v>116</v>
      </c>
      <c r="V158" t="s">
        <v>451</v>
      </c>
      <c r="AC158" t="s">
        <v>1253</v>
      </c>
      <c r="AD158" s="31" t="s">
        <v>1253</v>
      </c>
      <c r="AE158" t="s">
        <v>456</v>
      </c>
      <c r="AF158" t="str">
        <f>IF( P158=T158,"Wrong sequence","Other")</f>
        <v>Other</v>
      </c>
      <c r="AG158" t="str">
        <f>IF( P158=X158,"Wrong sequence","Other")</f>
        <v>Other</v>
      </c>
      <c r="AH158" t="str">
        <f>IF( P158=Z158,"Wrong sequence","Other")</f>
        <v>Other</v>
      </c>
      <c r="AI158" t="str">
        <f>IF( P158&lt;&gt;Z158,"Incorrect assignment","Other")</f>
        <v>Incorrect assignment</v>
      </c>
      <c r="AJ158" s="32" t="s">
        <v>457</v>
      </c>
      <c r="AM158" t="s">
        <v>1425</v>
      </c>
      <c r="AN158">
        <v>158</v>
      </c>
    </row>
    <row r="159" spans="1:40" x14ac:dyDescent="0.55000000000000004">
      <c r="A159" t="s">
        <v>1433</v>
      </c>
      <c r="B159" t="s">
        <v>460</v>
      </c>
      <c r="C159">
        <v>18</v>
      </c>
      <c r="D159" t="s">
        <v>430</v>
      </c>
      <c r="E159" t="s">
        <v>431</v>
      </c>
      <c r="F159" t="s">
        <v>532</v>
      </c>
      <c r="G159" t="s">
        <v>533</v>
      </c>
      <c r="H159">
        <f t="shared" si="32"/>
        <v>176</v>
      </c>
      <c r="M159" t="s">
        <v>1434</v>
      </c>
      <c r="N159" t="s">
        <v>1435</v>
      </c>
      <c r="O159">
        <v>1</v>
      </c>
      <c r="P159" s="31" t="s">
        <v>1435</v>
      </c>
      <c r="Q159" t="s">
        <v>726</v>
      </c>
      <c r="R159">
        <v>9</v>
      </c>
      <c r="S159" t="s">
        <v>1436</v>
      </c>
      <c r="T159" t="s">
        <v>1267</v>
      </c>
      <c r="U159">
        <f t="shared" si="33"/>
        <v>119</v>
      </c>
      <c r="V159" t="s">
        <v>451</v>
      </c>
      <c r="AC159" t="s">
        <v>1437</v>
      </c>
      <c r="AD159" s="31" t="s">
        <v>1267</v>
      </c>
      <c r="AE159" t="s">
        <v>456</v>
      </c>
      <c r="AF159" t="str">
        <f>IF( P159=T159,"Wrong sequence","Other")</f>
        <v>Other</v>
      </c>
      <c r="AG159" t="str">
        <f>IF( P159=X159,"Wrong sequence","Other")</f>
        <v>Other</v>
      </c>
      <c r="AH159" t="str">
        <f>IF( P159=Z159,"Wrong sequence","Other")</f>
        <v>Other</v>
      </c>
      <c r="AI159" t="str">
        <f>IF( P159&lt;&gt;Z159,"Incorrect assignment","Other")</f>
        <v>Incorrect assignment</v>
      </c>
      <c r="AJ159" s="32" t="s">
        <v>457</v>
      </c>
      <c r="AM159" t="s">
        <v>723</v>
      </c>
      <c r="AN159">
        <v>159</v>
      </c>
    </row>
    <row r="160" spans="1:40" x14ac:dyDescent="0.55000000000000004">
      <c r="A160" t="s">
        <v>1438</v>
      </c>
      <c r="B160" t="s">
        <v>460</v>
      </c>
      <c r="C160">
        <v>55</v>
      </c>
      <c r="D160" t="s">
        <v>430</v>
      </c>
      <c r="E160" t="s">
        <v>431</v>
      </c>
      <c r="F160" t="s">
        <v>1239</v>
      </c>
      <c r="G160" t="s">
        <v>810</v>
      </c>
      <c r="H160">
        <f t="shared" si="32"/>
        <v>43</v>
      </c>
      <c r="O160">
        <v>2</v>
      </c>
      <c r="P160" s="31" t="s">
        <v>652</v>
      </c>
      <c r="Q160" t="s">
        <v>810</v>
      </c>
      <c r="R160">
        <v>9</v>
      </c>
      <c r="S160" t="s">
        <v>1239</v>
      </c>
      <c r="T160" t="s">
        <v>810</v>
      </c>
      <c r="U160">
        <f t="shared" si="33"/>
        <v>43</v>
      </c>
      <c r="V160" t="s">
        <v>440</v>
      </c>
      <c r="AC160" t="s">
        <v>652</v>
      </c>
      <c r="AD160" s="31" t="s">
        <v>810</v>
      </c>
      <c r="AE160" t="s">
        <v>440</v>
      </c>
      <c r="AI160" t="s">
        <v>442</v>
      </c>
      <c r="AJ160" s="32" t="s">
        <v>442</v>
      </c>
      <c r="AM160" t="s">
        <v>1439</v>
      </c>
      <c r="AN160">
        <v>160</v>
      </c>
    </row>
    <row r="161" spans="1:40" x14ac:dyDescent="0.55000000000000004">
      <c r="A161" t="s">
        <v>1440</v>
      </c>
      <c r="B161" t="s">
        <v>460</v>
      </c>
      <c r="C161">
        <v>83</v>
      </c>
      <c r="D161" t="s">
        <v>430</v>
      </c>
      <c r="E161" t="s">
        <v>431</v>
      </c>
      <c r="F161" t="s">
        <v>794</v>
      </c>
      <c r="G161" t="s">
        <v>465</v>
      </c>
      <c r="H161">
        <f t="shared" si="32"/>
        <v>3</v>
      </c>
      <c r="O161">
        <v>2</v>
      </c>
      <c r="P161" s="31" t="s">
        <v>1441</v>
      </c>
      <c r="Q161" t="s">
        <v>465</v>
      </c>
      <c r="R161">
        <v>9</v>
      </c>
      <c r="S161" t="s">
        <v>1442</v>
      </c>
      <c r="T161" t="s">
        <v>602</v>
      </c>
      <c r="U161">
        <f t="shared" si="33"/>
        <v>18</v>
      </c>
      <c r="V161" t="s">
        <v>451</v>
      </c>
      <c r="AC161" t="s">
        <v>1321</v>
      </c>
      <c r="AD161" s="31" t="s">
        <v>602</v>
      </c>
      <c r="AE161" t="s">
        <v>456</v>
      </c>
      <c r="AF161" t="str">
        <f>IF( P161=T161,"Wrong sequence","Other")</f>
        <v>Other</v>
      </c>
      <c r="AG161" t="str">
        <f>IF( P161=X161,"Wrong sequence","Other")</f>
        <v>Other</v>
      </c>
      <c r="AH161" t="str">
        <f>IF( P161=Z161,"Wrong sequence","Other")</f>
        <v>Other</v>
      </c>
      <c r="AI161" t="str">
        <f>IF( P161&lt;&gt;Z161,"Incorrect assignment","Other")</f>
        <v>Incorrect assignment</v>
      </c>
      <c r="AJ161" s="32" t="s">
        <v>457</v>
      </c>
      <c r="AM161" t="s">
        <v>508</v>
      </c>
      <c r="AN161">
        <v>161</v>
      </c>
    </row>
    <row r="162" spans="1:40" x14ac:dyDescent="0.55000000000000004">
      <c r="A162" t="s">
        <v>1443</v>
      </c>
      <c r="B162" t="s">
        <v>460</v>
      </c>
      <c r="C162">
        <v>64</v>
      </c>
      <c r="D162" t="s">
        <v>430</v>
      </c>
      <c r="E162" t="s">
        <v>431</v>
      </c>
      <c r="F162" t="s">
        <v>888</v>
      </c>
      <c r="G162" t="s">
        <v>683</v>
      </c>
      <c r="H162">
        <f t="shared" si="32"/>
        <v>58</v>
      </c>
      <c r="O162">
        <v>2</v>
      </c>
      <c r="P162" s="31" t="s">
        <v>684</v>
      </c>
      <c r="Q162" t="s">
        <v>683</v>
      </c>
      <c r="R162">
        <v>9</v>
      </c>
      <c r="S162" t="s">
        <v>888</v>
      </c>
      <c r="T162" t="s">
        <v>683</v>
      </c>
      <c r="U162">
        <f t="shared" si="33"/>
        <v>58</v>
      </c>
      <c r="V162" t="s">
        <v>440</v>
      </c>
      <c r="AC162" t="s">
        <v>684</v>
      </c>
      <c r="AD162" s="31" t="s">
        <v>683</v>
      </c>
      <c r="AE162" t="s">
        <v>440</v>
      </c>
      <c r="AI162" t="s">
        <v>442</v>
      </c>
      <c r="AJ162" s="32" t="s">
        <v>442</v>
      </c>
      <c r="AM162" t="s">
        <v>648</v>
      </c>
      <c r="AN162">
        <v>162</v>
      </c>
    </row>
    <row r="163" spans="1:40" x14ac:dyDescent="0.55000000000000004">
      <c r="A163" t="s">
        <v>1444</v>
      </c>
      <c r="B163" t="s">
        <v>429</v>
      </c>
      <c r="C163">
        <v>23</v>
      </c>
      <c r="D163" t="s">
        <v>430</v>
      </c>
      <c r="E163" t="s">
        <v>431</v>
      </c>
      <c r="F163" t="s">
        <v>1445</v>
      </c>
      <c r="G163" t="s">
        <v>468</v>
      </c>
      <c r="H163">
        <f t="shared" si="32"/>
        <v>53</v>
      </c>
      <c r="I163" t="s">
        <v>1446</v>
      </c>
      <c r="J163" t="s">
        <v>1447</v>
      </c>
      <c r="K163" t="s">
        <v>438</v>
      </c>
      <c r="L163" t="s">
        <v>439</v>
      </c>
      <c r="O163">
        <v>1</v>
      </c>
      <c r="P163" s="31" t="s">
        <v>439</v>
      </c>
      <c r="Q163" t="s">
        <v>439</v>
      </c>
      <c r="R163">
        <v>1</v>
      </c>
      <c r="S163" t="s">
        <v>1355</v>
      </c>
      <c r="T163" t="s">
        <v>642</v>
      </c>
      <c r="U163">
        <f t="shared" si="33"/>
        <v>128</v>
      </c>
      <c r="V163" t="s">
        <v>451</v>
      </c>
      <c r="W163" t="s">
        <v>1448</v>
      </c>
      <c r="X163" t="s">
        <v>900</v>
      </c>
      <c r="Y163" t="s">
        <v>1449</v>
      </c>
      <c r="Z163" t="s">
        <v>519</v>
      </c>
      <c r="AC163" t="s">
        <v>519</v>
      </c>
      <c r="AD163" s="31" t="s">
        <v>476</v>
      </c>
      <c r="AE163" t="s">
        <v>456</v>
      </c>
      <c r="AF163" t="str">
        <f t="shared" ref="AF163:AF168" si="38">IF( P163=T163,"Wrong sequence","Other")</f>
        <v>Other</v>
      </c>
      <c r="AG163" t="str">
        <f t="shared" ref="AG163:AG168" si="39">IF( P163=X163,"Wrong sequence","Other")</f>
        <v>Other</v>
      </c>
      <c r="AH163" t="str">
        <f t="shared" ref="AH163:AH168" si="40">IF( P163=Z163,"Wrong sequence","Other")</f>
        <v>Other</v>
      </c>
      <c r="AI163" t="str">
        <f t="shared" ref="AI163:AI168" si="41">IF( P163&lt;&gt;Z163,"Incorrect assignment","Other")</f>
        <v>Incorrect assignment</v>
      </c>
      <c r="AJ163" s="32" t="s">
        <v>457</v>
      </c>
      <c r="AM163" t="s">
        <v>622</v>
      </c>
      <c r="AN163">
        <v>163</v>
      </c>
    </row>
    <row r="164" spans="1:40" x14ac:dyDescent="0.55000000000000004">
      <c r="A164" t="s">
        <v>1450</v>
      </c>
      <c r="B164" t="s">
        <v>460</v>
      </c>
      <c r="C164">
        <v>32</v>
      </c>
      <c r="D164" t="s">
        <v>430</v>
      </c>
      <c r="E164" t="s">
        <v>431</v>
      </c>
      <c r="F164" t="s">
        <v>1451</v>
      </c>
      <c r="G164" t="s">
        <v>858</v>
      </c>
      <c r="H164">
        <f t="shared" si="32"/>
        <v>51</v>
      </c>
      <c r="I164" t="s">
        <v>1368</v>
      </c>
      <c r="J164" t="s">
        <v>439</v>
      </c>
      <c r="O164">
        <v>1</v>
      </c>
      <c r="P164" s="31" t="s">
        <v>439</v>
      </c>
      <c r="Q164" t="s">
        <v>439</v>
      </c>
      <c r="R164">
        <v>1</v>
      </c>
      <c r="S164" t="s">
        <v>1452</v>
      </c>
      <c r="T164" t="s">
        <v>1192</v>
      </c>
      <c r="U164">
        <f t="shared" si="33"/>
        <v>105</v>
      </c>
      <c r="V164" t="s">
        <v>451</v>
      </c>
      <c r="AC164" t="s">
        <v>1056</v>
      </c>
      <c r="AD164" s="31" t="s">
        <v>1192</v>
      </c>
      <c r="AE164" t="s">
        <v>456</v>
      </c>
      <c r="AF164" t="str">
        <f t="shared" si="38"/>
        <v>Other</v>
      </c>
      <c r="AG164" t="str">
        <f t="shared" si="39"/>
        <v>Other</v>
      </c>
      <c r="AH164" t="str">
        <f t="shared" si="40"/>
        <v>Other</v>
      </c>
      <c r="AI164" t="str">
        <f t="shared" si="41"/>
        <v>Incorrect assignment</v>
      </c>
      <c r="AJ164" s="32" t="s">
        <v>457</v>
      </c>
      <c r="AM164" t="s">
        <v>795</v>
      </c>
      <c r="AN164">
        <v>164</v>
      </c>
    </row>
    <row r="165" spans="1:40" x14ac:dyDescent="0.55000000000000004">
      <c r="A165" t="s">
        <v>1453</v>
      </c>
      <c r="B165" t="s">
        <v>460</v>
      </c>
      <c r="C165">
        <v>73</v>
      </c>
      <c r="D165" t="s">
        <v>430</v>
      </c>
      <c r="E165" t="s">
        <v>431</v>
      </c>
      <c r="F165" t="s">
        <v>532</v>
      </c>
      <c r="G165" t="s">
        <v>533</v>
      </c>
      <c r="H165">
        <f t="shared" si="32"/>
        <v>176</v>
      </c>
      <c r="I165" t="s">
        <v>1405</v>
      </c>
      <c r="J165" t="s">
        <v>1347</v>
      </c>
      <c r="K165" t="s">
        <v>681</v>
      </c>
      <c r="L165" t="s">
        <v>443</v>
      </c>
      <c r="M165" t="s">
        <v>1368</v>
      </c>
      <c r="N165" t="s">
        <v>439</v>
      </c>
      <c r="O165">
        <v>1</v>
      </c>
      <c r="P165" s="31" t="s">
        <v>439</v>
      </c>
      <c r="Q165" t="s">
        <v>439</v>
      </c>
      <c r="R165">
        <v>1</v>
      </c>
      <c r="S165" t="s">
        <v>1346</v>
      </c>
      <c r="T165" t="s">
        <v>1347</v>
      </c>
      <c r="U165">
        <f t="shared" si="33"/>
        <v>183</v>
      </c>
      <c r="V165" t="s">
        <v>451</v>
      </c>
      <c r="W165" t="s">
        <v>681</v>
      </c>
      <c r="X165" t="s">
        <v>900</v>
      </c>
      <c r="AC165" t="s">
        <v>901</v>
      </c>
      <c r="AD165" s="31" t="s">
        <v>900</v>
      </c>
      <c r="AE165" t="s">
        <v>456</v>
      </c>
      <c r="AF165" t="str">
        <f t="shared" si="38"/>
        <v>Other</v>
      </c>
      <c r="AG165" t="str">
        <f t="shared" si="39"/>
        <v>Other</v>
      </c>
      <c r="AH165" t="str">
        <f t="shared" si="40"/>
        <v>Other</v>
      </c>
      <c r="AI165" t="str">
        <f t="shared" si="41"/>
        <v>Incorrect assignment</v>
      </c>
      <c r="AJ165" s="32" t="s">
        <v>457</v>
      </c>
      <c r="AM165" t="s">
        <v>539</v>
      </c>
      <c r="AN165">
        <v>165</v>
      </c>
    </row>
    <row r="166" spans="1:40" x14ac:dyDescent="0.55000000000000004">
      <c r="A166" t="s">
        <v>1454</v>
      </c>
      <c r="B166" t="s">
        <v>460</v>
      </c>
      <c r="C166">
        <v>80</v>
      </c>
      <c r="D166" t="s">
        <v>430</v>
      </c>
      <c r="E166" t="s">
        <v>431</v>
      </c>
      <c r="F166" t="s">
        <v>1455</v>
      </c>
      <c r="G166" t="s">
        <v>1357</v>
      </c>
      <c r="H166">
        <f t="shared" si="32"/>
        <v>212</v>
      </c>
      <c r="I166" t="s">
        <v>1456</v>
      </c>
      <c r="J166" t="s">
        <v>743</v>
      </c>
      <c r="M166" t="s">
        <v>1457</v>
      </c>
      <c r="N166" t="s">
        <v>1458</v>
      </c>
      <c r="O166">
        <v>1</v>
      </c>
      <c r="P166" s="31" t="s">
        <v>1458</v>
      </c>
      <c r="Q166" t="s">
        <v>733</v>
      </c>
      <c r="R166">
        <v>9</v>
      </c>
      <c r="S166" t="s">
        <v>759</v>
      </c>
      <c r="T166" t="s">
        <v>470</v>
      </c>
      <c r="U166">
        <f t="shared" si="33"/>
        <v>32</v>
      </c>
      <c r="V166" t="s">
        <v>451</v>
      </c>
      <c r="AC166" t="s">
        <v>477</v>
      </c>
      <c r="AD166" s="31" t="s">
        <v>470</v>
      </c>
      <c r="AE166" t="s">
        <v>456</v>
      </c>
      <c r="AF166" t="str">
        <f t="shared" si="38"/>
        <v>Other</v>
      </c>
      <c r="AG166" t="str">
        <f t="shared" si="39"/>
        <v>Other</v>
      </c>
      <c r="AH166" t="str">
        <f t="shared" si="40"/>
        <v>Other</v>
      </c>
      <c r="AI166" t="str">
        <f t="shared" si="41"/>
        <v>Incorrect assignment</v>
      </c>
      <c r="AJ166" s="32" t="s">
        <v>457</v>
      </c>
      <c r="AM166" t="s">
        <v>518</v>
      </c>
      <c r="AN166">
        <v>166</v>
      </c>
    </row>
    <row r="167" spans="1:40" x14ac:dyDescent="0.55000000000000004">
      <c r="A167" t="s">
        <v>1459</v>
      </c>
      <c r="B167" t="s">
        <v>460</v>
      </c>
      <c r="C167">
        <v>32</v>
      </c>
      <c r="D167" t="s">
        <v>430</v>
      </c>
      <c r="E167" t="s">
        <v>431</v>
      </c>
      <c r="F167" t="s">
        <v>1460</v>
      </c>
      <c r="G167" t="s">
        <v>769</v>
      </c>
      <c r="H167">
        <f t="shared" si="32"/>
        <v>139</v>
      </c>
      <c r="I167" t="s">
        <v>1461</v>
      </c>
      <c r="J167" t="s">
        <v>1462</v>
      </c>
      <c r="M167" t="s">
        <v>677</v>
      </c>
      <c r="N167" t="s">
        <v>1463</v>
      </c>
      <c r="O167">
        <v>1</v>
      </c>
      <c r="P167" s="31" t="s">
        <v>1463</v>
      </c>
      <c r="Q167" t="s">
        <v>950</v>
      </c>
      <c r="R167">
        <v>9</v>
      </c>
      <c r="S167" t="s">
        <v>1464</v>
      </c>
      <c r="T167" t="s">
        <v>769</v>
      </c>
      <c r="U167">
        <f t="shared" si="33"/>
        <v>139</v>
      </c>
      <c r="V167" t="s">
        <v>440</v>
      </c>
      <c r="W167" t="s">
        <v>1461</v>
      </c>
      <c r="X167" t="s">
        <v>516</v>
      </c>
      <c r="Y167" t="s">
        <v>677</v>
      </c>
      <c r="Z167" t="s">
        <v>1463</v>
      </c>
      <c r="AC167" t="s">
        <v>1465</v>
      </c>
      <c r="AD167" s="31" t="s">
        <v>769</v>
      </c>
      <c r="AE167" t="s">
        <v>456</v>
      </c>
      <c r="AF167" t="str">
        <f t="shared" si="38"/>
        <v>Other</v>
      </c>
      <c r="AG167" t="str">
        <f t="shared" si="39"/>
        <v>Other</v>
      </c>
      <c r="AH167" t="str">
        <f t="shared" si="40"/>
        <v>Wrong sequence</v>
      </c>
      <c r="AI167" t="str">
        <f t="shared" si="41"/>
        <v>Other</v>
      </c>
      <c r="AJ167" s="32" t="s">
        <v>601</v>
      </c>
      <c r="AM167" t="s">
        <v>1026</v>
      </c>
      <c r="AN167">
        <v>167</v>
      </c>
    </row>
    <row r="168" spans="1:40" x14ac:dyDescent="0.55000000000000004">
      <c r="A168" t="s">
        <v>1466</v>
      </c>
      <c r="B168" t="s">
        <v>460</v>
      </c>
      <c r="C168">
        <v>41</v>
      </c>
      <c r="D168" t="s">
        <v>430</v>
      </c>
      <c r="E168" t="s">
        <v>431</v>
      </c>
      <c r="F168" t="s">
        <v>646</v>
      </c>
      <c r="G168" t="s">
        <v>470</v>
      </c>
      <c r="H168">
        <f t="shared" si="32"/>
        <v>32</v>
      </c>
      <c r="I168" t="s">
        <v>1368</v>
      </c>
      <c r="J168" t="s">
        <v>439</v>
      </c>
      <c r="O168">
        <v>2</v>
      </c>
      <c r="P168" s="31" t="s">
        <v>439</v>
      </c>
      <c r="Q168" t="s">
        <v>439</v>
      </c>
      <c r="R168">
        <v>1</v>
      </c>
      <c r="S168" t="s">
        <v>759</v>
      </c>
      <c r="T168" t="s">
        <v>470</v>
      </c>
      <c r="U168">
        <f t="shared" si="33"/>
        <v>32</v>
      </c>
      <c r="V168" t="s">
        <v>440</v>
      </c>
      <c r="AC168" t="s">
        <v>477</v>
      </c>
      <c r="AD168" s="31" t="s">
        <v>470</v>
      </c>
      <c r="AE168" t="s">
        <v>456</v>
      </c>
      <c r="AF168" t="str">
        <f t="shared" si="38"/>
        <v>Other</v>
      </c>
      <c r="AG168" t="str">
        <f t="shared" si="39"/>
        <v>Other</v>
      </c>
      <c r="AH168" t="str">
        <f t="shared" si="40"/>
        <v>Other</v>
      </c>
      <c r="AI168" t="str">
        <f t="shared" si="41"/>
        <v>Incorrect assignment</v>
      </c>
      <c r="AJ168" s="32" t="s">
        <v>457</v>
      </c>
      <c r="AM168" t="s">
        <v>1107</v>
      </c>
      <c r="AN168">
        <v>168</v>
      </c>
    </row>
    <row r="169" spans="1:40" x14ac:dyDescent="0.55000000000000004">
      <c r="A169" t="s">
        <v>1467</v>
      </c>
      <c r="B169" t="s">
        <v>460</v>
      </c>
      <c r="C169">
        <v>28</v>
      </c>
      <c r="D169" t="s">
        <v>430</v>
      </c>
      <c r="E169" t="s">
        <v>431</v>
      </c>
      <c r="F169" t="s">
        <v>646</v>
      </c>
      <c r="G169" t="s">
        <v>470</v>
      </c>
      <c r="H169">
        <f t="shared" si="32"/>
        <v>32</v>
      </c>
      <c r="I169" t="s">
        <v>1468</v>
      </c>
      <c r="J169" t="s">
        <v>697</v>
      </c>
      <c r="K169" t="s">
        <v>924</v>
      </c>
      <c r="L169" t="s">
        <v>703</v>
      </c>
      <c r="O169">
        <v>2</v>
      </c>
      <c r="P169" s="31" t="s">
        <v>926</v>
      </c>
      <c r="Q169" t="s">
        <v>703</v>
      </c>
      <c r="R169">
        <v>9</v>
      </c>
      <c r="S169" t="s">
        <v>1469</v>
      </c>
      <c r="T169" t="s">
        <v>697</v>
      </c>
      <c r="U169">
        <f t="shared" si="33"/>
        <v>29</v>
      </c>
      <c r="V169" t="s">
        <v>451</v>
      </c>
      <c r="W169" t="s">
        <v>924</v>
      </c>
      <c r="X169" t="s">
        <v>703</v>
      </c>
      <c r="AC169" t="s">
        <v>926</v>
      </c>
      <c r="AD169" s="31" t="s">
        <v>703</v>
      </c>
      <c r="AE169" t="s">
        <v>440</v>
      </c>
      <c r="AI169" t="s">
        <v>442</v>
      </c>
      <c r="AJ169" s="32" t="s">
        <v>442</v>
      </c>
      <c r="AM169" t="s">
        <v>1163</v>
      </c>
      <c r="AN169">
        <v>169</v>
      </c>
    </row>
    <row r="170" spans="1:40" x14ac:dyDescent="0.55000000000000004">
      <c r="A170" t="s">
        <v>1470</v>
      </c>
      <c r="B170" t="s">
        <v>460</v>
      </c>
      <c r="C170">
        <v>65</v>
      </c>
      <c r="D170" t="s">
        <v>430</v>
      </c>
      <c r="E170" t="s">
        <v>431</v>
      </c>
      <c r="F170" t="s">
        <v>1022</v>
      </c>
      <c r="G170" t="s">
        <v>476</v>
      </c>
      <c r="H170">
        <f t="shared" si="32"/>
        <v>52</v>
      </c>
      <c r="I170" t="s">
        <v>515</v>
      </c>
      <c r="J170" t="s">
        <v>516</v>
      </c>
      <c r="O170">
        <v>2</v>
      </c>
      <c r="P170" s="31" t="s">
        <v>516</v>
      </c>
      <c r="Q170" t="s">
        <v>516</v>
      </c>
      <c r="R170">
        <v>9</v>
      </c>
      <c r="S170" t="s">
        <v>1471</v>
      </c>
      <c r="T170" t="s">
        <v>786</v>
      </c>
      <c r="U170">
        <f t="shared" si="33"/>
        <v>184</v>
      </c>
      <c r="V170" t="s">
        <v>451</v>
      </c>
      <c r="W170" t="s">
        <v>475</v>
      </c>
      <c r="X170" t="s">
        <v>476</v>
      </c>
      <c r="AC170" t="s">
        <v>519</v>
      </c>
      <c r="AD170" s="31" t="s">
        <v>476</v>
      </c>
      <c r="AE170" t="s">
        <v>456</v>
      </c>
      <c r="AF170" t="str">
        <f>IF( P170=T170,"Wrong sequence","Other")</f>
        <v>Other</v>
      </c>
      <c r="AG170" t="str">
        <f>IF( P170=X170,"Wrong sequence","Other")</f>
        <v>Other</v>
      </c>
      <c r="AH170" t="str">
        <f>IF( P170=Z170,"Wrong sequence","Other")</f>
        <v>Other</v>
      </c>
      <c r="AI170" t="str">
        <f>IF( P170&lt;&gt;Z170,"Incorrect assignment","Other")</f>
        <v>Incorrect assignment</v>
      </c>
      <c r="AJ170" s="32" t="s">
        <v>457</v>
      </c>
      <c r="AM170" t="s">
        <v>1402</v>
      </c>
      <c r="AN170">
        <v>170</v>
      </c>
    </row>
    <row r="171" spans="1:40" x14ac:dyDescent="0.55000000000000004">
      <c r="A171" t="s">
        <v>1472</v>
      </c>
      <c r="B171" t="s">
        <v>460</v>
      </c>
      <c r="C171">
        <v>42</v>
      </c>
      <c r="D171" t="s">
        <v>430</v>
      </c>
      <c r="E171" t="s">
        <v>431</v>
      </c>
      <c r="F171" t="s">
        <v>614</v>
      </c>
      <c r="G171" t="s">
        <v>615</v>
      </c>
      <c r="H171">
        <f t="shared" si="32"/>
        <v>209</v>
      </c>
      <c r="M171" t="s">
        <v>1473</v>
      </c>
      <c r="N171" t="s">
        <v>1474</v>
      </c>
      <c r="O171">
        <v>1</v>
      </c>
      <c r="P171" s="31" t="s">
        <v>1474</v>
      </c>
      <c r="Q171" t="s">
        <v>790</v>
      </c>
      <c r="R171">
        <v>9</v>
      </c>
      <c r="S171" t="s">
        <v>937</v>
      </c>
      <c r="T171" t="s">
        <v>1089</v>
      </c>
      <c r="U171">
        <f t="shared" si="33"/>
        <v>151</v>
      </c>
      <c r="V171" t="s">
        <v>451</v>
      </c>
      <c r="AC171" t="s">
        <v>1475</v>
      </c>
      <c r="AD171" s="31" t="s">
        <v>1089</v>
      </c>
      <c r="AE171" t="s">
        <v>456</v>
      </c>
      <c r="AF171" t="str">
        <f>IF( P171=T171,"Wrong sequence","Other")</f>
        <v>Other</v>
      </c>
      <c r="AG171" t="str">
        <f>IF( P171=X171,"Wrong sequence","Other")</f>
        <v>Other</v>
      </c>
      <c r="AH171" t="str">
        <f>IF( P171=Z171,"Wrong sequence","Other")</f>
        <v>Other</v>
      </c>
      <c r="AI171" t="str">
        <f>IF( P171&lt;&gt;Z171,"Incorrect assignment","Other")</f>
        <v>Incorrect assignment</v>
      </c>
      <c r="AJ171" s="32" t="s">
        <v>457</v>
      </c>
      <c r="AM171" t="s">
        <v>848</v>
      </c>
      <c r="AN171">
        <v>171</v>
      </c>
    </row>
    <row r="172" spans="1:40" x14ac:dyDescent="0.55000000000000004">
      <c r="A172" t="s">
        <v>1476</v>
      </c>
      <c r="B172" t="s">
        <v>460</v>
      </c>
      <c r="C172">
        <v>77</v>
      </c>
      <c r="D172" t="s">
        <v>430</v>
      </c>
      <c r="E172" t="s">
        <v>431</v>
      </c>
      <c r="F172" t="s">
        <v>1477</v>
      </c>
      <c r="G172" t="s">
        <v>547</v>
      </c>
      <c r="H172">
        <f t="shared" si="32"/>
        <v>56</v>
      </c>
      <c r="O172">
        <v>2</v>
      </c>
      <c r="P172" s="31" t="s">
        <v>547</v>
      </c>
      <c r="Q172" t="s">
        <v>547</v>
      </c>
      <c r="R172">
        <v>9</v>
      </c>
      <c r="S172" t="s">
        <v>1478</v>
      </c>
      <c r="T172" t="s">
        <v>869</v>
      </c>
      <c r="U172">
        <f t="shared" si="33"/>
        <v>54</v>
      </c>
      <c r="V172" t="s">
        <v>451</v>
      </c>
      <c r="AC172" t="s">
        <v>1046</v>
      </c>
      <c r="AD172" s="31" t="s">
        <v>869</v>
      </c>
      <c r="AE172" t="s">
        <v>456</v>
      </c>
      <c r="AF172" t="str">
        <f>IF( P172=T172,"Wrong sequence","Other")</f>
        <v>Other</v>
      </c>
      <c r="AG172" t="str">
        <f>IF( P172=X172,"Wrong sequence","Other")</f>
        <v>Other</v>
      </c>
      <c r="AH172" t="str">
        <f>IF( P172=Z172,"Wrong sequence","Other")</f>
        <v>Other</v>
      </c>
      <c r="AI172" t="str">
        <f>IF( P172&lt;&gt;Z172,"Incorrect assignment","Other")</f>
        <v>Incorrect assignment</v>
      </c>
      <c r="AJ172" s="32" t="s">
        <v>457</v>
      </c>
      <c r="AM172" t="s">
        <v>1190</v>
      </c>
      <c r="AN172">
        <v>172</v>
      </c>
    </row>
    <row r="173" spans="1:40" x14ac:dyDescent="0.55000000000000004">
      <c r="A173" t="s">
        <v>1479</v>
      </c>
      <c r="B173" t="s">
        <v>429</v>
      </c>
      <c r="C173">
        <v>70</v>
      </c>
      <c r="D173" t="s">
        <v>430</v>
      </c>
      <c r="E173" t="s">
        <v>431</v>
      </c>
      <c r="F173" t="s">
        <v>546</v>
      </c>
      <c r="G173" t="s">
        <v>547</v>
      </c>
      <c r="H173">
        <f t="shared" si="32"/>
        <v>56</v>
      </c>
      <c r="I173" t="s">
        <v>515</v>
      </c>
      <c r="J173" t="s">
        <v>516</v>
      </c>
      <c r="O173">
        <v>2</v>
      </c>
      <c r="P173" s="31" t="s">
        <v>516</v>
      </c>
      <c r="Q173" t="s">
        <v>516</v>
      </c>
      <c r="R173">
        <v>9</v>
      </c>
      <c r="S173" t="s">
        <v>1355</v>
      </c>
      <c r="T173" t="s">
        <v>642</v>
      </c>
      <c r="U173">
        <f t="shared" si="33"/>
        <v>128</v>
      </c>
      <c r="V173" t="s">
        <v>451</v>
      </c>
      <c r="W173" t="s">
        <v>546</v>
      </c>
      <c r="X173" t="s">
        <v>547</v>
      </c>
      <c r="Y173" t="s">
        <v>515</v>
      </c>
      <c r="Z173" t="s">
        <v>516</v>
      </c>
      <c r="AC173" t="s">
        <v>516</v>
      </c>
      <c r="AD173" s="31" t="s">
        <v>516</v>
      </c>
      <c r="AE173" t="s">
        <v>440</v>
      </c>
      <c r="AI173" t="s">
        <v>442</v>
      </c>
      <c r="AJ173" s="32" t="s">
        <v>442</v>
      </c>
      <c r="AM173" t="s">
        <v>1131</v>
      </c>
      <c r="AN173">
        <v>173</v>
      </c>
    </row>
    <row r="174" spans="1:40" x14ac:dyDescent="0.55000000000000004">
      <c r="A174" t="s">
        <v>1480</v>
      </c>
      <c r="B174" t="s">
        <v>429</v>
      </c>
      <c r="C174">
        <v>30</v>
      </c>
      <c r="D174" t="s">
        <v>430</v>
      </c>
      <c r="E174" t="s">
        <v>431</v>
      </c>
      <c r="F174" t="s">
        <v>555</v>
      </c>
      <c r="G174" t="s">
        <v>470</v>
      </c>
      <c r="H174">
        <f t="shared" si="32"/>
        <v>32</v>
      </c>
      <c r="I174" t="s">
        <v>1481</v>
      </c>
      <c r="J174" t="s">
        <v>443</v>
      </c>
      <c r="M174" t="s">
        <v>1368</v>
      </c>
      <c r="N174" t="s">
        <v>439</v>
      </c>
      <c r="O174">
        <v>2</v>
      </c>
      <c r="P174" s="31" t="s">
        <v>439</v>
      </c>
      <c r="Q174" t="s">
        <v>439</v>
      </c>
      <c r="R174">
        <v>1</v>
      </c>
      <c r="S174" t="s">
        <v>1355</v>
      </c>
      <c r="T174" t="s">
        <v>642</v>
      </c>
      <c r="U174">
        <f t="shared" si="33"/>
        <v>128</v>
      </c>
      <c r="V174" t="s">
        <v>451</v>
      </c>
      <c r="W174" t="s">
        <v>1482</v>
      </c>
      <c r="X174" t="s">
        <v>900</v>
      </c>
      <c r="Y174" t="s">
        <v>438</v>
      </c>
      <c r="Z174" t="s">
        <v>439</v>
      </c>
      <c r="AC174" t="s">
        <v>1483</v>
      </c>
      <c r="AD174" s="31" t="s">
        <v>642</v>
      </c>
      <c r="AE174" t="s">
        <v>456</v>
      </c>
      <c r="AF174" t="str">
        <f>IF( P174=T174,"Wrong sequence","Other")</f>
        <v>Other</v>
      </c>
      <c r="AG174" t="str">
        <f>IF( P174=X174,"Wrong sequence","Other")</f>
        <v>Other</v>
      </c>
      <c r="AH174" t="str">
        <f>IF( P174=Z174,"Wrong sequence","Other")</f>
        <v>Wrong sequence</v>
      </c>
      <c r="AI174" t="str">
        <f>IF( P174&lt;&gt;Z174,"Incorrect assignment","Other")</f>
        <v>Other</v>
      </c>
      <c r="AJ174" s="32" t="s">
        <v>601</v>
      </c>
      <c r="AM174" t="s">
        <v>433</v>
      </c>
      <c r="AN174">
        <v>174</v>
      </c>
    </row>
    <row r="175" spans="1:40" x14ac:dyDescent="0.55000000000000004">
      <c r="A175" t="s">
        <v>1484</v>
      </c>
      <c r="B175" t="s">
        <v>429</v>
      </c>
      <c r="C175">
        <v>70</v>
      </c>
      <c r="D175" t="s">
        <v>430</v>
      </c>
      <c r="E175" t="s">
        <v>431</v>
      </c>
      <c r="F175" t="s">
        <v>546</v>
      </c>
      <c r="G175" t="s">
        <v>547</v>
      </c>
      <c r="H175">
        <f t="shared" si="32"/>
        <v>56</v>
      </c>
      <c r="I175" t="s">
        <v>515</v>
      </c>
      <c r="J175" t="s">
        <v>516</v>
      </c>
      <c r="O175">
        <v>1</v>
      </c>
      <c r="P175" s="31" t="s">
        <v>516</v>
      </c>
      <c r="Q175" t="s">
        <v>516</v>
      </c>
      <c r="R175">
        <v>9</v>
      </c>
      <c r="S175" t="s">
        <v>546</v>
      </c>
      <c r="T175" t="s">
        <v>547</v>
      </c>
      <c r="U175">
        <f t="shared" si="33"/>
        <v>56</v>
      </c>
      <c r="V175" t="s">
        <v>440</v>
      </c>
      <c r="W175" t="s">
        <v>1485</v>
      </c>
      <c r="X175" t="s">
        <v>516</v>
      </c>
      <c r="AC175" t="s">
        <v>516</v>
      </c>
      <c r="AD175" s="31" t="s">
        <v>516</v>
      </c>
      <c r="AE175" t="s">
        <v>440</v>
      </c>
      <c r="AI175" t="s">
        <v>442</v>
      </c>
      <c r="AJ175" s="32" t="s">
        <v>442</v>
      </c>
      <c r="AM175" t="s">
        <v>815</v>
      </c>
      <c r="AN175">
        <v>175</v>
      </c>
    </row>
    <row r="176" spans="1:40" x14ac:dyDescent="0.55000000000000004">
      <c r="A176" t="s">
        <v>1486</v>
      </c>
      <c r="B176" t="s">
        <v>460</v>
      </c>
      <c r="C176">
        <v>60</v>
      </c>
      <c r="D176" t="s">
        <v>430</v>
      </c>
      <c r="E176" t="s">
        <v>431</v>
      </c>
      <c r="F176" t="s">
        <v>646</v>
      </c>
      <c r="G176" t="s">
        <v>470</v>
      </c>
      <c r="H176">
        <f t="shared" si="32"/>
        <v>32</v>
      </c>
      <c r="I176" t="s">
        <v>1487</v>
      </c>
      <c r="J176" t="s">
        <v>1488</v>
      </c>
      <c r="K176" t="s">
        <v>1489</v>
      </c>
      <c r="L176" t="s">
        <v>490</v>
      </c>
      <c r="O176">
        <v>1</v>
      </c>
      <c r="P176" s="31" t="s">
        <v>497</v>
      </c>
      <c r="Q176" t="s">
        <v>490</v>
      </c>
      <c r="R176">
        <v>9</v>
      </c>
      <c r="S176" t="s">
        <v>489</v>
      </c>
      <c r="T176" t="s">
        <v>490</v>
      </c>
      <c r="U176">
        <f t="shared" si="33"/>
        <v>16</v>
      </c>
      <c r="V176" t="s">
        <v>451</v>
      </c>
      <c r="AC176" t="s">
        <v>497</v>
      </c>
      <c r="AD176" s="31" t="s">
        <v>490</v>
      </c>
      <c r="AE176" t="s">
        <v>440</v>
      </c>
      <c r="AI176" t="s">
        <v>442</v>
      </c>
      <c r="AJ176" s="32" t="s">
        <v>442</v>
      </c>
      <c r="AM176" t="s">
        <v>533</v>
      </c>
      <c r="AN176">
        <v>176</v>
      </c>
    </row>
    <row r="177" spans="1:40" x14ac:dyDescent="0.55000000000000004">
      <c r="A177" t="s">
        <v>1490</v>
      </c>
      <c r="B177" t="s">
        <v>460</v>
      </c>
      <c r="C177">
        <v>21</v>
      </c>
      <c r="D177" t="s">
        <v>430</v>
      </c>
      <c r="E177" t="s">
        <v>431</v>
      </c>
      <c r="F177" t="s">
        <v>888</v>
      </c>
      <c r="G177" t="s">
        <v>683</v>
      </c>
      <c r="H177">
        <f t="shared" si="32"/>
        <v>58</v>
      </c>
      <c r="O177">
        <v>2</v>
      </c>
      <c r="P177" s="31" t="s">
        <v>684</v>
      </c>
      <c r="Q177" t="s">
        <v>683</v>
      </c>
      <c r="R177">
        <v>9</v>
      </c>
      <c r="S177" t="s">
        <v>888</v>
      </c>
      <c r="T177" t="s">
        <v>683</v>
      </c>
      <c r="U177">
        <f t="shared" si="33"/>
        <v>58</v>
      </c>
      <c r="V177" t="s">
        <v>440</v>
      </c>
      <c r="AC177" t="s">
        <v>684</v>
      </c>
      <c r="AD177" s="31" t="s">
        <v>683</v>
      </c>
      <c r="AE177" t="s">
        <v>440</v>
      </c>
      <c r="AI177" t="s">
        <v>442</v>
      </c>
      <c r="AJ177" s="32" t="s">
        <v>442</v>
      </c>
      <c r="AM177" t="s">
        <v>1097</v>
      </c>
      <c r="AN177">
        <v>177</v>
      </c>
    </row>
    <row r="178" spans="1:40" x14ac:dyDescent="0.55000000000000004">
      <c r="A178" t="s">
        <v>1491</v>
      </c>
      <c r="B178" t="s">
        <v>460</v>
      </c>
      <c r="C178">
        <v>40</v>
      </c>
      <c r="D178" t="s">
        <v>430</v>
      </c>
      <c r="E178" t="s">
        <v>431</v>
      </c>
      <c r="F178" t="s">
        <v>907</v>
      </c>
      <c r="G178" t="s">
        <v>558</v>
      </c>
      <c r="H178">
        <f t="shared" si="32"/>
        <v>12</v>
      </c>
      <c r="I178" t="s">
        <v>438</v>
      </c>
      <c r="J178" t="s">
        <v>439</v>
      </c>
      <c r="O178">
        <v>2</v>
      </c>
      <c r="P178" s="31" t="s">
        <v>439</v>
      </c>
      <c r="Q178" t="s">
        <v>439</v>
      </c>
      <c r="R178">
        <v>1</v>
      </c>
      <c r="S178" t="s">
        <v>1492</v>
      </c>
      <c r="T178" t="s">
        <v>1206</v>
      </c>
      <c r="U178">
        <f t="shared" si="33"/>
        <v>108</v>
      </c>
      <c r="V178" t="s">
        <v>451</v>
      </c>
      <c r="AC178" t="s">
        <v>1493</v>
      </c>
      <c r="AD178" s="31" t="s">
        <v>1206</v>
      </c>
      <c r="AE178" t="s">
        <v>456</v>
      </c>
      <c r="AF178" t="str">
        <f>IF( P178=T178,"Wrong sequence","Other")</f>
        <v>Other</v>
      </c>
      <c r="AG178" t="str">
        <f>IF( P178=X178,"Wrong sequence","Other")</f>
        <v>Other</v>
      </c>
      <c r="AH178" t="str">
        <f>IF( P178=Z178,"Wrong sequence","Other")</f>
        <v>Other</v>
      </c>
      <c r="AI178" t="str">
        <f>IF( P178&lt;&gt;Z178,"Incorrect assignment","Other")</f>
        <v>Incorrect assignment</v>
      </c>
      <c r="AJ178" s="32" t="s">
        <v>457</v>
      </c>
      <c r="AM178" t="s">
        <v>736</v>
      </c>
      <c r="AN178">
        <v>178</v>
      </c>
    </row>
    <row r="179" spans="1:40" x14ac:dyDescent="0.55000000000000004">
      <c r="A179" t="s">
        <v>1494</v>
      </c>
      <c r="B179" t="s">
        <v>460</v>
      </c>
      <c r="C179">
        <v>42</v>
      </c>
      <c r="D179" t="s">
        <v>430</v>
      </c>
      <c r="E179" t="s">
        <v>843</v>
      </c>
      <c r="F179" t="s">
        <v>1420</v>
      </c>
      <c r="G179" t="s">
        <v>533</v>
      </c>
      <c r="H179">
        <f t="shared" si="32"/>
        <v>176</v>
      </c>
      <c r="I179" t="s">
        <v>1405</v>
      </c>
      <c r="J179" t="s">
        <v>1347</v>
      </c>
      <c r="K179" t="s">
        <v>1283</v>
      </c>
      <c r="L179" t="s">
        <v>443</v>
      </c>
      <c r="M179" t="s">
        <v>1495</v>
      </c>
      <c r="N179" t="s">
        <v>439</v>
      </c>
      <c r="O179">
        <v>2</v>
      </c>
      <c r="P179" s="31" t="s">
        <v>439</v>
      </c>
      <c r="Q179" t="s">
        <v>439</v>
      </c>
      <c r="R179">
        <v>1</v>
      </c>
      <c r="S179" t="s">
        <v>667</v>
      </c>
      <c r="T179" t="s">
        <v>511</v>
      </c>
      <c r="U179">
        <f t="shared" si="33"/>
        <v>7</v>
      </c>
      <c r="V179" t="s">
        <v>451</v>
      </c>
      <c r="W179" t="s">
        <v>715</v>
      </c>
      <c r="X179" t="s">
        <v>511</v>
      </c>
      <c r="Y179" t="s">
        <v>888</v>
      </c>
      <c r="Z179" t="s">
        <v>684</v>
      </c>
      <c r="AC179" t="s">
        <v>684</v>
      </c>
      <c r="AD179" s="31" t="s">
        <v>683</v>
      </c>
      <c r="AE179" t="s">
        <v>456</v>
      </c>
      <c r="AF179" t="str">
        <f>IF( P179=T179,"Wrong sequence","Other")</f>
        <v>Other</v>
      </c>
      <c r="AG179" t="str">
        <f>IF( P179=X179,"Wrong sequence","Other")</f>
        <v>Other</v>
      </c>
      <c r="AH179" t="str">
        <f>IF( P179=Z179,"Wrong sequence","Other")</f>
        <v>Other</v>
      </c>
      <c r="AI179" t="str">
        <f>IF( P179&lt;&gt;Z179,"Incorrect assignment","Other")</f>
        <v>Incorrect assignment</v>
      </c>
      <c r="AJ179" s="32" t="s">
        <v>457</v>
      </c>
      <c r="AM179" t="s">
        <v>674</v>
      </c>
      <c r="AN179">
        <v>179</v>
      </c>
    </row>
    <row r="180" spans="1:40" x14ac:dyDescent="0.55000000000000004">
      <c r="A180" t="s">
        <v>1496</v>
      </c>
      <c r="B180" t="s">
        <v>429</v>
      </c>
      <c r="C180">
        <v>80</v>
      </c>
      <c r="D180" t="s">
        <v>430</v>
      </c>
      <c r="E180" t="s">
        <v>431</v>
      </c>
      <c r="F180" t="s">
        <v>597</v>
      </c>
      <c r="G180" t="s">
        <v>989</v>
      </c>
      <c r="H180">
        <f t="shared" si="32"/>
        <v>72</v>
      </c>
      <c r="M180" t="s">
        <v>1022</v>
      </c>
      <c r="N180" t="s">
        <v>519</v>
      </c>
      <c r="O180">
        <v>2</v>
      </c>
      <c r="P180" s="31" t="s">
        <v>519</v>
      </c>
      <c r="Q180" t="s">
        <v>476</v>
      </c>
      <c r="R180">
        <v>9</v>
      </c>
      <c r="S180" t="s">
        <v>1355</v>
      </c>
      <c r="T180" t="s">
        <v>642</v>
      </c>
      <c r="U180">
        <f t="shared" si="33"/>
        <v>128</v>
      </c>
      <c r="V180" t="s">
        <v>451</v>
      </c>
      <c r="W180" t="s">
        <v>1392</v>
      </c>
      <c r="X180" t="s">
        <v>598</v>
      </c>
      <c r="Y180" t="s">
        <v>475</v>
      </c>
      <c r="Z180" t="s">
        <v>519</v>
      </c>
      <c r="AC180" t="s">
        <v>600</v>
      </c>
      <c r="AD180" s="31" t="s">
        <v>598</v>
      </c>
      <c r="AE180" t="s">
        <v>456</v>
      </c>
      <c r="AF180" t="str">
        <f>IF( P180=T180,"Wrong sequence","Other")</f>
        <v>Other</v>
      </c>
      <c r="AG180" t="str">
        <f>IF( P180=X180,"Wrong sequence","Other")</f>
        <v>Other</v>
      </c>
      <c r="AH180" t="str">
        <f>IF( P180=Z180,"Wrong sequence","Other")</f>
        <v>Wrong sequence</v>
      </c>
      <c r="AI180" t="str">
        <f>IF( P180&lt;&gt;Z180,"Incorrect assignment","Other")</f>
        <v>Other</v>
      </c>
      <c r="AJ180" s="32" t="s">
        <v>601</v>
      </c>
      <c r="AM180" s="35" t="s">
        <v>545</v>
      </c>
      <c r="AN180">
        <v>180</v>
      </c>
    </row>
    <row r="181" spans="1:40" x14ac:dyDescent="0.55000000000000004">
      <c r="A181" t="s">
        <v>1497</v>
      </c>
      <c r="B181" t="s">
        <v>429</v>
      </c>
      <c r="C181">
        <v>92</v>
      </c>
      <c r="D181" t="s">
        <v>430</v>
      </c>
      <c r="E181" t="s">
        <v>431</v>
      </c>
      <c r="F181" t="s">
        <v>555</v>
      </c>
      <c r="G181" t="s">
        <v>470</v>
      </c>
      <c r="H181">
        <f t="shared" si="32"/>
        <v>32</v>
      </c>
      <c r="O181">
        <v>1</v>
      </c>
      <c r="P181" s="31" t="s">
        <v>477</v>
      </c>
      <c r="Q181" t="s">
        <v>470</v>
      </c>
      <c r="R181">
        <v>9</v>
      </c>
      <c r="S181" t="s">
        <v>1309</v>
      </c>
      <c r="T181" t="s">
        <v>642</v>
      </c>
      <c r="U181">
        <f t="shared" si="33"/>
        <v>128</v>
      </c>
      <c r="V181" t="s">
        <v>451</v>
      </c>
      <c r="W181" t="s">
        <v>1498</v>
      </c>
      <c r="X181" t="s">
        <v>1499</v>
      </c>
      <c r="Y181" t="s">
        <v>1500</v>
      </c>
      <c r="AC181" t="s">
        <v>684</v>
      </c>
      <c r="AD181" s="31" t="s">
        <v>683</v>
      </c>
      <c r="AE181" t="s">
        <v>456</v>
      </c>
      <c r="AF181" t="str">
        <f>IF( P181=T181,"Wrong sequence","Other")</f>
        <v>Other</v>
      </c>
      <c r="AG181" t="str">
        <f>IF( P181=X181,"Wrong sequence","Other")</f>
        <v>Other</v>
      </c>
      <c r="AH181" t="str">
        <f>IF( P181=Z181,"Wrong sequence","Other")</f>
        <v>Other</v>
      </c>
      <c r="AI181" t="str">
        <f>IF( P181&lt;&gt;Z181,"Incorrect assignment","Other")</f>
        <v>Incorrect assignment</v>
      </c>
      <c r="AJ181" s="32" t="s">
        <v>457</v>
      </c>
      <c r="AM181" t="s">
        <v>634</v>
      </c>
      <c r="AN181">
        <v>181</v>
      </c>
    </row>
    <row r="182" spans="1:40" x14ac:dyDescent="0.55000000000000004">
      <c r="A182" t="s">
        <v>1501</v>
      </c>
      <c r="B182" t="s">
        <v>460</v>
      </c>
      <c r="C182">
        <v>32</v>
      </c>
      <c r="D182" t="s">
        <v>430</v>
      </c>
      <c r="E182" t="s">
        <v>431</v>
      </c>
      <c r="F182" t="s">
        <v>794</v>
      </c>
      <c r="G182" t="s">
        <v>458</v>
      </c>
      <c r="H182">
        <f t="shared" si="32"/>
        <v>2</v>
      </c>
      <c r="M182" t="s">
        <v>438</v>
      </c>
      <c r="N182" t="s">
        <v>439</v>
      </c>
      <c r="O182">
        <v>1</v>
      </c>
      <c r="P182" s="31" t="s">
        <v>439</v>
      </c>
      <c r="Q182" t="s">
        <v>439</v>
      </c>
      <c r="R182">
        <v>1</v>
      </c>
      <c r="S182" t="s">
        <v>794</v>
      </c>
      <c r="T182" t="s">
        <v>458</v>
      </c>
      <c r="U182">
        <f t="shared" si="33"/>
        <v>2</v>
      </c>
      <c r="V182" t="s">
        <v>440</v>
      </c>
      <c r="AC182" t="s">
        <v>959</v>
      </c>
      <c r="AD182" s="31" t="s">
        <v>458</v>
      </c>
      <c r="AE182" t="s">
        <v>456</v>
      </c>
      <c r="AF182" t="str">
        <f>IF( P182=T182,"Wrong sequence","Other")</f>
        <v>Other</v>
      </c>
      <c r="AG182" t="str">
        <f>IF( P182=X182,"Wrong sequence","Other")</f>
        <v>Other</v>
      </c>
      <c r="AH182" t="str">
        <f>IF( P182=Z182,"Wrong sequence","Other")</f>
        <v>Other</v>
      </c>
      <c r="AI182" t="str">
        <f>IF( P182&lt;&gt;Z182,"Incorrect assignment","Other")</f>
        <v>Incorrect assignment</v>
      </c>
      <c r="AJ182" s="32" t="s">
        <v>457</v>
      </c>
      <c r="AM182" t="s">
        <v>1177</v>
      </c>
      <c r="AN182">
        <v>182</v>
      </c>
    </row>
    <row r="183" spans="1:40" x14ac:dyDescent="0.55000000000000004">
      <c r="A183" t="s">
        <v>1502</v>
      </c>
      <c r="B183" t="s">
        <v>460</v>
      </c>
      <c r="C183">
        <v>19</v>
      </c>
      <c r="D183" t="s">
        <v>430</v>
      </c>
      <c r="E183" t="s">
        <v>431</v>
      </c>
      <c r="F183" t="s">
        <v>1503</v>
      </c>
      <c r="G183" t="s">
        <v>697</v>
      </c>
      <c r="H183">
        <f t="shared" si="32"/>
        <v>29</v>
      </c>
      <c r="O183">
        <v>2</v>
      </c>
      <c r="P183" s="31" t="s">
        <v>925</v>
      </c>
      <c r="Q183" t="s">
        <v>697</v>
      </c>
      <c r="R183">
        <v>9</v>
      </c>
      <c r="S183" t="s">
        <v>1503</v>
      </c>
      <c r="T183" t="s">
        <v>697</v>
      </c>
      <c r="U183">
        <f t="shared" si="33"/>
        <v>29</v>
      </c>
      <c r="V183" t="s">
        <v>440</v>
      </c>
      <c r="AC183" t="s">
        <v>925</v>
      </c>
      <c r="AD183" s="31" t="s">
        <v>697</v>
      </c>
      <c r="AE183" t="s">
        <v>440</v>
      </c>
      <c r="AI183" t="s">
        <v>442</v>
      </c>
      <c r="AJ183" s="32" t="s">
        <v>442</v>
      </c>
      <c r="AM183" t="s">
        <v>1347</v>
      </c>
      <c r="AN183">
        <v>183</v>
      </c>
    </row>
    <row r="184" spans="1:40" x14ac:dyDescent="0.55000000000000004">
      <c r="A184" t="s">
        <v>1504</v>
      </c>
      <c r="B184" t="s">
        <v>429</v>
      </c>
      <c r="C184">
        <v>80</v>
      </c>
      <c r="D184" t="s">
        <v>430</v>
      </c>
      <c r="E184" t="s">
        <v>431</v>
      </c>
      <c r="F184" t="s">
        <v>546</v>
      </c>
      <c r="G184" t="s">
        <v>547</v>
      </c>
      <c r="H184">
        <f t="shared" si="32"/>
        <v>56</v>
      </c>
      <c r="O184">
        <v>1</v>
      </c>
      <c r="P184" s="31" t="s">
        <v>547</v>
      </c>
      <c r="Q184" t="s">
        <v>547</v>
      </c>
      <c r="R184">
        <v>9</v>
      </c>
      <c r="S184" t="s">
        <v>1355</v>
      </c>
      <c r="T184" t="s">
        <v>642</v>
      </c>
      <c r="U184">
        <f t="shared" si="33"/>
        <v>128</v>
      </c>
      <c r="V184" t="s">
        <v>451</v>
      </c>
      <c r="W184" t="s">
        <v>1505</v>
      </c>
      <c r="X184" t="s">
        <v>1506</v>
      </c>
      <c r="AC184" t="s">
        <v>547</v>
      </c>
      <c r="AD184" s="31" t="s">
        <v>547</v>
      </c>
      <c r="AE184" t="s">
        <v>440</v>
      </c>
      <c r="AI184" t="s">
        <v>442</v>
      </c>
      <c r="AJ184" s="32" t="s">
        <v>442</v>
      </c>
      <c r="AM184" t="s">
        <v>786</v>
      </c>
      <c r="AN184">
        <v>184</v>
      </c>
    </row>
    <row r="185" spans="1:40" x14ac:dyDescent="0.55000000000000004">
      <c r="A185" t="s">
        <v>1507</v>
      </c>
      <c r="B185" t="s">
        <v>460</v>
      </c>
      <c r="C185">
        <v>40</v>
      </c>
      <c r="D185" t="s">
        <v>430</v>
      </c>
      <c r="E185" t="s">
        <v>431</v>
      </c>
      <c r="F185" t="s">
        <v>436</v>
      </c>
      <c r="G185" t="s">
        <v>437</v>
      </c>
      <c r="H185">
        <f t="shared" si="32"/>
        <v>185</v>
      </c>
      <c r="M185" t="s">
        <v>438</v>
      </c>
      <c r="N185" t="s">
        <v>439</v>
      </c>
      <c r="O185">
        <v>2</v>
      </c>
      <c r="P185" s="31" t="s">
        <v>439</v>
      </c>
      <c r="Q185" t="s">
        <v>439</v>
      </c>
      <c r="R185">
        <v>1</v>
      </c>
      <c r="S185" t="s">
        <v>436</v>
      </c>
      <c r="T185" t="s">
        <v>437</v>
      </c>
      <c r="U185">
        <f t="shared" si="33"/>
        <v>185</v>
      </c>
      <c r="V185" t="s">
        <v>440</v>
      </c>
      <c r="W185" t="s">
        <v>1252</v>
      </c>
      <c r="X185" t="s">
        <v>439</v>
      </c>
      <c r="AC185" t="s">
        <v>439</v>
      </c>
      <c r="AD185" s="31" t="s">
        <v>439</v>
      </c>
      <c r="AE185" t="s">
        <v>440</v>
      </c>
      <c r="AI185" t="s">
        <v>442</v>
      </c>
      <c r="AJ185" s="32" t="s">
        <v>442</v>
      </c>
      <c r="AM185" t="s">
        <v>437</v>
      </c>
      <c r="AN185">
        <v>185</v>
      </c>
    </row>
    <row r="186" spans="1:40" x14ac:dyDescent="0.55000000000000004">
      <c r="A186" t="s">
        <v>1508</v>
      </c>
      <c r="B186" t="s">
        <v>460</v>
      </c>
      <c r="C186">
        <v>34</v>
      </c>
      <c r="D186" t="s">
        <v>430</v>
      </c>
      <c r="E186" t="s">
        <v>431</v>
      </c>
      <c r="F186" t="s">
        <v>1405</v>
      </c>
      <c r="G186" t="s">
        <v>1347</v>
      </c>
      <c r="H186">
        <f t="shared" si="32"/>
        <v>183</v>
      </c>
      <c r="I186" t="s">
        <v>1509</v>
      </c>
      <c r="J186" t="s">
        <v>1510</v>
      </c>
      <c r="K186" t="s">
        <v>1511</v>
      </c>
      <c r="L186" t="s">
        <v>520</v>
      </c>
      <c r="O186">
        <v>2</v>
      </c>
      <c r="P186" s="31" t="s">
        <v>1512</v>
      </c>
      <c r="Q186" t="s">
        <v>520</v>
      </c>
      <c r="R186">
        <v>9</v>
      </c>
      <c r="S186" t="s">
        <v>1513</v>
      </c>
      <c r="T186" t="s">
        <v>1344</v>
      </c>
      <c r="U186">
        <f t="shared" si="33"/>
        <v>136</v>
      </c>
      <c r="V186" t="s">
        <v>451</v>
      </c>
      <c r="AC186" t="s">
        <v>1514</v>
      </c>
      <c r="AD186" s="31" t="s">
        <v>1344</v>
      </c>
      <c r="AE186" t="s">
        <v>456</v>
      </c>
      <c r="AF186" t="str">
        <f>IF( P186=T186,"Wrong sequence","Other")</f>
        <v>Other</v>
      </c>
      <c r="AG186" t="str">
        <f>IF( P186=X186,"Wrong sequence","Other")</f>
        <v>Other</v>
      </c>
      <c r="AH186" t="str">
        <f>IF( P186=Z186,"Wrong sequence","Other")</f>
        <v>Other</v>
      </c>
      <c r="AI186" t="str">
        <f>IF( P186&lt;&gt;Z186,"Incorrect assignment","Other")</f>
        <v>Incorrect assignment</v>
      </c>
      <c r="AJ186" s="32" t="s">
        <v>457</v>
      </c>
      <c r="AM186" t="s">
        <v>514</v>
      </c>
      <c r="AN186">
        <v>186</v>
      </c>
    </row>
    <row r="187" spans="1:40" x14ac:dyDescent="0.55000000000000004">
      <c r="A187" t="s">
        <v>1515</v>
      </c>
      <c r="B187" t="s">
        <v>429</v>
      </c>
      <c r="C187">
        <v>46</v>
      </c>
      <c r="D187" t="s">
        <v>430</v>
      </c>
      <c r="E187" t="s">
        <v>431</v>
      </c>
      <c r="F187" t="s">
        <v>656</v>
      </c>
      <c r="G187" t="s">
        <v>659</v>
      </c>
      <c r="H187">
        <f t="shared" si="32"/>
        <v>31</v>
      </c>
      <c r="M187" t="s">
        <v>438</v>
      </c>
      <c r="N187" t="s">
        <v>439</v>
      </c>
      <c r="O187">
        <v>2</v>
      </c>
      <c r="P187" s="31" t="s">
        <v>439</v>
      </c>
      <c r="Q187" t="s">
        <v>439</v>
      </c>
      <c r="R187">
        <v>1</v>
      </c>
      <c r="S187" t="s">
        <v>1355</v>
      </c>
      <c r="T187" t="s">
        <v>642</v>
      </c>
      <c r="U187">
        <f t="shared" si="33"/>
        <v>128</v>
      </c>
      <c r="V187" t="s">
        <v>451</v>
      </c>
      <c r="W187" t="s">
        <v>469</v>
      </c>
      <c r="X187" t="s">
        <v>470</v>
      </c>
      <c r="Y187" t="s">
        <v>1516</v>
      </c>
      <c r="AC187" t="s">
        <v>477</v>
      </c>
      <c r="AD187" s="31" t="s">
        <v>470</v>
      </c>
      <c r="AE187" t="s">
        <v>456</v>
      </c>
      <c r="AF187" t="str">
        <f>IF( P187=T187,"Wrong sequence","Other")</f>
        <v>Other</v>
      </c>
      <c r="AG187" t="str">
        <f>IF( P187=X187,"Wrong sequence","Other")</f>
        <v>Other</v>
      </c>
      <c r="AH187" t="str">
        <f>IF( P187=Z187,"Wrong sequence","Other")</f>
        <v>Other</v>
      </c>
      <c r="AI187" t="str">
        <f>IF( P187&lt;&gt;Z187,"Incorrect assignment","Other")</f>
        <v>Incorrect assignment</v>
      </c>
      <c r="AJ187" s="32" t="s">
        <v>457</v>
      </c>
      <c r="AM187" t="s">
        <v>664</v>
      </c>
      <c r="AN187">
        <v>187</v>
      </c>
    </row>
    <row r="188" spans="1:40" x14ac:dyDescent="0.55000000000000004">
      <c r="A188" t="s">
        <v>1517</v>
      </c>
      <c r="B188" t="s">
        <v>460</v>
      </c>
      <c r="C188">
        <v>18</v>
      </c>
      <c r="D188" t="s">
        <v>430</v>
      </c>
      <c r="E188" t="s">
        <v>843</v>
      </c>
      <c r="F188" t="s">
        <v>532</v>
      </c>
      <c r="G188" t="s">
        <v>533</v>
      </c>
      <c r="H188">
        <f t="shared" si="32"/>
        <v>176</v>
      </c>
      <c r="I188" t="s">
        <v>1405</v>
      </c>
      <c r="J188" t="s">
        <v>1347</v>
      </c>
      <c r="K188" t="s">
        <v>682</v>
      </c>
      <c r="L188" t="s">
        <v>683</v>
      </c>
      <c r="M188" t="s">
        <v>1283</v>
      </c>
      <c r="N188" t="s">
        <v>443</v>
      </c>
      <c r="O188">
        <v>2</v>
      </c>
      <c r="P188" s="31" t="s">
        <v>443</v>
      </c>
      <c r="Q188" t="s">
        <v>443</v>
      </c>
      <c r="R188">
        <v>9</v>
      </c>
      <c r="S188" t="s">
        <v>667</v>
      </c>
      <c r="T188" t="s">
        <v>511</v>
      </c>
      <c r="U188">
        <f t="shared" si="33"/>
        <v>7</v>
      </c>
      <c r="V188" t="s">
        <v>451</v>
      </c>
      <c r="W188" t="s">
        <v>715</v>
      </c>
      <c r="X188" t="s">
        <v>511</v>
      </c>
      <c r="Y188" t="s">
        <v>1518</v>
      </c>
      <c r="Z188" t="s">
        <v>848</v>
      </c>
      <c r="AC188" t="s">
        <v>1002</v>
      </c>
      <c r="AD188" s="31" t="s">
        <v>511</v>
      </c>
      <c r="AE188" t="s">
        <v>456</v>
      </c>
      <c r="AF188" t="str">
        <f>IF( P188=T188,"Wrong sequence","Other")</f>
        <v>Other</v>
      </c>
      <c r="AG188" t="str">
        <f>IF( P188=X188,"Wrong sequence","Other")</f>
        <v>Other</v>
      </c>
      <c r="AH188" t="str">
        <f>IF( P188=Z188,"Wrong sequence","Other")</f>
        <v>Other</v>
      </c>
      <c r="AI188" t="str">
        <f>IF( P188&lt;&gt;Z188,"Incorrect assignment","Other")</f>
        <v>Incorrect assignment</v>
      </c>
      <c r="AJ188" s="32" t="s">
        <v>457</v>
      </c>
      <c r="AM188" t="s">
        <v>678</v>
      </c>
      <c r="AN188">
        <v>188</v>
      </c>
    </row>
    <row r="189" spans="1:40" x14ac:dyDescent="0.55000000000000004">
      <c r="A189" t="s">
        <v>1519</v>
      </c>
      <c r="B189" t="s">
        <v>429</v>
      </c>
      <c r="C189">
        <v>58</v>
      </c>
      <c r="D189" t="s">
        <v>430</v>
      </c>
      <c r="E189" t="s">
        <v>431</v>
      </c>
      <c r="F189" t="s">
        <v>1373</v>
      </c>
      <c r="G189" t="s">
        <v>516</v>
      </c>
      <c r="H189">
        <f t="shared" si="32"/>
        <v>48</v>
      </c>
      <c r="I189" t="s">
        <v>515</v>
      </c>
      <c r="J189" t="s">
        <v>516</v>
      </c>
      <c r="O189">
        <v>2</v>
      </c>
      <c r="P189" s="31" t="s">
        <v>516</v>
      </c>
      <c r="Q189" t="s">
        <v>516</v>
      </c>
      <c r="R189">
        <v>9</v>
      </c>
      <c r="S189" t="s">
        <v>1355</v>
      </c>
      <c r="T189" t="s">
        <v>642</v>
      </c>
      <c r="U189">
        <f t="shared" si="33"/>
        <v>128</v>
      </c>
      <c r="V189" t="s">
        <v>451</v>
      </c>
      <c r="W189" t="s">
        <v>1373</v>
      </c>
      <c r="X189" t="s">
        <v>439</v>
      </c>
      <c r="Y189" t="s">
        <v>515</v>
      </c>
      <c r="Z189" t="s">
        <v>516</v>
      </c>
      <c r="AC189" t="s">
        <v>516</v>
      </c>
      <c r="AD189" s="31" t="s">
        <v>516</v>
      </c>
      <c r="AE189" t="s">
        <v>440</v>
      </c>
      <c r="AI189" t="s">
        <v>442</v>
      </c>
      <c r="AJ189" s="32" t="s">
        <v>442</v>
      </c>
      <c r="AM189" t="s">
        <v>793</v>
      </c>
      <c r="AN189">
        <v>189</v>
      </c>
    </row>
    <row r="190" spans="1:40" x14ac:dyDescent="0.55000000000000004">
      <c r="A190" t="s">
        <v>1520</v>
      </c>
      <c r="B190" t="s">
        <v>460</v>
      </c>
      <c r="C190">
        <v>34</v>
      </c>
      <c r="D190" t="s">
        <v>430</v>
      </c>
      <c r="E190" t="s">
        <v>431</v>
      </c>
      <c r="F190" t="s">
        <v>1521</v>
      </c>
      <c r="G190" t="s">
        <v>615</v>
      </c>
      <c r="H190">
        <f t="shared" si="32"/>
        <v>209</v>
      </c>
      <c r="I190" t="s">
        <v>438</v>
      </c>
      <c r="J190" t="s">
        <v>439</v>
      </c>
      <c r="O190">
        <v>2</v>
      </c>
      <c r="P190" s="31" t="s">
        <v>439</v>
      </c>
      <c r="Q190" t="s">
        <v>439</v>
      </c>
      <c r="R190">
        <v>1</v>
      </c>
      <c r="S190" t="s">
        <v>1403</v>
      </c>
      <c r="T190" t="s">
        <v>483</v>
      </c>
      <c r="U190">
        <f t="shared" si="33"/>
        <v>45</v>
      </c>
      <c r="V190" t="s">
        <v>451</v>
      </c>
      <c r="W190" t="s">
        <v>1252</v>
      </c>
      <c r="AC190" t="s">
        <v>439</v>
      </c>
      <c r="AD190" s="31" t="s">
        <v>439</v>
      </c>
      <c r="AE190" t="s">
        <v>440</v>
      </c>
      <c r="AI190" t="s">
        <v>442</v>
      </c>
      <c r="AJ190" s="32" t="s">
        <v>442</v>
      </c>
      <c r="AM190" t="s">
        <v>839</v>
      </c>
      <c r="AN190">
        <v>190</v>
      </c>
    </row>
    <row r="191" spans="1:40" x14ac:dyDescent="0.55000000000000004">
      <c r="A191" t="s">
        <v>1522</v>
      </c>
      <c r="B191" t="s">
        <v>460</v>
      </c>
      <c r="C191">
        <v>80</v>
      </c>
      <c r="D191" t="s">
        <v>430</v>
      </c>
      <c r="E191" t="s">
        <v>431</v>
      </c>
      <c r="F191" t="s">
        <v>546</v>
      </c>
      <c r="G191" t="s">
        <v>547</v>
      </c>
      <c r="H191">
        <f t="shared" si="32"/>
        <v>56</v>
      </c>
      <c r="M191" t="s">
        <v>1523</v>
      </c>
      <c r="N191" t="s">
        <v>516</v>
      </c>
      <c r="O191">
        <v>1</v>
      </c>
      <c r="P191" s="31" t="s">
        <v>516</v>
      </c>
      <c r="Q191" t="s">
        <v>516</v>
      </c>
      <c r="R191">
        <v>9</v>
      </c>
      <c r="S191" t="s">
        <v>546</v>
      </c>
      <c r="T191" t="s">
        <v>547</v>
      </c>
      <c r="U191">
        <f t="shared" si="33"/>
        <v>56</v>
      </c>
      <c r="V191" t="s">
        <v>440</v>
      </c>
      <c r="AC191" t="s">
        <v>547</v>
      </c>
      <c r="AD191" s="31" t="s">
        <v>547</v>
      </c>
      <c r="AE191" t="s">
        <v>456</v>
      </c>
      <c r="AF191" t="str">
        <f>IF( P191=T191,"Wrong sequence","Other")</f>
        <v>Other</v>
      </c>
      <c r="AG191" t="str">
        <f>IF( P191=X191,"Wrong sequence","Other")</f>
        <v>Other</v>
      </c>
      <c r="AH191" t="str">
        <f>IF( P191=Z191,"Wrong sequence","Other")</f>
        <v>Other</v>
      </c>
      <c r="AI191" t="str">
        <f>IF( P191&lt;&gt;Z191,"Incorrect assignment","Other")</f>
        <v>Incorrect assignment</v>
      </c>
      <c r="AJ191" s="32" t="s">
        <v>457</v>
      </c>
      <c r="AM191" t="s">
        <v>891</v>
      </c>
      <c r="AN191">
        <v>191</v>
      </c>
    </row>
    <row r="192" spans="1:40" x14ac:dyDescent="0.55000000000000004">
      <c r="A192" t="s">
        <v>1524</v>
      </c>
      <c r="B192" t="s">
        <v>429</v>
      </c>
      <c r="C192">
        <v>80</v>
      </c>
      <c r="D192" t="s">
        <v>430</v>
      </c>
      <c r="E192" t="s">
        <v>431</v>
      </c>
      <c r="F192" t="s">
        <v>1022</v>
      </c>
      <c r="G192" t="s">
        <v>476</v>
      </c>
      <c r="H192">
        <f t="shared" si="32"/>
        <v>52</v>
      </c>
      <c r="I192" t="s">
        <v>638</v>
      </c>
      <c r="J192" t="s">
        <v>989</v>
      </c>
      <c r="O192">
        <v>2</v>
      </c>
      <c r="P192" s="31" t="s">
        <v>1525</v>
      </c>
      <c r="Q192" t="s">
        <v>989</v>
      </c>
      <c r="R192">
        <v>9</v>
      </c>
      <c r="S192" t="s">
        <v>1355</v>
      </c>
      <c r="T192" t="s">
        <v>642</v>
      </c>
      <c r="U192">
        <f t="shared" si="33"/>
        <v>128</v>
      </c>
      <c r="V192" t="s">
        <v>451</v>
      </c>
      <c r="W192" t="s">
        <v>475</v>
      </c>
      <c r="X192" t="s">
        <v>476</v>
      </c>
      <c r="Y192" t="s">
        <v>1516</v>
      </c>
      <c r="AC192" t="s">
        <v>519</v>
      </c>
      <c r="AD192" s="31" t="s">
        <v>476</v>
      </c>
      <c r="AE192" t="s">
        <v>456</v>
      </c>
      <c r="AF192" t="str">
        <f>IF( P192=T192,"Wrong sequence","Other")</f>
        <v>Other</v>
      </c>
      <c r="AG192" t="str">
        <f>IF( P192=X192,"Wrong sequence","Other")</f>
        <v>Other</v>
      </c>
      <c r="AH192" t="str">
        <f>IF( P192=Z192,"Wrong sequence","Other")</f>
        <v>Other</v>
      </c>
      <c r="AI192" t="str">
        <f>IF( P192&lt;&gt;Z192,"Incorrect assignment","Other")</f>
        <v>Incorrect assignment</v>
      </c>
      <c r="AJ192" s="32" t="s">
        <v>457</v>
      </c>
      <c r="AM192" t="s">
        <v>915</v>
      </c>
      <c r="AN192">
        <v>192</v>
      </c>
    </row>
    <row r="193" spans="1:40" x14ac:dyDescent="0.55000000000000004">
      <c r="A193" t="s">
        <v>1526</v>
      </c>
      <c r="B193" t="s">
        <v>460</v>
      </c>
      <c r="C193">
        <v>76</v>
      </c>
      <c r="D193" t="s">
        <v>430</v>
      </c>
      <c r="E193" t="s">
        <v>431</v>
      </c>
      <c r="F193" t="s">
        <v>1527</v>
      </c>
      <c r="G193" t="s">
        <v>873</v>
      </c>
      <c r="H193">
        <f t="shared" si="32"/>
        <v>55</v>
      </c>
      <c r="M193" t="s">
        <v>701</v>
      </c>
      <c r="N193" t="s">
        <v>516</v>
      </c>
      <c r="O193">
        <v>2</v>
      </c>
      <c r="P193" s="31" t="s">
        <v>516</v>
      </c>
      <c r="Q193" t="s">
        <v>516</v>
      </c>
      <c r="R193">
        <v>9</v>
      </c>
      <c r="S193" t="s">
        <v>449</v>
      </c>
      <c r="T193" t="s">
        <v>450</v>
      </c>
      <c r="U193">
        <f t="shared" si="33"/>
        <v>131</v>
      </c>
      <c r="V193" t="s">
        <v>451</v>
      </c>
      <c r="W193" t="s">
        <v>546</v>
      </c>
      <c r="X193" t="s">
        <v>547</v>
      </c>
      <c r="AC193" t="s">
        <v>1528</v>
      </c>
      <c r="AD193" s="31" t="s">
        <v>450</v>
      </c>
      <c r="AE193" t="s">
        <v>456</v>
      </c>
      <c r="AF193" t="str">
        <f>IF( P193=T193,"Wrong sequence","Other")</f>
        <v>Other</v>
      </c>
      <c r="AG193" t="str">
        <f>IF( P193=X193,"Wrong sequence","Other")</f>
        <v>Other</v>
      </c>
      <c r="AH193" t="str">
        <f>IF( P193=Z193,"Wrong sequence","Other")</f>
        <v>Other</v>
      </c>
      <c r="AI193" t="str">
        <f>IF( P193&lt;&gt;Z193,"Incorrect assignment","Other")</f>
        <v>Incorrect assignment</v>
      </c>
      <c r="AJ193" s="32" t="s">
        <v>457</v>
      </c>
      <c r="AM193" t="s">
        <v>934</v>
      </c>
      <c r="AN193">
        <v>193</v>
      </c>
    </row>
    <row r="194" spans="1:40" x14ac:dyDescent="0.55000000000000004">
      <c r="A194" t="s">
        <v>1529</v>
      </c>
      <c r="B194" t="s">
        <v>460</v>
      </c>
      <c r="C194">
        <v>90</v>
      </c>
      <c r="D194" t="s">
        <v>430</v>
      </c>
      <c r="E194" t="s">
        <v>431</v>
      </c>
      <c r="F194" t="s">
        <v>546</v>
      </c>
      <c r="G194" t="s">
        <v>547</v>
      </c>
      <c r="H194">
        <f t="shared" si="32"/>
        <v>56</v>
      </c>
      <c r="I194" t="s">
        <v>515</v>
      </c>
      <c r="J194" t="s">
        <v>516</v>
      </c>
      <c r="O194">
        <v>2</v>
      </c>
      <c r="P194" s="31" t="s">
        <v>516</v>
      </c>
      <c r="Q194" t="s">
        <v>516</v>
      </c>
      <c r="R194">
        <v>9</v>
      </c>
      <c r="S194" t="s">
        <v>888</v>
      </c>
      <c r="T194" t="s">
        <v>683</v>
      </c>
      <c r="U194">
        <f t="shared" si="33"/>
        <v>58</v>
      </c>
      <c r="V194" t="s">
        <v>451</v>
      </c>
      <c r="AA194" t="s">
        <v>1530</v>
      </c>
      <c r="AC194" t="s">
        <v>684</v>
      </c>
      <c r="AD194" s="31" t="s">
        <v>683</v>
      </c>
      <c r="AE194" t="s">
        <v>456</v>
      </c>
      <c r="AF194" t="str">
        <f>IF( P194=T194,"Wrong sequence","Other")</f>
        <v>Other</v>
      </c>
      <c r="AG194" t="str">
        <f>IF( P194=X194,"Wrong sequence","Other")</f>
        <v>Other</v>
      </c>
      <c r="AH194" t="str">
        <f>IF( P194=Z194,"Wrong sequence","Other")</f>
        <v>Other</v>
      </c>
      <c r="AI194" t="str">
        <f>IF( P194&lt;&gt;Z194,"Incorrect assignment","Other")</f>
        <v>Incorrect assignment</v>
      </c>
      <c r="AJ194" s="32" t="s">
        <v>457</v>
      </c>
      <c r="AM194" t="s">
        <v>691</v>
      </c>
      <c r="AN194">
        <v>194</v>
      </c>
    </row>
    <row r="195" spans="1:40" x14ac:dyDescent="0.55000000000000004">
      <c r="A195" t="s">
        <v>1531</v>
      </c>
      <c r="B195" t="s">
        <v>429</v>
      </c>
      <c r="C195">
        <v>28</v>
      </c>
      <c r="D195" t="s">
        <v>430</v>
      </c>
      <c r="E195" t="s">
        <v>431</v>
      </c>
      <c r="F195" t="s">
        <v>469</v>
      </c>
      <c r="G195" t="s">
        <v>470</v>
      </c>
      <c r="H195">
        <f t="shared" ref="H195:H237" si="42">VLOOKUP(G195,AM:AN,2,FALSE)</f>
        <v>32</v>
      </c>
      <c r="M195" t="s">
        <v>1368</v>
      </c>
      <c r="N195" t="s">
        <v>439</v>
      </c>
      <c r="O195">
        <v>2</v>
      </c>
      <c r="P195" s="31" t="s">
        <v>439</v>
      </c>
      <c r="Q195" t="s">
        <v>439</v>
      </c>
      <c r="R195">
        <v>1</v>
      </c>
      <c r="S195" t="s">
        <v>1355</v>
      </c>
      <c r="T195" t="s">
        <v>642</v>
      </c>
      <c r="U195">
        <f t="shared" ref="U195:U237" si="43">VLOOKUP(T195,AM:AN,2,FALSE)</f>
        <v>128</v>
      </c>
      <c r="V195" t="s">
        <v>451</v>
      </c>
      <c r="W195" t="s">
        <v>469</v>
      </c>
      <c r="X195" t="s">
        <v>470</v>
      </c>
      <c r="Y195" t="s">
        <v>438</v>
      </c>
      <c r="Z195" t="s">
        <v>439</v>
      </c>
      <c r="AC195" t="s">
        <v>439</v>
      </c>
      <c r="AD195" s="31" t="s">
        <v>439</v>
      </c>
      <c r="AE195" t="s">
        <v>440</v>
      </c>
      <c r="AI195" t="s">
        <v>442</v>
      </c>
      <c r="AJ195" s="32" t="s">
        <v>442</v>
      </c>
      <c r="AM195" t="s">
        <v>994</v>
      </c>
      <c r="AN195">
        <v>195</v>
      </c>
    </row>
    <row r="196" spans="1:40" x14ac:dyDescent="0.55000000000000004">
      <c r="A196" t="s">
        <v>1532</v>
      </c>
      <c r="B196" t="s">
        <v>429</v>
      </c>
      <c r="C196">
        <v>34</v>
      </c>
      <c r="D196" t="s">
        <v>430</v>
      </c>
      <c r="E196" t="s">
        <v>431</v>
      </c>
      <c r="F196" t="s">
        <v>667</v>
      </c>
      <c r="G196" t="s">
        <v>511</v>
      </c>
      <c r="H196">
        <f t="shared" si="42"/>
        <v>7</v>
      </c>
      <c r="I196" t="s">
        <v>1533</v>
      </c>
      <c r="J196" t="s">
        <v>1534</v>
      </c>
      <c r="K196" t="s">
        <v>597</v>
      </c>
      <c r="L196" t="s">
        <v>989</v>
      </c>
      <c r="M196" t="s">
        <v>438</v>
      </c>
      <c r="N196" t="s">
        <v>439</v>
      </c>
      <c r="O196">
        <v>1</v>
      </c>
      <c r="P196" s="31" t="s">
        <v>439</v>
      </c>
      <c r="Q196" t="s">
        <v>439</v>
      </c>
      <c r="R196">
        <v>1</v>
      </c>
      <c r="S196" t="s">
        <v>1355</v>
      </c>
      <c r="T196" t="s">
        <v>642</v>
      </c>
      <c r="U196">
        <f t="shared" si="43"/>
        <v>128</v>
      </c>
      <c r="V196" t="s">
        <v>451</v>
      </c>
      <c r="W196" t="s">
        <v>597</v>
      </c>
      <c r="X196" t="s">
        <v>598</v>
      </c>
      <c r="Y196" t="s">
        <v>438</v>
      </c>
      <c r="Z196" t="s">
        <v>439</v>
      </c>
      <c r="AC196" t="s">
        <v>439</v>
      </c>
      <c r="AD196" s="31" t="s">
        <v>439</v>
      </c>
      <c r="AE196" t="s">
        <v>440</v>
      </c>
      <c r="AI196" t="s">
        <v>442</v>
      </c>
      <c r="AJ196" s="32" t="s">
        <v>442</v>
      </c>
      <c r="AM196" t="s">
        <v>1005</v>
      </c>
      <c r="AN196">
        <v>196</v>
      </c>
    </row>
    <row r="197" spans="1:40" x14ac:dyDescent="0.55000000000000004">
      <c r="A197" t="s">
        <v>1535</v>
      </c>
      <c r="B197" t="s">
        <v>429</v>
      </c>
      <c r="C197">
        <v>22</v>
      </c>
      <c r="D197" t="s">
        <v>430</v>
      </c>
      <c r="E197" t="s">
        <v>431</v>
      </c>
      <c r="F197" t="s">
        <v>1536</v>
      </c>
      <c r="G197" t="s">
        <v>803</v>
      </c>
      <c r="H197">
        <f t="shared" si="42"/>
        <v>210</v>
      </c>
      <c r="I197" t="s">
        <v>1368</v>
      </c>
      <c r="J197" t="s">
        <v>439</v>
      </c>
      <c r="O197">
        <v>1</v>
      </c>
      <c r="P197" s="31" t="s">
        <v>439</v>
      </c>
      <c r="Q197" t="s">
        <v>439</v>
      </c>
      <c r="R197">
        <v>1</v>
      </c>
      <c r="S197" t="s">
        <v>1355</v>
      </c>
      <c r="T197" t="s">
        <v>642</v>
      </c>
      <c r="U197">
        <f t="shared" si="43"/>
        <v>128</v>
      </c>
      <c r="V197" t="s">
        <v>451</v>
      </c>
      <c r="W197" t="s">
        <v>1403</v>
      </c>
      <c r="X197" t="s">
        <v>483</v>
      </c>
      <c r="Y197" t="s">
        <v>1368</v>
      </c>
      <c r="Z197" t="s">
        <v>439</v>
      </c>
      <c r="AC197" t="s">
        <v>439</v>
      </c>
      <c r="AD197" s="31" t="s">
        <v>439</v>
      </c>
      <c r="AE197" t="s">
        <v>440</v>
      </c>
      <c r="AI197" t="s">
        <v>442</v>
      </c>
      <c r="AJ197" s="32" t="s">
        <v>442</v>
      </c>
      <c r="AM197" t="s">
        <v>1031</v>
      </c>
      <c r="AN197">
        <v>197</v>
      </c>
    </row>
    <row r="198" spans="1:40" x14ac:dyDescent="0.55000000000000004">
      <c r="A198" t="s">
        <v>1537</v>
      </c>
      <c r="B198" t="s">
        <v>460</v>
      </c>
      <c r="C198">
        <v>84</v>
      </c>
      <c r="D198" t="s">
        <v>430</v>
      </c>
      <c r="E198" t="s">
        <v>431</v>
      </c>
      <c r="F198" t="s">
        <v>1346</v>
      </c>
      <c r="G198" t="s">
        <v>1347</v>
      </c>
      <c r="H198">
        <f t="shared" si="42"/>
        <v>183</v>
      </c>
      <c r="I198" t="s">
        <v>1538</v>
      </c>
      <c r="J198" t="s">
        <v>549</v>
      </c>
      <c r="O198">
        <v>1</v>
      </c>
      <c r="P198" s="31" t="s">
        <v>1539</v>
      </c>
      <c r="Q198" t="s">
        <v>549</v>
      </c>
      <c r="R198">
        <v>9</v>
      </c>
      <c r="S198" t="s">
        <v>910</v>
      </c>
      <c r="T198" t="s">
        <v>558</v>
      </c>
      <c r="U198">
        <f t="shared" si="43"/>
        <v>12</v>
      </c>
      <c r="V198" t="s">
        <v>451</v>
      </c>
      <c r="AC198" t="s">
        <v>558</v>
      </c>
      <c r="AD198" s="31" t="s">
        <v>558</v>
      </c>
      <c r="AE198" t="s">
        <v>456</v>
      </c>
      <c r="AF198" t="str">
        <f>IF( P198=T198,"Wrong sequence","Other")</f>
        <v>Other</v>
      </c>
      <c r="AG198" t="str">
        <f>IF( P198=X198,"Wrong sequence","Other")</f>
        <v>Other</v>
      </c>
      <c r="AH198" t="str">
        <f>IF( P198=Z198,"Wrong sequence","Other")</f>
        <v>Other</v>
      </c>
      <c r="AI198" t="str">
        <f>IF( P198&lt;&gt;Z198,"Incorrect assignment","Other")</f>
        <v>Incorrect assignment</v>
      </c>
      <c r="AJ198" s="32" t="s">
        <v>457</v>
      </c>
      <c r="AM198" t="s">
        <v>1040</v>
      </c>
      <c r="AN198">
        <v>198</v>
      </c>
    </row>
    <row r="199" spans="1:40" x14ac:dyDescent="0.55000000000000004">
      <c r="A199" t="s">
        <v>1540</v>
      </c>
      <c r="B199" t="s">
        <v>460</v>
      </c>
      <c r="C199">
        <v>55</v>
      </c>
      <c r="D199" t="s">
        <v>430</v>
      </c>
      <c r="E199" t="s">
        <v>431</v>
      </c>
      <c r="F199" t="s">
        <v>1541</v>
      </c>
      <c r="G199" t="s">
        <v>1219</v>
      </c>
      <c r="H199">
        <f t="shared" si="42"/>
        <v>137</v>
      </c>
      <c r="M199" t="s">
        <v>1542</v>
      </c>
      <c r="N199" t="s">
        <v>1543</v>
      </c>
      <c r="O199">
        <v>2</v>
      </c>
      <c r="P199" s="31" t="s">
        <v>1543</v>
      </c>
      <c r="Q199" t="s">
        <v>927</v>
      </c>
      <c r="R199">
        <v>9</v>
      </c>
      <c r="S199" t="s">
        <v>1541</v>
      </c>
      <c r="T199" t="s">
        <v>1219</v>
      </c>
      <c r="U199">
        <f t="shared" si="43"/>
        <v>137</v>
      </c>
      <c r="V199" t="s">
        <v>440</v>
      </c>
      <c r="W199" t="s">
        <v>677</v>
      </c>
      <c r="X199" t="s">
        <v>950</v>
      </c>
      <c r="AC199" t="s">
        <v>1544</v>
      </c>
      <c r="AD199" s="31" t="s">
        <v>1219</v>
      </c>
      <c r="AE199" t="s">
        <v>456</v>
      </c>
      <c r="AF199" t="str">
        <f>IF( P199=T199,"Wrong sequence","Other")</f>
        <v>Other</v>
      </c>
      <c r="AG199" t="str">
        <f>IF( P199=X199,"Wrong sequence","Other")</f>
        <v>Other</v>
      </c>
      <c r="AH199" t="str">
        <f>IF( P199=Z199,"Wrong sequence","Other")</f>
        <v>Other</v>
      </c>
      <c r="AI199" t="str">
        <f>IF( P199&lt;&gt;Z199,"Incorrect assignment","Other")</f>
        <v>Incorrect assignment</v>
      </c>
      <c r="AJ199" s="32" t="s">
        <v>457</v>
      </c>
      <c r="AM199" t="s">
        <v>1050</v>
      </c>
      <c r="AN199">
        <v>199</v>
      </c>
    </row>
    <row r="200" spans="1:40" x14ac:dyDescent="0.55000000000000004">
      <c r="A200" t="s">
        <v>1545</v>
      </c>
      <c r="B200" t="s">
        <v>460</v>
      </c>
      <c r="C200">
        <v>35</v>
      </c>
      <c r="D200" t="s">
        <v>430</v>
      </c>
      <c r="E200" t="s">
        <v>431</v>
      </c>
      <c r="F200" t="s">
        <v>1239</v>
      </c>
      <c r="G200" t="s">
        <v>810</v>
      </c>
      <c r="H200">
        <f t="shared" si="42"/>
        <v>43</v>
      </c>
      <c r="I200" t="s">
        <v>438</v>
      </c>
      <c r="J200" t="s">
        <v>439</v>
      </c>
      <c r="O200">
        <v>1</v>
      </c>
      <c r="P200" s="31" t="s">
        <v>439</v>
      </c>
      <c r="Q200" t="s">
        <v>439</v>
      </c>
      <c r="R200">
        <v>1</v>
      </c>
      <c r="S200" t="s">
        <v>1381</v>
      </c>
      <c r="T200" t="s">
        <v>1211</v>
      </c>
      <c r="U200">
        <f t="shared" si="43"/>
        <v>125</v>
      </c>
      <c r="V200" t="s">
        <v>451</v>
      </c>
      <c r="W200" t="s">
        <v>436</v>
      </c>
      <c r="X200" t="s">
        <v>437</v>
      </c>
      <c r="Y200" t="s">
        <v>1252</v>
      </c>
      <c r="Z200" t="s">
        <v>439</v>
      </c>
      <c r="AC200" t="s">
        <v>439</v>
      </c>
      <c r="AD200" s="31" t="s">
        <v>439</v>
      </c>
      <c r="AE200" t="s">
        <v>440</v>
      </c>
      <c r="AI200" t="s">
        <v>442</v>
      </c>
      <c r="AJ200" s="32" t="s">
        <v>442</v>
      </c>
      <c r="AM200" t="s">
        <v>1075</v>
      </c>
      <c r="AN200">
        <v>200</v>
      </c>
    </row>
    <row r="201" spans="1:40" x14ac:dyDescent="0.55000000000000004">
      <c r="A201" t="s">
        <v>1546</v>
      </c>
      <c r="B201" t="s">
        <v>460</v>
      </c>
      <c r="C201">
        <v>76</v>
      </c>
      <c r="D201" t="s">
        <v>430</v>
      </c>
      <c r="E201" t="s">
        <v>431</v>
      </c>
      <c r="F201" t="s">
        <v>888</v>
      </c>
      <c r="G201" t="s">
        <v>683</v>
      </c>
      <c r="H201">
        <f t="shared" si="42"/>
        <v>58</v>
      </c>
      <c r="O201">
        <v>2</v>
      </c>
      <c r="P201" s="31" t="s">
        <v>684</v>
      </c>
      <c r="Q201" t="s">
        <v>683</v>
      </c>
      <c r="R201">
        <v>9</v>
      </c>
      <c r="S201" t="s">
        <v>888</v>
      </c>
      <c r="T201" t="s">
        <v>683</v>
      </c>
      <c r="U201">
        <f t="shared" si="43"/>
        <v>58</v>
      </c>
      <c r="V201" t="s">
        <v>440</v>
      </c>
      <c r="AC201" t="s">
        <v>684</v>
      </c>
      <c r="AD201" s="31" t="s">
        <v>683</v>
      </c>
      <c r="AE201" t="s">
        <v>440</v>
      </c>
      <c r="AI201" t="s">
        <v>442</v>
      </c>
      <c r="AJ201" s="32" t="s">
        <v>442</v>
      </c>
      <c r="AM201" t="s">
        <v>1079</v>
      </c>
      <c r="AN201">
        <v>201</v>
      </c>
    </row>
    <row r="202" spans="1:40" x14ac:dyDescent="0.55000000000000004">
      <c r="A202" t="s">
        <v>1547</v>
      </c>
      <c r="B202" t="s">
        <v>429</v>
      </c>
      <c r="C202">
        <v>51</v>
      </c>
      <c r="D202" t="s">
        <v>430</v>
      </c>
      <c r="E202" t="s">
        <v>431</v>
      </c>
      <c r="F202" t="s">
        <v>728</v>
      </c>
      <c r="G202" t="s">
        <v>545</v>
      </c>
      <c r="H202">
        <f t="shared" si="42"/>
        <v>180</v>
      </c>
      <c r="M202" t="s">
        <v>438</v>
      </c>
      <c r="N202" t="s">
        <v>439</v>
      </c>
      <c r="O202">
        <v>1</v>
      </c>
      <c r="P202" s="31" t="s">
        <v>439</v>
      </c>
      <c r="Q202" t="s">
        <v>439</v>
      </c>
      <c r="R202">
        <v>1</v>
      </c>
      <c r="S202" t="s">
        <v>1355</v>
      </c>
      <c r="T202" t="s">
        <v>642</v>
      </c>
      <c r="U202">
        <f t="shared" si="43"/>
        <v>128</v>
      </c>
      <c r="V202" t="s">
        <v>451</v>
      </c>
      <c r="W202" t="s">
        <v>569</v>
      </c>
      <c r="X202" t="s">
        <v>587</v>
      </c>
      <c r="AC202" t="s">
        <v>1548</v>
      </c>
      <c r="AD202" s="31" t="s">
        <v>587</v>
      </c>
      <c r="AE202" t="s">
        <v>456</v>
      </c>
      <c r="AF202" t="str">
        <f>IF( P202=T202,"Wrong sequence","Other")</f>
        <v>Other</v>
      </c>
      <c r="AG202" t="str">
        <f>IF( P202=X202,"Wrong sequence","Other")</f>
        <v>Other</v>
      </c>
      <c r="AH202" t="str">
        <f>IF( P202=Z202,"Wrong sequence","Other")</f>
        <v>Other</v>
      </c>
      <c r="AI202" t="str">
        <f>IF( P202&lt;&gt;Z202,"Incorrect assignment","Other")</f>
        <v>Incorrect assignment</v>
      </c>
      <c r="AJ202" s="32" t="s">
        <v>457</v>
      </c>
      <c r="AM202" t="s">
        <v>1105</v>
      </c>
      <c r="AN202">
        <v>202</v>
      </c>
    </row>
    <row r="203" spans="1:40" x14ac:dyDescent="0.55000000000000004">
      <c r="A203" t="s">
        <v>1549</v>
      </c>
      <c r="B203" t="s">
        <v>460</v>
      </c>
      <c r="C203">
        <v>44</v>
      </c>
      <c r="D203" t="s">
        <v>430</v>
      </c>
      <c r="E203" t="s">
        <v>431</v>
      </c>
      <c r="F203" t="s">
        <v>646</v>
      </c>
      <c r="G203" t="s">
        <v>470</v>
      </c>
      <c r="H203">
        <f t="shared" si="42"/>
        <v>32</v>
      </c>
      <c r="I203" t="s">
        <v>854</v>
      </c>
      <c r="J203" t="s">
        <v>989</v>
      </c>
      <c r="K203" t="s">
        <v>438</v>
      </c>
      <c r="L203" t="s">
        <v>439</v>
      </c>
      <c r="O203">
        <v>2</v>
      </c>
      <c r="P203" s="31" t="s">
        <v>439</v>
      </c>
      <c r="Q203" t="s">
        <v>439</v>
      </c>
      <c r="R203">
        <v>1</v>
      </c>
      <c r="S203" t="s">
        <v>759</v>
      </c>
      <c r="T203" t="s">
        <v>470</v>
      </c>
      <c r="U203">
        <f t="shared" si="43"/>
        <v>32</v>
      </c>
      <c r="V203" t="s">
        <v>440</v>
      </c>
      <c r="W203" t="s">
        <v>638</v>
      </c>
      <c r="X203" t="s">
        <v>639</v>
      </c>
      <c r="Y203" t="s">
        <v>1550</v>
      </c>
      <c r="Z203" t="s">
        <v>439</v>
      </c>
      <c r="AC203" t="s">
        <v>439</v>
      </c>
      <c r="AD203" s="31" t="s">
        <v>439</v>
      </c>
      <c r="AE203" t="s">
        <v>440</v>
      </c>
      <c r="AI203" t="s">
        <v>442</v>
      </c>
      <c r="AJ203" s="32" t="s">
        <v>442</v>
      </c>
      <c r="AM203" t="s">
        <v>1140</v>
      </c>
      <c r="AN203">
        <v>203</v>
      </c>
    </row>
    <row r="204" spans="1:40" x14ac:dyDescent="0.55000000000000004">
      <c r="A204" t="s">
        <v>1551</v>
      </c>
      <c r="B204" t="s">
        <v>460</v>
      </c>
      <c r="C204">
        <v>35</v>
      </c>
      <c r="D204" t="s">
        <v>430</v>
      </c>
      <c r="E204" t="s">
        <v>431</v>
      </c>
      <c r="F204" t="s">
        <v>1271</v>
      </c>
      <c r="G204" t="s">
        <v>1552</v>
      </c>
      <c r="H204">
        <f t="shared" si="42"/>
        <v>211</v>
      </c>
      <c r="M204" t="s">
        <v>794</v>
      </c>
      <c r="N204" t="s">
        <v>959</v>
      </c>
      <c r="O204">
        <v>2</v>
      </c>
      <c r="P204" s="31" t="s">
        <v>959</v>
      </c>
      <c r="Q204" t="s">
        <v>458</v>
      </c>
      <c r="R204">
        <v>9</v>
      </c>
      <c r="S204" t="s">
        <v>794</v>
      </c>
      <c r="T204" t="s">
        <v>458</v>
      </c>
      <c r="U204">
        <f t="shared" si="43"/>
        <v>2</v>
      </c>
      <c r="V204" t="s">
        <v>451</v>
      </c>
      <c r="AC204" t="s">
        <v>959</v>
      </c>
      <c r="AD204" s="31" t="s">
        <v>458</v>
      </c>
      <c r="AE204" t="s">
        <v>440</v>
      </c>
      <c r="AI204" t="s">
        <v>442</v>
      </c>
      <c r="AJ204" s="32" t="s">
        <v>442</v>
      </c>
      <c r="AM204" t="s">
        <v>1170</v>
      </c>
      <c r="AN204">
        <v>204</v>
      </c>
    </row>
    <row r="205" spans="1:40" x14ac:dyDescent="0.55000000000000004">
      <c r="A205" t="s">
        <v>1553</v>
      </c>
      <c r="B205" t="s">
        <v>460</v>
      </c>
      <c r="C205">
        <v>32</v>
      </c>
      <c r="D205" t="s">
        <v>430</v>
      </c>
      <c r="E205" t="s">
        <v>431</v>
      </c>
      <c r="F205" t="s">
        <v>569</v>
      </c>
      <c r="G205" t="s">
        <v>587</v>
      </c>
      <c r="H205">
        <f t="shared" si="42"/>
        <v>38</v>
      </c>
      <c r="I205" t="s">
        <v>715</v>
      </c>
      <c r="J205" t="s">
        <v>511</v>
      </c>
      <c r="K205" t="s">
        <v>794</v>
      </c>
      <c r="L205" t="s">
        <v>458</v>
      </c>
      <c r="M205" t="s">
        <v>438</v>
      </c>
      <c r="N205" t="s">
        <v>439</v>
      </c>
      <c r="O205">
        <v>1</v>
      </c>
      <c r="P205" s="31" t="s">
        <v>439</v>
      </c>
      <c r="Q205" t="s">
        <v>439</v>
      </c>
      <c r="R205">
        <v>1</v>
      </c>
      <c r="S205" t="s">
        <v>569</v>
      </c>
      <c r="T205" t="s">
        <v>587</v>
      </c>
      <c r="U205">
        <f t="shared" si="43"/>
        <v>38</v>
      </c>
      <c r="V205" t="s">
        <v>440</v>
      </c>
      <c r="W205" t="s">
        <v>1554</v>
      </c>
      <c r="X205" t="s">
        <v>593</v>
      </c>
      <c r="Y205" t="s">
        <v>1555</v>
      </c>
      <c r="Z205" t="s">
        <v>1002</v>
      </c>
      <c r="AA205" t="s">
        <v>1252</v>
      </c>
      <c r="AB205" t="s">
        <v>439</v>
      </c>
      <c r="AC205" t="s">
        <v>439</v>
      </c>
      <c r="AD205" s="31" t="s">
        <v>439</v>
      </c>
      <c r="AE205" t="s">
        <v>440</v>
      </c>
      <c r="AI205" t="s">
        <v>442</v>
      </c>
      <c r="AJ205" s="32" t="s">
        <v>442</v>
      </c>
      <c r="AM205" t="s">
        <v>1013</v>
      </c>
      <c r="AN205">
        <v>205</v>
      </c>
    </row>
    <row r="206" spans="1:40" x14ac:dyDescent="0.55000000000000004">
      <c r="A206" t="s">
        <v>1556</v>
      </c>
      <c r="B206" t="s">
        <v>460</v>
      </c>
      <c r="C206">
        <v>24</v>
      </c>
      <c r="D206" t="s">
        <v>430</v>
      </c>
      <c r="E206" t="s">
        <v>431</v>
      </c>
      <c r="F206" t="s">
        <v>436</v>
      </c>
      <c r="G206" t="s">
        <v>437</v>
      </c>
      <c r="H206">
        <f t="shared" si="42"/>
        <v>185</v>
      </c>
      <c r="I206" t="s">
        <v>438</v>
      </c>
      <c r="J206" t="s">
        <v>439</v>
      </c>
      <c r="O206">
        <v>2</v>
      </c>
      <c r="P206" s="31" t="s">
        <v>439</v>
      </c>
      <c r="Q206" t="s">
        <v>439</v>
      </c>
      <c r="R206">
        <v>1</v>
      </c>
      <c r="S206" t="s">
        <v>436</v>
      </c>
      <c r="T206" t="s">
        <v>437</v>
      </c>
      <c r="U206">
        <f t="shared" si="43"/>
        <v>185</v>
      </c>
      <c r="V206" t="s">
        <v>440</v>
      </c>
      <c r="W206" t="s">
        <v>1252</v>
      </c>
      <c r="X206" t="s">
        <v>439</v>
      </c>
      <c r="AC206" t="s">
        <v>439</v>
      </c>
      <c r="AD206" s="31" t="s">
        <v>439</v>
      </c>
      <c r="AE206" t="s">
        <v>440</v>
      </c>
      <c r="AI206" t="s">
        <v>442</v>
      </c>
      <c r="AJ206" s="32" t="s">
        <v>442</v>
      </c>
      <c r="AM206" t="s">
        <v>1338</v>
      </c>
      <c r="AN206">
        <v>206</v>
      </c>
    </row>
    <row r="207" spans="1:40" x14ac:dyDescent="0.55000000000000004">
      <c r="A207" t="s">
        <v>1557</v>
      </c>
      <c r="B207" t="s">
        <v>460</v>
      </c>
      <c r="C207">
        <v>51</v>
      </c>
      <c r="D207" t="s">
        <v>430</v>
      </c>
      <c r="E207" t="s">
        <v>431</v>
      </c>
      <c r="F207" t="s">
        <v>597</v>
      </c>
      <c r="G207" t="s">
        <v>989</v>
      </c>
      <c r="H207">
        <f t="shared" si="42"/>
        <v>72</v>
      </c>
      <c r="I207" t="s">
        <v>1558</v>
      </c>
      <c r="J207" t="s">
        <v>1559</v>
      </c>
      <c r="K207" t="s">
        <v>1489</v>
      </c>
      <c r="L207" t="s">
        <v>490</v>
      </c>
      <c r="M207" t="s">
        <v>438</v>
      </c>
      <c r="N207" t="s">
        <v>439</v>
      </c>
      <c r="O207">
        <v>1</v>
      </c>
      <c r="P207" s="31" t="s">
        <v>439</v>
      </c>
      <c r="Q207" t="s">
        <v>439</v>
      </c>
      <c r="R207">
        <v>1</v>
      </c>
      <c r="S207" t="s">
        <v>597</v>
      </c>
      <c r="T207" t="s">
        <v>598</v>
      </c>
      <c r="U207">
        <f t="shared" si="43"/>
        <v>142</v>
      </c>
      <c r="V207" t="s">
        <v>451</v>
      </c>
      <c r="W207" t="s">
        <v>1541</v>
      </c>
      <c r="X207" t="s">
        <v>582</v>
      </c>
      <c r="Y207" t="s">
        <v>489</v>
      </c>
      <c r="Z207" t="s">
        <v>497</v>
      </c>
      <c r="AA207" t="s">
        <v>1252</v>
      </c>
      <c r="AB207" t="s">
        <v>439</v>
      </c>
      <c r="AC207" t="s">
        <v>439</v>
      </c>
      <c r="AD207" s="31" t="s">
        <v>439</v>
      </c>
      <c r="AE207" t="s">
        <v>440</v>
      </c>
      <c r="AI207" t="s">
        <v>442</v>
      </c>
      <c r="AJ207" s="32" t="s">
        <v>442</v>
      </c>
      <c r="AM207" t="s">
        <v>1352</v>
      </c>
      <c r="AN207">
        <v>207</v>
      </c>
    </row>
    <row r="208" spans="1:40" x14ac:dyDescent="0.55000000000000004">
      <c r="A208" t="s">
        <v>1560</v>
      </c>
      <c r="B208" t="s">
        <v>460</v>
      </c>
      <c r="C208">
        <v>64</v>
      </c>
      <c r="D208" t="s">
        <v>430</v>
      </c>
      <c r="E208" t="s">
        <v>431</v>
      </c>
      <c r="F208" t="s">
        <v>560</v>
      </c>
      <c r="G208" t="s">
        <v>545</v>
      </c>
      <c r="H208">
        <f t="shared" si="42"/>
        <v>180</v>
      </c>
      <c r="I208" t="s">
        <v>1561</v>
      </c>
      <c r="J208" t="s">
        <v>1212</v>
      </c>
      <c r="K208" t="s">
        <v>438</v>
      </c>
      <c r="L208" t="s">
        <v>439</v>
      </c>
      <c r="O208">
        <v>2</v>
      </c>
      <c r="P208" s="31" t="s">
        <v>439</v>
      </c>
      <c r="Q208" t="s">
        <v>439</v>
      </c>
      <c r="R208">
        <v>1</v>
      </c>
      <c r="S208" t="s">
        <v>1562</v>
      </c>
      <c r="T208" t="s">
        <v>1212</v>
      </c>
      <c r="U208">
        <f t="shared" si="43"/>
        <v>109</v>
      </c>
      <c r="V208" t="s">
        <v>451</v>
      </c>
      <c r="W208" t="s">
        <v>1252</v>
      </c>
      <c r="X208" t="s">
        <v>439</v>
      </c>
      <c r="AC208" t="s">
        <v>439</v>
      </c>
      <c r="AD208" s="31" t="s">
        <v>439</v>
      </c>
      <c r="AE208" t="s">
        <v>440</v>
      </c>
      <c r="AI208" t="s">
        <v>442</v>
      </c>
      <c r="AJ208" s="32" t="s">
        <v>442</v>
      </c>
      <c r="AM208" t="s">
        <v>834</v>
      </c>
      <c r="AN208">
        <v>208</v>
      </c>
    </row>
    <row r="209" spans="1:40" x14ac:dyDescent="0.55000000000000004">
      <c r="A209" t="s">
        <v>1563</v>
      </c>
      <c r="B209" t="s">
        <v>429</v>
      </c>
      <c r="C209">
        <v>57</v>
      </c>
      <c r="D209" t="s">
        <v>430</v>
      </c>
      <c r="E209" t="s">
        <v>431</v>
      </c>
      <c r="F209" t="s">
        <v>560</v>
      </c>
      <c r="G209" t="s">
        <v>545</v>
      </c>
      <c r="H209">
        <f t="shared" si="42"/>
        <v>180</v>
      </c>
      <c r="I209" t="s">
        <v>888</v>
      </c>
      <c r="J209">
        <v>189</v>
      </c>
      <c r="K209" t="s">
        <v>1283</v>
      </c>
      <c r="L209" t="s">
        <v>443</v>
      </c>
      <c r="M209" t="s">
        <v>438</v>
      </c>
      <c r="N209" t="s">
        <v>439</v>
      </c>
      <c r="O209">
        <v>2</v>
      </c>
      <c r="P209" s="31" t="s">
        <v>439</v>
      </c>
      <c r="Q209" t="s">
        <v>439</v>
      </c>
      <c r="R209">
        <v>1</v>
      </c>
      <c r="S209" t="s">
        <v>1355</v>
      </c>
      <c r="T209" t="s">
        <v>642</v>
      </c>
      <c r="U209">
        <f t="shared" si="43"/>
        <v>128</v>
      </c>
      <c r="V209" t="s">
        <v>451</v>
      </c>
      <c r="W209" t="s">
        <v>1564</v>
      </c>
      <c r="X209" t="s">
        <v>1565</v>
      </c>
      <c r="AC209" t="s">
        <v>443</v>
      </c>
      <c r="AD209" s="31" t="s">
        <v>443</v>
      </c>
      <c r="AE209" t="s">
        <v>456</v>
      </c>
      <c r="AF209" t="str">
        <f>IF( P209=T209,"Wrong sequence","Other")</f>
        <v>Other</v>
      </c>
      <c r="AG209" t="str">
        <f>IF( P209=X209,"Wrong sequence","Other")</f>
        <v>Other</v>
      </c>
      <c r="AH209" t="str">
        <f>IF( P209=Z209,"Wrong sequence","Other")</f>
        <v>Other</v>
      </c>
      <c r="AI209" t="str">
        <f>IF( P209&lt;&gt;Z209,"Incorrect assignment","Other")</f>
        <v>Incorrect assignment</v>
      </c>
      <c r="AJ209" s="32" t="s">
        <v>457</v>
      </c>
      <c r="AM209" t="s">
        <v>615</v>
      </c>
      <c r="AN209">
        <v>209</v>
      </c>
    </row>
    <row r="210" spans="1:40" x14ac:dyDescent="0.55000000000000004">
      <c r="A210" t="s">
        <v>1566</v>
      </c>
      <c r="B210" t="s">
        <v>460</v>
      </c>
      <c r="C210">
        <v>53</v>
      </c>
      <c r="D210" t="s">
        <v>430</v>
      </c>
      <c r="E210" t="s">
        <v>431</v>
      </c>
      <c r="F210" t="s">
        <v>469</v>
      </c>
      <c r="G210" t="s">
        <v>470</v>
      </c>
      <c r="H210">
        <f t="shared" si="42"/>
        <v>32</v>
      </c>
      <c r="O210">
        <v>2</v>
      </c>
      <c r="P210" s="31" t="s">
        <v>477</v>
      </c>
      <c r="Q210" t="s">
        <v>470</v>
      </c>
      <c r="R210">
        <v>9</v>
      </c>
      <c r="S210" t="s">
        <v>759</v>
      </c>
      <c r="T210" t="s">
        <v>470</v>
      </c>
      <c r="U210">
        <f t="shared" si="43"/>
        <v>32</v>
      </c>
      <c r="V210" t="s">
        <v>440</v>
      </c>
      <c r="AC210" t="s">
        <v>477</v>
      </c>
      <c r="AD210" s="31" t="s">
        <v>470</v>
      </c>
      <c r="AE210" t="s">
        <v>440</v>
      </c>
      <c r="AI210" t="s">
        <v>442</v>
      </c>
      <c r="AJ210" s="32" t="s">
        <v>442</v>
      </c>
      <c r="AM210" t="s">
        <v>803</v>
      </c>
      <c r="AN210">
        <v>210</v>
      </c>
    </row>
    <row r="211" spans="1:40" x14ac:dyDescent="0.55000000000000004">
      <c r="A211" t="s">
        <v>1567</v>
      </c>
      <c r="B211" t="s">
        <v>429</v>
      </c>
      <c r="C211">
        <v>52</v>
      </c>
      <c r="D211" t="s">
        <v>430</v>
      </c>
      <c r="E211" t="s">
        <v>431</v>
      </c>
      <c r="F211" t="s">
        <v>1356</v>
      </c>
      <c r="G211" t="s">
        <v>1357</v>
      </c>
      <c r="H211">
        <f t="shared" si="42"/>
        <v>212</v>
      </c>
      <c r="I211" t="s">
        <v>749</v>
      </c>
      <c r="J211" t="s">
        <v>743</v>
      </c>
      <c r="O211">
        <v>2</v>
      </c>
      <c r="P211" s="31" t="s">
        <v>1568</v>
      </c>
      <c r="Q211" t="s">
        <v>743</v>
      </c>
      <c r="R211">
        <v>9</v>
      </c>
      <c r="S211" t="s">
        <v>1355</v>
      </c>
      <c r="T211" t="s">
        <v>642</v>
      </c>
      <c r="U211">
        <f t="shared" si="43"/>
        <v>128</v>
      </c>
      <c r="V211" t="s">
        <v>451</v>
      </c>
      <c r="W211" t="s">
        <v>1569</v>
      </c>
      <c r="X211" t="s">
        <v>1570</v>
      </c>
      <c r="Y211" t="s">
        <v>749</v>
      </c>
      <c r="Z211" t="s">
        <v>750</v>
      </c>
      <c r="AC211" t="s">
        <v>750</v>
      </c>
      <c r="AD211" s="31" t="s">
        <v>751</v>
      </c>
      <c r="AE211" t="s">
        <v>456</v>
      </c>
      <c r="AF211" t="str">
        <f>IF( P211=T211,"Wrong sequence","Other")</f>
        <v>Other</v>
      </c>
      <c r="AG211" t="str">
        <f>IF( P211=X211,"Wrong sequence","Other")</f>
        <v>Other</v>
      </c>
      <c r="AH211" t="str">
        <f>IF( P211=Z211,"Wrong sequence","Other")</f>
        <v>Other</v>
      </c>
      <c r="AI211" t="str">
        <f>IF( P211&lt;&gt;Z211,"Incorrect assignment","Other")</f>
        <v>Incorrect assignment</v>
      </c>
      <c r="AJ211" s="32" t="s">
        <v>457</v>
      </c>
      <c r="AM211" t="s">
        <v>1552</v>
      </c>
      <c r="AN211">
        <v>211</v>
      </c>
    </row>
    <row r="212" spans="1:40" x14ac:dyDescent="0.55000000000000004">
      <c r="A212" t="s">
        <v>1571</v>
      </c>
      <c r="B212" t="s">
        <v>460</v>
      </c>
      <c r="C212">
        <v>61</v>
      </c>
      <c r="D212" t="s">
        <v>430</v>
      </c>
      <c r="E212" t="s">
        <v>431</v>
      </c>
      <c r="F212" t="s">
        <v>469</v>
      </c>
      <c r="G212" t="s">
        <v>470</v>
      </c>
      <c r="H212">
        <f t="shared" si="42"/>
        <v>32</v>
      </c>
      <c r="I212" t="s">
        <v>638</v>
      </c>
      <c r="J212" t="s">
        <v>598</v>
      </c>
      <c r="M212" t="s">
        <v>438</v>
      </c>
      <c r="N212" t="s">
        <v>439</v>
      </c>
      <c r="O212">
        <v>2</v>
      </c>
      <c r="P212" s="31" t="s">
        <v>439</v>
      </c>
      <c r="Q212" t="s">
        <v>439</v>
      </c>
      <c r="R212">
        <v>1</v>
      </c>
      <c r="S212" t="s">
        <v>759</v>
      </c>
      <c r="T212" t="s">
        <v>470</v>
      </c>
      <c r="U212">
        <f t="shared" si="43"/>
        <v>32</v>
      </c>
      <c r="V212" t="s">
        <v>440</v>
      </c>
      <c r="W212" t="s">
        <v>638</v>
      </c>
      <c r="X212" t="s">
        <v>639</v>
      </c>
      <c r="AC212" t="s">
        <v>702</v>
      </c>
      <c r="AD212" s="31" t="s">
        <v>639</v>
      </c>
      <c r="AE212" t="s">
        <v>456</v>
      </c>
      <c r="AF212" t="str">
        <f>IF( P212=T212,"Wrong sequence","Other")</f>
        <v>Other</v>
      </c>
      <c r="AG212" t="str">
        <f>IF( P212=X212,"Wrong sequence","Other")</f>
        <v>Other</v>
      </c>
      <c r="AH212" t="str">
        <f>IF( P212=Z212,"Wrong sequence","Other")</f>
        <v>Other</v>
      </c>
      <c r="AI212" t="str">
        <f>IF( P212&lt;&gt;Z212,"Incorrect assignment","Other")</f>
        <v>Incorrect assignment</v>
      </c>
      <c r="AJ212" s="32" t="s">
        <v>457</v>
      </c>
      <c r="AM212" t="s">
        <v>1357</v>
      </c>
      <c r="AN212">
        <v>212</v>
      </c>
    </row>
    <row r="213" spans="1:40" x14ac:dyDescent="0.55000000000000004">
      <c r="A213" t="s">
        <v>1572</v>
      </c>
      <c r="B213" t="s">
        <v>429</v>
      </c>
      <c r="C213">
        <v>30</v>
      </c>
      <c r="D213" t="s">
        <v>430</v>
      </c>
      <c r="E213" t="s">
        <v>431</v>
      </c>
      <c r="F213" t="s">
        <v>597</v>
      </c>
      <c r="G213" t="s">
        <v>1573</v>
      </c>
      <c r="H213">
        <f t="shared" si="42"/>
        <v>213</v>
      </c>
      <c r="I213" t="s">
        <v>667</v>
      </c>
      <c r="J213" t="s">
        <v>511</v>
      </c>
      <c r="O213">
        <v>1</v>
      </c>
      <c r="P213" s="31" t="s">
        <v>1002</v>
      </c>
      <c r="Q213" t="s">
        <v>511</v>
      </c>
      <c r="R213">
        <v>9</v>
      </c>
      <c r="S213" t="s">
        <v>1355</v>
      </c>
      <c r="T213" t="s">
        <v>642</v>
      </c>
      <c r="U213">
        <f t="shared" si="43"/>
        <v>128</v>
      </c>
      <c r="V213" t="s">
        <v>451</v>
      </c>
      <c r="W213" t="s">
        <v>888</v>
      </c>
      <c r="X213" t="s">
        <v>683</v>
      </c>
      <c r="Y213" t="s">
        <v>1574</v>
      </c>
      <c r="Z213" t="s">
        <v>1575</v>
      </c>
      <c r="AC213" t="s">
        <v>684</v>
      </c>
      <c r="AD213" s="31" t="s">
        <v>683</v>
      </c>
      <c r="AE213" t="s">
        <v>456</v>
      </c>
      <c r="AF213" t="str">
        <f>IF( P213=T213,"Wrong sequence","Other")</f>
        <v>Other</v>
      </c>
      <c r="AG213" t="str">
        <f>IF( P213=X213,"Wrong sequence","Other")</f>
        <v>Other</v>
      </c>
      <c r="AH213" t="str">
        <f>IF( P213=Z213,"Wrong sequence","Other")</f>
        <v>Other</v>
      </c>
      <c r="AI213" t="str">
        <f>IF( P213&lt;&gt;Z213,"Incorrect assignment","Other")</f>
        <v>Incorrect assignment</v>
      </c>
      <c r="AJ213" s="32" t="s">
        <v>457</v>
      </c>
      <c r="AM213" t="s">
        <v>1573</v>
      </c>
      <c r="AN213">
        <v>213</v>
      </c>
    </row>
    <row r="214" spans="1:40" x14ac:dyDescent="0.55000000000000004">
      <c r="A214" t="s">
        <v>1576</v>
      </c>
      <c r="B214" t="s">
        <v>429</v>
      </c>
      <c r="C214">
        <v>30</v>
      </c>
      <c r="D214" t="s">
        <v>430</v>
      </c>
      <c r="E214" t="s">
        <v>431</v>
      </c>
      <c r="F214" t="s">
        <v>1577</v>
      </c>
      <c r="G214" t="s">
        <v>810</v>
      </c>
      <c r="H214">
        <f t="shared" si="42"/>
        <v>43</v>
      </c>
      <c r="M214" t="s">
        <v>438</v>
      </c>
      <c r="N214" t="s">
        <v>439</v>
      </c>
      <c r="O214">
        <v>1</v>
      </c>
      <c r="P214" s="31" t="s">
        <v>439</v>
      </c>
      <c r="Q214" t="s">
        <v>439</v>
      </c>
      <c r="R214">
        <v>1</v>
      </c>
      <c r="S214" t="s">
        <v>1355</v>
      </c>
      <c r="T214" t="s">
        <v>642</v>
      </c>
      <c r="U214">
        <f t="shared" si="43"/>
        <v>128</v>
      </c>
      <c r="V214" t="s">
        <v>451</v>
      </c>
      <c r="W214" t="s">
        <v>1403</v>
      </c>
      <c r="X214" t="s">
        <v>483</v>
      </c>
      <c r="Y214" t="s">
        <v>1368</v>
      </c>
      <c r="Z214" t="s">
        <v>439</v>
      </c>
      <c r="AC214" t="s">
        <v>439</v>
      </c>
      <c r="AD214" s="31" t="s">
        <v>439</v>
      </c>
      <c r="AE214" t="s">
        <v>440</v>
      </c>
      <c r="AI214" t="s">
        <v>442</v>
      </c>
      <c r="AJ214" s="32" t="s">
        <v>442</v>
      </c>
      <c r="AM214" t="s">
        <v>554</v>
      </c>
      <c r="AN214">
        <v>214</v>
      </c>
    </row>
    <row r="215" spans="1:40" x14ac:dyDescent="0.55000000000000004">
      <c r="A215" t="s">
        <v>1578</v>
      </c>
      <c r="B215" t="s">
        <v>429</v>
      </c>
      <c r="C215">
        <v>32</v>
      </c>
      <c r="D215" t="s">
        <v>430</v>
      </c>
      <c r="E215" t="s">
        <v>431</v>
      </c>
      <c r="F215" t="s">
        <v>436</v>
      </c>
      <c r="G215" t="s">
        <v>437</v>
      </c>
      <c r="H215">
        <f t="shared" si="42"/>
        <v>185</v>
      </c>
      <c r="M215" t="s">
        <v>438</v>
      </c>
      <c r="N215" t="s">
        <v>439</v>
      </c>
      <c r="O215">
        <v>2</v>
      </c>
      <c r="P215" s="31" t="s">
        <v>439</v>
      </c>
      <c r="Q215" t="s">
        <v>439</v>
      </c>
      <c r="R215">
        <v>1</v>
      </c>
      <c r="S215" t="s">
        <v>1355</v>
      </c>
      <c r="T215" t="s">
        <v>642</v>
      </c>
      <c r="U215">
        <f t="shared" si="43"/>
        <v>128</v>
      </c>
      <c r="V215" t="s">
        <v>451</v>
      </c>
      <c r="W215" t="s">
        <v>1579</v>
      </c>
      <c r="X215" t="s">
        <v>1580</v>
      </c>
      <c r="Y215" t="s">
        <v>1368</v>
      </c>
      <c r="Z215" t="s">
        <v>439</v>
      </c>
      <c r="AC215" t="s">
        <v>439</v>
      </c>
      <c r="AD215" s="31" t="s">
        <v>439</v>
      </c>
      <c r="AE215" t="s">
        <v>440</v>
      </c>
      <c r="AI215" t="s">
        <v>442</v>
      </c>
      <c r="AJ215" s="32" t="s">
        <v>442</v>
      </c>
    </row>
    <row r="216" spans="1:40" x14ac:dyDescent="0.55000000000000004">
      <c r="A216" t="s">
        <v>1581</v>
      </c>
      <c r="B216" t="s">
        <v>460</v>
      </c>
      <c r="C216">
        <v>87</v>
      </c>
      <c r="D216" t="s">
        <v>430</v>
      </c>
      <c r="E216" t="s">
        <v>431</v>
      </c>
      <c r="F216" t="s">
        <v>1582</v>
      </c>
      <c r="G216" t="s">
        <v>873</v>
      </c>
      <c r="H216">
        <f t="shared" si="42"/>
        <v>55</v>
      </c>
      <c r="O216">
        <v>2</v>
      </c>
      <c r="P216" s="31" t="s">
        <v>1265</v>
      </c>
      <c r="Q216" t="s">
        <v>873</v>
      </c>
      <c r="R216">
        <v>9</v>
      </c>
      <c r="S216" t="s">
        <v>1120</v>
      </c>
      <c r="T216" t="s">
        <v>873</v>
      </c>
      <c r="U216">
        <f t="shared" si="43"/>
        <v>55</v>
      </c>
      <c r="V216" t="s">
        <v>440</v>
      </c>
      <c r="AC216" t="s">
        <v>1265</v>
      </c>
      <c r="AD216" s="31" t="s">
        <v>873</v>
      </c>
      <c r="AE216" t="s">
        <v>440</v>
      </c>
      <c r="AI216" t="s">
        <v>442</v>
      </c>
      <c r="AJ216" s="32" t="s">
        <v>442</v>
      </c>
    </row>
    <row r="217" spans="1:40" x14ac:dyDescent="0.55000000000000004">
      <c r="A217" t="s">
        <v>1583</v>
      </c>
      <c r="B217" t="s">
        <v>460</v>
      </c>
      <c r="C217">
        <v>80</v>
      </c>
      <c r="D217" t="s">
        <v>430</v>
      </c>
      <c r="E217" t="s">
        <v>431</v>
      </c>
      <c r="F217" t="s">
        <v>1584</v>
      </c>
      <c r="G217" t="s">
        <v>587</v>
      </c>
      <c r="H217">
        <f t="shared" si="42"/>
        <v>38</v>
      </c>
      <c r="O217">
        <v>1</v>
      </c>
      <c r="P217" s="31" t="s">
        <v>1548</v>
      </c>
      <c r="Q217" t="s">
        <v>587</v>
      </c>
      <c r="R217">
        <v>9</v>
      </c>
      <c r="S217" t="s">
        <v>569</v>
      </c>
      <c r="T217" t="s">
        <v>587</v>
      </c>
      <c r="U217">
        <f t="shared" si="43"/>
        <v>38</v>
      </c>
      <c r="V217" t="s">
        <v>440</v>
      </c>
      <c r="AC217" t="s">
        <v>1548</v>
      </c>
      <c r="AD217" s="31" t="s">
        <v>587</v>
      </c>
      <c r="AE217" t="s">
        <v>440</v>
      </c>
      <c r="AI217" t="s">
        <v>442</v>
      </c>
      <c r="AJ217" s="32" t="s">
        <v>442</v>
      </c>
    </row>
    <row r="218" spans="1:40" x14ac:dyDescent="0.55000000000000004">
      <c r="A218" t="s">
        <v>1585</v>
      </c>
      <c r="B218" t="s">
        <v>429</v>
      </c>
      <c r="C218">
        <v>35</v>
      </c>
      <c r="D218" t="s">
        <v>430</v>
      </c>
      <c r="E218" t="s">
        <v>431</v>
      </c>
      <c r="F218" t="s">
        <v>1239</v>
      </c>
      <c r="G218" t="s">
        <v>810</v>
      </c>
      <c r="H218">
        <f t="shared" si="42"/>
        <v>43</v>
      </c>
      <c r="M218" t="s">
        <v>438</v>
      </c>
      <c r="N218" t="s">
        <v>439</v>
      </c>
      <c r="O218">
        <v>1</v>
      </c>
      <c r="P218" s="31" t="s">
        <v>439</v>
      </c>
      <c r="Q218" t="s">
        <v>439</v>
      </c>
      <c r="R218">
        <v>1</v>
      </c>
      <c r="S218" t="s">
        <v>1355</v>
      </c>
      <c r="T218" t="s">
        <v>642</v>
      </c>
      <c r="U218">
        <f t="shared" si="43"/>
        <v>128</v>
      </c>
      <c r="V218" t="s">
        <v>451</v>
      </c>
      <c r="W218" t="s">
        <v>436</v>
      </c>
      <c r="X218" t="s">
        <v>437</v>
      </c>
      <c r="Y218" t="s">
        <v>1368</v>
      </c>
      <c r="Z218" t="s">
        <v>439</v>
      </c>
      <c r="AC218" t="s">
        <v>439</v>
      </c>
      <c r="AD218" s="31" t="s">
        <v>439</v>
      </c>
      <c r="AE218" t="s">
        <v>440</v>
      </c>
      <c r="AI218" t="s">
        <v>442</v>
      </c>
      <c r="AJ218" s="32" t="s">
        <v>442</v>
      </c>
    </row>
    <row r="219" spans="1:40" x14ac:dyDescent="0.55000000000000004">
      <c r="A219" t="s">
        <v>1586</v>
      </c>
      <c r="B219" t="s">
        <v>429</v>
      </c>
      <c r="C219">
        <v>25</v>
      </c>
      <c r="D219" t="s">
        <v>430</v>
      </c>
      <c r="E219" t="s">
        <v>431</v>
      </c>
      <c r="F219" t="s">
        <v>1239</v>
      </c>
      <c r="G219" t="s">
        <v>810</v>
      </c>
      <c r="H219">
        <f t="shared" si="42"/>
        <v>43</v>
      </c>
      <c r="I219" t="s">
        <v>438</v>
      </c>
      <c r="J219" t="s">
        <v>439</v>
      </c>
      <c r="O219">
        <v>1</v>
      </c>
      <c r="P219" s="31" t="s">
        <v>439</v>
      </c>
      <c r="Q219" t="s">
        <v>439</v>
      </c>
      <c r="R219">
        <v>1</v>
      </c>
      <c r="S219" t="s">
        <v>500</v>
      </c>
      <c r="T219" t="s">
        <v>501</v>
      </c>
      <c r="U219">
        <f t="shared" si="43"/>
        <v>124</v>
      </c>
      <c r="V219" t="s">
        <v>451</v>
      </c>
      <c r="W219" t="s">
        <v>1587</v>
      </c>
      <c r="X219" t="s">
        <v>1234</v>
      </c>
      <c r="AC219" t="s">
        <v>1588</v>
      </c>
      <c r="AD219" s="31" t="s">
        <v>1234</v>
      </c>
      <c r="AE219" t="s">
        <v>456</v>
      </c>
      <c r="AF219" t="str">
        <f>IF( P219=T219,"Wrong sequence","Other")</f>
        <v>Other</v>
      </c>
      <c r="AG219" t="str">
        <f>IF( P219=X219,"Wrong sequence","Other")</f>
        <v>Other</v>
      </c>
      <c r="AH219" t="str">
        <f>IF( P219=Z219,"Wrong sequence","Other")</f>
        <v>Other</v>
      </c>
      <c r="AI219" t="str">
        <f>IF( P219&lt;&gt;Z219,"Incorrect assignment","Other")</f>
        <v>Incorrect assignment</v>
      </c>
      <c r="AJ219" s="32" t="s">
        <v>457</v>
      </c>
    </row>
    <row r="220" spans="1:40" x14ac:dyDescent="0.55000000000000004">
      <c r="A220" t="s">
        <v>1589</v>
      </c>
      <c r="B220" t="s">
        <v>460</v>
      </c>
      <c r="C220">
        <v>73</v>
      </c>
      <c r="D220" t="s">
        <v>430</v>
      </c>
      <c r="E220" t="s">
        <v>431</v>
      </c>
      <c r="F220" t="s">
        <v>715</v>
      </c>
      <c r="G220" t="s">
        <v>511</v>
      </c>
      <c r="H220">
        <f t="shared" si="42"/>
        <v>7</v>
      </c>
      <c r="I220" t="s">
        <v>1356</v>
      </c>
      <c r="J220" t="s">
        <v>1357</v>
      </c>
      <c r="K220" t="s">
        <v>749</v>
      </c>
      <c r="L220" t="s">
        <v>751</v>
      </c>
      <c r="O220">
        <v>2</v>
      </c>
      <c r="P220" s="31" t="s">
        <v>750</v>
      </c>
      <c r="Q220" t="s">
        <v>751</v>
      </c>
      <c r="R220">
        <v>9</v>
      </c>
      <c r="S220" t="s">
        <v>1555</v>
      </c>
      <c r="T220" t="s">
        <v>511</v>
      </c>
      <c r="U220">
        <f t="shared" si="43"/>
        <v>7</v>
      </c>
      <c r="V220" t="s">
        <v>440</v>
      </c>
      <c r="W220" t="s">
        <v>1239</v>
      </c>
      <c r="X220" t="s">
        <v>810</v>
      </c>
      <c r="AC220" t="s">
        <v>652</v>
      </c>
      <c r="AD220" s="31" t="s">
        <v>810</v>
      </c>
      <c r="AE220" t="s">
        <v>456</v>
      </c>
      <c r="AF220" t="str">
        <f>IF( P220=T220,"Wrong sequence","Other")</f>
        <v>Other</v>
      </c>
      <c r="AG220" t="str">
        <f>IF( P220=X220,"Wrong sequence","Other")</f>
        <v>Other</v>
      </c>
      <c r="AH220" t="str">
        <f>IF( P220=Z220,"Wrong sequence","Other")</f>
        <v>Other</v>
      </c>
      <c r="AI220" t="str">
        <f>IF( P220&lt;&gt;Z220,"Incorrect assignment","Other")</f>
        <v>Incorrect assignment</v>
      </c>
      <c r="AJ220" s="32" t="s">
        <v>457</v>
      </c>
    </row>
    <row r="221" spans="1:40" x14ac:dyDescent="0.55000000000000004">
      <c r="A221" t="s">
        <v>1590</v>
      </c>
      <c r="B221" t="s">
        <v>429</v>
      </c>
      <c r="C221">
        <v>48</v>
      </c>
      <c r="D221" t="s">
        <v>430</v>
      </c>
      <c r="E221" t="s">
        <v>431</v>
      </c>
      <c r="F221" t="s">
        <v>888</v>
      </c>
      <c r="G221" t="s">
        <v>683</v>
      </c>
      <c r="H221">
        <f t="shared" si="42"/>
        <v>58</v>
      </c>
      <c r="I221" t="s">
        <v>475</v>
      </c>
      <c r="J221" t="s">
        <v>476</v>
      </c>
      <c r="K221" t="s">
        <v>1591</v>
      </c>
      <c r="L221" t="s">
        <v>841</v>
      </c>
      <c r="M221" t="s">
        <v>1592</v>
      </c>
      <c r="N221" t="s">
        <v>516</v>
      </c>
      <c r="O221">
        <v>1</v>
      </c>
      <c r="P221" s="31" t="s">
        <v>516</v>
      </c>
      <c r="Q221" t="s">
        <v>516</v>
      </c>
      <c r="R221">
        <v>9</v>
      </c>
      <c r="S221" t="s">
        <v>1355</v>
      </c>
      <c r="T221" t="s">
        <v>642</v>
      </c>
      <c r="U221">
        <f t="shared" si="43"/>
        <v>128</v>
      </c>
      <c r="V221" t="s">
        <v>451</v>
      </c>
      <c r="W221" t="s">
        <v>475</v>
      </c>
      <c r="X221" t="s">
        <v>476</v>
      </c>
      <c r="Y221" t="s">
        <v>515</v>
      </c>
      <c r="Z221" t="s">
        <v>516</v>
      </c>
      <c r="AC221" t="s">
        <v>1593</v>
      </c>
      <c r="AD221" s="31" t="s">
        <v>1296</v>
      </c>
      <c r="AE221" t="s">
        <v>456</v>
      </c>
      <c r="AF221" t="str">
        <f>IF( P221=T221,"Wrong sequence","Other")</f>
        <v>Other</v>
      </c>
      <c r="AG221" t="str">
        <f>IF( P221=X221,"Wrong sequence","Other")</f>
        <v>Other</v>
      </c>
      <c r="AH221" t="str">
        <f>IF( P221=Z221,"Wrong sequence","Other")</f>
        <v>Wrong sequence</v>
      </c>
      <c r="AI221" t="str">
        <f>IF( P221&lt;&gt;Z221,"Incorrect assignment","Other")</f>
        <v>Other</v>
      </c>
      <c r="AJ221" s="32" t="s">
        <v>601</v>
      </c>
    </row>
    <row r="222" spans="1:40" x14ac:dyDescent="0.55000000000000004">
      <c r="A222" t="s">
        <v>1594</v>
      </c>
      <c r="B222" t="s">
        <v>460</v>
      </c>
      <c r="C222">
        <v>17</v>
      </c>
      <c r="D222" t="s">
        <v>430</v>
      </c>
      <c r="E222" t="s">
        <v>431</v>
      </c>
      <c r="F222" t="s">
        <v>438</v>
      </c>
      <c r="G222" t="s">
        <v>439</v>
      </c>
      <c r="H222">
        <f t="shared" si="42"/>
        <v>9</v>
      </c>
      <c r="O222">
        <v>2</v>
      </c>
      <c r="P222" s="31" t="s">
        <v>439</v>
      </c>
      <c r="Q222" t="s">
        <v>439</v>
      </c>
      <c r="R222">
        <v>1</v>
      </c>
      <c r="S222" t="s">
        <v>1595</v>
      </c>
      <c r="T222" t="s">
        <v>825</v>
      </c>
      <c r="U222">
        <f t="shared" si="43"/>
        <v>150</v>
      </c>
      <c r="V222" t="s">
        <v>451</v>
      </c>
      <c r="AC222" t="s">
        <v>825</v>
      </c>
      <c r="AD222" s="31" t="s">
        <v>825</v>
      </c>
      <c r="AE222" t="s">
        <v>456</v>
      </c>
      <c r="AF222" t="str">
        <f>IF( P222=T222,"Wrong sequence","Other")</f>
        <v>Other</v>
      </c>
      <c r="AG222" t="str">
        <f>IF( P222=X222,"Wrong sequence","Other")</f>
        <v>Other</v>
      </c>
      <c r="AH222" t="str">
        <f>IF( P222=Z222,"Wrong sequence","Other")</f>
        <v>Other</v>
      </c>
      <c r="AI222" t="str">
        <f>IF( P222&lt;&gt;Z222,"Incorrect assignment","Other")</f>
        <v>Incorrect assignment</v>
      </c>
      <c r="AJ222" s="32" t="s">
        <v>457</v>
      </c>
    </row>
    <row r="223" spans="1:40" x14ac:dyDescent="0.55000000000000004">
      <c r="A223" t="s">
        <v>1596</v>
      </c>
      <c r="B223" t="s">
        <v>429</v>
      </c>
      <c r="C223">
        <v>46</v>
      </c>
      <c r="D223" t="s">
        <v>430</v>
      </c>
      <c r="E223" t="s">
        <v>431</v>
      </c>
      <c r="F223" t="s">
        <v>910</v>
      </c>
      <c r="G223" t="s">
        <v>558</v>
      </c>
      <c r="H223">
        <f t="shared" si="42"/>
        <v>12</v>
      </c>
      <c r="I223" t="s">
        <v>1597</v>
      </c>
      <c r="J223" t="s">
        <v>582</v>
      </c>
      <c r="K223" t="s">
        <v>438</v>
      </c>
      <c r="L223" t="s">
        <v>439</v>
      </c>
      <c r="O223">
        <v>2</v>
      </c>
      <c r="P223" s="31" t="s">
        <v>439</v>
      </c>
      <c r="Q223" t="s">
        <v>439</v>
      </c>
      <c r="R223">
        <v>1</v>
      </c>
      <c r="S223" t="s">
        <v>1355</v>
      </c>
      <c r="T223" t="s">
        <v>642</v>
      </c>
      <c r="U223">
        <f t="shared" si="43"/>
        <v>128</v>
      </c>
      <c r="V223" t="s">
        <v>451</v>
      </c>
      <c r="W223" t="s">
        <v>581</v>
      </c>
      <c r="X223" t="s">
        <v>582</v>
      </c>
      <c r="Y223" t="s">
        <v>438</v>
      </c>
      <c r="Z223" t="s">
        <v>439</v>
      </c>
      <c r="AC223" t="s">
        <v>439</v>
      </c>
      <c r="AD223" s="31" t="s">
        <v>439</v>
      </c>
      <c r="AE223" t="s">
        <v>440</v>
      </c>
      <c r="AI223" t="s">
        <v>442</v>
      </c>
      <c r="AJ223" s="32" t="s">
        <v>442</v>
      </c>
    </row>
    <row r="224" spans="1:40" x14ac:dyDescent="0.55000000000000004">
      <c r="A224" t="s">
        <v>1598</v>
      </c>
      <c r="B224" t="s">
        <v>460</v>
      </c>
      <c r="C224">
        <v>49</v>
      </c>
      <c r="D224" t="s">
        <v>430</v>
      </c>
      <c r="E224" t="s">
        <v>431</v>
      </c>
      <c r="F224" t="s">
        <v>553</v>
      </c>
      <c r="G224" t="s">
        <v>554</v>
      </c>
      <c r="H224">
        <f t="shared" si="42"/>
        <v>214</v>
      </c>
      <c r="I224" t="s">
        <v>794</v>
      </c>
      <c r="J224" t="s">
        <v>458</v>
      </c>
      <c r="K224" t="s">
        <v>1599</v>
      </c>
      <c r="L224" t="s">
        <v>520</v>
      </c>
      <c r="M224" t="s">
        <v>438</v>
      </c>
      <c r="N224" t="s">
        <v>439</v>
      </c>
      <c r="O224">
        <v>1</v>
      </c>
      <c r="P224" s="31" t="s">
        <v>439</v>
      </c>
      <c r="Q224" t="s">
        <v>439</v>
      </c>
      <c r="R224">
        <v>1</v>
      </c>
      <c r="S224" t="s">
        <v>588</v>
      </c>
      <c r="T224" t="s">
        <v>865</v>
      </c>
      <c r="U224">
        <f t="shared" si="43"/>
        <v>65</v>
      </c>
      <c r="V224" t="s">
        <v>451</v>
      </c>
      <c r="W224" t="s">
        <v>1541</v>
      </c>
      <c r="X224" t="s">
        <v>1462</v>
      </c>
      <c r="Y224" t="s">
        <v>1600</v>
      </c>
      <c r="Z224" t="s">
        <v>1512</v>
      </c>
      <c r="AA224" t="s">
        <v>1601</v>
      </c>
      <c r="AB224" t="s">
        <v>1602</v>
      </c>
      <c r="AC224" t="s">
        <v>439</v>
      </c>
      <c r="AD224" s="31" t="s">
        <v>439</v>
      </c>
      <c r="AE224" t="s">
        <v>440</v>
      </c>
      <c r="AI224" t="s">
        <v>442</v>
      </c>
      <c r="AJ224" s="32" t="s">
        <v>442</v>
      </c>
    </row>
    <row r="225" spans="1:36" x14ac:dyDescent="0.55000000000000004">
      <c r="A225" t="s">
        <v>1603</v>
      </c>
      <c r="B225" t="s">
        <v>429</v>
      </c>
      <c r="C225">
        <v>70</v>
      </c>
      <c r="D225" t="s">
        <v>430</v>
      </c>
      <c r="E225" t="s">
        <v>431</v>
      </c>
      <c r="F225" t="s">
        <v>469</v>
      </c>
      <c r="G225" t="s">
        <v>470</v>
      </c>
      <c r="H225">
        <f t="shared" si="42"/>
        <v>32</v>
      </c>
      <c r="I225" t="s">
        <v>1604</v>
      </c>
      <c r="J225" t="s">
        <v>468</v>
      </c>
      <c r="O225">
        <v>2</v>
      </c>
      <c r="P225" s="31" t="s">
        <v>822</v>
      </c>
      <c r="Q225" t="s">
        <v>468</v>
      </c>
      <c r="R225">
        <v>9</v>
      </c>
      <c r="S225" t="s">
        <v>1355</v>
      </c>
      <c r="T225" t="s">
        <v>642</v>
      </c>
      <c r="U225">
        <f t="shared" si="43"/>
        <v>128</v>
      </c>
      <c r="V225" t="s">
        <v>451</v>
      </c>
      <c r="W225" t="s">
        <v>469</v>
      </c>
      <c r="X225" t="s">
        <v>470</v>
      </c>
      <c r="AC225" t="s">
        <v>477</v>
      </c>
      <c r="AD225" s="31" t="s">
        <v>470</v>
      </c>
      <c r="AE225" t="s">
        <v>456</v>
      </c>
      <c r="AF225" t="str">
        <f t="shared" ref="AF225:AF231" si="44">IF( P225=T225,"Wrong sequence","Other")</f>
        <v>Other</v>
      </c>
      <c r="AG225" t="str">
        <f t="shared" ref="AG225:AG231" si="45">IF( P225=X225,"Wrong sequence","Other")</f>
        <v>Other</v>
      </c>
      <c r="AH225" t="str">
        <f t="shared" ref="AH225:AH231" si="46">IF( P225=Z225,"Wrong sequence","Other")</f>
        <v>Other</v>
      </c>
      <c r="AI225" t="str">
        <f t="shared" ref="AI225:AI231" si="47">IF( P225&lt;&gt;Z225,"Incorrect assignment","Other")</f>
        <v>Incorrect assignment</v>
      </c>
      <c r="AJ225" s="32" t="s">
        <v>457</v>
      </c>
    </row>
    <row r="226" spans="1:36" x14ac:dyDescent="0.55000000000000004">
      <c r="A226" t="s">
        <v>1605</v>
      </c>
      <c r="B226" t="s">
        <v>460</v>
      </c>
      <c r="C226">
        <v>41</v>
      </c>
      <c r="D226" t="s">
        <v>430</v>
      </c>
      <c r="E226" t="s">
        <v>431</v>
      </c>
      <c r="F226" t="s">
        <v>667</v>
      </c>
      <c r="G226" t="s">
        <v>511</v>
      </c>
      <c r="H226">
        <f t="shared" si="42"/>
        <v>7</v>
      </c>
      <c r="I226" t="s">
        <v>438</v>
      </c>
      <c r="J226" t="s">
        <v>439</v>
      </c>
      <c r="O226">
        <v>2</v>
      </c>
      <c r="P226" s="31" t="s">
        <v>439</v>
      </c>
      <c r="Q226" t="s">
        <v>439</v>
      </c>
      <c r="R226">
        <v>1</v>
      </c>
      <c r="S226" t="s">
        <v>667</v>
      </c>
      <c r="T226" t="s">
        <v>511</v>
      </c>
      <c r="U226">
        <f t="shared" si="43"/>
        <v>7</v>
      </c>
      <c r="V226" t="s">
        <v>440</v>
      </c>
      <c r="W226" t="s">
        <v>1555</v>
      </c>
      <c r="X226" t="s">
        <v>511</v>
      </c>
      <c r="AC226" t="s">
        <v>1002</v>
      </c>
      <c r="AD226" s="31" t="s">
        <v>511</v>
      </c>
      <c r="AE226" t="s">
        <v>456</v>
      </c>
      <c r="AF226" t="str">
        <f t="shared" si="44"/>
        <v>Other</v>
      </c>
      <c r="AG226" t="str">
        <f t="shared" si="45"/>
        <v>Other</v>
      </c>
      <c r="AH226" t="str">
        <f t="shared" si="46"/>
        <v>Other</v>
      </c>
      <c r="AI226" t="str">
        <f t="shared" si="47"/>
        <v>Incorrect assignment</v>
      </c>
      <c r="AJ226" s="32" t="s">
        <v>457</v>
      </c>
    </row>
    <row r="227" spans="1:36" x14ac:dyDescent="0.55000000000000004">
      <c r="A227" t="s">
        <v>1606</v>
      </c>
      <c r="B227" t="s">
        <v>460</v>
      </c>
      <c r="C227">
        <v>36</v>
      </c>
      <c r="D227" t="s">
        <v>430</v>
      </c>
      <c r="E227" t="s">
        <v>431</v>
      </c>
      <c r="F227" t="s">
        <v>469</v>
      </c>
      <c r="G227" t="s">
        <v>470</v>
      </c>
      <c r="H227">
        <f t="shared" si="42"/>
        <v>32</v>
      </c>
      <c r="I227" t="s">
        <v>1607</v>
      </c>
      <c r="J227" t="s">
        <v>769</v>
      </c>
      <c r="M227" t="s">
        <v>438</v>
      </c>
      <c r="N227" t="s">
        <v>439</v>
      </c>
      <c r="O227">
        <v>2</v>
      </c>
      <c r="P227" s="31" t="s">
        <v>439</v>
      </c>
      <c r="Q227" t="s">
        <v>439</v>
      </c>
      <c r="R227">
        <v>1</v>
      </c>
      <c r="S227" t="s">
        <v>759</v>
      </c>
      <c r="T227" t="s">
        <v>470</v>
      </c>
      <c r="U227">
        <f t="shared" si="43"/>
        <v>32</v>
      </c>
      <c r="V227" t="s">
        <v>440</v>
      </c>
      <c r="AC227" t="s">
        <v>477</v>
      </c>
      <c r="AD227" s="31" t="s">
        <v>470</v>
      </c>
      <c r="AE227" t="s">
        <v>456</v>
      </c>
      <c r="AF227" t="str">
        <f t="shared" si="44"/>
        <v>Other</v>
      </c>
      <c r="AG227" t="str">
        <f t="shared" si="45"/>
        <v>Other</v>
      </c>
      <c r="AH227" t="str">
        <f t="shared" si="46"/>
        <v>Other</v>
      </c>
      <c r="AI227" t="str">
        <f t="shared" si="47"/>
        <v>Incorrect assignment</v>
      </c>
      <c r="AJ227" s="32" t="s">
        <v>457</v>
      </c>
    </row>
    <row r="228" spans="1:36" x14ac:dyDescent="0.55000000000000004">
      <c r="A228" t="s">
        <v>1608</v>
      </c>
      <c r="B228" t="s">
        <v>460</v>
      </c>
      <c r="C228">
        <v>33</v>
      </c>
      <c r="D228" t="s">
        <v>430</v>
      </c>
      <c r="E228" t="s">
        <v>431</v>
      </c>
      <c r="F228" t="s">
        <v>475</v>
      </c>
      <c r="G228" t="s">
        <v>476</v>
      </c>
      <c r="H228">
        <f t="shared" si="42"/>
        <v>52</v>
      </c>
      <c r="O228">
        <v>2</v>
      </c>
      <c r="P228" s="31" t="s">
        <v>519</v>
      </c>
      <c r="Q228" t="s">
        <v>476</v>
      </c>
      <c r="R228">
        <v>9</v>
      </c>
      <c r="S228" t="s">
        <v>588</v>
      </c>
      <c r="T228" t="s">
        <v>865</v>
      </c>
      <c r="U228">
        <f t="shared" si="43"/>
        <v>65</v>
      </c>
      <c r="V228" t="s">
        <v>451</v>
      </c>
      <c r="W228" t="s">
        <v>1609</v>
      </c>
      <c r="X228" t="s">
        <v>1335</v>
      </c>
      <c r="AC228" t="s">
        <v>1610</v>
      </c>
      <c r="AD228" s="31" t="s">
        <v>1335</v>
      </c>
      <c r="AE228" t="s">
        <v>456</v>
      </c>
      <c r="AF228" t="str">
        <f t="shared" si="44"/>
        <v>Other</v>
      </c>
      <c r="AG228" t="str">
        <f t="shared" si="45"/>
        <v>Other</v>
      </c>
      <c r="AH228" t="str">
        <f t="shared" si="46"/>
        <v>Other</v>
      </c>
      <c r="AI228" t="str">
        <f t="shared" si="47"/>
        <v>Incorrect assignment</v>
      </c>
      <c r="AJ228" s="32" t="s">
        <v>457</v>
      </c>
    </row>
    <row r="229" spans="1:36" x14ac:dyDescent="0.55000000000000004">
      <c r="A229" t="s">
        <v>1611</v>
      </c>
      <c r="B229" t="s">
        <v>429</v>
      </c>
      <c r="C229">
        <v>26</v>
      </c>
      <c r="D229" t="s">
        <v>430</v>
      </c>
      <c r="E229" t="s">
        <v>431</v>
      </c>
      <c r="F229" t="s">
        <v>1612</v>
      </c>
      <c r="G229" t="s">
        <v>703</v>
      </c>
      <c r="H229">
        <f t="shared" si="42"/>
        <v>30</v>
      </c>
      <c r="O229">
        <v>1</v>
      </c>
      <c r="P229" s="31" t="s">
        <v>926</v>
      </c>
      <c r="Q229" t="s">
        <v>703</v>
      </c>
      <c r="R229">
        <v>9</v>
      </c>
      <c r="S229" t="s">
        <v>1355</v>
      </c>
      <c r="T229" t="s">
        <v>642</v>
      </c>
      <c r="U229">
        <f t="shared" si="43"/>
        <v>128</v>
      </c>
      <c r="V229" t="s">
        <v>451</v>
      </c>
      <c r="W229" t="s">
        <v>1613</v>
      </c>
      <c r="X229" t="s">
        <v>1614</v>
      </c>
      <c r="Y229" t="s">
        <v>1615</v>
      </c>
      <c r="Z229" t="s">
        <v>1616</v>
      </c>
      <c r="AC229" t="s">
        <v>439</v>
      </c>
      <c r="AD229" s="31" t="s">
        <v>439</v>
      </c>
      <c r="AE229" t="s">
        <v>456</v>
      </c>
      <c r="AF229" t="str">
        <f t="shared" si="44"/>
        <v>Other</v>
      </c>
      <c r="AG229" t="str">
        <f t="shared" si="45"/>
        <v>Other</v>
      </c>
      <c r="AH229" t="str">
        <f t="shared" si="46"/>
        <v>Other</v>
      </c>
      <c r="AI229" t="str">
        <f t="shared" si="47"/>
        <v>Incorrect assignment</v>
      </c>
      <c r="AJ229" s="32" t="s">
        <v>457</v>
      </c>
    </row>
    <row r="230" spans="1:36" x14ac:dyDescent="0.55000000000000004">
      <c r="A230" t="s">
        <v>1617</v>
      </c>
      <c r="B230" t="s">
        <v>460</v>
      </c>
      <c r="C230">
        <v>25</v>
      </c>
      <c r="D230" t="s">
        <v>430</v>
      </c>
      <c r="E230" t="s">
        <v>431</v>
      </c>
      <c r="F230" t="s">
        <v>1364</v>
      </c>
      <c r="G230" t="s">
        <v>865</v>
      </c>
      <c r="H230">
        <f t="shared" si="42"/>
        <v>65</v>
      </c>
      <c r="I230" t="s">
        <v>677</v>
      </c>
      <c r="J230" t="s">
        <v>950</v>
      </c>
      <c r="O230">
        <v>1</v>
      </c>
      <c r="P230" s="31" t="s">
        <v>1463</v>
      </c>
      <c r="Q230" t="s">
        <v>950</v>
      </c>
      <c r="R230">
        <v>9</v>
      </c>
      <c r="S230" t="s">
        <v>1355</v>
      </c>
      <c r="T230" t="s">
        <v>642</v>
      </c>
      <c r="U230">
        <f t="shared" si="43"/>
        <v>128</v>
      </c>
      <c r="V230" t="s">
        <v>451</v>
      </c>
      <c r="W230" t="s">
        <v>1618</v>
      </c>
      <c r="X230" t="s">
        <v>537</v>
      </c>
      <c r="AC230" t="s">
        <v>537</v>
      </c>
      <c r="AD230" s="31" t="s">
        <v>537</v>
      </c>
      <c r="AE230" t="s">
        <v>456</v>
      </c>
      <c r="AF230" t="str">
        <f t="shared" si="44"/>
        <v>Other</v>
      </c>
      <c r="AG230" t="str">
        <f t="shared" si="45"/>
        <v>Other</v>
      </c>
      <c r="AH230" t="str">
        <f t="shared" si="46"/>
        <v>Other</v>
      </c>
      <c r="AI230" t="str">
        <f t="shared" si="47"/>
        <v>Incorrect assignment</v>
      </c>
      <c r="AJ230" s="32" t="s">
        <v>457</v>
      </c>
    </row>
    <row r="231" spans="1:36" x14ac:dyDescent="0.55000000000000004">
      <c r="A231" t="s">
        <v>1619</v>
      </c>
      <c r="B231" t="s">
        <v>460</v>
      </c>
      <c r="C231">
        <v>63</v>
      </c>
      <c r="D231" t="s">
        <v>430</v>
      </c>
      <c r="E231" t="s">
        <v>431</v>
      </c>
      <c r="F231" t="s">
        <v>515</v>
      </c>
      <c r="G231" t="s">
        <v>516</v>
      </c>
      <c r="H231">
        <f t="shared" si="42"/>
        <v>48</v>
      </c>
      <c r="O231">
        <v>1</v>
      </c>
      <c r="P231" s="31" t="s">
        <v>516</v>
      </c>
      <c r="Q231" t="s">
        <v>516</v>
      </c>
      <c r="R231">
        <v>9</v>
      </c>
      <c r="S231" t="s">
        <v>715</v>
      </c>
      <c r="T231" t="s">
        <v>511</v>
      </c>
      <c r="U231">
        <f t="shared" si="43"/>
        <v>7</v>
      </c>
      <c r="V231" t="s">
        <v>451</v>
      </c>
      <c r="W231" t="s">
        <v>1620</v>
      </c>
      <c r="X231" t="s">
        <v>1366</v>
      </c>
      <c r="AC231" t="s">
        <v>1621</v>
      </c>
      <c r="AD231" s="31" t="s">
        <v>1366</v>
      </c>
      <c r="AE231" t="s">
        <v>456</v>
      </c>
      <c r="AF231" t="str">
        <f t="shared" si="44"/>
        <v>Other</v>
      </c>
      <c r="AG231" t="str">
        <f t="shared" si="45"/>
        <v>Other</v>
      </c>
      <c r="AH231" t="str">
        <f t="shared" si="46"/>
        <v>Other</v>
      </c>
      <c r="AI231" t="str">
        <f t="shared" si="47"/>
        <v>Incorrect assignment</v>
      </c>
      <c r="AJ231" s="32" t="s">
        <v>457</v>
      </c>
    </row>
    <row r="232" spans="1:36" x14ac:dyDescent="0.55000000000000004">
      <c r="A232" t="s">
        <v>1622</v>
      </c>
      <c r="B232" t="s">
        <v>429</v>
      </c>
      <c r="C232">
        <v>32</v>
      </c>
      <c r="D232" t="s">
        <v>430</v>
      </c>
      <c r="E232" t="s">
        <v>431</v>
      </c>
      <c r="F232" t="s">
        <v>1403</v>
      </c>
      <c r="G232" t="s">
        <v>483</v>
      </c>
      <c r="H232">
        <f t="shared" si="42"/>
        <v>45</v>
      </c>
      <c r="I232" t="s">
        <v>438</v>
      </c>
      <c r="J232" t="s">
        <v>439</v>
      </c>
      <c r="O232">
        <v>1</v>
      </c>
      <c r="P232" s="31" t="s">
        <v>439</v>
      </c>
      <c r="Q232" t="s">
        <v>439</v>
      </c>
      <c r="R232">
        <v>1</v>
      </c>
      <c r="S232" t="s">
        <v>1355</v>
      </c>
      <c r="T232" t="s">
        <v>642</v>
      </c>
      <c r="U232">
        <f t="shared" si="43"/>
        <v>128</v>
      </c>
      <c r="V232" t="s">
        <v>451</v>
      </c>
      <c r="W232" t="s">
        <v>1403</v>
      </c>
      <c r="X232" t="s">
        <v>483</v>
      </c>
      <c r="Y232" t="s">
        <v>1368</v>
      </c>
      <c r="Z232" t="s">
        <v>439</v>
      </c>
      <c r="AC232" t="s">
        <v>439</v>
      </c>
      <c r="AD232" s="31" t="s">
        <v>439</v>
      </c>
      <c r="AE232" t="s">
        <v>440</v>
      </c>
      <c r="AI232" t="s">
        <v>442</v>
      </c>
      <c r="AJ232" s="32" t="s">
        <v>442</v>
      </c>
    </row>
    <row r="233" spans="1:36" x14ac:dyDescent="0.55000000000000004">
      <c r="A233" t="s">
        <v>1623</v>
      </c>
      <c r="B233" t="s">
        <v>429</v>
      </c>
      <c r="C233">
        <v>15</v>
      </c>
      <c r="D233" t="s">
        <v>430</v>
      </c>
      <c r="E233" t="s">
        <v>431</v>
      </c>
      <c r="F233" t="s">
        <v>646</v>
      </c>
      <c r="G233" t="s">
        <v>470</v>
      </c>
      <c r="H233">
        <f t="shared" si="42"/>
        <v>32</v>
      </c>
      <c r="I233" t="s">
        <v>1503</v>
      </c>
      <c r="J233" t="s">
        <v>697</v>
      </c>
      <c r="K233" t="s">
        <v>924</v>
      </c>
      <c r="L233" t="s">
        <v>703</v>
      </c>
      <c r="O233">
        <v>2</v>
      </c>
      <c r="P233" s="31" t="s">
        <v>926</v>
      </c>
      <c r="Q233" t="s">
        <v>703</v>
      </c>
      <c r="R233">
        <v>9</v>
      </c>
      <c r="S233" t="s">
        <v>1355</v>
      </c>
      <c r="T233" t="s">
        <v>642</v>
      </c>
      <c r="U233">
        <f t="shared" si="43"/>
        <v>128</v>
      </c>
      <c r="V233" t="s">
        <v>451</v>
      </c>
      <c r="W233" t="s">
        <v>1624</v>
      </c>
      <c r="X233" t="s">
        <v>1625</v>
      </c>
      <c r="Y233" t="s">
        <v>924</v>
      </c>
      <c r="Z233" t="s">
        <v>926</v>
      </c>
      <c r="AC233" t="s">
        <v>477</v>
      </c>
      <c r="AD233" s="31" t="s">
        <v>470</v>
      </c>
      <c r="AE233" t="s">
        <v>456</v>
      </c>
      <c r="AF233" t="str">
        <f>IF( P233=T233,"Wrong sequence","Other")</f>
        <v>Other</v>
      </c>
      <c r="AG233" t="str">
        <f>IF( P233=X233,"Wrong sequence","Other")</f>
        <v>Other</v>
      </c>
      <c r="AH233" t="str">
        <f>IF( P233=Z233,"Wrong sequence","Other")</f>
        <v>Wrong sequence</v>
      </c>
      <c r="AI233" t="str">
        <f>IF( P233&lt;&gt;Z233,"Incorrect assignment","Other")</f>
        <v>Other</v>
      </c>
      <c r="AJ233" s="32" t="s">
        <v>601</v>
      </c>
    </row>
    <row r="234" spans="1:36" x14ac:dyDescent="0.55000000000000004">
      <c r="A234" t="s">
        <v>1626</v>
      </c>
      <c r="B234" t="s">
        <v>429</v>
      </c>
      <c r="C234">
        <v>41</v>
      </c>
      <c r="D234" t="s">
        <v>430</v>
      </c>
      <c r="E234" t="s">
        <v>431</v>
      </c>
      <c r="F234" t="s">
        <v>682</v>
      </c>
      <c r="G234" t="s">
        <v>683</v>
      </c>
      <c r="H234">
        <f t="shared" si="42"/>
        <v>58</v>
      </c>
      <c r="I234" t="s">
        <v>794</v>
      </c>
      <c r="J234" t="s">
        <v>458</v>
      </c>
      <c r="K234" t="s">
        <v>438</v>
      </c>
      <c r="L234" t="s">
        <v>439</v>
      </c>
      <c r="O234">
        <v>2</v>
      </c>
      <c r="P234" s="31" t="s">
        <v>439</v>
      </c>
      <c r="Q234" t="s">
        <v>439</v>
      </c>
      <c r="R234">
        <v>1</v>
      </c>
      <c r="S234" t="s">
        <v>1355</v>
      </c>
      <c r="T234" t="s">
        <v>642</v>
      </c>
      <c r="U234">
        <f t="shared" si="43"/>
        <v>128</v>
      </c>
      <c r="V234" t="s">
        <v>451</v>
      </c>
      <c r="W234" t="s">
        <v>794</v>
      </c>
      <c r="X234" t="s">
        <v>458</v>
      </c>
      <c r="Y234" t="s">
        <v>1368</v>
      </c>
      <c r="Z234" t="s">
        <v>439</v>
      </c>
      <c r="AC234" t="s">
        <v>439</v>
      </c>
      <c r="AD234" s="31" t="s">
        <v>439</v>
      </c>
      <c r="AE234" t="s">
        <v>440</v>
      </c>
      <c r="AI234" t="s">
        <v>442</v>
      </c>
      <c r="AJ234" s="32" t="s">
        <v>442</v>
      </c>
    </row>
    <row r="235" spans="1:36" x14ac:dyDescent="0.55000000000000004">
      <c r="A235" t="s">
        <v>1627</v>
      </c>
      <c r="B235" t="s">
        <v>429</v>
      </c>
      <c r="C235">
        <v>55</v>
      </c>
      <c r="D235" t="s">
        <v>430</v>
      </c>
      <c r="E235" t="s">
        <v>431</v>
      </c>
      <c r="F235" t="s">
        <v>1022</v>
      </c>
      <c r="G235" t="s">
        <v>476</v>
      </c>
      <c r="H235">
        <f t="shared" si="42"/>
        <v>52</v>
      </c>
      <c r="I235" t="s">
        <v>1628</v>
      </c>
      <c r="J235" t="s">
        <v>1224</v>
      </c>
      <c r="K235" t="s">
        <v>1629</v>
      </c>
      <c r="L235" t="s">
        <v>776</v>
      </c>
      <c r="O235">
        <v>2</v>
      </c>
      <c r="P235" s="31" t="s">
        <v>1630</v>
      </c>
      <c r="Q235" t="s">
        <v>776</v>
      </c>
      <c r="R235">
        <v>9</v>
      </c>
      <c r="S235" t="s">
        <v>1355</v>
      </c>
      <c r="T235" t="s">
        <v>642</v>
      </c>
      <c r="U235">
        <f t="shared" si="43"/>
        <v>128</v>
      </c>
      <c r="V235" t="s">
        <v>451</v>
      </c>
      <c r="W235" t="s">
        <v>1631</v>
      </c>
      <c r="X235" t="s">
        <v>1632</v>
      </c>
      <c r="Y235" t="s">
        <v>1633</v>
      </c>
      <c r="Z235" t="s">
        <v>1253</v>
      </c>
      <c r="AC235" t="s">
        <v>1253</v>
      </c>
      <c r="AD235" s="31" t="s">
        <v>1253</v>
      </c>
      <c r="AE235" t="s">
        <v>456</v>
      </c>
      <c r="AF235" t="str">
        <f>IF( P235=T235,"Wrong sequence","Other")</f>
        <v>Other</v>
      </c>
      <c r="AG235" t="str">
        <f>IF( P235=X235,"Wrong sequence","Other")</f>
        <v>Other</v>
      </c>
      <c r="AH235" t="str">
        <f>IF( P235=Z235,"Wrong sequence","Other")</f>
        <v>Other</v>
      </c>
      <c r="AI235" t="str">
        <f>IF( P235&lt;&gt;Z235,"Incorrect assignment","Other")</f>
        <v>Incorrect assignment</v>
      </c>
      <c r="AJ235" s="32" t="s">
        <v>457</v>
      </c>
    </row>
    <row r="236" spans="1:36" x14ac:dyDescent="0.55000000000000004">
      <c r="A236" t="s">
        <v>905</v>
      </c>
      <c r="B236" t="s">
        <v>460</v>
      </c>
      <c r="C236">
        <v>64</v>
      </c>
      <c r="D236" t="s">
        <v>430</v>
      </c>
      <c r="E236" t="s">
        <v>431</v>
      </c>
      <c r="F236" t="s">
        <v>699</v>
      </c>
      <c r="G236" t="s">
        <v>700</v>
      </c>
      <c r="H236">
        <f t="shared" si="42"/>
        <v>143</v>
      </c>
      <c r="I236" t="s">
        <v>1634</v>
      </c>
      <c r="J236" t="s">
        <v>1177</v>
      </c>
      <c r="K236" t="s">
        <v>1373</v>
      </c>
      <c r="L236" t="s">
        <v>516</v>
      </c>
      <c r="M236" t="s">
        <v>515</v>
      </c>
      <c r="N236" t="s">
        <v>516</v>
      </c>
      <c r="O236">
        <v>1</v>
      </c>
      <c r="P236" s="31" t="s">
        <v>516</v>
      </c>
      <c r="Q236" t="s">
        <v>516</v>
      </c>
      <c r="R236">
        <v>9</v>
      </c>
      <c r="S236" t="s">
        <v>1635</v>
      </c>
      <c r="T236" t="s">
        <v>1439</v>
      </c>
      <c r="U236">
        <f t="shared" si="43"/>
        <v>160</v>
      </c>
      <c r="V236" t="s">
        <v>451</v>
      </c>
      <c r="W236" t="s">
        <v>597</v>
      </c>
      <c r="X236" t="s">
        <v>598</v>
      </c>
      <c r="Y236" t="s">
        <v>515</v>
      </c>
      <c r="Z236" t="s">
        <v>516</v>
      </c>
      <c r="AC236" t="s">
        <v>600</v>
      </c>
      <c r="AD236" s="31" t="s">
        <v>598</v>
      </c>
      <c r="AE236" t="s">
        <v>456</v>
      </c>
      <c r="AF236" t="str">
        <f>IF( P236=T236,"Wrong sequence","Other")</f>
        <v>Other</v>
      </c>
      <c r="AG236" t="str">
        <f>IF( P236=X236,"Wrong sequence","Other")</f>
        <v>Other</v>
      </c>
      <c r="AH236" t="str">
        <f>IF( P236=Z236,"Wrong sequence","Other")</f>
        <v>Wrong sequence</v>
      </c>
      <c r="AI236" t="str">
        <f>IF( P236&lt;&gt;Z236,"Incorrect assignment","Other")</f>
        <v>Other</v>
      </c>
      <c r="AJ236" s="32" t="s">
        <v>601</v>
      </c>
    </row>
    <row r="237" spans="1:36" x14ac:dyDescent="0.55000000000000004">
      <c r="A237" t="s">
        <v>1636</v>
      </c>
      <c r="B237" t="s">
        <v>460</v>
      </c>
      <c r="C237">
        <v>18</v>
      </c>
      <c r="D237" t="s">
        <v>430</v>
      </c>
      <c r="E237" t="s">
        <v>431</v>
      </c>
      <c r="F237" t="s">
        <v>1637</v>
      </c>
      <c r="G237" t="s">
        <v>487</v>
      </c>
      <c r="H237">
        <f t="shared" si="42"/>
        <v>5</v>
      </c>
      <c r="O237">
        <v>2</v>
      </c>
      <c r="P237" s="31" t="s">
        <v>1638</v>
      </c>
      <c r="Q237" t="s">
        <v>487</v>
      </c>
      <c r="R237">
        <v>9</v>
      </c>
      <c r="S237" t="s">
        <v>1639</v>
      </c>
      <c r="T237" t="s">
        <v>1185</v>
      </c>
      <c r="U237">
        <f t="shared" si="43"/>
        <v>104</v>
      </c>
      <c r="V237" t="s">
        <v>451</v>
      </c>
      <c r="AC237" t="s">
        <v>1640</v>
      </c>
      <c r="AD237" s="31" t="s">
        <v>1185</v>
      </c>
      <c r="AE237" t="s">
        <v>456</v>
      </c>
      <c r="AF237" t="str">
        <f>IF( P237=T237,"Wrong sequence","Other")</f>
        <v>Other</v>
      </c>
      <c r="AG237" t="str">
        <f>IF( P237=X237,"Wrong sequence","Other")</f>
        <v>Other</v>
      </c>
      <c r="AH237" t="str">
        <f>IF( P237=Z237,"Wrong sequence","Other")</f>
        <v>Other</v>
      </c>
      <c r="AI237" t="str">
        <f>IF( P237&lt;&gt;Z237,"Incorrect assignment","Other")</f>
        <v>Incorrect assignment</v>
      </c>
      <c r="AJ237" s="32" t="s">
        <v>457</v>
      </c>
    </row>
    <row r="240" spans="1:36" ht="15" x14ac:dyDescent="0.55000000000000004">
      <c r="AF240" s="36"/>
      <c r="AG240" s="37"/>
      <c r="AH240" s="37"/>
      <c r="AI240" s="37"/>
      <c r="AJ240" s="38"/>
    </row>
    <row r="241" spans="31:36" ht="15" x14ac:dyDescent="0.55000000000000004">
      <c r="AE241" s="39"/>
      <c r="AF241" s="36"/>
      <c r="AG241" s="36" t="s">
        <v>1641</v>
      </c>
      <c r="AH241" s="40" t="s">
        <v>1642</v>
      </c>
      <c r="AI241" s="40" t="s">
        <v>1643</v>
      </c>
      <c r="AJ241" s="41" t="s">
        <v>1644</v>
      </c>
    </row>
    <row r="242" spans="31:36" ht="15" x14ac:dyDescent="0.55000000000000004">
      <c r="AF242" s="42" t="s">
        <v>1645</v>
      </c>
      <c r="AG242" s="43" t="s">
        <v>1646</v>
      </c>
      <c r="AH242" s="43" t="s">
        <v>1647</v>
      </c>
      <c r="AI242" s="43" t="s">
        <v>1648</v>
      </c>
    </row>
    <row r="243" spans="31:36" ht="15" x14ac:dyDescent="0.55000000000000004">
      <c r="AF243" s="42" t="s">
        <v>1649</v>
      </c>
      <c r="AG243" s="44"/>
      <c r="AJ243" s="45">
        <v>0.17399999999999999</v>
      </c>
    </row>
    <row r="244" spans="31:36" ht="15" x14ac:dyDescent="0.55000000000000004">
      <c r="AF244" s="46" t="s">
        <v>460</v>
      </c>
      <c r="AG244" s="43" t="s">
        <v>1650</v>
      </c>
      <c r="AH244" s="43" t="s">
        <v>1651</v>
      </c>
      <c r="AI244" s="43" t="s">
        <v>1652</v>
      </c>
    </row>
    <row r="245" spans="31:36" ht="15" x14ac:dyDescent="0.55000000000000004">
      <c r="AF245" s="46" t="s">
        <v>429</v>
      </c>
      <c r="AG245" s="43" t="s">
        <v>1653</v>
      </c>
      <c r="AH245" s="43" t="s">
        <v>1654</v>
      </c>
      <c r="AI245" s="43" t="s">
        <v>1655</v>
      </c>
    </row>
    <row r="246" spans="31:36" ht="15" x14ac:dyDescent="0.55000000000000004">
      <c r="AF246" s="42" t="s">
        <v>1656</v>
      </c>
      <c r="AG246" s="43"/>
      <c r="AH246" s="43"/>
      <c r="AI246" s="43"/>
      <c r="AJ246" s="45">
        <v>2E-3</v>
      </c>
    </row>
    <row r="247" spans="31:36" ht="15" x14ac:dyDescent="0.55000000000000004">
      <c r="AF247" s="46" t="s">
        <v>438</v>
      </c>
      <c r="AG247" s="43" t="s">
        <v>1657</v>
      </c>
      <c r="AH247" s="43" t="s">
        <v>1658</v>
      </c>
      <c r="AI247" s="43" t="s">
        <v>1659</v>
      </c>
    </row>
    <row r="248" spans="31:36" ht="15" x14ac:dyDescent="0.55000000000000004">
      <c r="AF248" s="46" t="s">
        <v>1660</v>
      </c>
      <c r="AG248" s="43" t="s">
        <v>1661</v>
      </c>
      <c r="AH248" s="43" t="s">
        <v>1662</v>
      </c>
      <c r="AI248" s="43" t="s">
        <v>1663</v>
      </c>
    </row>
    <row r="249" spans="31:36" ht="15" x14ac:dyDescent="0.55000000000000004">
      <c r="AF249" s="42" t="s">
        <v>1664</v>
      </c>
      <c r="AG249" s="43"/>
    </row>
    <row r="250" spans="31:36" ht="15" x14ac:dyDescent="0.55000000000000004">
      <c r="AF250" s="46" t="s">
        <v>1665</v>
      </c>
      <c r="AG250" s="43" t="s">
        <v>1646</v>
      </c>
      <c r="AH250" s="43" t="s">
        <v>1666</v>
      </c>
      <c r="AI250" s="43" t="s">
        <v>1667</v>
      </c>
    </row>
    <row r="251" spans="31:36" ht="15" x14ac:dyDescent="0.55000000000000004">
      <c r="AF251" s="47" t="s">
        <v>1668</v>
      </c>
      <c r="AG251" s="48" t="s">
        <v>1646</v>
      </c>
      <c r="AH251" s="48" t="s">
        <v>1647</v>
      </c>
      <c r="AI251" s="48" t="s">
        <v>1669</v>
      </c>
      <c r="AJ251" s="38"/>
    </row>
    <row r="253" spans="31:36" ht="15.3" x14ac:dyDescent="0.55000000000000004">
      <c r="AF253" s="46"/>
      <c r="AG253" s="43"/>
      <c r="AI253" s="49"/>
    </row>
    <row r="254" spans="31:36" ht="15" x14ac:dyDescent="0.55000000000000004">
      <c r="AF254" s="46"/>
      <c r="AG254" s="43"/>
    </row>
    <row r="255" spans="31:36" x14ac:dyDescent="0.55000000000000004">
      <c r="AH255">
        <f>167/236</f>
        <v>0.7076271186440678</v>
      </c>
    </row>
  </sheetData>
  <autoFilter ref="A1:AJ237" xr:uid="{A455DE92-4C97-47ED-B87A-852B6FC30CA4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26B9-B544-4E55-A233-4B63EE7E3BCB}">
  <dimension ref="B1:T116"/>
  <sheetViews>
    <sheetView zoomScale="85" zoomScaleNormal="85" workbookViewId="0">
      <selection activeCell="F32" sqref="F32"/>
    </sheetView>
  </sheetViews>
  <sheetFormatPr defaultRowHeight="15" customHeight="1" x14ac:dyDescent="0.55000000000000004"/>
  <cols>
    <col min="1" max="1" width="8.89453125" customWidth="1"/>
    <col min="2" max="2" width="27.5234375" style="49" customWidth="1"/>
    <col min="3" max="3" width="20.15625" style="50" customWidth="1"/>
    <col min="4" max="4" width="15.1015625" style="49" customWidth="1"/>
    <col min="5" max="5" width="12.7890625" style="49" customWidth="1"/>
    <col min="6" max="6" width="14" style="49" customWidth="1"/>
    <col min="7" max="7" width="9.20703125" style="49" customWidth="1"/>
    <col min="8" max="8" width="14.3125" bestFit="1" customWidth="1"/>
    <col min="9" max="9" width="13.41796875" customWidth="1"/>
    <col min="10" max="10" width="24.41796875" customWidth="1"/>
    <col min="11" max="11" width="13.3125" bestFit="1" customWidth="1"/>
    <col min="12" max="12" width="9.68359375" bestFit="1" customWidth="1"/>
  </cols>
  <sheetData>
    <row r="1" spans="2:17" ht="15" customHeight="1" thickBot="1" x14ac:dyDescent="0.6"/>
    <row r="2" spans="2:17" ht="15" customHeight="1" thickBot="1" x14ac:dyDescent="0.6">
      <c r="B2" s="51" t="s">
        <v>1670</v>
      </c>
      <c r="C2" s="52" t="s">
        <v>1671</v>
      </c>
      <c r="D2" s="53" t="s">
        <v>1672</v>
      </c>
      <c r="K2" s="49"/>
      <c r="L2" s="49"/>
    </row>
    <row r="3" spans="2:17" ht="15" customHeight="1" x14ac:dyDescent="0.55000000000000004">
      <c r="C3" s="50" t="s">
        <v>1673</v>
      </c>
      <c r="D3" s="54">
        <f>10.4*100</f>
        <v>1040</v>
      </c>
      <c r="F3" s="55" t="s">
        <v>1674</v>
      </c>
      <c r="G3" s="55" t="s">
        <v>1835</v>
      </c>
      <c r="K3" s="49" t="s">
        <v>1675</v>
      </c>
      <c r="L3" s="49"/>
    </row>
    <row r="4" spans="2:17" ht="15" customHeight="1" x14ac:dyDescent="0.55000000000000004">
      <c r="B4" s="56" t="s">
        <v>1676</v>
      </c>
      <c r="C4" s="57">
        <f>K21/C25*100000</f>
        <v>1085.6412268572333</v>
      </c>
      <c r="D4" s="58"/>
      <c r="G4" s="55" t="s">
        <v>460</v>
      </c>
      <c r="H4" s="55" t="s">
        <v>1677</v>
      </c>
      <c r="I4" s="55" t="s">
        <v>1645</v>
      </c>
      <c r="J4" s="55" t="s">
        <v>1678</v>
      </c>
      <c r="K4" s="49"/>
      <c r="L4" s="59">
        <f>C4/3</f>
        <v>361.88040895241107</v>
      </c>
    </row>
    <row r="5" spans="2:17" ht="15" customHeight="1" x14ac:dyDescent="0.55000000000000004">
      <c r="B5" s="56" t="s">
        <v>1679</v>
      </c>
      <c r="C5" s="60"/>
      <c r="E5" s="61">
        <v>1</v>
      </c>
      <c r="F5" s="49" t="s">
        <v>1680</v>
      </c>
      <c r="G5" s="62">
        <v>108304</v>
      </c>
      <c r="H5" s="62">
        <v>112689</v>
      </c>
      <c r="I5" s="62">
        <v>220993</v>
      </c>
      <c r="J5" s="63">
        <f>I5/$I$12</f>
        <v>0.19124469625312945</v>
      </c>
      <c r="K5" s="49"/>
      <c r="L5" s="49"/>
    </row>
    <row r="6" spans="2:17" ht="15" customHeight="1" x14ac:dyDescent="0.55000000000000004">
      <c r="B6" s="60" t="s">
        <v>1681</v>
      </c>
      <c r="C6" s="64">
        <f>D6*$K$21/$C$25*100000</f>
        <v>250.78312340402093</v>
      </c>
      <c r="D6" s="65">
        <v>0.23100000000000001</v>
      </c>
      <c r="E6" s="61">
        <v>2</v>
      </c>
      <c r="F6" s="49" t="s">
        <v>1682</v>
      </c>
      <c r="G6" s="62">
        <v>84155</v>
      </c>
      <c r="H6" s="62">
        <v>89985</v>
      </c>
      <c r="I6" s="62">
        <v>174140</v>
      </c>
      <c r="J6" s="63">
        <f t="shared" ref="J6:J11" si="0">I6/$I$12</f>
        <v>0.15069867102360693</v>
      </c>
      <c r="K6" s="49"/>
      <c r="L6" s="49"/>
    </row>
    <row r="7" spans="2:17" ht="15" customHeight="1" x14ac:dyDescent="0.55000000000000004">
      <c r="B7" s="60" t="s">
        <v>1683</v>
      </c>
      <c r="C7" s="64">
        <f>D7*$K$21/$C$25*100000</f>
        <v>513.34619098000394</v>
      </c>
      <c r="D7" s="65">
        <f>F35</f>
        <v>0.47285067873303166</v>
      </c>
      <c r="E7" s="61">
        <v>3</v>
      </c>
      <c r="F7" s="49" t="s">
        <v>1684</v>
      </c>
      <c r="G7" s="62">
        <v>85697</v>
      </c>
      <c r="H7" s="62">
        <v>87121</v>
      </c>
      <c r="I7" s="62">
        <v>172818</v>
      </c>
      <c r="J7" s="63">
        <f t="shared" si="0"/>
        <v>0.14955462805189906</v>
      </c>
      <c r="K7" s="49"/>
      <c r="L7" s="49"/>
    </row>
    <row r="8" spans="2:17" ht="15" customHeight="1" x14ac:dyDescent="0.55000000000000004">
      <c r="B8" s="60" t="s">
        <v>1685</v>
      </c>
      <c r="C8" s="64">
        <f>D8*$K$21/$C$25*100000</f>
        <v>515.80239285072162</v>
      </c>
      <c r="D8" s="65">
        <f>F36</f>
        <v>0.47511312217194568</v>
      </c>
      <c r="E8" s="61">
        <v>4</v>
      </c>
      <c r="F8" s="49" t="s">
        <v>1686</v>
      </c>
      <c r="G8" s="62">
        <v>57658</v>
      </c>
      <c r="H8" s="62">
        <v>64007</v>
      </c>
      <c r="I8" s="62">
        <v>121665</v>
      </c>
      <c r="J8" s="63">
        <f t="shared" si="0"/>
        <v>0.1052874343062314</v>
      </c>
      <c r="K8" s="49"/>
      <c r="L8" s="49"/>
    </row>
    <row r="9" spans="2:17" ht="15" customHeight="1" x14ac:dyDescent="0.55000000000000004">
      <c r="B9" s="60" t="s">
        <v>1687</v>
      </c>
      <c r="C9" s="64">
        <f>D9*$K$21/$C$25*100000</f>
        <v>56.492643026507615</v>
      </c>
      <c r="D9" s="65">
        <f>F37</f>
        <v>5.2036199095022627E-2</v>
      </c>
      <c r="E9" s="61">
        <v>5</v>
      </c>
      <c r="F9" s="49" t="s">
        <v>1688</v>
      </c>
      <c r="G9" s="62">
        <v>76770</v>
      </c>
      <c r="H9" s="62">
        <v>77345</v>
      </c>
      <c r="I9" s="62">
        <v>154115</v>
      </c>
      <c r="J9" s="63">
        <f t="shared" si="0"/>
        <v>0.13336927578272184</v>
      </c>
      <c r="K9" s="49"/>
      <c r="L9" s="49"/>
    </row>
    <row r="10" spans="2:17" ht="15" customHeight="1" thickBot="1" x14ac:dyDescent="0.6">
      <c r="B10" s="66" t="s">
        <v>1689</v>
      </c>
      <c r="C10" s="64">
        <f>D10*$K$21/$C$25*100000</f>
        <v>311.57903210802596</v>
      </c>
      <c r="D10" s="67">
        <v>0.28699999999999998</v>
      </c>
      <c r="E10" s="61">
        <v>6</v>
      </c>
      <c r="F10" s="49" t="s">
        <v>1690</v>
      </c>
      <c r="G10" s="62">
        <v>77121</v>
      </c>
      <c r="H10" s="62">
        <v>84380</v>
      </c>
      <c r="I10" s="62">
        <v>161501</v>
      </c>
      <c r="J10" s="63">
        <f t="shared" si="0"/>
        <v>0.13976103175022131</v>
      </c>
    </row>
    <row r="11" spans="2:17" ht="15" customHeight="1" x14ac:dyDescent="0.55000000000000004">
      <c r="E11" s="61">
        <v>7</v>
      </c>
      <c r="F11" s="68" t="s">
        <v>1691</v>
      </c>
      <c r="G11" s="69">
        <v>71237</v>
      </c>
      <c r="H11" s="69">
        <v>79082</v>
      </c>
      <c r="I11" s="69">
        <v>150319</v>
      </c>
      <c r="J11" s="63">
        <f t="shared" si="0"/>
        <v>0.13008426283219002</v>
      </c>
    </row>
    <row r="12" spans="2:17" ht="15" customHeight="1" x14ac:dyDescent="0.55000000000000004">
      <c r="D12" s="61" t="s">
        <v>1692</v>
      </c>
      <c r="F12" s="55" t="s">
        <v>1645</v>
      </c>
      <c r="G12" s="70">
        <f>SUM(G5:G11)</f>
        <v>560942</v>
      </c>
      <c r="H12" s="70">
        <f t="shared" ref="H12:I12" si="1">SUM(H5:H11)</f>
        <v>594609</v>
      </c>
      <c r="I12" s="70">
        <f t="shared" si="1"/>
        <v>1155551</v>
      </c>
    </row>
    <row r="13" spans="2:17" ht="15" customHeight="1" x14ac:dyDescent="0.55000000000000004">
      <c r="B13" s="55" t="s">
        <v>1693</v>
      </c>
      <c r="F13" s="71"/>
      <c r="G13" s="72"/>
      <c r="H13" s="72"/>
      <c r="I13" s="72"/>
      <c r="J13" t="s">
        <v>1694</v>
      </c>
      <c r="K13" s="49">
        <f>(21.6/100)*100000</f>
        <v>21600.000000000004</v>
      </c>
      <c r="L13" s="49"/>
    </row>
    <row r="14" spans="2:17" ht="15" customHeight="1" x14ac:dyDescent="0.55000000000000004">
      <c r="B14" s="55"/>
      <c r="F14" s="62"/>
      <c r="J14" s="49"/>
      <c r="K14" s="49"/>
      <c r="L14" s="49"/>
    </row>
    <row r="15" spans="2:17" ht="15" customHeight="1" x14ac:dyDescent="0.55000000000000004">
      <c r="B15" s="55"/>
      <c r="F15" s="62"/>
      <c r="J15" s="49"/>
      <c r="K15" s="49"/>
      <c r="L15" s="49"/>
    </row>
    <row r="16" spans="2:17" ht="15" customHeight="1" x14ac:dyDescent="0.55000000000000004">
      <c r="B16" s="55"/>
      <c r="F16" s="62"/>
      <c r="J16" s="73" t="s">
        <v>1695</v>
      </c>
      <c r="K16" s="68"/>
      <c r="L16" s="68"/>
      <c r="M16" s="68"/>
      <c r="N16" s="68"/>
      <c r="O16" s="49"/>
      <c r="P16" s="49"/>
      <c r="Q16" s="49"/>
    </row>
    <row r="17" spans="2:17" ht="15" customHeight="1" x14ac:dyDescent="0.55000000000000004">
      <c r="F17" s="62"/>
      <c r="J17" s="49"/>
      <c r="K17" s="49"/>
      <c r="L17" s="49"/>
      <c r="M17" s="49"/>
      <c r="N17" s="49"/>
      <c r="O17" s="49"/>
      <c r="P17" s="49"/>
      <c r="Q17" s="49"/>
    </row>
    <row r="18" spans="2:17" ht="15" customHeight="1" x14ac:dyDescent="0.55000000000000004">
      <c r="B18" s="49" t="s">
        <v>1696</v>
      </c>
      <c r="C18" s="74">
        <v>938</v>
      </c>
      <c r="D18" s="49" t="s">
        <v>1697</v>
      </c>
      <c r="J18" s="49" t="s">
        <v>1698</v>
      </c>
      <c r="K18" s="75">
        <f>C18/87*365.25</f>
        <v>3937.9827586206893</v>
      </c>
      <c r="L18" s="49"/>
      <c r="M18" s="49"/>
      <c r="N18" s="49"/>
      <c r="O18" s="49"/>
      <c r="P18" s="49"/>
      <c r="Q18" s="49"/>
    </row>
    <row r="19" spans="2:17" ht="15" customHeight="1" x14ac:dyDescent="0.55000000000000004">
      <c r="B19" s="49" t="s">
        <v>1699</v>
      </c>
      <c r="C19" s="74">
        <v>87</v>
      </c>
      <c r="J19" s="49" t="s">
        <v>1700</v>
      </c>
      <c r="K19" s="75">
        <f>(K18*100)/41.96</f>
        <v>9385.0876039577906</v>
      </c>
      <c r="L19" s="49"/>
      <c r="M19" s="49"/>
      <c r="N19" s="49"/>
      <c r="O19" s="49"/>
      <c r="P19" s="49"/>
      <c r="Q19" s="49"/>
    </row>
    <row r="20" spans="2:17" ht="15" customHeight="1" x14ac:dyDescent="0.55000000000000004">
      <c r="B20" s="49" t="s">
        <v>1701</v>
      </c>
      <c r="C20" s="74">
        <v>41.96</v>
      </c>
      <c r="J20" s="49"/>
      <c r="K20" s="49"/>
      <c r="L20" s="55" t="s">
        <v>1702</v>
      </c>
      <c r="M20" s="49" t="s">
        <v>1703</v>
      </c>
      <c r="N20" s="49" t="s">
        <v>1704</v>
      </c>
      <c r="O20" s="49"/>
      <c r="P20" s="49"/>
      <c r="Q20" s="49"/>
    </row>
    <row r="21" spans="2:17" ht="15" customHeight="1" x14ac:dyDescent="0.55000000000000004">
      <c r="B21" s="49" t="s">
        <v>1705</v>
      </c>
      <c r="C21" s="74">
        <v>3739</v>
      </c>
      <c r="J21" s="76" t="s">
        <v>1706</v>
      </c>
      <c r="K21" s="77">
        <f>K19/0.748105566</f>
        <v>12545.138053361028</v>
      </c>
      <c r="L21" s="55"/>
      <c r="M21" s="77">
        <f>L27*K21</f>
        <v>2373.4044965818161</v>
      </c>
      <c r="N21" s="77">
        <f>L28*K21</f>
        <v>10171.733556779212</v>
      </c>
      <c r="O21" s="49"/>
      <c r="P21" s="49"/>
      <c r="Q21" s="49"/>
    </row>
    <row r="22" spans="2:17" ht="15" customHeight="1" x14ac:dyDescent="0.55000000000000004">
      <c r="C22" s="62">
        <v>1155574</v>
      </c>
      <c r="J22" s="49" t="s">
        <v>1707</v>
      </c>
      <c r="K22" s="49"/>
      <c r="L22" s="55"/>
      <c r="M22" s="49"/>
      <c r="N22" s="49"/>
      <c r="O22" s="49"/>
      <c r="P22" s="49"/>
      <c r="Q22" s="49"/>
    </row>
    <row r="23" spans="2:17" ht="15" customHeight="1" x14ac:dyDescent="0.55000000000000004">
      <c r="D23" s="49" t="s">
        <v>1708</v>
      </c>
      <c r="J23" s="49" t="s">
        <v>1709</v>
      </c>
      <c r="K23" s="49">
        <v>51.6</v>
      </c>
      <c r="L23" s="78">
        <f>K23*$K$21/100</f>
        <v>6473.2912355342905</v>
      </c>
      <c r="M23" s="49"/>
      <c r="N23" s="63">
        <f>K18/K21</f>
        <v>0.31390509549360002</v>
      </c>
      <c r="O23" s="49"/>
      <c r="P23" s="49"/>
      <c r="Q23" s="49"/>
    </row>
    <row r="24" spans="2:17" ht="15" customHeight="1" x14ac:dyDescent="0.55000000000000004">
      <c r="B24" s="55" t="s">
        <v>1710</v>
      </c>
      <c r="C24" s="62">
        <v>1155574</v>
      </c>
      <c r="D24" s="62">
        <f>C24-27-23</f>
        <v>1155524</v>
      </c>
      <c r="E24" s="55" t="s">
        <v>1711</v>
      </c>
      <c r="F24" s="55"/>
      <c r="G24" s="55" t="s">
        <v>1704</v>
      </c>
      <c r="H24" s="79"/>
      <c r="J24" s="49" t="s">
        <v>1712</v>
      </c>
      <c r="K24" s="49">
        <v>48.4</v>
      </c>
      <c r="L24" s="78">
        <f>K24*$K$21/100</f>
        <v>6071.8468178267367</v>
      </c>
      <c r="M24" s="49"/>
      <c r="N24" s="49"/>
      <c r="O24" s="49"/>
      <c r="P24" s="49"/>
      <c r="Q24" s="49"/>
    </row>
    <row r="25" spans="2:17" ht="15" customHeight="1" x14ac:dyDescent="0.55000000000000004">
      <c r="B25" s="49" t="s">
        <v>1713</v>
      </c>
      <c r="C25" s="80">
        <f>C26+C27</f>
        <v>1155551</v>
      </c>
      <c r="D25" s="49" t="s">
        <v>1714</v>
      </c>
      <c r="F25" s="62">
        <f>SUM(F26:F27)</f>
        <v>453180</v>
      </c>
      <c r="G25" s="62"/>
      <c r="H25" s="62">
        <f t="shared" ref="H25" si="2">SUM(H26:H27)</f>
        <v>702371</v>
      </c>
      <c r="J25" s="49"/>
      <c r="K25" s="49"/>
      <c r="L25" s="55"/>
      <c r="M25" s="49"/>
      <c r="N25" s="49"/>
      <c r="O25" s="49"/>
      <c r="P25" s="49"/>
      <c r="Q25" s="49"/>
    </row>
    <row r="26" spans="2:17" ht="15" customHeight="1" x14ac:dyDescent="0.55000000000000004">
      <c r="B26" s="49" t="s">
        <v>1715</v>
      </c>
      <c r="C26" s="81">
        <v>560942</v>
      </c>
      <c r="E26" s="49" t="s">
        <v>1716</v>
      </c>
      <c r="F26" s="62">
        <v>225672</v>
      </c>
      <c r="G26" s="49" t="s">
        <v>1717</v>
      </c>
      <c r="H26" s="62">
        <f>C26-F26</f>
        <v>335270</v>
      </c>
      <c r="J26" s="55" t="s">
        <v>1718</v>
      </c>
      <c r="K26" s="49"/>
      <c r="L26" s="55"/>
      <c r="M26" s="49"/>
      <c r="N26" s="49"/>
      <c r="O26" s="49"/>
      <c r="P26" s="49"/>
      <c r="Q26" s="49"/>
    </row>
    <row r="27" spans="2:17" ht="15" customHeight="1" x14ac:dyDescent="0.55000000000000004">
      <c r="B27" s="49" t="s">
        <v>1719</v>
      </c>
      <c r="C27" s="81">
        <v>594609</v>
      </c>
      <c r="E27" s="49" t="s">
        <v>1720</v>
      </c>
      <c r="F27" s="62">
        <v>227508</v>
      </c>
      <c r="G27" s="49" t="s">
        <v>1721</v>
      </c>
      <c r="H27" s="62">
        <f>C27-F27</f>
        <v>367101</v>
      </c>
      <c r="J27" s="61" t="s">
        <v>1703</v>
      </c>
      <c r="K27" s="49">
        <v>161</v>
      </c>
      <c r="L27" s="82">
        <f>K27/$K$29</f>
        <v>0.1891891891891892</v>
      </c>
      <c r="M27" s="49"/>
      <c r="N27" s="49"/>
      <c r="O27" s="49"/>
      <c r="P27" s="49"/>
      <c r="Q27" s="49"/>
    </row>
    <row r="28" spans="2:17" ht="14.4" customHeight="1" x14ac:dyDescent="0.55000000000000004">
      <c r="B28" s="49" t="s">
        <v>1722</v>
      </c>
      <c r="C28" s="50">
        <v>23</v>
      </c>
      <c r="D28" s="49">
        <f>23+27</f>
        <v>50</v>
      </c>
      <c r="H28" s="83"/>
      <c r="J28" s="61" t="s">
        <v>1723</v>
      </c>
      <c r="K28" s="49">
        <v>690</v>
      </c>
      <c r="L28" s="82">
        <f>K28/$K$29</f>
        <v>0.81081081081081086</v>
      </c>
      <c r="M28" s="49"/>
      <c r="N28" s="49"/>
      <c r="O28" s="49"/>
      <c r="P28" s="49"/>
      <c r="Q28" s="49"/>
    </row>
    <row r="29" spans="2:17" ht="14.4" customHeight="1" x14ac:dyDescent="0.55000000000000004">
      <c r="H29" s="83"/>
      <c r="J29" s="61" t="s">
        <v>1724</v>
      </c>
      <c r="K29" s="49">
        <f>SUM(K27:K28)</f>
        <v>851</v>
      </c>
      <c r="L29" s="55"/>
      <c r="M29" s="49"/>
      <c r="N29" s="49"/>
      <c r="O29" s="49"/>
      <c r="P29" s="49"/>
      <c r="Q29" s="49"/>
    </row>
    <row r="30" spans="2:17" ht="15" customHeight="1" x14ac:dyDescent="0.55000000000000004">
      <c r="B30" s="68"/>
      <c r="C30" s="84" t="s">
        <v>1725</v>
      </c>
      <c r="D30" s="68"/>
      <c r="E30" s="68"/>
      <c r="J30" s="49"/>
      <c r="K30" s="49"/>
      <c r="L30" s="49"/>
      <c r="M30" s="49"/>
      <c r="N30" s="49"/>
      <c r="O30" s="49"/>
      <c r="P30" s="49"/>
      <c r="Q30" s="49"/>
    </row>
    <row r="31" spans="2:17" ht="15" customHeight="1" x14ac:dyDescent="0.55000000000000004">
      <c r="B31" s="55" t="s">
        <v>1670</v>
      </c>
      <c r="C31" s="202" t="s">
        <v>1671</v>
      </c>
      <c r="D31" s="202"/>
      <c r="E31" s="202"/>
      <c r="J31" s="49"/>
      <c r="K31" s="49"/>
      <c r="L31" s="49"/>
      <c r="M31" s="49"/>
      <c r="N31" s="49"/>
      <c r="O31" s="49"/>
      <c r="P31" s="49"/>
      <c r="Q31" s="49"/>
    </row>
    <row r="32" spans="2:17" ht="15" customHeight="1" x14ac:dyDescent="0.55000000000000004">
      <c r="F32" s="49" t="s">
        <v>1726</v>
      </c>
      <c r="I32" s="49"/>
      <c r="J32" s="61" t="s">
        <v>1727</v>
      </c>
      <c r="K32" s="49"/>
      <c r="L32" s="49"/>
      <c r="M32" s="49"/>
      <c r="N32" s="49"/>
      <c r="O32" s="49"/>
      <c r="P32" s="49"/>
      <c r="Q32" s="49"/>
    </row>
    <row r="33" spans="2:19" ht="15" customHeight="1" x14ac:dyDescent="0.55000000000000004">
      <c r="B33" s="55"/>
      <c r="C33" s="73" t="s">
        <v>1725</v>
      </c>
      <c r="D33" s="73" t="s">
        <v>460</v>
      </c>
      <c r="E33" s="73" t="s">
        <v>429</v>
      </c>
      <c r="F33" s="49" t="s">
        <v>1645</v>
      </c>
      <c r="G33" s="49" t="s">
        <v>460</v>
      </c>
      <c r="H33" s="49" t="s">
        <v>429</v>
      </c>
      <c r="J33" s="49" t="s">
        <v>1709</v>
      </c>
      <c r="K33" s="85">
        <v>0.5252525252525253</v>
      </c>
      <c r="L33" s="78">
        <f>K33*M21</f>
        <v>1246.6367052752976</v>
      </c>
      <c r="M33" s="49"/>
      <c r="N33" s="49"/>
      <c r="O33" s="49"/>
      <c r="P33" s="49"/>
      <c r="Q33" s="49"/>
    </row>
    <row r="34" spans="2:19" ht="15" customHeight="1" x14ac:dyDescent="0.6">
      <c r="B34" s="86" t="s">
        <v>1728</v>
      </c>
      <c r="C34" s="87">
        <f>K21/C25*100000</f>
        <v>1085.6412268572333</v>
      </c>
      <c r="D34" s="87">
        <f>L23/C26*100000</f>
        <v>1154.0036644669663</v>
      </c>
      <c r="E34" s="87">
        <f>L24/C27*100000</f>
        <v>1021.1494978762071</v>
      </c>
      <c r="H34" s="88"/>
      <c r="J34" s="49" t="s">
        <v>1712</v>
      </c>
      <c r="K34" s="85">
        <v>0.47474747474747475</v>
      </c>
      <c r="L34" s="78">
        <f>K34*M21</f>
        <v>1126.7677913065188</v>
      </c>
      <c r="M34" s="49"/>
      <c r="N34" s="49"/>
      <c r="O34" s="49"/>
      <c r="P34" s="49"/>
      <c r="Q34" s="49"/>
    </row>
    <row r="35" spans="2:19" ht="15" customHeight="1" x14ac:dyDescent="0.55000000000000004">
      <c r="B35" s="49" t="s">
        <v>1729</v>
      </c>
      <c r="C35" s="64">
        <f>F35*$K$21/$C$25*100000</f>
        <v>513.34619098000394</v>
      </c>
      <c r="D35" s="64">
        <f>G35*$L$23/$C$26*100000</f>
        <v>565.90564315207007</v>
      </c>
      <c r="E35" s="64">
        <f>H35*$L$24/$C$27*100000</f>
        <v>466.93588150749645</v>
      </c>
      <c r="F35" s="89">
        <f>D113/$C$113</f>
        <v>0.47285067873303166</v>
      </c>
      <c r="G35" s="89">
        <f>D110/$C$114</f>
        <v>0.49038461538461536</v>
      </c>
      <c r="H35" s="89">
        <f>E110/$C$115</f>
        <v>0.45726495726495725</v>
      </c>
      <c r="J35" s="49"/>
      <c r="K35" s="49"/>
      <c r="L35" s="49"/>
      <c r="M35" s="49"/>
      <c r="N35" s="49"/>
      <c r="O35" s="49"/>
      <c r="P35" s="49"/>
      <c r="Q35" s="49"/>
    </row>
    <row r="36" spans="2:19" ht="15" customHeight="1" x14ac:dyDescent="0.55000000000000004">
      <c r="B36" s="49" t="s">
        <v>1730</v>
      </c>
      <c r="C36" s="64">
        <f>F36*$K$21/$C$25*100000</f>
        <v>515.80239285072162</v>
      </c>
      <c r="D36" s="64">
        <f>G36*$L$23/$C$26*100000</f>
        <v>488.23231958217809</v>
      </c>
      <c r="E36" s="64">
        <f>H36*$L$24/$C$27*100000</f>
        <v>532.39418265340726</v>
      </c>
      <c r="F36" s="89">
        <f>F113/$C$113</f>
        <v>0.47511312217194568</v>
      </c>
      <c r="G36" s="89">
        <f>F110/$C$114</f>
        <v>0.42307692307692307</v>
      </c>
      <c r="H36" s="89">
        <f>G110/$C$115</f>
        <v>0.5213675213675214</v>
      </c>
      <c r="J36" s="49"/>
      <c r="K36" s="49"/>
      <c r="L36" s="49"/>
      <c r="M36" s="49"/>
      <c r="N36" s="49"/>
      <c r="O36" s="49"/>
      <c r="P36" s="49"/>
      <c r="Q36" s="49"/>
    </row>
    <row r="37" spans="2:19" ht="15" customHeight="1" x14ac:dyDescent="0.55000000000000004">
      <c r="B37" s="68" t="s">
        <v>1731</v>
      </c>
      <c r="C37" s="90">
        <f>F37*$K$21/$C$25*100000</f>
        <v>56.492643026507615</v>
      </c>
      <c r="D37" s="90">
        <f>G37*$L$23/$C$26*100000</f>
        <v>99.86570173271825</v>
      </c>
      <c r="E37" s="90">
        <f>H37*$L$24/$C$27*100000</f>
        <v>21.819433715303568</v>
      </c>
      <c r="F37" s="91">
        <f>H113/$C$113</f>
        <v>5.2036199095022627E-2</v>
      </c>
      <c r="G37" s="91">
        <f>H110/$C$114</f>
        <v>8.6538461538461536E-2</v>
      </c>
      <c r="H37" s="91">
        <f>I110/$C$115</f>
        <v>2.1367521367521368E-2</v>
      </c>
      <c r="J37" s="61" t="s">
        <v>1732</v>
      </c>
      <c r="K37" s="49"/>
      <c r="L37" s="49"/>
      <c r="M37" s="49"/>
      <c r="N37" s="49"/>
      <c r="O37" s="49"/>
      <c r="P37" s="49"/>
      <c r="Q37" s="49"/>
    </row>
    <row r="38" spans="2:19" ht="15" customHeight="1" x14ac:dyDescent="0.55000000000000004">
      <c r="F38" s="92">
        <f>SUM(F35:F37)</f>
        <v>1</v>
      </c>
      <c r="G38" s="92">
        <f>SUM(G35:G37)</f>
        <v>1</v>
      </c>
      <c r="H38" s="92">
        <f>SUM(H35:H37)</f>
        <v>1</v>
      </c>
      <c r="J38" s="49" t="s">
        <v>1709</v>
      </c>
      <c r="K38" s="93">
        <v>0.52525252525252497</v>
      </c>
      <c r="L38" s="78">
        <f>K38*N21</f>
        <v>5342.7287368941288</v>
      </c>
      <c r="M38" s="49"/>
      <c r="N38" s="49"/>
      <c r="O38" s="49"/>
      <c r="P38" s="49"/>
      <c r="Q38" s="49"/>
    </row>
    <row r="39" spans="2:19" ht="15" customHeight="1" x14ac:dyDescent="0.55000000000000004">
      <c r="B39" s="49" t="s">
        <v>1681</v>
      </c>
      <c r="C39" s="64">
        <f>F39*$K$21/$C$25*100000</f>
        <v>250.53259081320769</v>
      </c>
      <c r="D39" s="64">
        <f>G39*$K$21/$C$25*100000</f>
        <v>224.43544593683185</v>
      </c>
      <c r="E39" s="64">
        <f>H39*$K$21/$C$25*100000</f>
        <v>273.73005292554171</v>
      </c>
      <c r="F39" s="94">
        <v>0.23076923076923078</v>
      </c>
      <c r="G39" s="94">
        <v>0.20673076923076922</v>
      </c>
      <c r="H39" s="94">
        <v>0.25213675213675213</v>
      </c>
      <c r="J39" s="49" t="s">
        <v>1712</v>
      </c>
      <c r="K39" s="93">
        <v>0.47474747474747475</v>
      </c>
      <c r="L39" s="78">
        <f>K39*N21</f>
        <v>4829.0048198850809</v>
      </c>
      <c r="M39" s="49"/>
      <c r="N39" s="49"/>
      <c r="O39" s="49"/>
      <c r="P39" s="49"/>
      <c r="Q39" s="49"/>
    </row>
    <row r="40" spans="2:19" ht="15" customHeight="1" x14ac:dyDescent="0.55000000000000004">
      <c r="B40" s="49" t="s">
        <v>1689</v>
      </c>
      <c r="C40" s="64">
        <f>F40*$K$21/$C$25*100000</f>
        <v>358.60547312478747</v>
      </c>
      <c r="D40" s="64">
        <f t="shared" ref="D40:E40" si="3">G40*$K$21/$C$25*100000</f>
        <v>297.50745159068413</v>
      </c>
      <c r="E40" s="64">
        <f t="shared" si="3"/>
        <v>412.91482559954602</v>
      </c>
      <c r="F40" s="94">
        <v>0.33031674208144796</v>
      </c>
      <c r="G40" s="94">
        <v>0.27403846153846156</v>
      </c>
      <c r="H40" s="94">
        <v>0.38034188034188032</v>
      </c>
      <c r="J40" s="49"/>
      <c r="K40" s="93"/>
      <c r="L40" s="78"/>
      <c r="M40" s="49"/>
      <c r="N40" s="49"/>
      <c r="O40" s="49"/>
      <c r="P40" s="49"/>
      <c r="Q40" s="49"/>
    </row>
    <row r="41" spans="2:19" ht="15" customHeight="1" x14ac:dyDescent="0.55000000000000004">
      <c r="B41" s="95" t="s">
        <v>1733</v>
      </c>
      <c r="C41" s="96"/>
      <c r="D41" s="96"/>
      <c r="E41" s="96">
        <f>(E39-D39)/D39</f>
        <v>0.21963824289405692</v>
      </c>
      <c r="J41" s="49"/>
      <c r="K41" s="93"/>
      <c r="L41" s="78"/>
      <c r="M41" s="49"/>
      <c r="N41" s="49"/>
      <c r="O41" s="49"/>
      <c r="P41" s="49"/>
      <c r="Q41" s="49"/>
    </row>
    <row r="42" spans="2:19" ht="15" customHeight="1" x14ac:dyDescent="0.55000000000000004">
      <c r="B42" s="95" t="s">
        <v>1734</v>
      </c>
      <c r="C42" s="96"/>
      <c r="D42" s="96"/>
      <c r="E42" s="96">
        <f>(E40-D40)/D40</f>
        <v>0.38791423001949327</v>
      </c>
      <c r="F42"/>
      <c r="J42" s="49"/>
      <c r="K42" s="93"/>
      <c r="L42" s="78"/>
      <c r="M42" s="49"/>
      <c r="N42" s="49"/>
      <c r="O42" s="49"/>
      <c r="P42" s="49"/>
      <c r="Q42" s="49"/>
    </row>
    <row r="43" spans="2:19" ht="15" customHeight="1" x14ac:dyDescent="0.55000000000000004">
      <c r="J43" s="49"/>
      <c r="K43" s="49"/>
      <c r="L43" s="49"/>
      <c r="M43" s="49"/>
      <c r="N43" s="49"/>
      <c r="O43" s="49"/>
      <c r="P43" s="49"/>
      <c r="Q43" s="49"/>
    </row>
    <row r="44" spans="2:19" ht="15" customHeight="1" x14ac:dyDescent="0.55000000000000004">
      <c r="B44" s="55" t="s">
        <v>1735</v>
      </c>
      <c r="C44" s="202" t="s">
        <v>1736</v>
      </c>
      <c r="D44" s="202"/>
      <c r="E44" s="202"/>
      <c r="J44" s="49"/>
    </row>
    <row r="45" spans="2:19" ht="15" customHeight="1" x14ac:dyDescent="0.55000000000000004">
      <c r="B45" s="55"/>
      <c r="C45" s="73" t="s">
        <v>1725</v>
      </c>
      <c r="D45" s="73" t="s">
        <v>460</v>
      </c>
      <c r="E45" s="73" t="s">
        <v>429</v>
      </c>
      <c r="F45" s="49" t="s">
        <v>1726</v>
      </c>
      <c r="J45" s="49"/>
      <c r="K45" s="49"/>
    </row>
    <row r="46" spans="2:19" ht="15" customHeight="1" x14ac:dyDescent="0.55000000000000004">
      <c r="B46" s="86" t="s">
        <v>1728</v>
      </c>
      <c r="C46" s="87">
        <f>M21/F25*100000</f>
        <v>523.72225088967218</v>
      </c>
      <c r="D46" s="87">
        <f>L33/F26*100000</f>
        <v>552.41089070655539</v>
      </c>
      <c r="E46" s="87">
        <f>L34/F27*100000</f>
        <v>495.26512971258984</v>
      </c>
      <c r="F46" s="49" t="s">
        <v>1645</v>
      </c>
      <c r="G46" s="49" t="s">
        <v>460</v>
      </c>
      <c r="H46" s="49" t="s">
        <v>429</v>
      </c>
      <c r="J46" s="49"/>
      <c r="K46" s="49"/>
      <c r="L46" s="49"/>
      <c r="M46" s="49"/>
      <c r="N46" s="55"/>
      <c r="O46" s="49"/>
      <c r="P46" s="49"/>
      <c r="Q46" s="55"/>
      <c r="R46" s="49"/>
      <c r="S46" s="49"/>
    </row>
    <row r="47" spans="2:19" ht="15" customHeight="1" x14ac:dyDescent="0.55000000000000004">
      <c r="B47" s="49" t="s">
        <v>1729</v>
      </c>
      <c r="C47" s="64">
        <f>F47*$M$21/$F$25*100000</f>
        <v>396.75928097702428</v>
      </c>
      <c r="D47" s="64">
        <f>G47*$L$33/$F$26*100000</f>
        <v>446.17802710914083</v>
      </c>
      <c r="E47" s="64">
        <f>H47*$L$34/$F$27*100000</f>
        <v>347.73934639394605</v>
      </c>
      <c r="F47" s="97">
        <v>0.75757575757575757</v>
      </c>
      <c r="G47" s="97">
        <v>0.80769230769230771</v>
      </c>
      <c r="H47" s="97">
        <v>0.7021276595744681</v>
      </c>
      <c r="J47" s="49"/>
    </row>
    <row r="48" spans="2:19" ht="15" customHeight="1" x14ac:dyDescent="0.55000000000000004">
      <c r="B48" s="49" t="s">
        <v>1730</v>
      </c>
      <c r="C48" s="64">
        <f>F48*$M$21/$F$25*100000</f>
        <v>126.96296991264778</v>
      </c>
      <c r="D48" s="64">
        <f>G48*$L$33/$F$26*100000</f>
        <v>106.23286359741448</v>
      </c>
      <c r="E48" s="64">
        <f>H48*$L$34/$F$27*100000</f>
        <v>147.52578331864376</v>
      </c>
      <c r="F48" s="97">
        <v>0.24242424242424243</v>
      </c>
      <c r="G48" s="89">
        <v>0.19230769230769232</v>
      </c>
      <c r="H48" s="89">
        <v>0.2978723404255319</v>
      </c>
      <c r="J48" s="49"/>
    </row>
    <row r="49" spans="2:20" ht="15" customHeight="1" x14ac:dyDescent="0.55000000000000004">
      <c r="B49" s="68" t="s">
        <v>1731</v>
      </c>
      <c r="C49" s="90">
        <f>F49*$K$21/$C$25*100000</f>
        <v>0</v>
      </c>
      <c r="D49" s="90">
        <f>G49*$L$23/$C$26*100000</f>
        <v>0</v>
      </c>
      <c r="E49" s="90">
        <f>H49*$L$24/$C$27*100000</f>
        <v>0</v>
      </c>
      <c r="F49" s="98">
        <v>0</v>
      </c>
      <c r="G49" s="99">
        <v>0</v>
      </c>
      <c r="H49" s="99">
        <v>0</v>
      </c>
      <c r="J49" s="49"/>
    </row>
    <row r="50" spans="2:20" ht="15" customHeight="1" x14ac:dyDescent="0.55000000000000004">
      <c r="F50" s="92">
        <f>SUM(F47:F49)</f>
        <v>1</v>
      </c>
      <c r="G50" s="92">
        <f>SUM(G47:G49)</f>
        <v>1</v>
      </c>
      <c r="H50" s="92">
        <f>SUM(H47:H49)</f>
        <v>1</v>
      </c>
      <c r="J50" s="49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 ht="15" customHeight="1" x14ac:dyDescent="0.55000000000000004">
      <c r="B51" s="49" t="s">
        <v>1681</v>
      </c>
      <c r="C51" s="64">
        <f>F51*$M$21/$F$25*100000</f>
        <v>52.901237463603238</v>
      </c>
      <c r="D51" s="64">
        <f>G51*$M$21/$F$25*100000</f>
        <v>40.286326991513242</v>
      </c>
      <c r="E51" s="64">
        <f>H51*$M$21/$F$25*100000</f>
        <v>66.858159688043244</v>
      </c>
      <c r="F51" s="94">
        <v>0.10101010101010101</v>
      </c>
      <c r="G51" s="94">
        <v>7.6923076923076927E-2</v>
      </c>
      <c r="H51" s="94">
        <v>0.1276595744680851</v>
      </c>
      <c r="J51" s="49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 ht="15" customHeight="1" x14ac:dyDescent="0.55000000000000004">
      <c r="B52" s="49" t="s">
        <v>1689</v>
      </c>
      <c r="C52" s="64">
        <f>F52*$M$21/$F$25*100000</f>
        <v>84.6419799417652</v>
      </c>
      <c r="D52" s="64">
        <f t="shared" ref="D52" si="4">G52*$M$21/$F$25*100000</f>
        <v>80.572653983026484</v>
      </c>
      <c r="E52" s="64">
        <f>H52*$M$21/$F$25*100000</f>
        <v>89.144212917391002</v>
      </c>
      <c r="F52" s="94">
        <v>0.16161616161616163</v>
      </c>
      <c r="G52" s="94">
        <v>0.15384615384615385</v>
      </c>
      <c r="H52" s="94">
        <v>0.1702127659574468</v>
      </c>
      <c r="J52" s="49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 ht="15" customHeight="1" x14ac:dyDescent="0.55000000000000004">
      <c r="B53" s="95" t="s">
        <v>1733</v>
      </c>
      <c r="C53" s="96"/>
      <c r="D53" s="96"/>
      <c r="E53" s="96">
        <f>(E51-D51)/D51</f>
        <v>0.65957446808510622</v>
      </c>
      <c r="F53" s="63"/>
      <c r="G53" s="63"/>
      <c r="H53" s="63"/>
      <c r="J53" s="49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 ht="15" customHeight="1" x14ac:dyDescent="0.55000000000000004">
      <c r="B54" s="95" t="s">
        <v>1734</v>
      </c>
      <c r="C54" s="96"/>
      <c r="D54" s="96"/>
      <c r="E54" s="96">
        <f>(E52-D52)/D52</f>
        <v>0.10638297872340423</v>
      </c>
      <c r="F54" s="63"/>
      <c r="G54" s="63"/>
      <c r="H54" s="63"/>
      <c r="J54" s="49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 ht="15" customHeight="1" x14ac:dyDescent="0.55000000000000004">
      <c r="J55" s="49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 ht="15" customHeight="1" x14ac:dyDescent="0.55000000000000004">
      <c r="B56" s="55" t="s">
        <v>1737</v>
      </c>
      <c r="C56" s="202" t="s">
        <v>1738</v>
      </c>
      <c r="D56" s="202"/>
      <c r="E56" s="202"/>
      <c r="J56" s="49"/>
      <c r="K56" s="49"/>
      <c r="L56" s="49"/>
      <c r="M56" s="49"/>
      <c r="N56" s="49"/>
      <c r="O56" s="49"/>
      <c r="P56" s="49"/>
      <c r="Q56" s="49"/>
    </row>
    <row r="57" spans="2:20" ht="15" customHeight="1" x14ac:dyDescent="0.55000000000000004">
      <c r="B57" s="55"/>
      <c r="C57" s="73" t="s">
        <v>1725</v>
      </c>
      <c r="D57" s="73" t="s">
        <v>460</v>
      </c>
      <c r="E57" s="73" t="s">
        <v>429</v>
      </c>
      <c r="F57" s="49" t="s">
        <v>1726</v>
      </c>
      <c r="J57" s="49"/>
      <c r="K57" s="49"/>
      <c r="L57" s="49"/>
      <c r="M57" s="49"/>
      <c r="N57" s="49"/>
      <c r="O57" s="49"/>
      <c r="P57" s="49"/>
      <c r="Q57" s="49"/>
    </row>
    <row r="58" spans="2:20" ht="15" customHeight="1" x14ac:dyDescent="0.55000000000000004">
      <c r="B58" s="86" t="s">
        <v>1728</v>
      </c>
      <c r="C58" s="87">
        <f>N21/H25*100000</f>
        <v>1448.199535114521</v>
      </c>
      <c r="D58" s="87">
        <f>L38/H26*100000</f>
        <v>1593.5600372518056</v>
      </c>
      <c r="E58" s="87">
        <f>L39/H27*100000</f>
        <v>1315.4431123546601</v>
      </c>
      <c r="F58" s="49" t="s">
        <v>1645</v>
      </c>
      <c r="G58" s="49" t="s">
        <v>460</v>
      </c>
      <c r="H58" s="49" t="s">
        <v>429</v>
      </c>
      <c r="J58" s="49"/>
      <c r="K58" s="49"/>
      <c r="L58" s="49"/>
      <c r="M58" s="49"/>
      <c r="N58" s="49"/>
      <c r="O58" s="49"/>
      <c r="P58" s="49"/>
      <c r="Q58" s="49"/>
    </row>
    <row r="59" spans="2:20" ht="15" customHeight="1" x14ac:dyDescent="0.55000000000000004">
      <c r="B59" s="49" t="s">
        <v>1729</v>
      </c>
      <c r="C59" s="64">
        <f>F59*$N$21/$H$25*100000</f>
        <v>565.76891459284491</v>
      </c>
      <c r="D59" s="64">
        <f>G59*$L$38/$H$26*100000</f>
        <v>612.90770663530986</v>
      </c>
      <c r="E59" s="64">
        <f>H59*$L$39/$H$27*100000</f>
        <v>520.54968082483879</v>
      </c>
      <c r="F59" s="63">
        <v>0.39067055393586003</v>
      </c>
      <c r="G59" s="63">
        <v>0.38461538461538464</v>
      </c>
      <c r="H59" s="63">
        <v>0.39572192513368987</v>
      </c>
    </row>
    <row r="60" spans="2:20" ht="15" customHeight="1" x14ac:dyDescent="0.55000000000000004">
      <c r="B60" s="49" t="s">
        <v>1730</v>
      </c>
      <c r="C60" s="64">
        <f>F60*$N$21/$H$25*100000</f>
        <v>785.32103070350115</v>
      </c>
      <c r="D60" s="64">
        <f>G60*$L$38/$H$26*100000</f>
        <v>796.78001862590281</v>
      </c>
      <c r="E60" s="64">
        <f>H60*$L$39/$H$27*100000</f>
        <v>759.72115579841329</v>
      </c>
      <c r="F60" s="63">
        <v>0.54227405247813409</v>
      </c>
      <c r="G60" s="63">
        <v>0.5</v>
      </c>
      <c r="H60" s="63">
        <v>0.57754010695187163</v>
      </c>
    </row>
    <row r="61" spans="2:20" ht="15" customHeight="1" x14ac:dyDescent="0.55000000000000004">
      <c r="B61" s="68" t="s">
        <v>1731</v>
      </c>
      <c r="C61" s="90">
        <f>F61*$N$21/$H$25*100000</f>
        <v>97.109589818174882</v>
      </c>
      <c r="D61" s="90">
        <f>G61*$L$38/$H$26*100000</f>
        <v>183.87231199059298</v>
      </c>
      <c r="E61" s="90">
        <f>H61*$L$39/$H$27*100000</f>
        <v>35.172275731408021</v>
      </c>
      <c r="F61" s="91">
        <v>6.7055393586005832E-2</v>
      </c>
      <c r="G61" s="91">
        <v>0.11538461538461539</v>
      </c>
      <c r="H61" s="91">
        <v>2.6737967914438502E-2</v>
      </c>
    </row>
    <row r="62" spans="2:20" ht="15" customHeight="1" x14ac:dyDescent="0.55000000000000004">
      <c r="F62" s="92">
        <f>SUM(F59:F61)</f>
        <v>1</v>
      </c>
      <c r="G62" s="92">
        <f t="shared" ref="G62:H62" si="5">SUM(G59:G61)</f>
        <v>1</v>
      </c>
      <c r="H62" s="92">
        <f t="shared" si="5"/>
        <v>1</v>
      </c>
    </row>
    <row r="63" spans="2:20" ht="15" customHeight="1" x14ac:dyDescent="0.55000000000000004">
      <c r="B63" s="49" t="s">
        <v>1681</v>
      </c>
      <c r="C63" s="64">
        <f>F63*$N$21/$H$25*100000</f>
        <v>388.43835927269953</v>
      </c>
      <c r="D63" s="64">
        <f t="shared" ref="D63:E64" si="6">G63*$N$21/$H$25*100000</f>
        <v>362.04988377863026</v>
      </c>
      <c r="E63" s="64">
        <f t="shared" si="6"/>
        <v>410.45227465812633</v>
      </c>
      <c r="F63" s="94">
        <v>0.26822157434402333</v>
      </c>
      <c r="G63" s="94">
        <v>0.25</v>
      </c>
      <c r="H63" s="94">
        <v>0.28342245989304815</v>
      </c>
      <c r="K63" s="93"/>
      <c r="L63" s="93"/>
      <c r="M63" s="93"/>
      <c r="N63" s="93"/>
    </row>
    <row r="64" spans="2:20" ht="15" customHeight="1" x14ac:dyDescent="0.55000000000000004">
      <c r="B64" s="49" t="s">
        <v>1689</v>
      </c>
      <c r="C64" s="64">
        <f>F64*$N$21/$H$25*100000</f>
        <v>548.88029027664061</v>
      </c>
      <c r="D64" s="64">
        <f t="shared" si="6"/>
        <v>454.88318731161235</v>
      </c>
      <c r="E64" s="64">
        <f t="shared" si="6"/>
        <v>627.29498579826861</v>
      </c>
      <c r="F64" s="94">
        <v>0.37900874635568516</v>
      </c>
      <c r="G64" s="94">
        <v>0.3141025641025641</v>
      </c>
      <c r="H64" s="94">
        <v>0.43315508021390375</v>
      </c>
      <c r="K64" s="93"/>
      <c r="L64" s="93"/>
      <c r="M64" s="93"/>
    </row>
    <row r="65" spans="2:11" ht="15" customHeight="1" x14ac:dyDescent="0.55000000000000004">
      <c r="B65" s="95" t="s">
        <v>1733</v>
      </c>
      <c r="C65" s="96"/>
      <c r="D65" s="96"/>
      <c r="E65" s="96">
        <f>(E63-D63)/D63</f>
        <v>0.13368983957219263</v>
      </c>
      <c r="F65" s="63"/>
      <c r="G65" s="63"/>
      <c r="H65" s="63"/>
    </row>
    <row r="66" spans="2:11" ht="15" customHeight="1" x14ac:dyDescent="0.55000000000000004">
      <c r="B66" s="95" t="s">
        <v>1734</v>
      </c>
      <c r="C66" s="96"/>
      <c r="D66" s="96"/>
      <c r="E66" s="96">
        <f>(E64-D64)/D64</f>
        <v>0.37902433700753069</v>
      </c>
      <c r="F66" s="101"/>
      <c r="G66" s="101"/>
      <c r="H66" s="102"/>
    </row>
    <row r="68" spans="2:11" ht="15" customHeight="1" thickBot="1" x14ac:dyDescent="0.6">
      <c r="B68"/>
      <c r="C68"/>
      <c r="D68"/>
      <c r="F68" s="50" t="s">
        <v>1671</v>
      </c>
      <c r="H68" s="49"/>
      <c r="I68" s="49"/>
      <c r="J68" s="49"/>
    </row>
    <row r="69" spans="2:11" ht="15" customHeight="1" x14ac:dyDescent="0.55000000000000004">
      <c r="B69" s="103" t="s">
        <v>1670</v>
      </c>
      <c r="C69" s="203" t="s">
        <v>1673</v>
      </c>
      <c r="D69" s="203"/>
      <c r="E69" s="203"/>
      <c r="F69" s="203" t="s">
        <v>1739</v>
      </c>
      <c r="G69" s="203"/>
      <c r="H69" s="203"/>
      <c r="I69" s="203" t="s">
        <v>1740</v>
      </c>
      <c r="J69" s="203"/>
      <c r="K69" s="203"/>
    </row>
    <row r="70" spans="2:11" ht="15" customHeight="1" x14ac:dyDescent="0.55000000000000004">
      <c r="B70" s="104"/>
      <c r="C70" s="40" t="s">
        <v>1741</v>
      </c>
      <c r="D70" s="40" t="s">
        <v>460</v>
      </c>
      <c r="E70" s="40" t="s">
        <v>429</v>
      </c>
      <c r="F70" s="40" t="s">
        <v>1741</v>
      </c>
      <c r="G70" s="40" t="s">
        <v>460</v>
      </c>
      <c r="H70" s="40" t="s">
        <v>429</v>
      </c>
      <c r="I70" s="40" t="s">
        <v>1741</v>
      </c>
      <c r="J70" s="40" t="s">
        <v>460</v>
      </c>
      <c r="K70" s="40" t="s">
        <v>429</v>
      </c>
    </row>
    <row r="71" spans="2:11" ht="15" customHeight="1" x14ac:dyDescent="0.55000000000000004">
      <c r="B71" s="105" t="s">
        <v>1728</v>
      </c>
      <c r="C71" s="106">
        <f t="shared" ref="C71:E74" si="7">C34</f>
        <v>1085.6412268572333</v>
      </c>
      <c r="D71" s="106">
        <f t="shared" si="7"/>
        <v>1154.0036644669663</v>
      </c>
      <c r="E71" s="106">
        <f t="shared" si="7"/>
        <v>1021.1494978762071</v>
      </c>
      <c r="F71" s="106">
        <f t="shared" ref="F71:H74" si="8">C46</f>
        <v>523.72225088967218</v>
      </c>
      <c r="G71" s="106">
        <f t="shared" si="8"/>
        <v>552.41089070655539</v>
      </c>
      <c r="H71" s="106">
        <f t="shared" si="8"/>
        <v>495.26512971258984</v>
      </c>
      <c r="I71" s="106">
        <f t="shared" ref="I71:K74" si="9">C58</f>
        <v>1448.199535114521</v>
      </c>
      <c r="J71" s="106">
        <f t="shared" si="9"/>
        <v>1593.5600372518056</v>
      </c>
      <c r="K71" s="106">
        <f t="shared" si="9"/>
        <v>1315.4431123546601</v>
      </c>
    </row>
    <row r="72" spans="2:11" ht="15" customHeight="1" x14ac:dyDescent="0.55000000000000004">
      <c r="B72" s="47" t="s">
        <v>1742</v>
      </c>
      <c r="C72" s="107">
        <f t="shared" si="7"/>
        <v>513.34619098000394</v>
      </c>
      <c r="D72" s="107">
        <f t="shared" si="7"/>
        <v>565.90564315207007</v>
      </c>
      <c r="E72" s="107">
        <f t="shared" si="7"/>
        <v>466.93588150749645</v>
      </c>
      <c r="F72" s="107">
        <f t="shared" si="8"/>
        <v>396.75928097702428</v>
      </c>
      <c r="G72" s="107">
        <f t="shared" si="8"/>
        <v>446.17802710914083</v>
      </c>
      <c r="H72" s="107">
        <f t="shared" si="8"/>
        <v>347.73934639394605</v>
      </c>
      <c r="I72" s="107">
        <f t="shared" si="9"/>
        <v>565.76891459284491</v>
      </c>
      <c r="J72" s="107">
        <f t="shared" si="9"/>
        <v>612.90770663530986</v>
      </c>
      <c r="K72" s="107">
        <f t="shared" si="9"/>
        <v>520.54968082483879</v>
      </c>
    </row>
    <row r="73" spans="2:11" ht="15" customHeight="1" x14ac:dyDescent="0.55000000000000004">
      <c r="B73" s="47" t="s">
        <v>1743</v>
      </c>
      <c r="C73" s="107">
        <f t="shared" si="7"/>
        <v>515.80239285072162</v>
      </c>
      <c r="D73" s="107">
        <f t="shared" si="7"/>
        <v>488.23231958217809</v>
      </c>
      <c r="E73" s="107">
        <f t="shared" si="7"/>
        <v>532.39418265340726</v>
      </c>
      <c r="F73" s="107">
        <f t="shared" si="8"/>
        <v>126.96296991264778</v>
      </c>
      <c r="G73" s="107">
        <f t="shared" si="8"/>
        <v>106.23286359741448</v>
      </c>
      <c r="H73" s="107">
        <f t="shared" si="8"/>
        <v>147.52578331864376</v>
      </c>
      <c r="I73" s="107">
        <f t="shared" si="9"/>
        <v>785.32103070350115</v>
      </c>
      <c r="J73" s="107">
        <f t="shared" si="9"/>
        <v>796.78001862590281</v>
      </c>
      <c r="K73" s="107">
        <f t="shared" si="9"/>
        <v>759.72115579841329</v>
      </c>
    </row>
    <row r="74" spans="2:11" ht="15" customHeight="1" x14ac:dyDescent="0.55000000000000004">
      <c r="B74" s="47" t="s">
        <v>1744</v>
      </c>
      <c r="C74" s="107">
        <f t="shared" si="7"/>
        <v>56.492643026507615</v>
      </c>
      <c r="D74" s="107">
        <f t="shared" si="7"/>
        <v>99.86570173271825</v>
      </c>
      <c r="E74" s="107">
        <f t="shared" si="7"/>
        <v>21.819433715303568</v>
      </c>
      <c r="F74" s="107">
        <f t="shared" si="8"/>
        <v>0</v>
      </c>
      <c r="G74" s="107">
        <f t="shared" si="8"/>
        <v>0</v>
      </c>
      <c r="H74" s="107">
        <f t="shared" si="8"/>
        <v>0</v>
      </c>
      <c r="I74" s="107">
        <f t="shared" si="9"/>
        <v>97.109589818174882</v>
      </c>
      <c r="J74" s="107">
        <f t="shared" si="9"/>
        <v>183.87231199059298</v>
      </c>
      <c r="K74" s="107">
        <f t="shared" si="9"/>
        <v>35.172275731408021</v>
      </c>
    </row>
    <row r="75" spans="2:11" ht="15" customHeight="1" x14ac:dyDescent="0.55000000000000004">
      <c r="B75"/>
      <c r="C75"/>
      <c r="D75"/>
      <c r="H75" s="49"/>
    </row>
    <row r="76" spans="2:11" ht="15" customHeight="1" thickBot="1" x14ac:dyDescent="0.6">
      <c r="B76"/>
      <c r="C76"/>
      <c r="D76"/>
      <c r="H76" s="49"/>
    </row>
    <row r="77" spans="2:11" ht="15" customHeight="1" thickBot="1" x14ac:dyDescent="0.6">
      <c r="B77" s="108" t="s">
        <v>18</v>
      </c>
      <c r="C77" s="201" t="s">
        <v>1673</v>
      </c>
      <c r="D77" s="201"/>
      <c r="E77" s="201"/>
      <c r="F77" s="201" t="s">
        <v>1739</v>
      </c>
      <c r="G77" s="201"/>
      <c r="H77" s="201"/>
      <c r="I77" s="201" t="s">
        <v>1740</v>
      </c>
      <c r="J77" s="201"/>
      <c r="K77" s="201"/>
    </row>
    <row r="78" spans="2:11" ht="15" customHeight="1" x14ac:dyDescent="0.55000000000000004">
      <c r="B78" s="109"/>
      <c r="C78" s="110" t="s">
        <v>1741</v>
      </c>
      <c r="D78" s="110" t="s">
        <v>460</v>
      </c>
      <c r="E78" s="110" t="s">
        <v>429</v>
      </c>
      <c r="F78" s="110" t="s">
        <v>1741</v>
      </c>
      <c r="G78" s="110" t="s">
        <v>460</v>
      </c>
      <c r="H78" s="110" t="s">
        <v>429</v>
      </c>
      <c r="I78" s="110" t="s">
        <v>1741</v>
      </c>
      <c r="J78" s="110" t="s">
        <v>460</v>
      </c>
      <c r="K78" s="110" t="s">
        <v>429</v>
      </c>
    </row>
    <row r="79" spans="2:11" ht="15" customHeight="1" x14ac:dyDescent="0.55000000000000004">
      <c r="B79" s="105" t="s">
        <v>1676</v>
      </c>
      <c r="C79" s="106">
        <f>C34</f>
        <v>1085.6412268572333</v>
      </c>
      <c r="D79" s="106">
        <f>D34</f>
        <v>1154.0036644669663</v>
      </c>
      <c r="E79" s="106">
        <f>E34</f>
        <v>1021.1494978762071</v>
      </c>
      <c r="F79" s="106">
        <f>C46</f>
        <v>523.72225088967218</v>
      </c>
      <c r="G79" s="106">
        <f>D46</f>
        <v>552.41089070655539</v>
      </c>
      <c r="H79" s="106">
        <f>E46</f>
        <v>495.26512971258984</v>
      </c>
      <c r="I79" s="106">
        <f>C58</f>
        <v>1448.199535114521</v>
      </c>
      <c r="J79" s="106">
        <f>D58</f>
        <v>1593.5600372518056</v>
      </c>
      <c r="K79" s="106">
        <f>E58</f>
        <v>1315.4431123546601</v>
      </c>
    </row>
    <row r="80" spans="2:11" ht="15" customHeight="1" x14ac:dyDescent="0.55000000000000004">
      <c r="B80" s="111" t="s">
        <v>1679</v>
      </c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5" customHeight="1" x14ac:dyDescent="0.55000000000000004">
      <c r="B81" s="47" t="s">
        <v>1742</v>
      </c>
      <c r="C81" s="112">
        <f t="shared" ref="C81:E83" si="10">C35</f>
        <v>513.34619098000394</v>
      </c>
      <c r="D81" s="112">
        <f t="shared" si="10"/>
        <v>565.90564315207007</v>
      </c>
      <c r="E81" s="112">
        <f t="shared" si="10"/>
        <v>466.93588150749645</v>
      </c>
      <c r="F81" s="112">
        <f t="shared" ref="F81:H83" si="11">C47</f>
        <v>396.75928097702428</v>
      </c>
      <c r="G81" s="112">
        <f t="shared" si="11"/>
        <v>446.17802710914083</v>
      </c>
      <c r="H81" s="112">
        <f t="shared" si="11"/>
        <v>347.73934639394605</v>
      </c>
      <c r="I81" s="112">
        <f t="shared" ref="I81:K83" si="12">C59</f>
        <v>565.76891459284491</v>
      </c>
      <c r="J81" s="112">
        <f t="shared" si="12"/>
        <v>612.90770663530986</v>
      </c>
      <c r="K81" s="112">
        <f t="shared" si="12"/>
        <v>520.54968082483879</v>
      </c>
    </row>
    <row r="82" spans="2:11" ht="15" customHeight="1" x14ac:dyDescent="0.55000000000000004">
      <c r="B82" s="47" t="s">
        <v>1743</v>
      </c>
      <c r="C82" s="112">
        <f t="shared" si="10"/>
        <v>515.80239285072162</v>
      </c>
      <c r="D82" s="112">
        <f t="shared" si="10"/>
        <v>488.23231958217809</v>
      </c>
      <c r="E82" s="112">
        <f t="shared" si="10"/>
        <v>532.39418265340726</v>
      </c>
      <c r="F82" s="112">
        <f t="shared" si="11"/>
        <v>126.96296991264778</v>
      </c>
      <c r="G82" s="112">
        <f t="shared" si="11"/>
        <v>106.23286359741448</v>
      </c>
      <c r="H82" s="112">
        <f t="shared" si="11"/>
        <v>147.52578331864376</v>
      </c>
      <c r="I82" s="112">
        <f t="shared" si="12"/>
        <v>785.32103070350115</v>
      </c>
      <c r="J82" s="112">
        <f t="shared" si="12"/>
        <v>796.78001862590281</v>
      </c>
      <c r="K82" s="112">
        <f t="shared" si="12"/>
        <v>759.72115579841329</v>
      </c>
    </row>
    <row r="83" spans="2:11" ht="15" customHeight="1" x14ac:dyDescent="0.55000000000000004">
      <c r="B83" s="47" t="s">
        <v>1744</v>
      </c>
      <c r="C83" s="112">
        <f t="shared" si="10"/>
        <v>56.492643026507615</v>
      </c>
      <c r="D83" s="112">
        <f t="shared" si="10"/>
        <v>99.86570173271825</v>
      </c>
      <c r="E83" s="112">
        <f t="shared" si="10"/>
        <v>21.819433715303568</v>
      </c>
      <c r="F83" s="112">
        <f t="shared" si="11"/>
        <v>0</v>
      </c>
      <c r="G83" s="112">
        <f t="shared" si="11"/>
        <v>0</v>
      </c>
      <c r="H83" s="112">
        <f t="shared" si="11"/>
        <v>0</v>
      </c>
      <c r="I83" s="112">
        <f t="shared" si="12"/>
        <v>97.109589818174882</v>
      </c>
      <c r="J83" s="112">
        <f t="shared" si="12"/>
        <v>183.87231199059298</v>
      </c>
      <c r="K83" s="112">
        <f t="shared" si="12"/>
        <v>35.172275731408021</v>
      </c>
    </row>
    <row r="84" spans="2:11" ht="15" customHeight="1" x14ac:dyDescent="0.55000000000000004">
      <c r="B84" s="111" t="s">
        <v>1252</v>
      </c>
      <c r="C84" s="112"/>
      <c r="D84" s="112"/>
      <c r="E84" s="112"/>
      <c r="F84" s="112"/>
      <c r="G84" s="112"/>
      <c r="H84" s="112"/>
      <c r="I84" s="112"/>
      <c r="J84" s="112"/>
      <c r="K84" s="112"/>
    </row>
    <row r="85" spans="2:11" ht="15" customHeight="1" x14ac:dyDescent="0.55000000000000004">
      <c r="B85" s="47" t="s">
        <v>1745</v>
      </c>
      <c r="C85" s="113">
        <f>C40</f>
        <v>358.60547312478747</v>
      </c>
      <c r="D85" s="113">
        <f>D40</f>
        <v>297.50745159068413</v>
      </c>
      <c r="E85" s="113">
        <f>E40</f>
        <v>412.91482559954602</v>
      </c>
      <c r="F85" s="112">
        <f>C52</f>
        <v>84.6419799417652</v>
      </c>
      <c r="G85" s="112">
        <f>D52</f>
        <v>80.572653983026484</v>
      </c>
      <c r="H85" s="112">
        <f>E52</f>
        <v>89.144212917391002</v>
      </c>
      <c r="I85" s="112">
        <f>C64</f>
        <v>548.88029027664061</v>
      </c>
      <c r="J85" s="112">
        <f>D64</f>
        <v>454.88318731161235</v>
      </c>
      <c r="K85" s="112">
        <f>E64</f>
        <v>627.29498579826861</v>
      </c>
    </row>
    <row r="86" spans="2:11" ht="15" customHeight="1" x14ac:dyDescent="0.55000000000000004">
      <c r="B86" s="47" t="s">
        <v>1746</v>
      </c>
      <c r="C86" s="112">
        <f>C39</f>
        <v>250.53259081320769</v>
      </c>
      <c r="D86" s="112">
        <f>D39</f>
        <v>224.43544593683185</v>
      </c>
      <c r="E86" s="112">
        <f>E39</f>
        <v>273.73005292554171</v>
      </c>
      <c r="F86" s="114">
        <f>C51</f>
        <v>52.901237463603238</v>
      </c>
      <c r="G86" s="114">
        <f>D51</f>
        <v>40.286326991513242</v>
      </c>
      <c r="H86" s="114">
        <f>E51</f>
        <v>66.858159688043244</v>
      </c>
      <c r="I86" s="114">
        <f>C63</f>
        <v>388.43835927269953</v>
      </c>
      <c r="J86" s="114">
        <f>D63</f>
        <v>362.04988377863026</v>
      </c>
      <c r="K86" s="114">
        <f>E63</f>
        <v>410.45227465812633</v>
      </c>
    </row>
    <row r="88" spans="2:11" ht="13.8" customHeight="1" thickBot="1" x14ac:dyDescent="0.6"/>
    <row r="89" spans="2:11" ht="13.8" customHeight="1" thickBot="1" x14ac:dyDescent="0.6">
      <c r="B89" s="115"/>
      <c r="C89" s="116"/>
      <c r="D89" s="117" t="s">
        <v>1747</v>
      </c>
      <c r="E89" s="117"/>
      <c r="F89" s="118" t="s">
        <v>1748</v>
      </c>
      <c r="G89" s="118"/>
      <c r="H89" s="118" t="s">
        <v>1749</v>
      </c>
      <c r="I89" s="118"/>
    </row>
    <row r="90" spans="2:11" ht="13.8" customHeight="1" x14ac:dyDescent="0.55000000000000004">
      <c r="B90" s="119"/>
      <c r="C90" s="120"/>
      <c r="D90" s="121" t="s">
        <v>460</v>
      </c>
      <c r="E90" s="121" t="s">
        <v>429</v>
      </c>
      <c r="F90" s="121" t="s">
        <v>460</v>
      </c>
      <c r="G90" s="121" t="s">
        <v>429</v>
      </c>
      <c r="H90" s="121" t="s">
        <v>460</v>
      </c>
      <c r="I90" s="121" t="s">
        <v>429</v>
      </c>
    </row>
    <row r="91" spans="2:11" ht="13.8" customHeight="1" thickBot="1" x14ac:dyDescent="0.6">
      <c r="B91" s="122" t="s">
        <v>1750</v>
      </c>
      <c r="C91" s="123" t="s">
        <v>1751</v>
      </c>
      <c r="D91" s="124" t="s">
        <v>1752</v>
      </c>
      <c r="E91" s="124" t="s">
        <v>1752</v>
      </c>
      <c r="F91" s="124" t="s">
        <v>1752</v>
      </c>
      <c r="G91" s="124" t="s">
        <v>1752</v>
      </c>
      <c r="H91" s="124" t="s">
        <v>1752</v>
      </c>
      <c r="I91" s="124" t="s">
        <v>1752</v>
      </c>
    </row>
    <row r="92" spans="2:11" ht="13.8" customHeight="1" x14ac:dyDescent="0.55000000000000004">
      <c r="B92" s="125">
        <v>0</v>
      </c>
      <c r="C92" s="126" t="s">
        <v>1753</v>
      </c>
      <c r="D92" s="125" t="s">
        <v>1754</v>
      </c>
      <c r="E92" s="125" t="s">
        <v>1755</v>
      </c>
      <c r="F92" s="125" t="s">
        <v>1756</v>
      </c>
      <c r="G92" s="125" t="s">
        <v>1757</v>
      </c>
      <c r="H92" s="125" t="s">
        <v>1758</v>
      </c>
      <c r="I92" s="125" t="s">
        <v>1758</v>
      </c>
    </row>
    <row r="93" spans="2:11" ht="13.8" customHeight="1" x14ac:dyDescent="0.55000000000000004">
      <c r="B93" s="127">
        <v>43834</v>
      </c>
      <c r="C93" s="126" t="s">
        <v>1759</v>
      </c>
      <c r="D93" s="125" t="s">
        <v>1760</v>
      </c>
      <c r="E93" s="125" t="s">
        <v>1761</v>
      </c>
      <c r="F93" s="125" t="s">
        <v>1762</v>
      </c>
      <c r="G93" s="125" t="s">
        <v>1763</v>
      </c>
      <c r="H93" s="125" t="s">
        <v>1758</v>
      </c>
      <c r="I93" s="125" t="s">
        <v>1758</v>
      </c>
    </row>
    <row r="94" spans="2:11" ht="13.8" customHeight="1" x14ac:dyDescent="0.55000000000000004">
      <c r="B94" s="127">
        <v>43960</v>
      </c>
      <c r="C94" s="126" t="s">
        <v>1764</v>
      </c>
      <c r="D94" s="125" t="s">
        <v>1765</v>
      </c>
      <c r="E94" s="125" t="s">
        <v>1761</v>
      </c>
      <c r="F94" s="125" t="s">
        <v>1766</v>
      </c>
      <c r="G94" s="125" t="s">
        <v>1767</v>
      </c>
      <c r="H94" s="125" t="s">
        <v>1758</v>
      </c>
      <c r="I94" s="125" t="s">
        <v>1758</v>
      </c>
    </row>
    <row r="95" spans="2:11" ht="13.8" customHeight="1" x14ac:dyDescent="0.55000000000000004">
      <c r="B95" s="127">
        <v>44118</v>
      </c>
      <c r="C95" s="126" t="s">
        <v>1768</v>
      </c>
      <c r="D95" s="125" t="s">
        <v>1769</v>
      </c>
      <c r="E95" s="125" t="s">
        <v>1770</v>
      </c>
      <c r="F95" s="125" t="s">
        <v>1771</v>
      </c>
      <c r="G95" s="125" t="s">
        <v>1757</v>
      </c>
      <c r="H95" s="125" t="s">
        <v>1758</v>
      </c>
      <c r="I95" s="125" t="s">
        <v>1758</v>
      </c>
    </row>
    <row r="96" spans="2:11" ht="13.8" customHeight="1" x14ac:dyDescent="0.55000000000000004">
      <c r="B96" s="125" t="s">
        <v>1772</v>
      </c>
      <c r="C96" s="126" t="s">
        <v>1773</v>
      </c>
      <c r="D96" s="125" t="s">
        <v>1765</v>
      </c>
      <c r="E96" s="125" t="s">
        <v>1774</v>
      </c>
      <c r="F96" s="125" t="s">
        <v>1775</v>
      </c>
      <c r="G96" s="125" t="s">
        <v>1776</v>
      </c>
      <c r="H96" s="125" t="s">
        <v>1777</v>
      </c>
      <c r="I96" s="125" t="s">
        <v>1758</v>
      </c>
    </row>
    <row r="97" spans="2:9" ht="13.8" customHeight="1" x14ac:dyDescent="0.55000000000000004">
      <c r="B97" s="125" t="s">
        <v>1778</v>
      </c>
      <c r="C97" s="126" t="s">
        <v>1779</v>
      </c>
      <c r="D97" s="125" t="s">
        <v>1769</v>
      </c>
      <c r="E97" s="125" t="s">
        <v>1780</v>
      </c>
      <c r="F97" s="125" t="s">
        <v>1771</v>
      </c>
      <c r="G97" s="125" t="s">
        <v>1757</v>
      </c>
      <c r="H97" s="125" t="s">
        <v>1781</v>
      </c>
      <c r="I97" s="125" t="s">
        <v>1758</v>
      </c>
    </row>
    <row r="98" spans="2:9" ht="13.8" customHeight="1" x14ac:dyDescent="0.55000000000000004">
      <c r="B98" s="125" t="s">
        <v>1782</v>
      </c>
      <c r="C98" s="126" t="s">
        <v>1783</v>
      </c>
      <c r="D98" s="125" t="s">
        <v>1784</v>
      </c>
      <c r="E98" s="125" t="s">
        <v>1785</v>
      </c>
      <c r="F98" s="125" t="s">
        <v>1786</v>
      </c>
      <c r="G98" s="125" t="s">
        <v>1787</v>
      </c>
      <c r="H98" s="125" t="s">
        <v>1788</v>
      </c>
      <c r="I98" s="125" t="s">
        <v>1789</v>
      </c>
    </row>
    <row r="99" spans="2:9" ht="13.8" customHeight="1" x14ac:dyDescent="0.55000000000000004">
      <c r="B99" s="125" t="s">
        <v>1790</v>
      </c>
      <c r="C99" s="126" t="s">
        <v>1791</v>
      </c>
      <c r="D99" s="125" t="s">
        <v>1792</v>
      </c>
      <c r="E99" s="125" t="s">
        <v>1793</v>
      </c>
      <c r="F99" s="125" t="s">
        <v>1775</v>
      </c>
      <c r="G99" s="125" t="s">
        <v>1794</v>
      </c>
      <c r="H99" s="125" t="s">
        <v>1758</v>
      </c>
      <c r="I99" s="125" t="s">
        <v>1758</v>
      </c>
    </row>
    <row r="100" spans="2:9" ht="13.8" customHeight="1" x14ac:dyDescent="0.55000000000000004">
      <c r="B100" s="125" t="s">
        <v>1795</v>
      </c>
      <c r="C100" s="126" t="s">
        <v>1796</v>
      </c>
      <c r="D100" s="125" t="s">
        <v>1797</v>
      </c>
      <c r="E100" s="125" t="s">
        <v>1798</v>
      </c>
      <c r="F100" s="125" t="s">
        <v>1758</v>
      </c>
      <c r="G100" s="125" t="s">
        <v>1757</v>
      </c>
      <c r="H100" s="125" t="s">
        <v>1799</v>
      </c>
      <c r="I100" s="125" t="s">
        <v>1758</v>
      </c>
    </row>
    <row r="101" spans="2:9" ht="13.8" customHeight="1" x14ac:dyDescent="0.55000000000000004">
      <c r="B101" s="125" t="s">
        <v>1800</v>
      </c>
      <c r="C101" s="126" t="s">
        <v>1801</v>
      </c>
      <c r="D101" s="125" t="s">
        <v>1802</v>
      </c>
      <c r="E101" s="125" t="s">
        <v>1803</v>
      </c>
      <c r="F101" s="125" t="s">
        <v>1804</v>
      </c>
      <c r="G101" s="125" t="s">
        <v>1757</v>
      </c>
      <c r="H101" s="125" t="s">
        <v>1781</v>
      </c>
      <c r="I101" s="125" t="s">
        <v>1758</v>
      </c>
    </row>
    <row r="102" spans="2:9" ht="13.8" customHeight="1" x14ac:dyDescent="0.55000000000000004">
      <c r="B102" s="125" t="s">
        <v>1805</v>
      </c>
      <c r="C102" s="126" t="s">
        <v>1806</v>
      </c>
      <c r="D102" s="125" t="s">
        <v>1769</v>
      </c>
      <c r="E102" s="125" t="s">
        <v>1807</v>
      </c>
      <c r="F102" s="125" t="s">
        <v>1808</v>
      </c>
      <c r="G102" s="125" t="s">
        <v>1794</v>
      </c>
      <c r="H102" s="125" t="s">
        <v>1781</v>
      </c>
      <c r="I102" s="125" t="s">
        <v>1758</v>
      </c>
    </row>
    <row r="103" spans="2:9" ht="13.8" customHeight="1" x14ac:dyDescent="0.55000000000000004">
      <c r="B103" s="125" t="s">
        <v>1809</v>
      </c>
      <c r="C103" s="126" t="s">
        <v>1810</v>
      </c>
      <c r="D103" s="125" t="s">
        <v>1769</v>
      </c>
      <c r="E103" s="125" t="s">
        <v>1774</v>
      </c>
      <c r="F103" s="125" t="s">
        <v>1756</v>
      </c>
      <c r="G103" s="125" t="s">
        <v>1794</v>
      </c>
      <c r="H103" s="125" t="s">
        <v>1777</v>
      </c>
      <c r="I103" s="125" t="s">
        <v>1758</v>
      </c>
    </row>
    <row r="104" spans="2:9" ht="13.8" customHeight="1" x14ac:dyDescent="0.55000000000000004">
      <c r="B104" s="125" t="s">
        <v>1811</v>
      </c>
      <c r="C104" s="126" t="s">
        <v>1810</v>
      </c>
      <c r="D104" s="125" t="s">
        <v>1812</v>
      </c>
      <c r="E104" s="125" t="s">
        <v>1774</v>
      </c>
      <c r="F104" s="125" t="s">
        <v>1775</v>
      </c>
      <c r="G104" s="125" t="s">
        <v>1767</v>
      </c>
      <c r="H104" s="125" t="s">
        <v>1758</v>
      </c>
      <c r="I104" s="125" t="s">
        <v>1758</v>
      </c>
    </row>
    <row r="105" spans="2:9" ht="13.8" customHeight="1" x14ac:dyDescent="0.55000000000000004">
      <c r="B105" s="125" t="s">
        <v>1813</v>
      </c>
      <c r="C105" s="126" t="s">
        <v>1814</v>
      </c>
      <c r="D105" s="125" t="s">
        <v>1765</v>
      </c>
      <c r="E105" s="125" t="s">
        <v>1770</v>
      </c>
      <c r="F105" s="125" t="s">
        <v>1766</v>
      </c>
      <c r="G105" s="125" t="s">
        <v>1767</v>
      </c>
      <c r="H105" s="125" t="s">
        <v>1781</v>
      </c>
      <c r="I105" s="125" t="s">
        <v>1789</v>
      </c>
    </row>
    <row r="106" spans="2:9" ht="13.8" customHeight="1" x14ac:dyDescent="0.55000000000000004">
      <c r="B106" s="125" t="s">
        <v>1815</v>
      </c>
      <c r="C106" s="126" t="s">
        <v>1816</v>
      </c>
      <c r="D106" s="125" t="s">
        <v>1817</v>
      </c>
      <c r="E106" s="125" t="s">
        <v>1818</v>
      </c>
      <c r="F106" s="125" t="s">
        <v>1808</v>
      </c>
      <c r="G106" s="125" t="s">
        <v>1819</v>
      </c>
      <c r="H106" s="125" t="s">
        <v>1758</v>
      </c>
      <c r="I106" s="125" t="s">
        <v>1758</v>
      </c>
    </row>
    <row r="107" spans="2:9" ht="13.8" customHeight="1" x14ac:dyDescent="0.55000000000000004">
      <c r="B107" s="125" t="s">
        <v>1820</v>
      </c>
      <c r="C107" s="126" t="s">
        <v>1821</v>
      </c>
      <c r="D107" s="125" t="s">
        <v>1817</v>
      </c>
      <c r="E107" s="125" t="s">
        <v>1780</v>
      </c>
      <c r="F107" s="125" t="s">
        <v>1822</v>
      </c>
      <c r="G107" s="125" t="s">
        <v>1823</v>
      </c>
      <c r="H107" s="125" t="s">
        <v>1781</v>
      </c>
      <c r="I107" s="125" t="s">
        <v>1758</v>
      </c>
    </row>
    <row r="108" spans="2:9" ht="13.8" customHeight="1" x14ac:dyDescent="0.55000000000000004">
      <c r="B108" s="125" t="s">
        <v>1824</v>
      </c>
      <c r="C108" s="126" t="s">
        <v>1825</v>
      </c>
      <c r="D108" s="125" t="s">
        <v>1812</v>
      </c>
      <c r="E108" s="125" t="s">
        <v>1818</v>
      </c>
      <c r="F108" s="125" t="s">
        <v>1766</v>
      </c>
      <c r="G108" s="125" t="s">
        <v>1826</v>
      </c>
      <c r="H108" s="125" t="s">
        <v>1758</v>
      </c>
      <c r="I108" s="125" t="s">
        <v>1789</v>
      </c>
    </row>
    <row r="109" spans="2:9" ht="13.8" customHeight="1" thickBot="1" x14ac:dyDescent="0.6">
      <c r="B109" s="128" t="s">
        <v>1827</v>
      </c>
      <c r="C109" s="129" t="s">
        <v>1828</v>
      </c>
      <c r="D109" s="128" t="s">
        <v>1812</v>
      </c>
      <c r="E109" s="128" t="s">
        <v>1774</v>
      </c>
      <c r="F109" s="128" t="s">
        <v>1829</v>
      </c>
      <c r="G109" s="128" t="s">
        <v>1830</v>
      </c>
      <c r="H109" s="128" t="s">
        <v>1758</v>
      </c>
      <c r="I109" s="128" t="s">
        <v>1831</v>
      </c>
    </row>
    <row r="110" spans="2:9" ht="13.8" customHeight="1" thickBot="1" x14ac:dyDescent="0.6">
      <c r="B110" s="124" t="s">
        <v>1645</v>
      </c>
      <c r="C110" s="123">
        <v>442</v>
      </c>
      <c r="D110" s="124">
        <v>102</v>
      </c>
      <c r="E110" s="124">
        <v>107</v>
      </c>
      <c r="F110" s="124">
        <v>88</v>
      </c>
      <c r="G110" s="124">
        <v>122</v>
      </c>
      <c r="H110" s="124">
        <v>18</v>
      </c>
      <c r="I110" s="124">
        <v>5</v>
      </c>
    </row>
    <row r="111" spans="2:9" ht="15" customHeight="1" thickBot="1" x14ac:dyDescent="0.6">
      <c r="B111" s="130" t="s">
        <v>1832</v>
      </c>
      <c r="C111" s="131" t="s">
        <v>1833</v>
      </c>
      <c r="D111" s="132">
        <v>0.48599999999999999</v>
      </c>
      <c r="E111" s="132"/>
      <c r="F111" s="131"/>
      <c r="G111" s="133">
        <v>3.9E-2</v>
      </c>
      <c r="H111" s="133">
        <v>2E-3</v>
      </c>
      <c r="I111" s="133"/>
    </row>
    <row r="113" spans="2:9" ht="15" customHeight="1" x14ac:dyDescent="0.55000000000000004">
      <c r="B113" s="134" t="s">
        <v>1834</v>
      </c>
      <c r="C113" s="135">
        <v>442</v>
      </c>
      <c r="D113" s="134">
        <f>D110+E110</f>
        <v>209</v>
      </c>
      <c r="E113" s="134"/>
      <c r="F113" s="134">
        <f>F110+G110</f>
        <v>210</v>
      </c>
      <c r="G113" s="134"/>
      <c r="H113" s="134">
        <f>H110+I110</f>
        <v>23</v>
      </c>
      <c r="I113" s="32"/>
    </row>
    <row r="114" spans="2:9" ht="15" customHeight="1" x14ac:dyDescent="0.55000000000000004">
      <c r="B114" s="49" t="s">
        <v>1709</v>
      </c>
      <c r="C114" s="50">
        <f>D110+F110+H110</f>
        <v>208</v>
      </c>
    </row>
    <row r="115" spans="2:9" ht="15" customHeight="1" x14ac:dyDescent="0.55000000000000004">
      <c r="B115" s="49" t="s">
        <v>1712</v>
      </c>
      <c r="C115" s="50">
        <f>E110+G110+I110</f>
        <v>234</v>
      </c>
    </row>
    <row r="116" spans="2:9" ht="15" customHeight="1" x14ac:dyDescent="0.55000000000000004">
      <c r="B116" s="49" t="s">
        <v>1681</v>
      </c>
      <c r="C116" s="65">
        <f>102/C113</f>
        <v>0.23076923076923078</v>
      </c>
    </row>
  </sheetData>
  <mergeCells count="9">
    <mergeCell ref="C77:E77"/>
    <mergeCell ref="F77:H77"/>
    <mergeCell ref="I77:K77"/>
    <mergeCell ref="C31:E31"/>
    <mergeCell ref="C44:E44"/>
    <mergeCell ref="C56:E56"/>
    <mergeCell ref="C69:E69"/>
    <mergeCell ref="F69:H69"/>
    <mergeCell ref="I69:K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F5AF-B658-4DD8-9996-A53232AA89C7}">
  <dimension ref="A2:Z55"/>
  <sheetViews>
    <sheetView topLeftCell="A22" zoomScale="85" zoomScaleNormal="85" workbookViewId="0">
      <selection activeCell="F36" sqref="F36"/>
    </sheetView>
  </sheetViews>
  <sheetFormatPr defaultColWidth="8.89453125" defaultRowHeight="13.8" x14ac:dyDescent="0.45"/>
  <cols>
    <col min="1" max="1" width="10" style="83" bestFit="1" customWidth="1"/>
    <col min="2" max="2" width="51" style="83" bestFit="1" customWidth="1"/>
    <col min="3" max="3" width="9.68359375" style="83" customWidth="1"/>
    <col min="4" max="4" width="8" style="83" customWidth="1"/>
    <col min="5" max="20" width="8.89453125" style="83"/>
    <col min="21" max="21" width="29.89453125" style="83" bestFit="1" customWidth="1"/>
    <col min="22" max="22" width="14.20703125" style="83" customWidth="1"/>
    <col min="23" max="23" width="20.7890625" style="83" bestFit="1" customWidth="1"/>
    <col min="24" max="24" width="26.68359375" style="83" bestFit="1" customWidth="1"/>
    <col min="25" max="25" width="10.3125" style="83" bestFit="1" customWidth="1"/>
    <col min="26" max="16384" width="8.89453125" style="83"/>
  </cols>
  <sheetData>
    <row r="2" spans="2:5" s="79" customFormat="1" ht="14.1" x14ac:dyDescent="0.5">
      <c r="B2" s="79" t="s">
        <v>1836</v>
      </c>
      <c r="C2" s="83" t="s">
        <v>1837</v>
      </c>
      <c r="D2" s="83" t="s">
        <v>1838</v>
      </c>
    </row>
    <row r="3" spans="2:5" x14ac:dyDescent="0.45">
      <c r="B3" s="83" t="s">
        <v>1839</v>
      </c>
    </row>
    <row r="4" spans="2:5" x14ac:dyDescent="0.45">
      <c r="B4" s="83" t="s">
        <v>1840</v>
      </c>
      <c r="C4" s="83">
        <v>116.5</v>
      </c>
      <c r="D4" s="83">
        <f t="shared" ref="D4:D11" si="0">(C4/1000)*100</f>
        <v>11.65</v>
      </c>
    </row>
    <row r="5" spans="2:5" x14ac:dyDescent="0.45">
      <c r="B5" s="83" t="s">
        <v>1841</v>
      </c>
      <c r="C5" s="83">
        <v>42.2</v>
      </c>
      <c r="D5" s="83">
        <f t="shared" si="0"/>
        <v>4.22</v>
      </c>
    </row>
    <row r="6" spans="2:5" x14ac:dyDescent="0.45">
      <c r="B6" s="83" t="s">
        <v>1842</v>
      </c>
      <c r="C6" s="83">
        <v>37.299999999999997</v>
      </c>
      <c r="D6" s="83">
        <f t="shared" si="0"/>
        <v>3.73</v>
      </c>
    </row>
    <row r="7" spans="2:5" x14ac:dyDescent="0.45">
      <c r="B7" s="83" t="s">
        <v>1843</v>
      </c>
      <c r="C7" s="83">
        <v>23.6</v>
      </c>
      <c r="D7" s="83">
        <f t="shared" si="0"/>
        <v>2.3600000000000003</v>
      </c>
    </row>
    <row r="8" spans="2:5" x14ac:dyDescent="0.45">
      <c r="B8" s="83" t="s">
        <v>1844</v>
      </c>
      <c r="C8" s="83">
        <v>21.2</v>
      </c>
      <c r="D8" s="83">
        <f t="shared" si="0"/>
        <v>2.12</v>
      </c>
    </row>
    <row r="9" spans="2:5" x14ac:dyDescent="0.45">
      <c r="B9" s="83" t="s">
        <v>1845</v>
      </c>
      <c r="C9" s="83">
        <v>19.2</v>
      </c>
      <c r="D9" s="83">
        <f t="shared" si="0"/>
        <v>1.92</v>
      </c>
    </row>
    <row r="10" spans="2:5" x14ac:dyDescent="0.45">
      <c r="B10" s="83" t="s">
        <v>1846</v>
      </c>
      <c r="C10" s="83">
        <v>16.899999999999999</v>
      </c>
      <c r="D10" s="83">
        <f t="shared" si="0"/>
        <v>1.69</v>
      </c>
    </row>
    <row r="11" spans="2:5" x14ac:dyDescent="0.45">
      <c r="B11" s="83" t="s">
        <v>1847</v>
      </c>
      <c r="C11" s="83">
        <v>11.1</v>
      </c>
      <c r="D11" s="83">
        <f t="shared" si="0"/>
        <v>1.1100000000000001</v>
      </c>
    </row>
    <row r="14" spans="2:5" ht="14.1" thickBot="1" x14ac:dyDescent="0.5"/>
    <row r="15" spans="2:5" ht="14.4" thickBot="1" x14ac:dyDescent="0.5">
      <c r="B15" s="136" t="s">
        <v>1848</v>
      </c>
      <c r="C15" s="137" t="s">
        <v>1849</v>
      </c>
      <c r="D15" s="137" t="s">
        <v>1850</v>
      </c>
    </row>
    <row r="16" spans="2:5" x14ac:dyDescent="0.45">
      <c r="B16" s="138" t="s">
        <v>1851</v>
      </c>
      <c r="C16" s="139">
        <v>12</v>
      </c>
      <c r="D16" s="139">
        <v>17.899999999999999</v>
      </c>
      <c r="E16" s="83" t="str">
        <f>C16&amp;"("&amp;D16&amp;")"</f>
        <v>12(17.9)</v>
      </c>
    </row>
    <row r="17" spans="2:5" x14ac:dyDescent="0.45">
      <c r="B17" s="138" t="s">
        <v>1852</v>
      </c>
      <c r="C17" s="139">
        <v>11</v>
      </c>
      <c r="D17" s="139">
        <v>16.399999999999999</v>
      </c>
      <c r="E17" s="83" t="str">
        <f t="shared" ref="E17:E30" si="1">C17&amp;"("&amp;D17&amp;")"</f>
        <v>11(16.4)</v>
      </c>
    </row>
    <row r="18" spans="2:5" x14ac:dyDescent="0.45">
      <c r="B18" s="138" t="s">
        <v>1252</v>
      </c>
      <c r="C18" s="139">
        <v>6</v>
      </c>
      <c r="D18" s="139">
        <v>9</v>
      </c>
      <c r="E18" s="83" t="str">
        <f t="shared" si="1"/>
        <v>6(9)</v>
      </c>
    </row>
    <row r="19" spans="2:5" x14ac:dyDescent="0.45">
      <c r="B19" s="138" t="s">
        <v>1853</v>
      </c>
      <c r="C19" s="139">
        <v>6</v>
      </c>
      <c r="D19" s="139">
        <v>9</v>
      </c>
      <c r="E19" s="83" t="str">
        <f t="shared" si="1"/>
        <v>6(9)</v>
      </c>
    </row>
    <row r="20" spans="2:5" x14ac:dyDescent="0.45">
      <c r="B20" s="138" t="s">
        <v>1854</v>
      </c>
      <c r="C20" s="139">
        <v>5</v>
      </c>
      <c r="D20" s="139">
        <v>7.5</v>
      </c>
      <c r="E20" s="83" t="str">
        <f t="shared" si="1"/>
        <v>5(7.5)</v>
      </c>
    </row>
    <row r="21" spans="2:5" x14ac:dyDescent="0.45">
      <c r="B21" s="138" t="s">
        <v>1855</v>
      </c>
      <c r="C21" s="139">
        <v>5</v>
      </c>
      <c r="D21" s="139">
        <v>7.5</v>
      </c>
      <c r="E21" s="83" t="str">
        <f t="shared" si="1"/>
        <v>5(7.5)</v>
      </c>
    </row>
    <row r="22" spans="2:5" x14ac:dyDescent="0.45">
      <c r="B22" s="138" t="s">
        <v>1856</v>
      </c>
      <c r="C22" s="139">
        <v>4</v>
      </c>
      <c r="D22" s="139">
        <v>6</v>
      </c>
      <c r="E22" s="83" t="str">
        <f t="shared" si="1"/>
        <v>4(6)</v>
      </c>
    </row>
    <row r="23" spans="2:5" x14ac:dyDescent="0.45">
      <c r="B23" s="138" t="s">
        <v>1857</v>
      </c>
      <c r="C23" s="139">
        <v>3</v>
      </c>
      <c r="D23" s="139">
        <v>4.5</v>
      </c>
      <c r="E23" s="83" t="str">
        <f t="shared" si="1"/>
        <v>3(4.5)</v>
      </c>
    </row>
    <row r="24" spans="2:5" x14ac:dyDescent="0.45">
      <c r="B24" s="138" t="s">
        <v>1858</v>
      </c>
      <c r="C24" s="139">
        <v>2</v>
      </c>
      <c r="D24" s="139">
        <v>3</v>
      </c>
      <c r="E24" s="83" t="str">
        <f t="shared" si="1"/>
        <v>2(3)</v>
      </c>
    </row>
    <row r="25" spans="2:5" x14ac:dyDescent="0.45">
      <c r="B25" s="138" t="s">
        <v>1859</v>
      </c>
      <c r="C25" s="139">
        <v>2</v>
      </c>
      <c r="D25" s="139">
        <v>3</v>
      </c>
      <c r="E25" s="83" t="str">
        <f t="shared" si="1"/>
        <v>2(3)</v>
      </c>
    </row>
    <row r="26" spans="2:5" x14ac:dyDescent="0.45">
      <c r="B26" s="138" t="s">
        <v>1860</v>
      </c>
      <c r="C26" s="139">
        <v>2</v>
      </c>
      <c r="D26" s="139">
        <v>3</v>
      </c>
      <c r="E26" s="83" t="str">
        <f t="shared" si="1"/>
        <v>2(3)</v>
      </c>
    </row>
    <row r="27" spans="2:5" x14ac:dyDescent="0.45">
      <c r="B27" s="138" t="s">
        <v>1861</v>
      </c>
      <c r="C27" s="139">
        <v>1</v>
      </c>
      <c r="D27" s="139">
        <v>1.5</v>
      </c>
      <c r="E27" s="83" t="str">
        <f t="shared" si="1"/>
        <v>1(1.5)</v>
      </c>
    </row>
    <row r="28" spans="2:5" x14ac:dyDescent="0.45">
      <c r="B28" s="138" t="s">
        <v>1862</v>
      </c>
      <c r="C28" s="139">
        <v>1</v>
      </c>
      <c r="D28" s="139">
        <v>1.5</v>
      </c>
      <c r="E28" s="83" t="str">
        <f t="shared" si="1"/>
        <v>1(1.5)</v>
      </c>
    </row>
    <row r="29" spans="2:5" x14ac:dyDescent="0.45">
      <c r="B29" s="138" t="s">
        <v>1863</v>
      </c>
      <c r="C29" s="139">
        <v>1</v>
      </c>
      <c r="D29" s="139">
        <v>1.5</v>
      </c>
      <c r="E29" s="83" t="str">
        <f t="shared" si="1"/>
        <v>1(1.5)</v>
      </c>
    </row>
    <row r="30" spans="2:5" ht="14.1" thickBot="1" x14ac:dyDescent="0.5">
      <c r="B30" s="140" t="s">
        <v>1864</v>
      </c>
      <c r="C30" s="141">
        <v>1</v>
      </c>
      <c r="D30" s="141">
        <v>1.5</v>
      </c>
      <c r="E30" s="83" t="str">
        <f t="shared" si="1"/>
        <v>1(1.5)</v>
      </c>
    </row>
    <row r="34" spans="1:25" ht="96.6" x14ac:dyDescent="0.45">
      <c r="A34" s="142" t="s">
        <v>1865</v>
      </c>
      <c r="B34" s="142" t="s">
        <v>1866</v>
      </c>
      <c r="C34" s="142" t="s">
        <v>1867</v>
      </c>
      <c r="D34" s="143" t="s">
        <v>1868</v>
      </c>
      <c r="E34" s="142" t="s">
        <v>1869</v>
      </c>
      <c r="F34" s="142" t="s">
        <v>1870</v>
      </c>
      <c r="G34" s="142" t="s">
        <v>1871</v>
      </c>
      <c r="H34" s="142" t="s">
        <v>1872</v>
      </c>
      <c r="I34" s="142" t="s">
        <v>1873</v>
      </c>
      <c r="J34" s="143" t="s">
        <v>1874</v>
      </c>
      <c r="K34" s="142" t="s">
        <v>1875</v>
      </c>
      <c r="L34" s="142" t="s">
        <v>1876</v>
      </c>
      <c r="M34" s="142" t="s">
        <v>1877</v>
      </c>
      <c r="N34" s="142" t="s">
        <v>1878</v>
      </c>
      <c r="O34" s="142" t="s">
        <v>1879</v>
      </c>
      <c r="P34" s="142" t="s">
        <v>1880</v>
      </c>
      <c r="Q34" s="142" t="s">
        <v>1881</v>
      </c>
      <c r="R34" s="142" t="s">
        <v>1882</v>
      </c>
      <c r="S34" s="142" t="s">
        <v>1883</v>
      </c>
      <c r="T34" s="143" t="s">
        <v>1884</v>
      </c>
      <c r="U34" s="142" t="s">
        <v>1885</v>
      </c>
      <c r="V34" s="142" t="s">
        <v>1886</v>
      </c>
      <c r="W34" s="144" t="s">
        <v>1887</v>
      </c>
      <c r="Y34" s="83" t="s">
        <v>1888</v>
      </c>
    </row>
    <row r="35" spans="1:25" x14ac:dyDescent="0.45">
      <c r="A35" s="145" t="s">
        <v>1889</v>
      </c>
      <c r="B35" s="145" t="s">
        <v>1890</v>
      </c>
      <c r="C35" s="145" t="s">
        <v>1891</v>
      </c>
      <c r="D35" s="145">
        <v>0</v>
      </c>
      <c r="E35" s="145">
        <v>317</v>
      </c>
      <c r="F35" s="145">
        <v>317</v>
      </c>
      <c r="G35" s="145" t="s">
        <v>1891</v>
      </c>
      <c r="H35" s="145">
        <v>11</v>
      </c>
      <c r="I35" s="145">
        <v>3</v>
      </c>
      <c r="J35" s="145">
        <v>60</v>
      </c>
      <c r="K35" s="145">
        <v>36</v>
      </c>
      <c r="L35" s="146">
        <v>2</v>
      </c>
      <c r="M35" s="145">
        <v>317</v>
      </c>
      <c r="N35" s="145">
        <v>317</v>
      </c>
      <c r="O35" s="146">
        <v>4</v>
      </c>
      <c r="P35" s="145" t="s">
        <v>1891</v>
      </c>
      <c r="Q35" s="145" t="s">
        <v>1891</v>
      </c>
      <c r="R35" s="145">
        <v>7</v>
      </c>
      <c r="S35" s="145">
        <v>4</v>
      </c>
      <c r="T35" s="145">
        <v>260</v>
      </c>
      <c r="U35" s="145">
        <v>26</v>
      </c>
      <c r="V35" s="145">
        <v>37</v>
      </c>
      <c r="W35" s="147">
        <v>320</v>
      </c>
      <c r="X35" s="148">
        <f>SUM(O35,L35)/W35</f>
        <v>1.8749999999999999E-2</v>
      </c>
      <c r="Y35" s="83">
        <f>O35+L35</f>
        <v>6</v>
      </c>
    </row>
    <row r="36" spans="1:25" x14ac:dyDescent="0.45">
      <c r="A36" s="145" t="s">
        <v>1889</v>
      </c>
      <c r="B36" s="145" t="s">
        <v>1892</v>
      </c>
      <c r="C36" s="145" t="s">
        <v>1891</v>
      </c>
      <c r="D36" s="145">
        <v>1</v>
      </c>
      <c r="E36" s="145">
        <v>528</v>
      </c>
      <c r="F36" s="145">
        <v>528</v>
      </c>
      <c r="G36" s="145">
        <v>2</v>
      </c>
      <c r="H36" s="145">
        <v>23</v>
      </c>
      <c r="I36" s="145">
        <v>4</v>
      </c>
      <c r="J36" s="145">
        <v>104</v>
      </c>
      <c r="K36" s="145">
        <v>54</v>
      </c>
      <c r="L36" s="146">
        <v>7</v>
      </c>
      <c r="M36" s="145">
        <v>420</v>
      </c>
      <c r="N36" s="145">
        <v>528</v>
      </c>
      <c r="O36" s="146">
        <v>7</v>
      </c>
      <c r="P36" s="145">
        <v>1</v>
      </c>
      <c r="Q36" s="145">
        <v>1</v>
      </c>
      <c r="R36" s="145">
        <v>62</v>
      </c>
      <c r="S36" s="145">
        <v>23</v>
      </c>
      <c r="T36" s="145">
        <v>429</v>
      </c>
      <c r="U36" s="145">
        <v>89</v>
      </c>
      <c r="V36" s="145">
        <v>48</v>
      </c>
      <c r="W36" s="147">
        <v>534</v>
      </c>
      <c r="X36" s="148">
        <f t="shared" ref="X36:X42" si="2">SUM(O36,L36)/W36</f>
        <v>2.6217228464419477E-2</v>
      </c>
      <c r="Y36" s="83">
        <f t="shared" ref="Y36:Y42" si="3">O36+L36</f>
        <v>14</v>
      </c>
    </row>
    <row r="37" spans="1:25" x14ac:dyDescent="0.45">
      <c r="A37" s="145" t="s">
        <v>1893</v>
      </c>
      <c r="B37" s="145" t="s">
        <v>1890</v>
      </c>
      <c r="C37" s="145" t="s">
        <v>1891</v>
      </c>
      <c r="D37" s="145">
        <v>1</v>
      </c>
      <c r="E37" s="145">
        <v>293</v>
      </c>
      <c r="F37" s="145">
        <v>293</v>
      </c>
      <c r="G37" s="145">
        <v>2</v>
      </c>
      <c r="H37" s="145">
        <v>16</v>
      </c>
      <c r="I37" s="145" t="s">
        <v>1891</v>
      </c>
      <c r="J37" s="145">
        <v>65</v>
      </c>
      <c r="K37" s="145">
        <v>37</v>
      </c>
      <c r="L37" s="146">
        <v>4</v>
      </c>
      <c r="M37" s="145">
        <v>293</v>
      </c>
      <c r="N37" s="145">
        <v>293</v>
      </c>
      <c r="O37" s="146">
        <v>3</v>
      </c>
      <c r="P37" s="145" t="s">
        <v>1891</v>
      </c>
      <c r="Q37" s="145" t="s">
        <v>1891</v>
      </c>
      <c r="R37" s="145">
        <v>18</v>
      </c>
      <c r="S37" s="145">
        <v>3</v>
      </c>
      <c r="T37" s="145">
        <v>234</v>
      </c>
      <c r="U37" s="145">
        <v>31</v>
      </c>
      <c r="V37" s="145">
        <v>32</v>
      </c>
      <c r="W37" s="147">
        <v>300</v>
      </c>
      <c r="X37" s="148">
        <f t="shared" si="2"/>
        <v>2.3333333333333334E-2</v>
      </c>
      <c r="Y37" s="83">
        <f t="shared" si="3"/>
        <v>7</v>
      </c>
    </row>
    <row r="38" spans="1:25" x14ac:dyDescent="0.45">
      <c r="A38" s="145" t="s">
        <v>1893</v>
      </c>
      <c r="B38" s="145" t="s">
        <v>1892</v>
      </c>
      <c r="C38" s="145">
        <v>1</v>
      </c>
      <c r="D38" s="145">
        <v>0</v>
      </c>
      <c r="E38" s="145">
        <v>577</v>
      </c>
      <c r="F38" s="145">
        <v>577</v>
      </c>
      <c r="G38" s="145">
        <v>3</v>
      </c>
      <c r="H38" s="145">
        <v>22</v>
      </c>
      <c r="I38" s="145">
        <v>11</v>
      </c>
      <c r="J38" s="145">
        <v>137</v>
      </c>
      <c r="K38" s="145">
        <v>39</v>
      </c>
      <c r="L38" s="146">
        <v>3</v>
      </c>
      <c r="M38" s="145">
        <v>577</v>
      </c>
      <c r="N38" s="145">
        <v>577</v>
      </c>
      <c r="O38" s="146">
        <v>10</v>
      </c>
      <c r="P38" s="145">
        <v>2</v>
      </c>
      <c r="Q38" s="145">
        <v>3</v>
      </c>
      <c r="R38" s="145">
        <v>61</v>
      </c>
      <c r="S38" s="145">
        <v>15</v>
      </c>
      <c r="T38" s="145">
        <v>442</v>
      </c>
      <c r="U38" s="145">
        <v>82</v>
      </c>
      <c r="V38" s="145">
        <v>70</v>
      </c>
      <c r="W38" s="147">
        <v>579</v>
      </c>
      <c r="X38" s="148">
        <f t="shared" si="2"/>
        <v>2.2452504317789293E-2</v>
      </c>
      <c r="Y38" s="83">
        <f t="shared" si="3"/>
        <v>13</v>
      </c>
    </row>
    <row r="39" spans="1:25" x14ac:dyDescent="0.45">
      <c r="A39" s="145" t="s">
        <v>1894</v>
      </c>
      <c r="B39" s="145" t="s">
        <v>1890</v>
      </c>
      <c r="C39" s="145" t="s">
        <v>1891</v>
      </c>
      <c r="D39" s="145">
        <v>1</v>
      </c>
      <c r="E39" s="145">
        <v>292</v>
      </c>
      <c r="F39" s="145">
        <v>292</v>
      </c>
      <c r="G39" s="145" t="s">
        <v>1891</v>
      </c>
      <c r="H39" s="145">
        <v>27</v>
      </c>
      <c r="I39" s="145">
        <v>5</v>
      </c>
      <c r="J39" s="145">
        <v>45</v>
      </c>
      <c r="K39" s="145">
        <v>55</v>
      </c>
      <c r="L39" s="146">
        <v>0</v>
      </c>
      <c r="M39" s="145">
        <v>292</v>
      </c>
      <c r="N39" s="145">
        <v>295</v>
      </c>
      <c r="O39" s="146">
        <v>3</v>
      </c>
      <c r="P39" s="145" t="s">
        <v>1891</v>
      </c>
      <c r="Q39" s="145" t="s">
        <v>1891</v>
      </c>
      <c r="R39" s="145">
        <v>12</v>
      </c>
      <c r="S39" s="145">
        <v>4</v>
      </c>
      <c r="T39" s="145">
        <v>244</v>
      </c>
      <c r="U39" s="145">
        <v>46</v>
      </c>
      <c r="V39" s="145">
        <v>29</v>
      </c>
      <c r="W39" s="147">
        <v>290</v>
      </c>
      <c r="X39" s="148">
        <f t="shared" si="2"/>
        <v>1.0344827586206896E-2</v>
      </c>
      <c r="Y39" s="83">
        <f>O39+L39</f>
        <v>3</v>
      </c>
    </row>
    <row r="40" spans="1:25" x14ac:dyDescent="0.45">
      <c r="A40" s="145" t="s">
        <v>1894</v>
      </c>
      <c r="B40" s="145" t="s">
        <v>1892</v>
      </c>
      <c r="C40" s="145" t="s">
        <v>1891</v>
      </c>
      <c r="D40" s="145">
        <v>4</v>
      </c>
      <c r="E40" s="145">
        <v>474</v>
      </c>
      <c r="F40" s="145">
        <v>482</v>
      </c>
      <c r="G40" s="145">
        <v>2</v>
      </c>
      <c r="H40" s="145">
        <v>36</v>
      </c>
      <c r="I40" s="145">
        <v>12</v>
      </c>
      <c r="J40" s="145">
        <v>93</v>
      </c>
      <c r="K40" s="145">
        <v>43</v>
      </c>
      <c r="L40" s="146">
        <v>4</v>
      </c>
      <c r="M40" s="145">
        <v>482</v>
      </c>
      <c r="N40" s="145">
        <v>482</v>
      </c>
      <c r="O40" s="146">
        <v>11</v>
      </c>
      <c r="P40" s="145">
        <v>7</v>
      </c>
      <c r="Q40" s="145">
        <v>7</v>
      </c>
      <c r="R40" s="145">
        <v>65</v>
      </c>
      <c r="S40" s="145">
        <v>14</v>
      </c>
      <c r="T40" s="145">
        <v>388</v>
      </c>
      <c r="U40" s="145">
        <v>58</v>
      </c>
      <c r="V40" s="145">
        <v>74</v>
      </c>
      <c r="W40" s="147">
        <v>485</v>
      </c>
      <c r="X40" s="148">
        <f t="shared" si="2"/>
        <v>3.0927835051546393E-2</v>
      </c>
      <c r="Y40" s="83">
        <f t="shared" si="3"/>
        <v>15</v>
      </c>
    </row>
    <row r="41" spans="1:25" x14ac:dyDescent="0.45">
      <c r="A41" s="145" t="s">
        <v>1895</v>
      </c>
      <c r="B41" s="145" t="s">
        <v>1890</v>
      </c>
      <c r="C41" s="145" t="s">
        <v>1891</v>
      </c>
      <c r="D41" s="145">
        <v>0</v>
      </c>
      <c r="E41" s="145">
        <v>323</v>
      </c>
      <c r="F41" s="145">
        <v>331</v>
      </c>
      <c r="G41" s="145" t="s">
        <v>1891</v>
      </c>
      <c r="H41" s="145">
        <v>22</v>
      </c>
      <c r="I41" s="145">
        <v>6</v>
      </c>
      <c r="J41" s="145">
        <v>57</v>
      </c>
      <c r="K41" s="145">
        <v>37</v>
      </c>
      <c r="L41" s="146">
        <v>1</v>
      </c>
      <c r="M41" s="145">
        <v>230</v>
      </c>
      <c r="N41" s="145">
        <v>331</v>
      </c>
      <c r="O41" s="146">
        <v>3</v>
      </c>
      <c r="P41" s="145" t="s">
        <v>1891</v>
      </c>
      <c r="Q41" s="145" t="s">
        <v>1891</v>
      </c>
      <c r="R41" s="145">
        <v>15</v>
      </c>
      <c r="S41" s="145">
        <v>8</v>
      </c>
      <c r="T41" s="145">
        <v>267</v>
      </c>
      <c r="U41" s="145">
        <v>37</v>
      </c>
      <c r="V41" s="145">
        <v>26</v>
      </c>
      <c r="W41" s="147">
        <v>324</v>
      </c>
      <c r="X41" s="148">
        <f t="shared" si="2"/>
        <v>1.2345679012345678E-2</v>
      </c>
      <c r="Y41" s="83">
        <f t="shared" si="3"/>
        <v>4</v>
      </c>
    </row>
    <row r="42" spans="1:25" x14ac:dyDescent="0.45">
      <c r="A42" s="145" t="s">
        <v>1895</v>
      </c>
      <c r="B42" s="145" t="s">
        <v>1892</v>
      </c>
      <c r="C42" s="145">
        <v>1</v>
      </c>
      <c r="D42" s="145">
        <v>3</v>
      </c>
      <c r="E42" s="145">
        <v>515</v>
      </c>
      <c r="F42" s="145">
        <v>519</v>
      </c>
      <c r="G42" s="145">
        <v>3</v>
      </c>
      <c r="H42" s="145">
        <v>27</v>
      </c>
      <c r="I42" s="145">
        <v>10</v>
      </c>
      <c r="J42" s="145">
        <v>103</v>
      </c>
      <c r="K42" s="145">
        <v>63</v>
      </c>
      <c r="L42" s="146">
        <v>3</v>
      </c>
      <c r="M42" s="145">
        <v>436</v>
      </c>
      <c r="N42" s="145">
        <v>519</v>
      </c>
      <c r="O42" s="146">
        <v>16</v>
      </c>
      <c r="P42" s="145">
        <v>6</v>
      </c>
      <c r="Q42" s="145">
        <v>7</v>
      </c>
      <c r="R42" s="145">
        <v>78</v>
      </c>
      <c r="S42" s="145">
        <v>17</v>
      </c>
      <c r="T42" s="145">
        <v>422</v>
      </c>
      <c r="U42" s="145">
        <v>61</v>
      </c>
      <c r="V42" s="145">
        <v>60</v>
      </c>
      <c r="W42" s="147">
        <v>528</v>
      </c>
      <c r="X42" s="148">
        <f t="shared" si="2"/>
        <v>3.5984848484848488E-2</v>
      </c>
      <c r="Y42" s="83">
        <f t="shared" si="3"/>
        <v>19</v>
      </c>
    </row>
    <row r="43" spans="1:25" s="79" customFormat="1" ht="14.1" x14ac:dyDescent="0.5">
      <c r="A43" s="79" t="s">
        <v>1896</v>
      </c>
      <c r="C43" s="79">
        <f t="shared" ref="C43:V43" si="4">SUM(C35:C42)</f>
        <v>2</v>
      </c>
      <c r="D43" s="79">
        <f t="shared" si="4"/>
        <v>10</v>
      </c>
      <c r="E43" s="79">
        <f t="shared" si="4"/>
        <v>3319</v>
      </c>
      <c r="F43" s="79">
        <f t="shared" si="4"/>
        <v>3339</v>
      </c>
      <c r="G43" s="79">
        <f t="shared" si="4"/>
        <v>12</v>
      </c>
      <c r="H43" s="79">
        <f t="shared" si="4"/>
        <v>184</v>
      </c>
      <c r="I43" s="79">
        <f t="shared" si="4"/>
        <v>51</v>
      </c>
      <c r="J43" s="79">
        <f t="shared" si="4"/>
        <v>664</v>
      </c>
      <c r="K43" s="79">
        <f t="shared" si="4"/>
        <v>364</v>
      </c>
      <c r="L43" s="149">
        <f t="shared" si="4"/>
        <v>24</v>
      </c>
      <c r="M43" s="79">
        <f t="shared" si="4"/>
        <v>3047</v>
      </c>
      <c r="N43" s="79">
        <f t="shared" si="4"/>
        <v>3342</v>
      </c>
      <c r="O43" s="149">
        <f t="shared" si="4"/>
        <v>57</v>
      </c>
      <c r="P43" s="79">
        <f t="shared" si="4"/>
        <v>16</v>
      </c>
      <c r="Q43" s="79">
        <f t="shared" si="4"/>
        <v>18</v>
      </c>
      <c r="R43" s="79">
        <f t="shared" si="4"/>
        <v>318</v>
      </c>
      <c r="S43" s="79">
        <f t="shared" si="4"/>
        <v>88</v>
      </c>
      <c r="T43" s="79">
        <f t="shared" si="4"/>
        <v>2686</v>
      </c>
      <c r="U43" s="79">
        <f t="shared" si="4"/>
        <v>430</v>
      </c>
      <c r="V43" s="79">
        <f t="shared" si="4"/>
        <v>376</v>
      </c>
      <c r="W43" s="79">
        <f t="shared" ref="W43" si="5">SUM(W35:W42)</f>
        <v>3360</v>
      </c>
      <c r="X43" s="150">
        <f>SUM(O43,L43)/W43</f>
        <v>2.4107142857142858E-2</v>
      </c>
      <c r="Y43" s="79">
        <f>SUM(Y35:Y42)</f>
        <v>81</v>
      </c>
    </row>
    <row r="45" spans="1:25" ht="14.1" x14ac:dyDescent="0.5">
      <c r="U45" s="79" t="s">
        <v>1897</v>
      </c>
      <c r="V45" s="83" t="s">
        <v>1898</v>
      </c>
      <c r="W45" s="83" t="s">
        <v>1899</v>
      </c>
      <c r="X45" s="83" t="s">
        <v>1900</v>
      </c>
    </row>
    <row r="46" spans="1:25" x14ac:dyDescent="0.45">
      <c r="U46" s="151">
        <v>43571</v>
      </c>
    </row>
    <row r="47" spans="1:25" x14ac:dyDescent="0.45">
      <c r="U47" s="151">
        <v>43658</v>
      </c>
    </row>
    <row r="49" spans="21:26" ht="14.1" x14ac:dyDescent="0.5">
      <c r="U49" s="152">
        <f>_xlfn.DAYS(U47,U46)</f>
        <v>87</v>
      </c>
      <c r="V49" s="79">
        <v>66</v>
      </c>
      <c r="W49" s="153">
        <f>U49/U55*W43</f>
        <v>2415.8677685950415</v>
      </c>
      <c r="X49" s="148">
        <f>V49/W49</f>
        <v>2.7319376026272577E-2</v>
      </c>
      <c r="Y49" s="83">
        <v>27</v>
      </c>
      <c r="Z49" s="83" t="s">
        <v>1901</v>
      </c>
    </row>
    <row r="51" spans="21:26" ht="14.1" x14ac:dyDescent="0.5">
      <c r="U51" s="79" t="s">
        <v>1902</v>
      </c>
    </row>
    <row r="52" spans="21:26" x14ac:dyDescent="0.45">
      <c r="U52" s="151">
        <v>43556</v>
      </c>
    </row>
    <row r="53" spans="21:26" x14ac:dyDescent="0.45">
      <c r="U53" s="151">
        <v>43677</v>
      </c>
    </row>
    <row r="55" spans="21:26" ht="14.1" x14ac:dyDescent="0.5">
      <c r="U55" s="152">
        <f>_xlfn.DAYS(U53,U52)</f>
        <v>121</v>
      </c>
      <c r="V55" s="79">
        <v>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E99D-9AE2-4B90-A62B-F74A27404269}">
  <dimension ref="B3:P141"/>
  <sheetViews>
    <sheetView topLeftCell="E77" zoomScale="85" zoomScaleNormal="85" workbookViewId="0">
      <selection activeCell="W86" sqref="W86"/>
    </sheetView>
  </sheetViews>
  <sheetFormatPr defaultRowHeight="14.4" x14ac:dyDescent="0.55000000000000004"/>
  <cols>
    <col min="2" max="2" width="37.89453125" bestFit="1" customWidth="1"/>
    <col min="3" max="3" width="11" customWidth="1"/>
    <col min="6" max="6" width="31.5234375" bestFit="1" customWidth="1"/>
    <col min="8" max="8" width="8.89453125" customWidth="1"/>
    <col min="9" max="9" width="12.3125" customWidth="1"/>
    <col min="12" max="12" width="10.1015625" bestFit="1" customWidth="1"/>
  </cols>
  <sheetData>
    <row r="3" spans="2:16" s="154" customFormat="1" ht="12.3" x14ac:dyDescent="0.4">
      <c r="E3" s="155"/>
      <c r="F3" s="155"/>
    </row>
    <row r="4" spans="2:16" s="154" customFormat="1" ht="19.5" hidden="1" customHeight="1" x14ac:dyDescent="0.4">
      <c r="B4" s="204" t="s">
        <v>1903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</row>
    <row r="5" spans="2:16" s="154" customFormat="1" ht="9" hidden="1" customHeight="1" x14ac:dyDescent="0.6">
      <c r="I5" s="156" t="s">
        <v>1904</v>
      </c>
      <c r="J5" s="207" t="s">
        <v>1905</v>
      </c>
      <c r="K5" s="208"/>
    </row>
    <row r="6" spans="2:16" s="154" customFormat="1" ht="12.6" thickBot="1" x14ac:dyDescent="0.45">
      <c r="E6" s="157"/>
      <c r="I6" s="158"/>
      <c r="J6" s="159" t="s">
        <v>460</v>
      </c>
      <c r="K6" s="160" t="s">
        <v>429</v>
      </c>
    </row>
    <row r="7" spans="2:16" s="154" customFormat="1" ht="13.5" customHeight="1" x14ac:dyDescent="0.55000000000000004">
      <c r="E7" s="157"/>
      <c r="I7" s="161" t="s">
        <v>1906</v>
      </c>
      <c r="J7" s="162">
        <v>41.698433717213064</v>
      </c>
      <c r="K7" s="163">
        <v>31.302526341766679</v>
      </c>
    </row>
    <row r="8" spans="2:16" s="154" customFormat="1" ht="14.25" customHeight="1" x14ac:dyDescent="0.55000000000000004">
      <c r="E8" s="164"/>
      <c r="I8" s="165" t="s">
        <v>1907</v>
      </c>
      <c r="J8" s="162">
        <v>12.320982805638694</v>
      </c>
      <c r="K8" s="163">
        <v>9.5472622588799876</v>
      </c>
    </row>
    <row r="9" spans="2:16" s="154" customFormat="1" x14ac:dyDescent="0.55000000000000004">
      <c r="E9" s="164"/>
      <c r="I9" s="165" t="s">
        <v>1908</v>
      </c>
      <c r="J9" s="162">
        <v>12.320982805638694</v>
      </c>
      <c r="K9" s="163">
        <v>15.002840692525696</v>
      </c>
    </row>
    <row r="10" spans="2:16" s="154" customFormat="1" x14ac:dyDescent="0.55000000000000004">
      <c r="E10" s="164"/>
      <c r="I10" s="161" t="s">
        <v>1909</v>
      </c>
      <c r="J10" s="162">
        <v>7.4022073726674007</v>
      </c>
      <c r="K10" s="163">
        <v>7.3154092316316079</v>
      </c>
    </row>
    <row r="11" spans="2:16" s="154" customFormat="1" x14ac:dyDescent="0.55000000000000004">
      <c r="E11" s="164"/>
      <c r="I11" s="161" t="s">
        <v>1772</v>
      </c>
      <c r="J11" s="162">
        <v>19.818558438476281</v>
      </c>
      <c r="K11" s="163">
        <v>8.8076066047791208</v>
      </c>
    </row>
    <row r="12" spans="2:16" s="154" customFormat="1" x14ac:dyDescent="0.55000000000000004">
      <c r="E12" s="164"/>
      <c r="I12" s="161" t="s">
        <v>1778</v>
      </c>
      <c r="J12" s="162">
        <v>11.861915169651592</v>
      </c>
      <c r="K12" s="163">
        <v>9.7610783682960189</v>
      </c>
    </row>
    <row r="13" spans="2:16" s="154" customFormat="1" x14ac:dyDescent="0.55000000000000004">
      <c r="E13" s="164"/>
      <c r="I13" s="161" t="s">
        <v>1782</v>
      </c>
      <c r="J13" s="162">
        <v>38.686140348871724</v>
      </c>
      <c r="K13" s="163">
        <v>38.465313783590311</v>
      </c>
    </row>
    <row r="14" spans="2:16" s="154" customFormat="1" x14ac:dyDescent="0.55000000000000004">
      <c r="E14" s="164"/>
      <c r="I14" s="161" t="s">
        <v>1790</v>
      </c>
      <c r="J14" s="162">
        <v>38.319733169895215</v>
      </c>
      <c r="K14" s="163">
        <v>52.353391387523892</v>
      </c>
    </row>
    <row r="15" spans="2:16" s="154" customFormat="1" x14ac:dyDescent="0.55000000000000004">
      <c r="E15" s="164"/>
      <c r="I15" s="161" t="s">
        <v>1795</v>
      </c>
      <c r="J15" s="162">
        <v>42.125604838314651</v>
      </c>
      <c r="K15" s="163">
        <v>51.734182756617642</v>
      </c>
    </row>
    <row r="16" spans="2:16" s="154" customFormat="1" x14ac:dyDescent="0.55000000000000004">
      <c r="E16" s="164"/>
      <c r="I16" s="161" t="s">
        <v>1800</v>
      </c>
      <c r="J16" s="162">
        <v>51.917614163125137</v>
      </c>
      <c r="K16" s="163">
        <v>42.148812942518809</v>
      </c>
    </row>
    <row r="17" spans="2:13" s="154" customFormat="1" x14ac:dyDescent="0.55000000000000004">
      <c r="E17" s="164"/>
      <c r="I17" s="161" t="s">
        <v>1805</v>
      </c>
      <c r="J17" s="162">
        <v>55.983897468746669</v>
      </c>
      <c r="K17" s="163">
        <v>92.31886604341004</v>
      </c>
    </row>
    <row r="18" spans="2:13" s="154" customFormat="1" x14ac:dyDescent="0.55000000000000004">
      <c r="E18" s="164"/>
      <c r="I18" s="161" t="s">
        <v>1809</v>
      </c>
      <c r="J18" s="162">
        <v>62.0113451919215</v>
      </c>
      <c r="K18" s="163">
        <v>69.739829921628044</v>
      </c>
    </row>
    <row r="19" spans="2:13" s="154" customFormat="1" x14ac:dyDescent="0.55000000000000004">
      <c r="E19" s="164"/>
      <c r="I19" s="161" t="s">
        <v>1811</v>
      </c>
      <c r="J19" s="162">
        <v>90.333781220825344</v>
      </c>
      <c r="K19" s="163">
        <v>57.794423317771603</v>
      </c>
    </row>
    <row r="20" spans="2:13" s="154" customFormat="1" x14ac:dyDescent="0.55000000000000004">
      <c r="E20" s="164"/>
      <c r="I20" s="161" t="s">
        <v>1813</v>
      </c>
      <c r="J20" s="162">
        <v>116.24043535360684</v>
      </c>
      <c r="K20" s="163">
        <v>116.24798099238703</v>
      </c>
    </row>
    <row r="21" spans="2:13" s="154" customFormat="1" x14ac:dyDescent="0.55000000000000004">
      <c r="E21" s="164"/>
      <c r="I21" s="161" t="s">
        <v>1815</v>
      </c>
      <c r="J21" s="162">
        <v>96.870409919529962</v>
      </c>
      <c r="K21" s="163">
        <v>86.993913584541787</v>
      </c>
    </row>
    <row r="22" spans="2:13" s="154" customFormat="1" x14ac:dyDescent="0.55000000000000004">
      <c r="E22" s="164"/>
      <c r="I22" s="161" t="s">
        <v>1820</v>
      </c>
      <c r="J22" s="162">
        <v>228.88654679399144</v>
      </c>
      <c r="K22" s="163">
        <v>229.33747282713747</v>
      </c>
    </row>
    <row r="23" spans="2:13" s="154" customFormat="1" x14ac:dyDescent="0.55000000000000004">
      <c r="E23" s="164"/>
      <c r="I23" s="161" t="s">
        <v>1824</v>
      </c>
      <c r="J23" s="162">
        <v>309.27297475649243</v>
      </c>
      <c r="K23" s="163">
        <v>274.55569824764905</v>
      </c>
    </row>
    <row r="24" spans="2:13" s="154" customFormat="1" ht="14.7" thickBot="1" x14ac:dyDescent="0.6">
      <c r="E24" s="164"/>
      <c r="I24" s="161" t="s">
        <v>1827</v>
      </c>
      <c r="J24" s="166">
        <v>406.38171965622575</v>
      </c>
      <c r="K24" s="167">
        <v>544.1510573924038</v>
      </c>
    </row>
    <row r="25" spans="2:13" s="154" customFormat="1" ht="12.3" x14ac:dyDescent="0.4">
      <c r="E25" s="164"/>
    </row>
    <row r="26" spans="2:13" s="154" customFormat="1" ht="12.3" x14ac:dyDescent="0.4">
      <c r="B26" s="168"/>
    </row>
    <row r="31" spans="2:13" x14ac:dyDescent="0.55000000000000004">
      <c r="J31" t="s">
        <v>1910</v>
      </c>
    </row>
    <row r="32" spans="2:13" x14ac:dyDescent="0.55000000000000004">
      <c r="J32" t="s">
        <v>1911</v>
      </c>
      <c r="K32" t="s">
        <v>1912</v>
      </c>
      <c r="M32" t="s">
        <v>1913</v>
      </c>
    </row>
    <row r="33" spans="6:12" ht="14.7" thickBot="1" x14ac:dyDescent="0.6">
      <c r="J33" t="s">
        <v>429</v>
      </c>
      <c r="K33" t="s">
        <v>460</v>
      </c>
    </row>
    <row r="34" spans="6:12" x14ac:dyDescent="0.55000000000000004">
      <c r="F34" s="169"/>
      <c r="G34" s="170">
        <v>0</v>
      </c>
      <c r="H34">
        <v>70870</v>
      </c>
      <c r="I34" s="165" t="s">
        <v>1914</v>
      </c>
      <c r="J34" s="171">
        <v>-70870</v>
      </c>
      <c r="K34" s="171">
        <v>70122</v>
      </c>
    </row>
    <row r="35" spans="6:12" x14ac:dyDescent="0.55000000000000004">
      <c r="F35" s="172"/>
      <c r="G35" s="173">
        <v>43834</v>
      </c>
      <c r="H35">
        <v>73933</v>
      </c>
      <c r="I35" s="165" t="s">
        <v>1908</v>
      </c>
      <c r="J35" s="171">
        <f t="shared" ref="J35:J50" si="0">-H35</f>
        <v>-73933</v>
      </c>
      <c r="K35" s="171">
        <v>73732</v>
      </c>
    </row>
    <row r="36" spans="6:12" x14ac:dyDescent="0.55000000000000004">
      <c r="F36" s="172"/>
      <c r="G36" s="173">
        <v>43960</v>
      </c>
      <c r="H36">
        <v>82705</v>
      </c>
      <c r="I36" s="161" t="s">
        <v>1909</v>
      </c>
      <c r="J36" s="171">
        <f t="shared" si="0"/>
        <v>-82705</v>
      </c>
      <c r="K36" s="171">
        <v>81818</v>
      </c>
    </row>
    <row r="37" spans="6:12" x14ac:dyDescent="0.55000000000000004">
      <c r="F37" s="172"/>
      <c r="G37" s="173">
        <v>44118</v>
      </c>
      <c r="H37">
        <v>68693</v>
      </c>
      <c r="I37" s="161" t="s">
        <v>1772</v>
      </c>
      <c r="J37" s="171">
        <f t="shared" si="0"/>
        <v>-68693</v>
      </c>
      <c r="K37" s="171">
        <v>66211</v>
      </c>
    </row>
    <row r="38" spans="6:12" x14ac:dyDescent="0.55000000000000004">
      <c r="F38" s="172"/>
      <c r="G38" s="174" t="s">
        <v>1772</v>
      </c>
      <c r="H38">
        <v>61983</v>
      </c>
      <c r="I38" s="161" t="s">
        <v>1778</v>
      </c>
      <c r="J38" s="171">
        <f t="shared" si="0"/>
        <v>-61983</v>
      </c>
      <c r="K38" s="171">
        <v>51057</v>
      </c>
    </row>
    <row r="39" spans="6:12" x14ac:dyDescent="0.55000000000000004">
      <c r="F39" s="172"/>
      <c r="G39" s="174" t="s">
        <v>1778</v>
      </c>
      <c r="H39">
        <v>52430</v>
      </c>
      <c r="I39" s="161" t="s">
        <v>1782</v>
      </c>
      <c r="J39" s="171">
        <f t="shared" si="0"/>
        <v>-52430</v>
      </c>
      <c r="K39" s="171">
        <v>44356</v>
      </c>
    </row>
    <row r="40" spans="6:12" x14ac:dyDescent="0.55000000000000004">
      <c r="F40" s="172"/>
      <c r="G40" s="174" t="s">
        <v>1782</v>
      </c>
      <c r="H40">
        <v>48152</v>
      </c>
      <c r="I40" s="161" t="s">
        <v>1790</v>
      </c>
      <c r="J40" s="171">
        <f t="shared" si="0"/>
        <v>-48152</v>
      </c>
      <c r="K40" s="171">
        <v>42146</v>
      </c>
    </row>
    <row r="41" spans="6:12" x14ac:dyDescent="0.55000000000000004">
      <c r="F41" s="172"/>
      <c r="G41" s="174" t="s">
        <v>1790</v>
      </c>
      <c r="H41">
        <v>29237</v>
      </c>
      <c r="I41" s="161" t="s">
        <v>1795</v>
      </c>
      <c r="J41" s="171">
        <f t="shared" si="0"/>
        <v>-29237</v>
      </c>
      <c r="K41" s="171">
        <v>33546</v>
      </c>
    </row>
    <row r="42" spans="6:12" x14ac:dyDescent="0.55000000000000004">
      <c r="F42" s="172"/>
      <c r="G42" s="174" t="s">
        <v>1795</v>
      </c>
      <c r="H42">
        <v>23924</v>
      </c>
      <c r="I42" s="161" t="s">
        <v>1800</v>
      </c>
      <c r="J42" s="171">
        <f t="shared" si="0"/>
        <v>-23924</v>
      </c>
      <c r="K42" s="171">
        <v>27219</v>
      </c>
    </row>
    <row r="43" spans="6:12" x14ac:dyDescent="0.55000000000000004">
      <c r="F43" s="172"/>
      <c r="G43" s="174" t="s">
        <v>1800</v>
      </c>
      <c r="H43">
        <v>16384</v>
      </c>
      <c r="I43" s="161" t="s">
        <v>1805</v>
      </c>
      <c r="J43" s="171">
        <f t="shared" si="0"/>
        <v>-16384</v>
      </c>
      <c r="K43" s="171">
        <v>18030</v>
      </c>
    </row>
    <row r="44" spans="6:12" x14ac:dyDescent="0.55000000000000004">
      <c r="F44" s="172"/>
      <c r="G44" s="174" t="s">
        <v>1805</v>
      </c>
      <c r="H44">
        <v>14459</v>
      </c>
      <c r="I44" s="161" t="s">
        <v>1809</v>
      </c>
      <c r="J44" s="171">
        <f t="shared" si="0"/>
        <v>-14459</v>
      </c>
      <c r="K44" s="171">
        <v>13022</v>
      </c>
    </row>
    <row r="45" spans="6:12" x14ac:dyDescent="0.55000000000000004">
      <c r="F45" s="172"/>
      <c r="G45" s="174" t="s">
        <v>1809</v>
      </c>
      <c r="H45">
        <v>13958</v>
      </c>
      <c r="I45" s="161" t="s">
        <v>1811</v>
      </c>
      <c r="J45" s="171">
        <f t="shared" si="0"/>
        <v>-13958</v>
      </c>
      <c r="K45" s="171">
        <v>11174</v>
      </c>
      <c r="L45" s="171"/>
    </row>
    <row r="46" spans="6:12" x14ac:dyDescent="0.55000000000000004">
      <c r="F46" s="172"/>
      <c r="G46" s="174" t="s">
        <v>1811</v>
      </c>
      <c r="H46">
        <v>12144</v>
      </c>
      <c r="I46" s="161" t="s">
        <v>1813</v>
      </c>
      <c r="J46" s="171">
        <f t="shared" si="0"/>
        <v>-12144</v>
      </c>
      <c r="K46" s="171">
        <v>9552</v>
      </c>
      <c r="L46" s="171"/>
    </row>
    <row r="47" spans="6:12" x14ac:dyDescent="0.55000000000000004">
      <c r="F47" s="172"/>
      <c r="G47" s="174" t="s">
        <v>1813</v>
      </c>
      <c r="H47">
        <v>9273</v>
      </c>
      <c r="I47" s="161" t="s">
        <v>1815</v>
      </c>
      <c r="J47" s="171">
        <f t="shared" si="0"/>
        <v>-9273</v>
      </c>
      <c r="K47" s="171">
        <v>7294</v>
      </c>
      <c r="L47" s="171"/>
    </row>
    <row r="48" spans="6:12" x14ac:dyDescent="0.55000000000000004">
      <c r="F48" s="172"/>
      <c r="G48" s="174" t="s">
        <v>1815</v>
      </c>
      <c r="H48">
        <v>7035</v>
      </c>
      <c r="I48" s="161" t="s">
        <v>1820</v>
      </c>
      <c r="J48" s="171">
        <f t="shared" si="0"/>
        <v>-7035</v>
      </c>
      <c r="K48" s="171">
        <v>5733</v>
      </c>
      <c r="L48" s="171"/>
    </row>
    <row r="49" spans="2:16" x14ac:dyDescent="0.55000000000000004">
      <c r="F49" s="172"/>
      <c r="G49" s="174" t="s">
        <v>1820</v>
      </c>
      <c r="H49">
        <v>4040</v>
      </c>
      <c r="I49" s="161" t="s">
        <v>1824</v>
      </c>
      <c r="J49" s="171">
        <f t="shared" si="0"/>
        <v>-4040</v>
      </c>
      <c r="K49" s="171">
        <v>2611</v>
      </c>
      <c r="L49" s="171"/>
    </row>
    <row r="50" spans="2:16" x14ac:dyDescent="0.55000000000000004">
      <c r="F50" s="172"/>
      <c r="G50" s="174" t="s">
        <v>1824</v>
      </c>
      <c r="H50">
        <v>5374</v>
      </c>
      <c r="I50" s="161" t="s">
        <v>1827</v>
      </c>
      <c r="J50" s="171">
        <f t="shared" si="0"/>
        <v>-5374</v>
      </c>
      <c r="K50" s="171">
        <v>3229</v>
      </c>
      <c r="L50" s="171"/>
    </row>
    <row r="51" spans="2:16" ht="14.7" thickBot="1" x14ac:dyDescent="0.6">
      <c r="F51" s="172"/>
      <c r="G51" s="175" t="s">
        <v>1827</v>
      </c>
      <c r="H51">
        <f>SUM(H34:H50)</f>
        <v>594594</v>
      </c>
      <c r="I51" s="161" t="s">
        <v>1827</v>
      </c>
      <c r="K51" s="176">
        <f>SUM(K34:K50)</f>
        <v>560852</v>
      </c>
    </row>
    <row r="53" spans="2:16" x14ac:dyDescent="0.55000000000000004">
      <c r="J53" s="177"/>
      <c r="K53" s="177"/>
    </row>
    <row r="54" spans="2:16" x14ac:dyDescent="0.55000000000000004">
      <c r="H54" s="178" t="s">
        <v>1915</v>
      </c>
      <c r="K54" s="177"/>
    </row>
    <row r="58" spans="2:16" ht="15.3" x14ac:dyDescent="0.55000000000000004">
      <c r="B58" s="49" t="s">
        <v>1916</v>
      </c>
      <c r="C58" s="75">
        <v>21042.79731829101</v>
      </c>
      <c r="J58" s="177"/>
      <c r="K58" s="177"/>
    </row>
    <row r="61" spans="2:16" x14ac:dyDescent="0.55000000000000004">
      <c r="M61" t="s">
        <v>1917</v>
      </c>
    </row>
    <row r="62" spans="2:16" s="154" customFormat="1" ht="12.6" thickBot="1" x14ac:dyDescent="0.45">
      <c r="E62" s="155"/>
      <c r="F62" s="155"/>
    </row>
    <row r="63" spans="2:16" s="154" customFormat="1" ht="19.5" hidden="1" customHeight="1" x14ac:dyDescent="0.4">
      <c r="B63" s="204" t="s">
        <v>1903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6"/>
    </row>
    <row r="64" spans="2:16" s="154" customFormat="1" ht="9" hidden="1" customHeight="1" x14ac:dyDescent="0.4"/>
    <row r="65" spans="5:11" s="154" customFormat="1" ht="31.5" customHeight="1" x14ac:dyDescent="0.6">
      <c r="E65" s="209"/>
      <c r="I65" s="156" t="s">
        <v>1904</v>
      </c>
      <c r="J65" s="207" t="s">
        <v>1905</v>
      </c>
      <c r="K65" s="208"/>
    </row>
    <row r="66" spans="5:11" s="154" customFormat="1" ht="13.5" customHeight="1" thickBot="1" x14ac:dyDescent="0.6">
      <c r="E66" s="209"/>
      <c r="H66" t="s">
        <v>429</v>
      </c>
      <c r="I66" s="158"/>
      <c r="J66" s="159" t="s">
        <v>429</v>
      </c>
      <c r="K66" s="160" t="s">
        <v>460</v>
      </c>
    </row>
    <row r="67" spans="5:11" s="154" customFormat="1" ht="14.25" customHeight="1" x14ac:dyDescent="0.55000000000000004">
      <c r="E67" s="164"/>
      <c r="H67" s="179">
        <v>161.194163549026</v>
      </c>
      <c r="I67" s="165" t="s">
        <v>1914</v>
      </c>
      <c r="J67" s="180">
        <f>-1*H67</f>
        <v>-161.194163549026</v>
      </c>
      <c r="K67" s="181">
        <v>211.50053655547046</v>
      </c>
    </row>
    <row r="68" spans="5:11" s="154" customFormat="1" x14ac:dyDescent="0.55000000000000004">
      <c r="E68" s="164"/>
      <c r="H68" s="179">
        <v>15.002462220941196</v>
      </c>
      <c r="I68" s="165" t="s">
        <v>1908</v>
      </c>
      <c r="J68" s="180">
        <f t="shared" ref="J68:J83" si="1">-1*H68</f>
        <v>-15.002462220941196</v>
      </c>
      <c r="K68" s="181">
        <v>12.320719227953893</v>
      </c>
    </row>
    <row r="69" spans="5:11" s="154" customFormat="1" x14ac:dyDescent="0.55000000000000004">
      <c r="E69" s="164"/>
      <c r="H69" s="179">
        <v>7.3152246882787919</v>
      </c>
      <c r="I69" s="161" t="s">
        <v>1909</v>
      </c>
      <c r="J69" s="180">
        <f t="shared" si="1"/>
        <v>-7.3152246882787919</v>
      </c>
      <c r="K69" s="181">
        <v>7.402049020309275</v>
      </c>
    </row>
    <row r="70" spans="5:11" s="154" customFormat="1" x14ac:dyDescent="0.55000000000000004">
      <c r="E70" s="164"/>
      <c r="H70" s="179">
        <v>8.8073844182681995</v>
      </c>
      <c r="I70" s="161" t="s">
        <v>1772</v>
      </c>
      <c r="J70" s="180">
        <f t="shared" si="1"/>
        <v>-8.8073844182681995</v>
      </c>
      <c r="K70" s="181">
        <v>19.818134468259643</v>
      </c>
    </row>
    <row r="71" spans="5:11" s="154" customFormat="1" x14ac:dyDescent="0.55000000000000004">
      <c r="E71" s="164"/>
      <c r="H71" s="179">
        <v>9.7608321288756184</v>
      </c>
      <c r="I71" s="161" t="s">
        <v>1778</v>
      </c>
      <c r="J71" s="180">
        <f t="shared" si="1"/>
        <v>-9.7608321288756184</v>
      </c>
      <c r="K71" s="181">
        <v>11.861661412610696</v>
      </c>
    </row>
    <row r="72" spans="5:11" s="154" customFormat="1" x14ac:dyDescent="0.55000000000000004">
      <c r="E72" s="164"/>
      <c r="H72" s="179">
        <v>38.464343432137916</v>
      </c>
      <c r="I72" s="161" t="s">
        <v>1782</v>
      </c>
      <c r="J72" s="180">
        <f t="shared" si="1"/>
        <v>-38.464343432137916</v>
      </c>
      <c r="K72" s="181">
        <v>38.685312752285654</v>
      </c>
    </row>
    <row r="73" spans="5:11" s="154" customFormat="1" x14ac:dyDescent="0.55000000000000004">
      <c r="E73" s="164"/>
      <c r="H73" s="179">
        <v>52.35207068623815</v>
      </c>
      <c r="I73" s="161" t="s">
        <v>1790</v>
      </c>
      <c r="J73" s="180">
        <f t="shared" si="1"/>
        <v>-52.35207068623815</v>
      </c>
      <c r="K73" s="181">
        <v>38.318913411706248</v>
      </c>
    </row>
    <row r="74" spans="5:11" s="154" customFormat="1" x14ac:dyDescent="0.55000000000000004">
      <c r="E74" s="164"/>
      <c r="H74" s="179">
        <v>51.732877675898465</v>
      </c>
      <c r="I74" s="161" t="s">
        <v>1795</v>
      </c>
      <c r="J74" s="180">
        <f t="shared" si="1"/>
        <v>-51.732877675898465</v>
      </c>
      <c r="K74" s="181">
        <v>42.124703662688546</v>
      </c>
    </row>
    <row r="75" spans="5:11" s="154" customFormat="1" x14ac:dyDescent="0.55000000000000004">
      <c r="E75" s="164"/>
      <c r="H75" s="179">
        <v>42.147749668679793</v>
      </c>
      <c r="I75" s="161" t="s">
        <v>1800</v>
      </c>
      <c r="J75" s="180">
        <f t="shared" si="1"/>
        <v>-42.147749668679793</v>
      </c>
      <c r="K75" s="181">
        <v>51.916503511097027</v>
      </c>
    </row>
    <row r="76" spans="5:11" s="154" customFormat="1" x14ac:dyDescent="0.55000000000000004">
      <c r="E76" s="164"/>
      <c r="H76" s="179">
        <v>92.3165371466213</v>
      </c>
      <c r="I76" s="161" t="s">
        <v>1805</v>
      </c>
      <c r="J76" s="180">
        <f t="shared" si="1"/>
        <v>-92.3165371466213</v>
      </c>
      <c r="K76" s="181">
        <v>55.982699828403064</v>
      </c>
    </row>
    <row r="77" spans="5:11" s="154" customFormat="1" x14ac:dyDescent="0.55000000000000004">
      <c r="E77" s="164"/>
      <c r="H77" s="179">
        <v>69.738070618541784</v>
      </c>
      <c r="I77" s="161" t="s">
        <v>1809</v>
      </c>
      <c r="J77" s="180">
        <f t="shared" si="1"/>
        <v>-69.738070618541784</v>
      </c>
      <c r="K77" s="181">
        <v>62.010018608883861</v>
      </c>
    </row>
    <row r="78" spans="5:11" s="154" customFormat="1" x14ac:dyDescent="0.55000000000000004">
      <c r="E78" s="164"/>
      <c r="H78" s="179">
        <v>57.79296535741485</v>
      </c>
      <c r="I78" s="161" t="s">
        <v>1811</v>
      </c>
      <c r="J78" s="180">
        <f t="shared" si="1"/>
        <v>-57.79296535741485</v>
      </c>
      <c r="K78" s="181">
        <v>90.33184874763802</v>
      </c>
    </row>
    <row r="79" spans="5:11" s="154" customFormat="1" x14ac:dyDescent="0.55000000000000004">
      <c r="E79" s="164"/>
      <c r="H79" s="179">
        <v>116.2450484439142</v>
      </c>
      <c r="I79" s="161" t="s">
        <v>1813</v>
      </c>
      <c r="J79" s="180">
        <f t="shared" si="1"/>
        <v>-116.2450484439142</v>
      </c>
      <c r="K79" s="181">
        <v>116.23794867009188</v>
      </c>
    </row>
    <row r="80" spans="5:11" s="154" customFormat="1" x14ac:dyDescent="0.55000000000000004">
      <c r="E80" s="164"/>
      <c r="H80" s="179">
        <v>86.991719018526538</v>
      </c>
      <c r="I80" s="161" t="s">
        <v>1815</v>
      </c>
      <c r="J80" s="180">
        <f t="shared" si="1"/>
        <v>-86.991719018526538</v>
      </c>
      <c r="K80" s="181">
        <v>96.868337610950775</v>
      </c>
    </row>
    <row r="81" spans="2:14" s="154" customFormat="1" x14ac:dyDescent="0.55000000000000004">
      <c r="E81" s="164"/>
      <c r="H81" s="179">
        <v>229.33168740832878</v>
      </c>
      <c r="I81" s="161" t="s">
        <v>1820</v>
      </c>
      <c r="J81" s="180">
        <f t="shared" si="1"/>
        <v>-229.33168740832878</v>
      </c>
      <c r="K81" s="181">
        <v>228.88165031884515</v>
      </c>
    </row>
    <row r="82" spans="2:14" s="154" customFormat="1" x14ac:dyDescent="0.55000000000000004">
      <c r="E82" s="164"/>
      <c r="H82" s="179">
        <v>274.54877212397162</v>
      </c>
      <c r="I82" s="161" t="s">
        <v>1824</v>
      </c>
      <c r="J82" s="180">
        <f t="shared" si="1"/>
        <v>-274.54877212397162</v>
      </c>
      <c r="K82" s="181">
        <v>309.26635860776929</v>
      </c>
    </row>
    <row r="83" spans="2:14" s="154" customFormat="1" x14ac:dyDescent="0.55000000000000004">
      <c r="E83" s="164"/>
      <c r="H83" s="179">
        <v>544.13733027784474</v>
      </c>
      <c r="I83" s="161" t="s">
        <v>1827</v>
      </c>
      <c r="J83" s="182">
        <f t="shared" si="1"/>
        <v>-544.13733027784474</v>
      </c>
      <c r="K83" s="183">
        <v>406.37302610032185</v>
      </c>
    </row>
    <row r="84" spans="2:14" s="154" customFormat="1" x14ac:dyDescent="0.55000000000000004">
      <c r="E84" s="164"/>
      <c r="I84" s="161"/>
    </row>
    <row r="85" spans="2:14" s="154" customFormat="1" ht="12.3" x14ac:dyDescent="0.4">
      <c r="B85" s="168"/>
    </row>
    <row r="93" spans="2:14" x14ac:dyDescent="0.55000000000000004">
      <c r="F93" t="s">
        <v>1918</v>
      </c>
      <c r="G93">
        <v>13407.268005653988</v>
      </c>
      <c r="N93" t="s">
        <v>1919</v>
      </c>
    </row>
    <row r="94" spans="2:14" ht="14.7" thickBot="1" x14ac:dyDescent="0.6"/>
    <row r="95" spans="2:14" ht="14.7" x14ac:dyDescent="0.6">
      <c r="H95" s="154"/>
      <c r="I95" s="156" t="s">
        <v>1904</v>
      </c>
      <c r="J95" s="207" t="s">
        <v>1905</v>
      </c>
      <c r="K95" s="208"/>
    </row>
    <row r="96" spans="2:14" ht="14.7" thickBot="1" x14ac:dyDescent="0.6">
      <c r="H96" t="s">
        <v>429</v>
      </c>
      <c r="I96" s="158"/>
      <c r="J96" s="159" t="s">
        <v>429</v>
      </c>
      <c r="K96" s="160" t="s">
        <v>460</v>
      </c>
      <c r="L96" t="s">
        <v>1920</v>
      </c>
    </row>
    <row r="97" spans="6:12" x14ac:dyDescent="0.55000000000000004">
      <c r="F97" s="161"/>
      <c r="H97" s="179">
        <f t="shared" ref="H97:H113" si="2">I124/H34*100000</f>
        <v>1444.9793963583861</v>
      </c>
      <c r="I97" s="165" t="s">
        <v>1914</v>
      </c>
      <c r="J97" s="180">
        <f t="shared" ref="J97:J113" si="3">-1*H97</f>
        <v>-1444.9793963583861</v>
      </c>
      <c r="K97" s="181">
        <f t="shared" ref="K97:K113" si="4">J124/K34*100000</f>
        <v>1348.0552332298059</v>
      </c>
      <c r="L97" s="184">
        <f>K97-H97</f>
        <v>-96.924163128580176</v>
      </c>
    </row>
    <row r="98" spans="6:12" x14ac:dyDescent="0.55000000000000004">
      <c r="F98" s="165"/>
      <c r="H98" s="179">
        <f t="shared" si="2"/>
        <v>191.78512111886531</v>
      </c>
      <c r="I98" s="165" t="s">
        <v>1908</v>
      </c>
      <c r="J98" s="180">
        <f t="shared" si="3"/>
        <v>-191.78512111886531</v>
      </c>
      <c r="K98" s="181">
        <f t="shared" si="4"/>
        <v>192.30794444313281</v>
      </c>
      <c r="L98" s="184">
        <f>K98-H98</f>
        <v>0.522823324267506</v>
      </c>
    </row>
    <row r="99" spans="6:12" x14ac:dyDescent="0.55000000000000004">
      <c r="F99" s="165"/>
      <c r="H99" s="179">
        <f t="shared" si="2"/>
        <v>190.4929751618009</v>
      </c>
      <c r="I99" s="161" t="s">
        <v>1909</v>
      </c>
      <c r="J99" s="180">
        <f t="shared" si="3"/>
        <v>-190.4929751618009</v>
      </c>
      <c r="K99" s="181">
        <f t="shared" si="4"/>
        <v>154.04650820852859</v>
      </c>
      <c r="L99" s="184">
        <f>K99-H99</f>
        <v>-36.446466953272306</v>
      </c>
    </row>
    <row r="100" spans="6:12" x14ac:dyDescent="0.55000000000000004">
      <c r="F100" s="161"/>
      <c r="H100" s="179">
        <f t="shared" si="2"/>
        <v>321.08963235059525</v>
      </c>
      <c r="I100" s="161" t="s">
        <v>1772</v>
      </c>
      <c r="J100" s="180">
        <f t="shared" si="3"/>
        <v>-321.08963235059525</v>
      </c>
      <c r="K100" s="181">
        <f t="shared" si="4"/>
        <v>356.92078757510257</v>
      </c>
      <c r="L100" s="184">
        <f t="shared" ref="L100:L113" si="5">K100-H100</f>
        <v>35.831155224507313</v>
      </c>
    </row>
    <row r="101" spans="6:12" x14ac:dyDescent="0.55000000000000004">
      <c r="F101" s="161"/>
      <c r="H101" s="179">
        <f t="shared" si="2"/>
        <v>279.59591600652465</v>
      </c>
      <c r="I101" s="161" t="s">
        <v>1778</v>
      </c>
      <c r="J101" s="180">
        <f t="shared" si="3"/>
        <v>-279.59591600652465</v>
      </c>
      <c r="K101" s="181">
        <f t="shared" si="4"/>
        <v>555.42822177883806</v>
      </c>
      <c r="L101" s="184">
        <f t="shared" si="5"/>
        <v>275.83230577231342</v>
      </c>
    </row>
    <row r="102" spans="6:12" x14ac:dyDescent="0.55000000000000004">
      <c r="F102" s="161"/>
      <c r="H102" s="179">
        <f t="shared" si="2"/>
        <v>721.17741037223323</v>
      </c>
      <c r="I102" s="161" t="s">
        <v>1782</v>
      </c>
      <c r="J102" s="180">
        <f t="shared" si="3"/>
        <v>-721.17741037223323</v>
      </c>
      <c r="K102" s="181">
        <f t="shared" si="4"/>
        <v>1278.6770096204409</v>
      </c>
      <c r="L102" s="184">
        <f t="shared" si="5"/>
        <v>557.49959924820769</v>
      </c>
    </row>
    <row r="103" spans="6:12" x14ac:dyDescent="0.55000000000000004">
      <c r="F103" s="161"/>
      <c r="H103" s="179">
        <f t="shared" si="2"/>
        <v>1112.4367240524368</v>
      </c>
      <c r="I103" s="161" t="s">
        <v>1790</v>
      </c>
      <c r="J103" s="180">
        <f t="shared" si="3"/>
        <v>-1112.4367240524368</v>
      </c>
      <c r="K103" s="181">
        <f t="shared" si="4"/>
        <v>1383.1079957718396</v>
      </c>
      <c r="L103" s="184">
        <f t="shared" si="5"/>
        <v>270.67127171940274</v>
      </c>
    </row>
    <row r="104" spans="6:12" x14ac:dyDescent="0.55000000000000004">
      <c r="F104" s="161"/>
      <c r="H104" s="179">
        <f t="shared" si="2"/>
        <v>1293.2698849340281</v>
      </c>
      <c r="I104" s="161" t="s">
        <v>1795</v>
      </c>
      <c r="J104" s="180">
        <f t="shared" si="3"/>
        <v>-1293.2698849340281</v>
      </c>
      <c r="K104" s="181">
        <f t="shared" si="4"/>
        <v>1737.6876405473067</v>
      </c>
      <c r="L104" s="184">
        <f t="shared" si="5"/>
        <v>444.41775561327859</v>
      </c>
    </row>
    <row r="105" spans="6:12" x14ac:dyDescent="0.55000000000000004">
      <c r="F105" s="161"/>
      <c r="H105" s="179">
        <f t="shared" si="2"/>
        <v>1251.210954290161</v>
      </c>
      <c r="I105" s="161" t="s">
        <v>1800</v>
      </c>
      <c r="J105" s="180">
        <f t="shared" si="3"/>
        <v>-1251.210954290161</v>
      </c>
      <c r="K105" s="181">
        <f t="shared" si="4"/>
        <v>2141.6095223850971</v>
      </c>
      <c r="L105" s="184">
        <f t="shared" si="5"/>
        <v>890.39856809493608</v>
      </c>
    </row>
    <row r="106" spans="6:12" x14ac:dyDescent="0.55000000000000004">
      <c r="F106" s="161"/>
      <c r="H106" s="179">
        <f t="shared" si="2"/>
        <v>1442.3878336264108</v>
      </c>
      <c r="I106" s="161" t="s">
        <v>1805</v>
      </c>
      <c r="J106" s="180">
        <f t="shared" si="3"/>
        <v>-1442.3878336264108</v>
      </c>
      <c r="K106" s="181">
        <f t="shared" si="4"/>
        <v>2621.4178886450486</v>
      </c>
      <c r="L106" s="184">
        <f t="shared" si="5"/>
        <v>1179.0300550186378</v>
      </c>
    </row>
    <row r="107" spans="6:12" x14ac:dyDescent="0.55000000000000004">
      <c r="F107" s="161"/>
      <c r="H107" s="179">
        <f t="shared" si="2"/>
        <v>2397.1496869537887</v>
      </c>
      <c r="I107" s="161" t="s">
        <v>1809</v>
      </c>
      <c r="J107" s="180">
        <f t="shared" si="3"/>
        <v>-2397.1496869537887</v>
      </c>
      <c r="K107" s="181">
        <f t="shared" si="4"/>
        <v>2661.6792599957635</v>
      </c>
      <c r="L107" s="184">
        <f t="shared" si="5"/>
        <v>264.5295730419748</v>
      </c>
    </row>
    <row r="108" spans="6:12" x14ac:dyDescent="0.55000000000000004">
      <c r="F108" s="161"/>
      <c r="H108" s="179">
        <f t="shared" si="2"/>
        <v>1805.9574736502927</v>
      </c>
      <c r="I108" s="161" t="s">
        <v>1811</v>
      </c>
      <c r="J108" s="180">
        <f t="shared" si="3"/>
        <v>-1805.9574736502927</v>
      </c>
      <c r="K108" s="181">
        <f t="shared" si="4"/>
        <v>2114.9169738799997</v>
      </c>
      <c r="L108" s="184">
        <f t="shared" si="5"/>
        <v>308.95950022970692</v>
      </c>
    </row>
    <row r="109" spans="6:12" x14ac:dyDescent="0.55000000000000004">
      <c r="F109" s="161"/>
      <c r="H109" s="179">
        <f t="shared" si="2"/>
        <v>2854.116215716801</v>
      </c>
      <c r="I109" s="161" t="s">
        <v>1813</v>
      </c>
      <c r="J109" s="180">
        <f t="shared" si="3"/>
        <v>-2854.116215716801</v>
      </c>
      <c r="K109" s="181">
        <f t="shared" si="4"/>
        <v>3463.663648721646</v>
      </c>
      <c r="L109" s="184">
        <f t="shared" si="5"/>
        <v>609.54743300484506</v>
      </c>
    </row>
    <row r="110" spans="6:12" x14ac:dyDescent="0.55000000000000004">
      <c r="F110" s="161"/>
      <c r="H110" s="179">
        <f t="shared" si="2"/>
        <v>2208.6852112567417</v>
      </c>
      <c r="I110" s="161" t="s">
        <v>1815</v>
      </c>
      <c r="J110" s="180">
        <f t="shared" si="3"/>
        <v>-2208.6852112567417</v>
      </c>
      <c r="K110" s="181">
        <f t="shared" si="4"/>
        <v>4319.9126708957347</v>
      </c>
      <c r="L110" s="184">
        <f t="shared" si="5"/>
        <v>2111.227459638993</v>
      </c>
    </row>
    <row r="111" spans="6:12" x14ac:dyDescent="0.55000000000000004">
      <c r="F111" s="161"/>
      <c r="H111" s="179">
        <f t="shared" si="2"/>
        <v>6494.4836362749893</v>
      </c>
      <c r="I111" s="161" t="s">
        <v>1820</v>
      </c>
      <c r="J111" s="180">
        <f t="shared" si="3"/>
        <v>-6494.4836362749893</v>
      </c>
      <c r="K111" s="181">
        <f t="shared" si="4"/>
        <v>7419.8060490220141</v>
      </c>
      <c r="L111" s="184">
        <f t="shared" si="5"/>
        <v>925.32241274702483</v>
      </c>
    </row>
    <row r="112" spans="6:12" x14ac:dyDescent="0.55000000000000004">
      <c r="F112" s="161"/>
      <c r="H112" s="179">
        <f t="shared" si="2"/>
        <v>8969.2721472129979</v>
      </c>
      <c r="I112" s="161" t="s">
        <v>1824</v>
      </c>
      <c r="J112" s="180">
        <f t="shared" si="3"/>
        <v>-8969.2721472129979</v>
      </c>
      <c r="K112" s="181">
        <f t="shared" si="4"/>
        <v>10257.765824697995</v>
      </c>
      <c r="L112" s="184">
        <f t="shared" si="5"/>
        <v>1288.4936774849975</v>
      </c>
    </row>
    <row r="113" spans="6:14" x14ac:dyDescent="0.55000000000000004">
      <c r="F113" s="161"/>
      <c r="H113" s="179">
        <f t="shared" si="2"/>
        <v>18176.269699793786</v>
      </c>
      <c r="I113" s="161" t="s">
        <v>1827</v>
      </c>
      <c r="J113" s="180">
        <f t="shared" si="3"/>
        <v>-18176.269699793786</v>
      </c>
      <c r="K113" s="181">
        <f t="shared" si="4"/>
        <v>14637.399979024538</v>
      </c>
      <c r="L113" s="184">
        <f t="shared" si="5"/>
        <v>-3538.8697207692476</v>
      </c>
    </row>
    <row r="114" spans="6:14" x14ac:dyDescent="0.55000000000000004">
      <c r="F114" s="161"/>
    </row>
    <row r="115" spans="6:14" x14ac:dyDescent="0.55000000000000004">
      <c r="H115" s="185">
        <f>MEDIAN(H97:H113)</f>
        <v>1442.3878336264108</v>
      </c>
      <c r="I115" s="185"/>
      <c r="J115" s="185"/>
      <c r="K115" s="185">
        <f>MEDIAN(K97:K113)</f>
        <v>2114.9169738799997</v>
      </c>
      <c r="L115" s="27"/>
    </row>
    <row r="117" spans="6:14" x14ac:dyDescent="0.55000000000000004">
      <c r="G117">
        <f>H97*H117</f>
        <v>60689.134647052218</v>
      </c>
      <c r="H117" s="179">
        <v>42</v>
      </c>
    </row>
    <row r="118" spans="6:14" x14ac:dyDescent="0.55000000000000004">
      <c r="H118">
        <f>1-0.42</f>
        <v>0.58000000000000007</v>
      </c>
    </row>
    <row r="120" spans="6:14" x14ac:dyDescent="0.55000000000000004">
      <c r="J120" s="33"/>
      <c r="K120" s="186"/>
    </row>
    <row r="122" spans="6:14" x14ac:dyDescent="0.55000000000000004">
      <c r="H122" t="s">
        <v>1896</v>
      </c>
      <c r="I122" s="33">
        <v>6490.9452624317782</v>
      </c>
      <c r="J122" s="33">
        <v>6916.3227432222102</v>
      </c>
    </row>
    <row r="123" spans="6:14" ht="14.7" thickBot="1" x14ac:dyDescent="0.6">
      <c r="H123" s="187" t="s">
        <v>1921</v>
      </c>
      <c r="I123" s="188" t="s">
        <v>429</v>
      </c>
      <c r="J123" s="188" t="s">
        <v>460</v>
      </c>
      <c r="K123" s="188" t="s">
        <v>1645</v>
      </c>
    </row>
    <row r="124" spans="6:14" x14ac:dyDescent="0.55000000000000004">
      <c r="H124" s="31" t="s">
        <v>1922</v>
      </c>
      <c r="I124" s="189">
        <v>1024.0568981991883</v>
      </c>
      <c r="J124" s="189">
        <v>945.28329064540458</v>
      </c>
      <c r="K124" s="190">
        <v>1260.3777208605393</v>
      </c>
      <c r="M124" s="33"/>
      <c r="N124" s="33"/>
    </row>
    <row r="125" spans="6:14" x14ac:dyDescent="0.55000000000000004">
      <c r="H125" s="31" t="s">
        <v>1923</v>
      </c>
      <c r="I125" s="189">
        <v>141.79249359681069</v>
      </c>
      <c r="J125" s="189">
        <v>141.79249359681069</v>
      </c>
      <c r="K125" s="190">
        <v>283.58498719362137</v>
      </c>
    </row>
    <row r="126" spans="6:14" x14ac:dyDescent="0.55000000000000004">
      <c r="H126" s="31" t="s">
        <v>1924</v>
      </c>
      <c r="I126" s="189">
        <v>157.54721510756744</v>
      </c>
      <c r="J126" s="189">
        <v>126.03777208605393</v>
      </c>
      <c r="K126" s="190">
        <v>283.58498719362137</v>
      </c>
    </row>
    <row r="127" spans="6:14" x14ac:dyDescent="0.55000000000000004">
      <c r="H127" s="31" t="s">
        <v>1925</v>
      </c>
      <c r="I127" s="189">
        <v>220.56610115059439</v>
      </c>
      <c r="J127" s="189">
        <v>236.32082266135114</v>
      </c>
      <c r="K127" s="190">
        <v>456.88692381194551</v>
      </c>
    </row>
    <row r="128" spans="6:14" x14ac:dyDescent="0.55000000000000004">
      <c r="H128" s="31" t="s">
        <v>1926</v>
      </c>
      <c r="I128" s="189">
        <v>173.30193661832416</v>
      </c>
      <c r="J128" s="189">
        <v>283.58498719362137</v>
      </c>
      <c r="K128" s="190">
        <v>456.88692381194551</v>
      </c>
    </row>
    <row r="129" spans="8:11" x14ac:dyDescent="0.55000000000000004">
      <c r="H129" s="31" t="s">
        <v>1927</v>
      </c>
      <c r="I129" s="189">
        <v>378.11331625816183</v>
      </c>
      <c r="J129" s="189">
        <v>567.16997438724275</v>
      </c>
      <c r="K129" s="190">
        <v>945.28329064540458</v>
      </c>
    </row>
    <row r="130" spans="8:11" x14ac:dyDescent="0.55000000000000004">
      <c r="H130" s="31" t="s">
        <v>1928</v>
      </c>
      <c r="I130" s="189">
        <v>535.6605313657293</v>
      </c>
      <c r="J130" s="189">
        <v>582.92469589799953</v>
      </c>
      <c r="K130" s="190">
        <v>1118.5852272637289</v>
      </c>
    </row>
    <row r="131" spans="8:11" x14ac:dyDescent="0.55000000000000004">
      <c r="H131" s="31" t="s">
        <v>1929</v>
      </c>
      <c r="I131" s="189">
        <v>378.11331625816183</v>
      </c>
      <c r="J131" s="189">
        <v>582.92469589799953</v>
      </c>
      <c r="K131" s="190">
        <v>961.03801215616136</v>
      </c>
    </row>
    <row r="132" spans="8:11" x14ac:dyDescent="0.55000000000000004">
      <c r="H132" s="31" t="s">
        <v>1930</v>
      </c>
      <c r="I132" s="189">
        <v>299.3397087043781</v>
      </c>
      <c r="J132" s="189">
        <v>582.92469589799953</v>
      </c>
      <c r="K132" s="190">
        <v>882.26440460237768</v>
      </c>
    </row>
    <row r="133" spans="8:11" x14ac:dyDescent="0.55000000000000004">
      <c r="H133" s="31" t="s">
        <v>1931</v>
      </c>
      <c r="I133" s="189">
        <v>236.32082266135114</v>
      </c>
      <c r="J133" s="189">
        <v>472.64164532270229</v>
      </c>
      <c r="K133" s="190">
        <v>708.96246798405343</v>
      </c>
    </row>
    <row r="134" spans="8:11" x14ac:dyDescent="0.55000000000000004">
      <c r="H134" s="31" t="s">
        <v>1932</v>
      </c>
      <c r="I134" s="189">
        <v>346.60387323664833</v>
      </c>
      <c r="J134" s="189">
        <v>346.60387323664833</v>
      </c>
      <c r="K134" s="190">
        <v>693.20774647329665</v>
      </c>
    </row>
    <row r="135" spans="8:11" x14ac:dyDescent="0.55000000000000004">
      <c r="H135" s="31" t="s">
        <v>1933</v>
      </c>
      <c r="I135" s="189">
        <v>252.07554417210787</v>
      </c>
      <c r="J135" s="189">
        <v>236.32082266135114</v>
      </c>
      <c r="K135" s="190">
        <v>488.39636683345901</v>
      </c>
    </row>
    <row r="136" spans="8:11" x14ac:dyDescent="0.55000000000000004">
      <c r="H136" s="31" t="s">
        <v>1934</v>
      </c>
      <c r="I136" s="189">
        <v>346.60387323664833</v>
      </c>
      <c r="J136" s="189">
        <v>330.8491517258916</v>
      </c>
      <c r="K136" s="190">
        <v>677.45302496253998</v>
      </c>
    </row>
    <row r="137" spans="8:11" x14ac:dyDescent="0.55000000000000004">
      <c r="H137" s="31" t="s">
        <v>1935</v>
      </c>
      <c r="I137" s="189">
        <v>204.81137963983767</v>
      </c>
      <c r="J137" s="189">
        <v>315.09443021513488</v>
      </c>
      <c r="K137" s="190">
        <v>519.90580985497252</v>
      </c>
    </row>
    <row r="138" spans="8:11" x14ac:dyDescent="0.55000000000000004">
      <c r="H138" s="31" t="s">
        <v>1936</v>
      </c>
      <c r="I138" s="189">
        <v>456.88692381194551</v>
      </c>
      <c r="J138" s="189">
        <v>425.37748079043206</v>
      </c>
      <c r="K138" s="190">
        <v>882.26440460237757</v>
      </c>
    </row>
    <row r="139" spans="8:11" x14ac:dyDescent="0.55000000000000004">
      <c r="H139" s="31" t="s">
        <v>1937</v>
      </c>
      <c r="I139" s="189">
        <v>362.35859474740511</v>
      </c>
      <c r="J139" s="189">
        <v>267.83026568286465</v>
      </c>
      <c r="K139" s="190">
        <v>630.18886043026976</v>
      </c>
    </row>
    <row r="140" spans="8:11" x14ac:dyDescent="0.55000000000000004">
      <c r="H140" s="31" t="s">
        <v>1827</v>
      </c>
      <c r="I140" s="189">
        <v>976.79273366691802</v>
      </c>
      <c r="J140" s="189">
        <v>472.64164532270229</v>
      </c>
      <c r="K140" s="190">
        <v>1449.4343789896202</v>
      </c>
    </row>
    <row r="141" spans="8:11" ht="14.7" thickBot="1" x14ac:dyDescent="0.6">
      <c r="H141" s="191" t="s">
        <v>1645</v>
      </c>
      <c r="I141" s="192">
        <v>6490.9452624317773</v>
      </c>
      <c r="J141" s="192">
        <v>6916.3227432222102</v>
      </c>
      <c r="K141" s="192">
        <v>13407.268005653987</v>
      </c>
    </row>
  </sheetData>
  <mergeCells count="6">
    <mergeCell ref="J95:K95"/>
    <mergeCell ref="B4:P4"/>
    <mergeCell ref="J5:K5"/>
    <mergeCell ref="B63:P63"/>
    <mergeCell ref="E65:E66"/>
    <mergeCell ref="J65:K6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FC73-FE05-4F4E-892A-177FFDA9ED17}">
  <dimension ref="B1:G22"/>
  <sheetViews>
    <sheetView workbookViewId="0">
      <selection activeCell="K51" activeCellId="1" sqref="H51 K51"/>
    </sheetView>
  </sheetViews>
  <sheetFormatPr defaultRowHeight="14.4" x14ac:dyDescent="0.55000000000000004"/>
  <cols>
    <col min="2" max="2" width="14.41796875" bestFit="1" customWidth="1"/>
    <col min="3" max="3" width="15.15625" style="2" bestFit="1" customWidth="1"/>
    <col min="4" max="4" width="4.5234375" style="2" bestFit="1" customWidth="1"/>
    <col min="5" max="5" width="20.68359375" style="2" bestFit="1" customWidth="1"/>
    <col min="6" max="6" width="15.05078125" style="2" bestFit="1" customWidth="1"/>
    <col min="7" max="7" width="9.15625" style="2" customWidth="1"/>
    <col min="258" max="258" width="14.41796875" bestFit="1" customWidth="1"/>
    <col min="259" max="259" width="15.15625" bestFit="1" customWidth="1"/>
    <col min="260" max="260" width="4.5234375" bestFit="1" customWidth="1"/>
    <col min="261" max="261" width="20.68359375" bestFit="1" customWidth="1"/>
    <col min="262" max="262" width="5.5234375" bestFit="1" customWidth="1"/>
    <col min="263" max="263" width="9.15625" customWidth="1"/>
    <col min="514" max="514" width="14.41796875" bestFit="1" customWidth="1"/>
    <col min="515" max="515" width="15.15625" bestFit="1" customWidth="1"/>
    <col min="516" max="516" width="4.5234375" bestFit="1" customWidth="1"/>
    <col min="517" max="517" width="20.68359375" bestFit="1" customWidth="1"/>
    <col min="518" max="518" width="5.5234375" bestFit="1" customWidth="1"/>
    <col min="519" max="519" width="9.15625" customWidth="1"/>
    <col min="770" max="770" width="14.41796875" bestFit="1" customWidth="1"/>
    <col min="771" max="771" width="15.15625" bestFit="1" customWidth="1"/>
    <col min="772" max="772" width="4.5234375" bestFit="1" customWidth="1"/>
    <col min="773" max="773" width="20.68359375" bestFit="1" customWidth="1"/>
    <col min="774" max="774" width="5.5234375" bestFit="1" customWidth="1"/>
    <col min="775" max="775" width="9.15625" customWidth="1"/>
    <col min="1026" max="1026" width="14.41796875" bestFit="1" customWidth="1"/>
    <col min="1027" max="1027" width="15.15625" bestFit="1" customWidth="1"/>
    <col min="1028" max="1028" width="4.5234375" bestFit="1" customWidth="1"/>
    <col min="1029" max="1029" width="20.68359375" bestFit="1" customWidth="1"/>
    <col min="1030" max="1030" width="5.5234375" bestFit="1" customWidth="1"/>
    <col min="1031" max="1031" width="9.15625" customWidth="1"/>
    <col min="1282" max="1282" width="14.41796875" bestFit="1" customWidth="1"/>
    <col min="1283" max="1283" width="15.15625" bestFit="1" customWidth="1"/>
    <col min="1284" max="1284" width="4.5234375" bestFit="1" customWidth="1"/>
    <col min="1285" max="1285" width="20.68359375" bestFit="1" customWidth="1"/>
    <col min="1286" max="1286" width="5.5234375" bestFit="1" customWidth="1"/>
    <col min="1287" max="1287" width="9.15625" customWidth="1"/>
    <col min="1538" max="1538" width="14.41796875" bestFit="1" customWidth="1"/>
    <col min="1539" max="1539" width="15.15625" bestFit="1" customWidth="1"/>
    <col min="1540" max="1540" width="4.5234375" bestFit="1" customWidth="1"/>
    <col min="1541" max="1541" width="20.68359375" bestFit="1" customWidth="1"/>
    <col min="1542" max="1542" width="5.5234375" bestFit="1" customWidth="1"/>
    <col min="1543" max="1543" width="9.15625" customWidth="1"/>
    <col min="1794" max="1794" width="14.41796875" bestFit="1" customWidth="1"/>
    <col min="1795" max="1795" width="15.15625" bestFit="1" customWidth="1"/>
    <col min="1796" max="1796" width="4.5234375" bestFit="1" customWidth="1"/>
    <col min="1797" max="1797" width="20.68359375" bestFit="1" customWidth="1"/>
    <col min="1798" max="1798" width="5.5234375" bestFit="1" customWidth="1"/>
    <col min="1799" max="1799" width="9.15625" customWidth="1"/>
    <col min="2050" max="2050" width="14.41796875" bestFit="1" customWidth="1"/>
    <col min="2051" max="2051" width="15.15625" bestFit="1" customWidth="1"/>
    <col min="2052" max="2052" width="4.5234375" bestFit="1" customWidth="1"/>
    <col min="2053" max="2053" width="20.68359375" bestFit="1" customWidth="1"/>
    <col min="2054" max="2054" width="5.5234375" bestFit="1" customWidth="1"/>
    <col min="2055" max="2055" width="9.15625" customWidth="1"/>
    <col min="2306" max="2306" width="14.41796875" bestFit="1" customWidth="1"/>
    <col min="2307" max="2307" width="15.15625" bestFit="1" customWidth="1"/>
    <col min="2308" max="2308" width="4.5234375" bestFit="1" customWidth="1"/>
    <col min="2309" max="2309" width="20.68359375" bestFit="1" customWidth="1"/>
    <col min="2310" max="2310" width="5.5234375" bestFit="1" customWidth="1"/>
    <col min="2311" max="2311" width="9.15625" customWidth="1"/>
    <col min="2562" max="2562" width="14.41796875" bestFit="1" customWidth="1"/>
    <col min="2563" max="2563" width="15.15625" bestFit="1" customWidth="1"/>
    <col min="2564" max="2564" width="4.5234375" bestFit="1" customWidth="1"/>
    <col min="2565" max="2565" width="20.68359375" bestFit="1" customWidth="1"/>
    <col min="2566" max="2566" width="5.5234375" bestFit="1" customWidth="1"/>
    <col min="2567" max="2567" width="9.15625" customWidth="1"/>
    <col min="2818" max="2818" width="14.41796875" bestFit="1" customWidth="1"/>
    <col min="2819" max="2819" width="15.15625" bestFit="1" customWidth="1"/>
    <col min="2820" max="2820" width="4.5234375" bestFit="1" customWidth="1"/>
    <col min="2821" max="2821" width="20.68359375" bestFit="1" customWidth="1"/>
    <col min="2822" max="2822" width="5.5234375" bestFit="1" customWidth="1"/>
    <col min="2823" max="2823" width="9.15625" customWidth="1"/>
    <col min="3074" max="3074" width="14.41796875" bestFit="1" customWidth="1"/>
    <col min="3075" max="3075" width="15.15625" bestFit="1" customWidth="1"/>
    <col min="3076" max="3076" width="4.5234375" bestFit="1" customWidth="1"/>
    <col min="3077" max="3077" width="20.68359375" bestFit="1" customWidth="1"/>
    <col min="3078" max="3078" width="5.5234375" bestFit="1" customWidth="1"/>
    <col min="3079" max="3079" width="9.15625" customWidth="1"/>
    <col min="3330" max="3330" width="14.41796875" bestFit="1" customWidth="1"/>
    <col min="3331" max="3331" width="15.15625" bestFit="1" customWidth="1"/>
    <col min="3332" max="3332" width="4.5234375" bestFit="1" customWidth="1"/>
    <col min="3333" max="3333" width="20.68359375" bestFit="1" customWidth="1"/>
    <col min="3334" max="3334" width="5.5234375" bestFit="1" customWidth="1"/>
    <col min="3335" max="3335" width="9.15625" customWidth="1"/>
    <col min="3586" max="3586" width="14.41796875" bestFit="1" customWidth="1"/>
    <col min="3587" max="3587" width="15.15625" bestFit="1" customWidth="1"/>
    <col min="3588" max="3588" width="4.5234375" bestFit="1" customWidth="1"/>
    <col min="3589" max="3589" width="20.68359375" bestFit="1" customWidth="1"/>
    <col min="3590" max="3590" width="5.5234375" bestFit="1" customWidth="1"/>
    <col min="3591" max="3591" width="9.15625" customWidth="1"/>
    <col min="3842" max="3842" width="14.41796875" bestFit="1" customWidth="1"/>
    <col min="3843" max="3843" width="15.15625" bestFit="1" customWidth="1"/>
    <col min="3844" max="3844" width="4.5234375" bestFit="1" customWidth="1"/>
    <col min="3845" max="3845" width="20.68359375" bestFit="1" customWidth="1"/>
    <col min="3846" max="3846" width="5.5234375" bestFit="1" customWidth="1"/>
    <col min="3847" max="3847" width="9.15625" customWidth="1"/>
    <col min="4098" max="4098" width="14.41796875" bestFit="1" customWidth="1"/>
    <col min="4099" max="4099" width="15.15625" bestFit="1" customWidth="1"/>
    <col min="4100" max="4100" width="4.5234375" bestFit="1" customWidth="1"/>
    <col min="4101" max="4101" width="20.68359375" bestFit="1" customWidth="1"/>
    <col min="4102" max="4102" width="5.5234375" bestFit="1" customWidth="1"/>
    <col min="4103" max="4103" width="9.15625" customWidth="1"/>
    <col min="4354" max="4354" width="14.41796875" bestFit="1" customWidth="1"/>
    <col min="4355" max="4355" width="15.15625" bestFit="1" customWidth="1"/>
    <col min="4356" max="4356" width="4.5234375" bestFit="1" customWidth="1"/>
    <col min="4357" max="4357" width="20.68359375" bestFit="1" customWidth="1"/>
    <col min="4358" max="4358" width="5.5234375" bestFit="1" customWidth="1"/>
    <col min="4359" max="4359" width="9.15625" customWidth="1"/>
    <col min="4610" max="4610" width="14.41796875" bestFit="1" customWidth="1"/>
    <col min="4611" max="4611" width="15.15625" bestFit="1" customWidth="1"/>
    <col min="4612" max="4612" width="4.5234375" bestFit="1" customWidth="1"/>
    <col min="4613" max="4613" width="20.68359375" bestFit="1" customWidth="1"/>
    <col min="4614" max="4614" width="5.5234375" bestFit="1" customWidth="1"/>
    <col min="4615" max="4615" width="9.15625" customWidth="1"/>
    <col min="4866" max="4866" width="14.41796875" bestFit="1" customWidth="1"/>
    <col min="4867" max="4867" width="15.15625" bestFit="1" customWidth="1"/>
    <col min="4868" max="4868" width="4.5234375" bestFit="1" customWidth="1"/>
    <col min="4869" max="4869" width="20.68359375" bestFit="1" customWidth="1"/>
    <col min="4870" max="4870" width="5.5234375" bestFit="1" customWidth="1"/>
    <col min="4871" max="4871" width="9.15625" customWidth="1"/>
    <col min="5122" max="5122" width="14.41796875" bestFit="1" customWidth="1"/>
    <col min="5123" max="5123" width="15.15625" bestFit="1" customWidth="1"/>
    <col min="5124" max="5124" width="4.5234375" bestFit="1" customWidth="1"/>
    <col min="5125" max="5125" width="20.68359375" bestFit="1" customWidth="1"/>
    <col min="5126" max="5126" width="5.5234375" bestFit="1" customWidth="1"/>
    <col min="5127" max="5127" width="9.15625" customWidth="1"/>
    <col min="5378" max="5378" width="14.41796875" bestFit="1" customWidth="1"/>
    <col min="5379" max="5379" width="15.15625" bestFit="1" customWidth="1"/>
    <col min="5380" max="5380" width="4.5234375" bestFit="1" customWidth="1"/>
    <col min="5381" max="5381" width="20.68359375" bestFit="1" customWidth="1"/>
    <col min="5382" max="5382" width="5.5234375" bestFit="1" customWidth="1"/>
    <col min="5383" max="5383" width="9.15625" customWidth="1"/>
    <col min="5634" max="5634" width="14.41796875" bestFit="1" customWidth="1"/>
    <col min="5635" max="5635" width="15.15625" bestFit="1" customWidth="1"/>
    <col min="5636" max="5636" width="4.5234375" bestFit="1" customWidth="1"/>
    <col min="5637" max="5637" width="20.68359375" bestFit="1" customWidth="1"/>
    <col min="5638" max="5638" width="5.5234375" bestFit="1" customWidth="1"/>
    <col min="5639" max="5639" width="9.15625" customWidth="1"/>
    <col min="5890" max="5890" width="14.41796875" bestFit="1" customWidth="1"/>
    <col min="5891" max="5891" width="15.15625" bestFit="1" customWidth="1"/>
    <col min="5892" max="5892" width="4.5234375" bestFit="1" customWidth="1"/>
    <col min="5893" max="5893" width="20.68359375" bestFit="1" customWidth="1"/>
    <col min="5894" max="5894" width="5.5234375" bestFit="1" customWidth="1"/>
    <col min="5895" max="5895" width="9.15625" customWidth="1"/>
    <col min="6146" max="6146" width="14.41796875" bestFit="1" customWidth="1"/>
    <col min="6147" max="6147" width="15.15625" bestFit="1" customWidth="1"/>
    <col min="6148" max="6148" width="4.5234375" bestFit="1" customWidth="1"/>
    <col min="6149" max="6149" width="20.68359375" bestFit="1" customWidth="1"/>
    <col min="6150" max="6150" width="5.5234375" bestFit="1" customWidth="1"/>
    <col min="6151" max="6151" width="9.15625" customWidth="1"/>
    <col min="6402" max="6402" width="14.41796875" bestFit="1" customWidth="1"/>
    <col min="6403" max="6403" width="15.15625" bestFit="1" customWidth="1"/>
    <col min="6404" max="6404" width="4.5234375" bestFit="1" customWidth="1"/>
    <col min="6405" max="6405" width="20.68359375" bestFit="1" customWidth="1"/>
    <col min="6406" max="6406" width="5.5234375" bestFit="1" customWidth="1"/>
    <col min="6407" max="6407" width="9.15625" customWidth="1"/>
    <col min="6658" max="6658" width="14.41796875" bestFit="1" customWidth="1"/>
    <col min="6659" max="6659" width="15.15625" bestFit="1" customWidth="1"/>
    <col min="6660" max="6660" width="4.5234375" bestFit="1" customWidth="1"/>
    <col min="6661" max="6661" width="20.68359375" bestFit="1" customWidth="1"/>
    <col min="6662" max="6662" width="5.5234375" bestFit="1" customWidth="1"/>
    <col min="6663" max="6663" width="9.15625" customWidth="1"/>
    <col min="6914" max="6914" width="14.41796875" bestFit="1" customWidth="1"/>
    <col min="6915" max="6915" width="15.15625" bestFit="1" customWidth="1"/>
    <col min="6916" max="6916" width="4.5234375" bestFit="1" customWidth="1"/>
    <col min="6917" max="6917" width="20.68359375" bestFit="1" customWidth="1"/>
    <col min="6918" max="6918" width="5.5234375" bestFit="1" customWidth="1"/>
    <col min="6919" max="6919" width="9.15625" customWidth="1"/>
    <col min="7170" max="7170" width="14.41796875" bestFit="1" customWidth="1"/>
    <col min="7171" max="7171" width="15.15625" bestFit="1" customWidth="1"/>
    <col min="7172" max="7172" width="4.5234375" bestFit="1" customWidth="1"/>
    <col min="7173" max="7173" width="20.68359375" bestFit="1" customWidth="1"/>
    <col min="7174" max="7174" width="5.5234375" bestFit="1" customWidth="1"/>
    <col min="7175" max="7175" width="9.15625" customWidth="1"/>
    <col min="7426" max="7426" width="14.41796875" bestFit="1" customWidth="1"/>
    <col min="7427" max="7427" width="15.15625" bestFit="1" customWidth="1"/>
    <col min="7428" max="7428" width="4.5234375" bestFit="1" customWidth="1"/>
    <col min="7429" max="7429" width="20.68359375" bestFit="1" customWidth="1"/>
    <col min="7430" max="7430" width="5.5234375" bestFit="1" customWidth="1"/>
    <col min="7431" max="7431" width="9.15625" customWidth="1"/>
    <col min="7682" max="7682" width="14.41796875" bestFit="1" customWidth="1"/>
    <col min="7683" max="7683" width="15.15625" bestFit="1" customWidth="1"/>
    <col min="7684" max="7684" width="4.5234375" bestFit="1" customWidth="1"/>
    <col min="7685" max="7685" width="20.68359375" bestFit="1" customWidth="1"/>
    <col min="7686" max="7686" width="5.5234375" bestFit="1" customWidth="1"/>
    <col min="7687" max="7687" width="9.15625" customWidth="1"/>
    <col min="7938" max="7938" width="14.41796875" bestFit="1" customWidth="1"/>
    <col min="7939" max="7939" width="15.15625" bestFit="1" customWidth="1"/>
    <col min="7940" max="7940" width="4.5234375" bestFit="1" customWidth="1"/>
    <col min="7941" max="7941" width="20.68359375" bestFit="1" customWidth="1"/>
    <col min="7942" max="7942" width="5.5234375" bestFit="1" customWidth="1"/>
    <col min="7943" max="7943" width="9.15625" customWidth="1"/>
    <col min="8194" max="8194" width="14.41796875" bestFit="1" customWidth="1"/>
    <col min="8195" max="8195" width="15.15625" bestFit="1" customWidth="1"/>
    <col min="8196" max="8196" width="4.5234375" bestFit="1" customWidth="1"/>
    <col min="8197" max="8197" width="20.68359375" bestFit="1" customWidth="1"/>
    <col min="8198" max="8198" width="5.5234375" bestFit="1" customWidth="1"/>
    <col min="8199" max="8199" width="9.15625" customWidth="1"/>
    <col min="8450" max="8450" width="14.41796875" bestFit="1" customWidth="1"/>
    <col min="8451" max="8451" width="15.15625" bestFit="1" customWidth="1"/>
    <col min="8452" max="8452" width="4.5234375" bestFit="1" customWidth="1"/>
    <col min="8453" max="8453" width="20.68359375" bestFit="1" customWidth="1"/>
    <col min="8454" max="8454" width="5.5234375" bestFit="1" customWidth="1"/>
    <col min="8455" max="8455" width="9.15625" customWidth="1"/>
    <col min="8706" max="8706" width="14.41796875" bestFit="1" customWidth="1"/>
    <col min="8707" max="8707" width="15.15625" bestFit="1" customWidth="1"/>
    <col min="8708" max="8708" width="4.5234375" bestFit="1" customWidth="1"/>
    <col min="8709" max="8709" width="20.68359375" bestFit="1" customWidth="1"/>
    <col min="8710" max="8710" width="5.5234375" bestFit="1" customWidth="1"/>
    <col min="8711" max="8711" width="9.15625" customWidth="1"/>
    <col min="8962" max="8962" width="14.41796875" bestFit="1" customWidth="1"/>
    <col min="8963" max="8963" width="15.15625" bestFit="1" customWidth="1"/>
    <col min="8964" max="8964" width="4.5234375" bestFit="1" customWidth="1"/>
    <col min="8965" max="8965" width="20.68359375" bestFit="1" customWidth="1"/>
    <col min="8966" max="8966" width="5.5234375" bestFit="1" customWidth="1"/>
    <col min="8967" max="8967" width="9.15625" customWidth="1"/>
    <col min="9218" max="9218" width="14.41796875" bestFit="1" customWidth="1"/>
    <col min="9219" max="9219" width="15.15625" bestFit="1" customWidth="1"/>
    <col min="9220" max="9220" width="4.5234375" bestFit="1" customWidth="1"/>
    <col min="9221" max="9221" width="20.68359375" bestFit="1" customWidth="1"/>
    <col min="9222" max="9222" width="5.5234375" bestFit="1" customWidth="1"/>
    <col min="9223" max="9223" width="9.15625" customWidth="1"/>
    <col min="9474" max="9474" width="14.41796875" bestFit="1" customWidth="1"/>
    <col min="9475" max="9475" width="15.15625" bestFit="1" customWidth="1"/>
    <col min="9476" max="9476" width="4.5234375" bestFit="1" customWidth="1"/>
    <col min="9477" max="9477" width="20.68359375" bestFit="1" customWidth="1"/>
    <col min="9478" max="9478" width="5.5234375" bestFit="1" customWidth="1"/>
    <col min="9479" max="9479" width="9.15625" customWidth="1"/>
    <col min="9730" max="9730" width="14.41796875" bestFit="1" customWidth="1"/>
    <col min="9731" max="9731" width="15.15625" bestFit="1" customWidth="1"/>
    <col min="9732" max="9732" width="4.5234375" bestFit="1" customWidth="1"/>
    <col min="9733" max="9733" width="20.68359375" bestFit="1" customWidth="1"/>
    <col min="9734" max="9734" width="5.5234375" bestFit="1" customWidth="1"/>
    <col min="9735" max="9735" width="9.15625" customWidth="1"/>
    <col min="9986" max="9986" width="14.41796875" bestFit="1" customWidth="1"/>
    <col min="9987" max="9987" width="15.15625" bestFit="1" customWidth="1"/>
    <col min="9988" max="9988" width="4.5234375" bestFit="1" customWidth="1"/>
    <col min="9989" max="9989" width="20.68359375" bestFit="1" customWidth="1"/>
    <col min="9990" max="9990" width="5.5234375" bestFit="1" customWidth="1"/>
    <col min="9991" max="9991" width="9.15625" customWidth="1"/>
    <col min="10242" max="10242" width="14.41796875" bestFit="1" customWidth="1"/>
    <col min="10243" max="10243" width="15.15625" bestFit="1" customWidth="1"/>
    <col min="10244" max="10244" width="4.5234375" bestFit="1" customWidth="1"/>
    <col min="10245" max="10245" width="20.68359375" bestFit="1" customWidth="1"/>
    <col min="10246" max="10246" width="5.5234375" bestFit="1" customWidth="1"/>
    <col min="10247" max="10247" width="9.15625" customWidth="1"/>
    <col min="10498" max="10498" width="14.41796875" bestFit="1" customWidth="1"/>
    <col min="10499" max="10499" width="15.15625" bestFit="1" customWidth="1"/>
    <col min="10500" max="10500" width="4.5234375" bestFit="1" customWidth="1"/>
    <col min="10501" max="10501" width="20.68359375" bestFit="1" customWidth="1"/>
    <col min="10502" max="10502" width="5.5234375" bestFit="1" customWidth="1"/>
    <col min="10503" max="10503" width="9.15625" customWidth="1"/>
    <col min="10754" max="10754" width="14.41796875" bestFit="1" customWidth="1"/>
    <col min="10755" max="10755" width="15.15625" bestFit="1" customWidth="1"/>
    <col min="10756" max="10756" width="4.5234375" bestFit="1" customWidth="1"/>
    <col min="10757" max="10757" width="20.68359375" bestFit="1" customWidth="1"/>
    <col min="10758" max="10758" width="5.5234375" bestFit="1" customWidth="1"/>
    <col min="10759" max="10759" width="9.15625" customWidth="1"/>
    <col min="11010" max="11010" width="14.41796875" bestFit="1" customWidth="1"/>
    <col min="11011" max="11011" width="15.15625" bestFit="1" customWidth="1"/>
    <col min="11012" max="11012" width="4.5234375" bestFit="1" customWidth="1"/>
    <col min="11013" max="11013" width="20.68359375" bestFit="1" customWidth="1"/>
    <col min="11014" max="11014" width="5.5234375" bestFit="1" customWidth="1"/>
    <col min="11015" max="11015" width="9.15625" customWidth="1"/>
    <col min="11266" max="11266" width="14.41796875" bestFit="1" customWidth="1"/>
    <col min="11267" max="11267" width="15.15625" bestFit="1" customWidth="1"/>
    <col min="11268" max="11268" width="4.5234375" bestFit="1" customWidth="1"/>
    <col min="11269" max="11269" width="20.68359375" bestFit="1" customWidth="1"/>
    <col min="11270" max="11270" width="5.5234375" bestFit="1" customWidth="1"/>
    <col min="11271" max="11271" width="9.15625" customWidth="1"/>
    <col min="11522" max="11522" width="14.41796875" bestFit="1" customWidth="1"/>
    <col min="11523" max="11523" width="15.15625" bestFit="1" customWidth="1"/>
    <col min="11524" max="11524" width="4.5234375" bestFit="1" customWidth="1"/>
    <col min="11525" max="11525" width="20.68359375" bestFit="1" customWidth="1"/>
    <col min="11526" max="11526" width="5.5234375" bestFit="1" customWidth="1"/>
    <col min="11527" max="11527" width="9.15625" customWidth="1"/>
    <col min="11778" max="11778" width="14.41796875" bestFit="1" customWidth="1"/>
    <col min="11779" max="11779" width="15.15625" bestFit="1" customWidth="1"/>
    <col min="11780" max="11780" width="4.5234375" bestFit="1" customWidth="1"/>
    <col min="11781" max="11781" width="20.68359375" bestFit="1" customWidth="1"/>
    <col min="11782" max="11782" width="5.5234375" bestFit="1" customWidth="1"/>
    <col min="11783" max="11783" width="9.15625" customWidth="1"/>
    <col min="12034" max="12034" width="14.41796875" bestFit="1" customWidth="1"/>
    <col min="12035" max="12035" width="15.15625" bestFit="1" customWidth="1"/>
    <col min="12036" max="12036" width="4.5234375" bestFit="1" customWidth="1"/>
    <col min="12037" max="12037" width="20.68359375" bestFit="1" customWidth="1"/>
    <col min="12038" max="12038" width="5.5234375" bestFit="1" customWidth="1"/>
    <col min="12039" max="12039" width="9.15625" customWidth="1"/>
    <col min="12290" max="12290" width="14.41796875" bestFit="1" customWidth="1"/>
    <col min="12291" max="12291" width="15.15625" bestFit="1" customWidth="1"/>
    <col min="12292" max="12292" width="4.5234375" bestFit="1" customWidth="1"/>
    <col min="12293" max="12293" width="20.68359375" bestFit="1" customWidth="1"/>
    <col min="12294" max="12294" width="5.5234375" bestFit="1" customWidth="1"/>
    <col min="12295" max="12295" width="9.15625" customWidth="1"/>
    <col min="12546" max="12546" width="14.41796875" bestFit="1" customWidth="1"/>
    <col min="12547" max="12547" width="15.15625" bestFit="1" customWidth="1"/>
    <col min="12548" max="12548" width="4.5234375" bestFit="1" customWidth="1"/>
    <col min="12549" max="12549" width="20.68359375" bestFit="1" customWidth="1"/>
    <col min="12550" max="12550" width="5.5234375" bestFit="1" customWidth="1"/>
    <col min="12551" max="12551" width="9.15625" customWidth="1"/>
    <col min="12802" max="12802" width="14.41796875" bestFit="1" customWidth="1"/>
    <col min="12803" max="12803" width="15.15625" bestFit="1" customWidth="1"/>
    <col min="12804" max="12804" width="4.5234375" bestFit="1" customWidth="1"/>
    <col min="12805" max="12805" width="20.68359375" bestFit="1" customWidth="1"/>
    <col min="12806" max="12806" width="5.5234375" bestFit="1" customWidth="1"/>
    <col min="12807" max="12807" width="9.15625" customWidth="1"/>
    <col min="13058" max="13058" width="14.41796875" bestFit="1" customWidth="1"/>
    <col min="13059" max="13059" width="15.15625" bestFit="1" customWidth="1"/>
    <col min="13060" max="13060" width="4.5234375" bestFit="1" customWidth="1"/>
    <col min="13061" max="13061" width="20.68359375" bestFit="1" customWidth="1"/>
    <col min="13062" max="13062" width="5.5234375" bestFit="1" customWidth="1"/>
    <col min="13063" max="13063" width="9.15625" customWidth="1"/>
    <col min="13314" max="13314" width="14.41796875" bestFit="1" customWidth="1"/>
    <col min="13315" max="13315" width="15.15625" bestFit="1" customWidth="1"/>
    <col min="13316" max="13316" width="4.5234375" bestFit="1" customWidth="1"/>
    <col min="13317" max="13317" width="20.68359375" bestFit="1" customWidth="1"/>
    <col min="13318" max="13318" width="5.5234375" bestFit="1" customWidth="1"/>
    <col min="13319" max="13319" width="9.15625" customWidth="1"/>
    <col min="13570" max="13570" width="14.41796875" bestFit="1" customWidth="1"/>
    <col min="13571" max="13571" width="15.15625" bestFit="1" customWidth="1"/>
    <col min="13572" max="13572" width="4.5234375" bestFit="1" customWidth="1"/>
    <col min="13573" max="13573" width="20.68359375" bestFit="1" customWidth="1"/>
    <col min="13574" max="13574" width="5.5234375" bestFit="1" customWidth="1"/>
    <col min="13575" max="13575" width="9.15625" customWidth="1"/>
    <col min="13826" max="13826" width="14.41796875" bestFit="1" customWidth="1"/>
    <col min="13827" max="13827" width="15.15625" bestFit="1" customWidth="1"/>
    <col min="13828" max="13828" width="4.5234375" bestFit="1" customWidth="1"/>
    <col min="13829" max="13829" width="20.68359375" bestFit="1" customWidth="1"/>
    <col min="13830" max="13830" width="5.5234375" bestFit="1" customWidth="1"/>
    <col min="13831" max="13831" width="9.15625" customWidth="1"/>
    <col min="14082" max="14082" width="14.41796875" bestFit="1" customWidth="1"/>
    <col min="14083" max="14083" width="15.15625" bestFit="1" customWidth="1"/>
    <col min="14084" max="14084" width="4.5234375" bestFit="1" customWidth="1"/>
    <col min="14085" max="14085" width="20.68359375" bestFit="1" customWidth="1"/>
    <col min="14086" max="14086" width="5.5234375" bestFit="1" customWidth="1"/>
    <col min="14087" max="14087" width="9.15625" customWidth="1"/>
    <col min="14338" max="14338" width="14.41796875" bestFit="1" customWidth="1"/>
    <col min="14339" max="14339" width="15.15625" bestFit="1" customWidth="1"/>
    <col min="14340" max="14340" width="4.5234375" bestFit="1" customWidth="1"/>
    <col min="14341" max="14341" width="20.68359375" bestFit="1" customWidth="1"/>
    <col min="14342" max="14342" width="5.5234375" bestFit="1" customWidth="1"/>
    <col min="14343" max="14343" width="9.15625" customWidth="1"/>
    <col min="14594" max="14594" width="14.41796875" bestFit="1" customWidth="1"/>
    <col min="14595" max="14595" width="15.15625" bestFit="1" customWidth="1"/>
    <col min="14596" max="14596" width="4.5234375" bestFit="1" customWidth="1"/>
    <col min="14597" max="14597" width="20.68359375" bestFit="1" customWidth="1"/>
    <col min="14598" max="14598" width="5.5234375" bestFit="1" customWidth="1"/>
    <col min="14599" max="14599" width="9.15625" customWidth="1"/>
    <col min="14850" max="14850" width="14.41796875" bestFit="1" customWidth="1"/>
    <col min="14851" max="14851" width="15.15625" bestFit="1" customWidth="1"/>
    <col min="14852" max="14852" width="4.5234375" bestFit="1" customWidth="1"/>
    <col min="14853" max="14853" width="20.68359375" bestFit="1" customWidth="1"/>
    <col min="14854" max="14854" width="5.5234375" bestFit="1" customWidth="1"/>
    <col min="14855" max="14855" width="9.15625" customWidth="1"/>
    <col min="15106" max="15106" width="14.41796875" bestFit="1" customWidth="1"/>
    <col min="15107" max="15107" width="15.15625" bestFit="1" customWidth="1"/>
    <col min="15108" max="15108" width="4.5234375" bestFit="1" customWidth="1"/>
    <col min="15109" max="15109" width="20.68359375" bestFit="1" customWidth="1"/>
    <col min="15110" max="15110" width="5.5234375" bestFit="1" customWidth="1"/>
    <col min="15111" max="15111" width="9.15625" customWidth="1"/>
    <col min="15362" max="15362" width="14.41796875" bestFit="1" customWidth="1"/>
    <col min="15363" max="15363" width="15.15625" bestFit="1" customWidth="1"/>
    <col min="15364" max="15364" width="4.5234375" bestFit="1" customWidth="1"/>
    <col min="15365" max="15365" width="20.68359375" bestFit="1" customWidth="1"/>
    <col min="15366" max="15366" width="5.5234375" bestFit="1" customWidth="1"/>
    <col min="15367" max="15367" width="9.15625" customWidth="1"/>
    <col min="15618" max="15618" width="14.41796875" bestFit="1" customWidth="1"/>
    <col min="15619" max="15619" width="15.15625" bestFit="1" customWidth="1"/>
    <col min="15620" max="15620" width="4.5234375" bestFit="1" customWidth="1"/>
    <col min="15621" max="15621" width="20.68359375" bestFit="1" customWidth="1"/>
    <col min="15622" max="15622" width="5.5234375" bestFit="1" customWidth="1"/>
    <col min="15623" max="15623" width="9.15625" customWidth="1"/>
    <col min="15874" max="15874" width="14.41796875" bestFit="1" customWidth="1"/>
    <col min="15875" max="15875" width="15.15625" bestFit="1" customWidth="1"/>
    <col min="15876" max="15876" width="4.5234375" bestFit="1" customWidth="1"/>
    <col min="15877" max="15877" width="20.68359375" bestFit="1" customWidth="1"/>
    <col min="15878" max="15878" width="5.5234375" bestFit="1" customWidth="1"/>
    <col min="15879" max="15879" width="9.15625" customWidth="1"/>
    <col min="16130" max="16130" width="14.41796875" bestFit="1" customWidth="1"/>
    <col min="16131" max="16131" width="15.15625" bestFit="1" customWidth="1"/>
    <col min="16132" max="16132" width="4.5234375" bestFit="1" customWidth="1"/>
    <col min="16133" max="16133" width="20.68359375" bestFit="1" customWidth="1"/>
    <col min="16134" max="16134" width="5.5234375" bestFit="1" customWidth="1"/>
    <col min="16135" max="16135" width="9.15625" customWidth="1"/>
  </cols>
  <sheetData>
    <row r="1" spans="2:7" x14ac:dyDescent="0.55000000000000004">
      <c r="B1" s="210" t="s">
        <v>1938</v>
      </c>
      <c r="C1" s="210"/>
      <c r="D1" s="210"/>
      <c r="E1" s="210"/>
      <c r="F1" s="210"/>
      <c r="G1" s="210"/>
    </row>
    <row r="2" spans="2:7" x14ac:dyDescent="0.55000000000000004">
      <c r="B2" s="193" t="s">
        <v>1939</v>
      </c>
      <c r="C2" s="194" t="s">
        <v>1940</v>
      </c>
      <c r="D2" s="194" t="s">
        <v>1941</v>
      </c>
      <c r="E2" s="194" t="s">
        <v>1942</v>
      </c>
      <c r="F2" s="194" t="s">
        <v>1943</v>
      </c>
      <c r="G2" s="194" t="s">
        <v>1645</v>
      </c>
    </row>
    <row r="3" spans="2:7" x14ac:dyDescent="0.55000000000000004">
      <c r="B3" s="195" t="s">
        <v>1944</v>
      </c>
      <c r="C3" s="196">
        <v>6</v>
      </c>
      <c r="D3" s="197">
        <f>C3/$C$22</f>
        <v>2.0270270270270271E-2</v>
      </c>
      <c r="E3" s="196">
        <v>74</v>
      </c>
      <c r="F3" s="197">
        <f>E3/$E$22</f>
        <v>0.13333333333333333</v>
      </c>
      <c r="G3" s="196">
        <v>80</v>
      </c>
    </row>
    <row r="4" spans="2:7" x14ac:dyDescent="0.55000000000000004">
      <c r="B4" s="161" t="s">
        <v>1945</v>
      </c>
      <c r="C4" s="2">
        <v>10</v>
      </c>
      <c r="D4" s="197">
        <f t="shared" ref="D4:D21" si="0">C4/$C$22</f>
        <v>3.3783783783783786E-2</v>
      </c>
      <c r="E4" s="2">
        <v>35</v>
      </c>
      <c r="F4" s="197">
        <f t="shared" ref="F4:F21" si="1">E4/$E$22</f>
        <v>6.3063063063063057E-2</v>
      </c>
      <c r="G4" s="2">
        <v>45</v>
      </c>
    </row>
    <row r="5" spans="2:7" x14ac:dyDescent="0.55000000000000004">
      <c r="B5" s="161" t="s">
        <v>1946</v>
      </c>
      <c r="C5" s="2">
        <v>4</v>
      </c>
      <c r="D5" s="197">
        <f t="shared" si="0"/>
        <v>1.3513513513513514E-2</v>
      </c>
      <c r="E5" s="2">
        <v>14</v>
      </c>
      <c r="F5" s="197">
        <f t="shared" si="1"/>
        <v>2.5225225225225224E-2</v>
      </c>
      <c r="G5" s="2">
        <v>18</v>
      </c>
    </row>
    <row r="6" spans="2:7" x14ac:dyDescent="0.55000000000000004">
      <c r="B6" s="161" t="s">
        <v>1947</v>
      </c>
      <c r="C6" s="2">
        <v>7</v>
      </c>
      <c r="D6" s="197">
        <f t="shared" si="0"/>
        <v>2.364864864864865E-2</v>
      </c>
      <c r="E6" s="2">
        <v>11</v>
      </c>
      <c r="F6" s="197">
        <f t="shared" si="1"/>
        <v>1.9819819819819819E-2</v>
      </c>
      <c r="G6" s="2">
        <v>18</v>
      </c>
    </row>
    <row r="7" spans="2:7" x14ac:dyDescent="0.55000000000000004">
      <c r="B7" s="161" t="s">
        <v>1948</v>
      </c>
      <c r="C7" s="2">
        <v>9</v>
      </c>
      <c r="D7" s="197">
        <f t="shared" si="0"/>
        <v>3.0405405405405407E-2</v>
      </c>
      <c r="E7" s="2">
        <v>20</v>
      </c>
      <c r="F7" s="197">
        <f t="shared" si="1"/>
        <v>3.6036036036036036E-2</v>
      </c>
      <c r="G7" s="2">
        <v>29</v>
      </c>
    </row>
    <row r="8" spans="2:7" x14ac:dyDescent="0.55000000000000004">
      <c r="B8" s="161" t="s">
        <v>1949</v>
      </c>
      <c r="C8" s="2">
        <v>7</v>
      </c>
      <c r="D8" s="197">
        <f t="shared" si="0"/>
        <v>2.364864864864865E-2</v>
      </c>
      <c r="E8" s="2">
        <v>22</v>
      </c>
      <c r="F8" s="197">
        <f t="shared" si="1"/>
        <v>3.9639639639639637E-2</v>
      </c>
      <c r="G8" s="2">
        <v>29</v>
      </c>
    </row>
    <row r="9" spans="2:7" x14ac:dyDescent="0.55000000000000004">
      <c r="B9" s="161" t="s">
        <v>1950</v>
      </c>
      <c r="C9" s="2">
        <v>24</v>
      </c>
      <c r="D9" s="197">
        <f t="shared" si="0"/>
        <v>8.1081081081081086E-2</v>
      </c>
      <c r="E9" s="2">
        <v>36</v>
      </c>
      <c r="F9" s="197">
        <f t="shared" si="1"/>
        <v>6.4864864864864868E-2</v>
      </c>
      <c r="G9" s="2">
        <v>60</v>
      </c>
    </row>
    <row r="10" spans="2:7" x14ac:dyDescent="0.55000000000000004">
      <c r="B10" s="161" t="s">
        <v>1951</v>
      </c>
      <c r="C10" s="2">
        <v>20</v>
      </c>
      <c r="D10" s="197">
        <f t="shared" si="0"/>
        <v>6.7567567567567571E-2</v>
      </c>
      <c r="E10" s="2">
        <v>51</v>
      </c>
      <c r="F10" s="197">
        <f t="shared" si="1"/>
        <v>9.1891891891891897E-2</v>
      </c>
      <c r="G10" s="2">
        <v>71</v>
      </c>
    </row>
    <row r="11" spans="2:7" x14ac:dyDescent="0.55000000000000004">
      <c r="B11" s="161" t="s">
        <v>1952</v>
      </c>
      <c r="C11" s="2">
        <v>21</v>
      </c>
      <c r="D11" s="197">
        <f t="shared" si="0"/>
        <v>7.0945945945945943E-2</v>
      </c>
      <c r="E11" s="2">
        <v>40</v>
      </c>
      <c r="F11" s="197">
        <f t="shared" si="1"/>
        <v>7.2072072072072071E-2</v>
      </c>
      <c r="G11" s="2">
        <v>61</v>
      </c>
    </row>
    <row r="12" spans="2:7" x14ac:dyDescent="0.55000000000000004">
      <c r="B12" s="161" t="s">
        <v>1953</v>
      </c>
      <c r="C12" s="2">
        <v>26</v>
      </c>
      <c r="D12" s="197">
        <f t="shared" si="0"/>
        <v>8.7837837837837843E-2</v>
      </c>
      <c r="E12" s="2">
        <v>30</v>
      </c>
      <c r="F12" s="197">
        <f t="shared" si="1"/>
        <v>5.4054054054054057E-2</v>
      </c>
      <c r="G12" s="2">
        <v>56</v>
      </c>
    </row>
    <row r="13" spans="2:7" x14ac:dyDescent="0.55000000000000004">
      <c r="B13" s="161" t="s">
        <v>1954</v>
      </c>
      <c r="C13" s="2">
        <v>18</v>
      </c>
      <c r="D13" s="197">
        <f t="shared" si="0"/>
        <v>6.0810810810810814E-2</v>
      </c>
      <c r="E13" s="2">
        <v>27</v>
      </c>
      <c r="F13" s="197">
        <f t="shared" si="1"/>
        <v>4.8648648648648651E-2</v>
      </c>
      <c r="G13" s="2">
        <v>45</v>
      </c>
    </row>
    <row r="14" spans="2:7" x14ac:dyDescent="0.55000000000000004">
      <c r="B14" s="161" t="s">
        <v>1955</v>
      </c>
      <c r="C14" s="2">
        <v>17</v>
      </c>
      <c r="D14" s="197">
        <f t="shared" si="0"/>
        <v>5.7432432432432436E-2</v>
      </c>
      <c r="E14" s="2">
        <v>27</v>
      </c>
      <c r="F14" s="197">
        <f t="shared" si="1"/>
        <v>4.8648648648648651E-2</v>
      </c>
      <c r="G14" s="2">
        <v>44</v>
      </c>
    </row>
    <row r="15" spans="2:7" x14ac:dyDescent="0.55000000000000004">
      <c r="B15" s="161" t="s">
        <v>1956</v>
      </c>
      <c r="C15" s="2">
        <v>11</v>
      </c>
      <c r="D15" s="197">
        <f t="shared" si="0"/>
        <v>3.7162162162162164E-2</v>
      </c>
      <c r="E15" s="2">
        <v>20</v>
      </c>
      <c r="F15" s="197">
        <f t="shared" si="1"/>
        <v>3.6036036036036036E-2</v>
      </c>
      <c r="G15" s="2">
        <v>31</v>
      </c>
    </row>
    <row r="16" spans="2:7" x14ac:dyDescent="0.55000000000000004">
      <c r="B16" s="161" t="s">
        <v>1957</v>
      </c>
      <c r="C16" s="2">
        <v>16</v>
      </c>
      <c r="D16" s="197">
        <f t="shared" si="0"/>
        <v>5.4054054054054057E-2</v>
      </c>
      <c r="E16" s="2">
        <v>27</v>
      </c>
      <c r="F16" s="197">
        <f t="shared" si="1"/>
        <v>4.8648648648648651E-2</v>
      </c>
      <c r="G16" s="2">
        <v>43</v>
      </c>
    </row>
    <row r="17" spans="2:7" x14ac:dyDescent="0.55000000000000004">
      <c r="B17" s="161" t="s">
        <v>1958</v>
      </c>
      <c r="C17" s="2">
        <v>12</v>
      </c>
      <c r="D17" s="197">
        <f t="shared" si="0"/>
        <v>4.0540540540540543E-2</v>
      </c>
      <c r="E17" s="2">
        <v>21</v>
      </c>
      <c r="F17" s="197">
        <f t="shared" si="1"/>
        <v>3.783783783783784E-2</v>
      </c>
      <c r="G17" s="2">
        <v>33</v>
      </c>
    </row>
    <row r="18" spans="2:7" x14ac:dyDescent="0.55000000000000004">
      <c r="B18" s="161" t="s">
        <v>1959</v>
      </c>
      <c r="C18" s="2">
        <v>23</v>
      </c>
      <c r="D18" s="197">
        <f t="shared" si="0"/>
        <v>7.77027027027027E-2</v>
      </c>
      <c r="E18" s="2">
        <v>33</v>
      </c>
      <c r="F18" s="197">
        <f t="shared" si="1"/>
        <v>5.9459459459459463E-2</v>
      </c>
      <c r="G18" s="2">
        <v>56</v>
      </c>
    </row>
    <row r="19" spans="2:7" x14ac:dyDescent="0.55000000000000004">
      <c r="B19" s="161" t="s">
        <v>1960</v>
      </c>
      <c r="C19" s="2">
        <v>21</v>
      </c>
      <c r="D19" s="197">
        <f t="shared" si="0"/>
        <v>7.0945945945945943E-2</v>
      </c>
      <c r="E19" s="2">
        <v>19</v>
      </c>
      <c r="F19" s="197">
        <f t="shared" si="1"/>
        <v>3.4234234234234232E-2</v>
      </c>
      <c r="G19" s="2">
        <v>40</v>
      </c>
    </row>
    <row r="20" spans="2:7" x14ac:dyDescent="0.55000000000000004">
      <c r="B20" s="161" t="s">
        <v>1961</v>
      </c>
      <c r="C20" s="2">
        <v>16</v>
      </c>
      <c r="D20" s="197">
        <f t="shared" si="0"/>
        <v>5.4054054054054057E-2</v>
      </c>
      <c r="E20" s="2">
        <v>23</v>
      </c>
      <c r="F20" s="197">
        <f t="shared" si="1"/>
        <v>4.1441441441441441E-2</v>
      </c>
      <c r="G20" s="2">
        <v>39</v>
      </c>
    </row>
    <row r="21" spans="2:7" x14ac:dyDescent="0.55000000000000004">
      <c r="B21" s="161" t="s">
        <v>1962</v>
      </c>
      <c r="C21" s="2">
        <v>28</v>
      </c>
      <c r="D21" s="197">
        <f t="shared" si="0"/>
        <v>9.45945945945946E-2</v>
      </c>
      <c r="E21" s="2">
        <v>25</v>
      </c>
      <c r="F21" s="197">
        <f t="shared" si="1"/>
        <v>4.5045045045045043E-2</v>
      </c>
      <c r="G21" s="2">
        <v>53</v>
      </c>
    </row>
    <row r="22" spans="2:7" ht="14.7" thickBot="1" x14ac:dyDescent="0.6">
      <c r="B22" s="198" t="s">
        <v>1963</v>
      </c>
      <c r="C22" s="199">
        <f>SUM(C3:C21)</f>
        <v>296</v>
      </c>
      <c r="D22" s="199"/>
      <c r="E22" s="199">
        <f>SUM(E3:E21)</f>
        <v>555</v>
      </c>
      <c r="F22" s="199"/>
      <c r="G22" s="199">
        <f>SUM(G3:G21)</f>
        <v>851</v>
      </c>
    </row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RAW_UCODData</vt:lpstr>
      <vt:lpstr>Comparison_of_Correctness_ofCOD</vt:lpstr>
      <vt:lpstr>Calculations_for_MortalityRates</vt:lpstr>
      <vt:lpstr>Stillbirths_Rate_Calculations</vt:lpstr>
      <vt:lpstr>Source_Fig2</vt:lpstr>
      <vt:lpstr>Source_S1Fig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Waruru, Anthony (CDC/DDPHSIS/CGH/DGHT)</dc:creator>
  <cp:lastModifiedBy>Waruru, Anthony (CDC/DDPHSIS/CGH/DGHT)</cp:lastModifiedBy>
  <dcterms:created xsi:type="dcterms:W3CDTF">2021-06-18T05:51:52Z</dcterms:created>
  <dcterms:modified xsi:type="dcterms:W3CDTF">2021-06-18T09:42:28Z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2021-06-18T09:42:22Z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4c39fa67-310e-400c-9e30-d914fa7cb9f9</vt:lpwstr>
  </property>
  <property fmtid="{D5CDD505-2E9C-101B-9397-08002B2CF9AE}" pid="8" name="MSIP_Label_7b94a7b8-f06c-4dfe-bdcc-9b548fd58c31_ContentBits">
    <vt:lpwstr>0</vt:lpwstr>
  </property>
</Properties>
</file>