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dlaus\Documents\UIC Work Related\MLA-SR\"/>
    </mc:Choice>
  </mc:AlternateContent>
  <xr:revisionPtr revIDLastSave="0" documentId="13_ncr:1_{41E76670-A7E7-4533-B8C0-C1A914BD7146}" xr6:coauthVersionLast="46" xr6:coauthVersionMax="46" xr10:uidLastSave="{00000000-0000-0000-0000-000000000000}"/>
  <bookViews>
    <workbookView xWindow="44775" yWindow="525" windowWidth="12570" windowHeight="14475" tabRatio="754" xr2:uid="{00000000-000D-0000-FFFF-FFFF00000000}"/>
  </bookViews>
  <sheets>
    <sheet name="Documentation" sheetId="1" r:id="rId1"/>
    <sheet name="Included Paper Citations" sheetId="2" r:id="rId2"/>
    <sheet name="Data Extraction Fields" sheetId="8" r:id="rId3"/>
    <sheet name="Author-Journal-Sponsorship" sheetId="3" r:id="rId4"/>
    <sheet name="Time to Publication" sheetId="9" r:id="rId5"/>
    <sheet name="Purpose-Audience-Settings" sheetId="4" r:id="rId6"/>
    <sheet name="Purpose-Setting" sheetId="10" r:id="rId7"/>
    <sheet name="Collaborations and Roles" sheetId="5" r:id="rId8"/>
    <sheet name="Library-Librarian Roles" sheetId="6" r:id="rId9"/>
    <sheet name="Evaluation" sheetId="7"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1" i="7" l="1"/>
  <c r="AG10" i="7"/>
  <c r="AG9" i="7"/>
  <c r="AG8" i="7"/>
  <c r="AG7" i="7"/>
  <c r="F24" i="5" l="1"/>
  <c r="AD11" i="10" l="1"/>
  <c r="AC11" i="10"/>
  <c r="AB11" i="10"/>
  <c r="AA11" i="10"/>
  <c r="Z11" i="10"/>
  <c r="Y11" i="10"/>
  <c r="X11" i="10"/>
  <c r="W11" i="10"/>
  <c r="V11" i="10"/>
  <c r="U11" i="10"/>
  <c r="T11" i="10"/>
  <c r="S11" i="10"/>
  <c r="AK11" i="4"/>
  <c r="AL11" i="4"/>
  <c r="AM11" i="4"/>
  <c r="AJ11" i="4"/>
  <c r="AH11" i="4"/>
  <c r="AG11" i="4"/>
  <c r="AF11" i="4"/>
  <c r="AE11" i="4"/>
  <c r="AD11" i="4"/>
  <c r="AC11" i="4"/>
  <c r="AB11" i="4"/>
  <c r="AA11" i="4"/>
  <c r="Z11" i="4"/>
  <c r="Y11" i="4"/>
  <c r="AI10" i="4"/>
  <c r="AN10" i="4" s="1"/>
  <c r="AI9" i="4"/>
  <c r="AN9" i="4" s="1"/>
  <c r="AI8" i="4"/>
  <c r="AN8" i="4" s="1"/>
  <c r="AI7" i="4"/>
  <c r="AN7" i="4" s="1"/>
  <c r="AI6" i="4"/>
  <c r="AN6" i="4" s="1"/>
  <c r="AN11" i="4" l="1"/>
  <c r="AI11" i="4"/>
  <c r="AH11" i="7" l="1"/>
  <c r="AH10" i="7"/>
  <c r="AH9" i="7"/>
  <c r="AH8" i="7"/>
  <c r="AH7" i="7"/>
  <c r="AF11" i="7"/>
  <c r="AF10" i="7"/>
  <c r="AF9" i="7"/>
  <c r="AF8" i="7"/>
  <c r="AF7" i="7"/>
  <c r="AD7" i="7"/>
  <c r="AE7" i="7"/>
  <c r="AD8" i="7"/>
  <c r="AE8" i="7"/>
  <c r="AD9" i="7"/>
  <c r="AE9" i="7"/>
  <c r="AD10" i="7"/>
  <c r="AE10" i="7"/>
  <c r="AD11" i="7"/>
  <c r="AE11" i="7"/>
  <c r="AC11" i="7"/>
  <c r="AC10" i="7"/>
  <c r="AC9" i="7"/>
  <c r="AC8" i="7"/>
  <c r="AC7" i="7"/>
  <c r="AB11" i="7"/>
  <c r="AB10" i="7"/>
  <c r="AB9" i="7"/>
  <c r="AB8" i="7"/>
  <c r="AB7" i="7"/>
  <c r="Z11" i="7"/>
  <c r="Z10" i="7"/>
  <c r="Z9" i="7"/>
  <c r="Z8" i="7"/>
  <c r="Z7" i="7"/>
  <c r="AA11" i="7"/>
  <c r="AA10" i="7"/>
  <c r="AA9" i="7"/>
  <c r="AA8" i="7"/>
  <c r="AA7" i="7"/>
  <c r="Y11" i="7"/>
  <c r="Y10" i="7"/>
  <c r="Y9" i="7"/>
  <c r="Y8" i="7"/>
  <c r="X8" i="7"/>
  <c r="X7" i="7"/>
  <c r="X9" i="7"/>
  <c r="X10" i="7"/>
  <c r="X11" i="7"/>
  <c r="AH12" i="7" l="1"/>
  <c r="AF12" i="7"/>
  <c r="AD12" i="7"/>
  <c r="AE12" i="7"/>
  <c r="Y12" i="7"/>
  <c r="AC12" i="7"/>
  <c r="X12" i="7"/>
  <c r="AA12" i="7"/>
  <c r="Z12" i="7"/>
  <c r="AB12" i="7"/>
  <c r="BF33" i="6"/>
  <c r="BE33" i="6"/>
  <c r="BD33" i="6"/>
  <c r="BC33" i="6"/>
  <c r="BB33" i="6"/>
  <c r="BA33" i="6"/>
  <c r="AZ33" i="6"/>
  <c r="AY33" i="6"/>
  <c r="AX33" i="6"/>
  <c r="AW33" i="6"/>
  <c r="AV33" i="6"/>
  <c r="AU33" i="6"/>
  <c r="BK16" i="6"/>
  <c r="BK13" i="6"/>
  <c r="BK6" i="6"/>
  <c r="BK12" i="6"/>
  <c r="BK11" i="6"/>
  <c r="BK14" i="6"/>
  <c r="BK15" i="6"/>
  <c r="BK7" i="6"/>
  <c r="BK8" i="6"/>
  <c r="BK9" i="6"/>
  <c r="BK10" i="6"/>
  <c r="AF12" i="6"/>
  <c r="AC10" i="6"/>
  <c r="AA10" i="6"/>
  <c r="Z10" i="6"/>
  <c r="Y10" i="6"/>
  <c r="AS9" i="6"/>
  <c r="AR9" i="6"/>
  <c r="AQ9" i="6"/>
  <c r="AP9" i="6"/>
  <c r="AO9" i="6"/>
  <c r="AN9" i="6"/>
  <c r="AM9" i="6"/>
  <c r="AL9" i="6"/>
  <c r="AK9" i="6"/>
  <c r="AJ9" i="6"/>
  <c r="AI9" i="6"/>
  <c r="AC9" i="6"/>
  <c r="AA9" i="6"/>
  <c r="Z9" i="6"/>
  <c r="Y9" i="6"/>
  <c r="AS8" i="6"/>
  <c r="AR8" i="6"/>
  <c r="AQ8" i="6"/>
  <c r="AP8" i="6"/>
  <c r="AO8" i="6"/>
  <c r="AN8" i="6"/>
  <c r="AM8" i="6"/>
  <c r="AL8" i="6"/>
  <c r="AK8" i="6"/>
  <c r="AJ8" i="6"/>
  <c r="AI8" i="6"/>
  <c r="AS7" i="6"/>
  <c r="AS11" i="6" s="1"/>
  <c r="AR7" i="6"/>
  <c r="AQ7" i="6"/>
  <c r="AP7" i="6"/>
  <c r="AO7" i="6"/>
  <c r="AO11" i="6" s="1"/>
  <c r="AN7" i="6"/>
  <c r="AM7" i="6"/>
  <c r="AL7" i="6"/>
  <c r="AK7" i="6"/>
  <c r="AK11" i="6" s="1"/>
  <c r="AJ7" i="6"/>
  <c r="AI7" i="6"/>
  <c r="AC7" i="6"/>
  <c r="AA7" i="6"/>
  <c r="Z7" i="6"/>
  <c r="Z8" i="6" s="1"/>
  <c r="Y7" i="6"/>
  <c r="Y8" i="6" s="1"/>
  <c r="J47" i="6"/>
  <c r="J46" i="6"/>
  <c r="J45" i="6"/>
  <c r="J44" i="6"/>
  <c r="J43" i="6"/>
  <c r="J42" i="6"/>
  <c r="J41" i="6"/>
  <c r="J39" i="6"/>
  <c r="J38" i="6"/>
  <c r="J37" i="6"/>
  <c r="J36" i="6"/>
  <c r="J35" i="6"/>
  <c r="J34" i="6"/>
  <c r="J33" i="6"/>
  <c r="J32" i="6"/>
  <c r="J30" i="6"/>
  <c r="J29" i="6"/>
  <c r="J28" i="6"/>
  <c r="J27" i="6"/>
  <c r="J26" i="6"/>
  <c r="J25" i="6"/>
  <c r="J24" i="6"/>
  <c r="J23" i="6"/>
  <c r="J22" i="6"/>
  <c r="J21" i="6"/>
  <c r="J20" i="6"/>
  <c r="J17" i="6"/>
  <c r="J16" i="6"/>
  <c r="J15" i="6"/>
  <c r="J14" i="6"/>
  <c r="J13" i="6"/>
  <c r="J12" i="6"/>
  <c r="J11" i="6"/>
  <c r="J10" i="6"/>
  <c r="J9" i="6"/>
  <c r="J8" i="6"/>
  <c r="J7" i="6"/>
  <c r="AI10" i="6" l="1"/>
  <c r="AM10" i="6"/>
  <c r="AQ10" i="6"/>
  <c r="AF10" i="6"/>
  <c r="AJ10" i="6"/>
  <c r="AN10" i="6"/>
  <c r="AR10" i="6"/>
  <c r="AA11" i="6"/>
  <c r="AF6" i="6"/>
  <c r="AL10" i="6"/>
  <c r="AP10" i="6"/>
  <c r="AF7" i="6"/>
  <c r="AF8" i="6"/>
  <c r="AF11" i="6"/>
  <c r="AF16" i="6"/>
  <c r="AF9" i="6"/>
  <c r="AL11" i="6"/>
  <c r="AK10" i="6"/>
  <c r="AO10" i="6"/>
  <c r="AS10" i="6"/>
  <c r="AP11" i="6"/>
  <c r="Y11" i="6"/>
  <c r="AI11" i="6"/>
  <c r="AM11" i="6"/>
  <c r="AQ11" i="6"/>
  <c r="Z11" i="6"/>
  <c r="AJ11" i="6"/>
  <c r="AN11" i="6"/>
  <c r="AR11" i="6"/>
  <c r="AA8" i="6"/>
  <c r="AF14" i="6" l="1"/>
  <c r="Z10" i="5" l="1"/>
  <c r="Z9" i="5"/>
  <c r="Z8" i="5"/>
  <c r="Z7" i="5"/>
  <c r="Z6" i="5"/>
  <c r="AK10" i="5"/>
  <c r="AK9" i="5"/>
  <c r="AK8" i="5"/>
  <c r="AJ10" i="5"/>
  <c r="AJ9" i="5"/>
  <c r="AJ8" i="5"/>
  <c r="AI10" i="5"/>
  <c r="AI9" i="5"/>
  <c r="AI8" i="5"/>
  <c r="AH10" i="5"/>
  <c r="AH9" i="5"/>
  <c r="AH8" i="5"/>
  <c r="AG10" i="5"/>
  <c r="AG9" i="5"/>
  <c r="AG8" i="5"/>
  <c r="AF10" i="5"/>
  <c r="AF9" i="5"/>
  <c r="AF8" i="5"/>
  <c r="AE10" i="5"/>
  <c r="AE9" i="5"/>
  <c r="AE8" i="5"/>
  <c r="AD10" i="5"/>
  <c r="AD9" i="5"/>
  <c r="AD8" i="5"/>
  <c r="AC10" i="5"/>
  <c r="AC9" i="5"/>
  <c r="AC8" i="5"/>
  <c r="AB10" i="5"/>
  <c r="AB9" i="5"/>
  <c r="AB8" i="5"/>
  <c r="AA10" i="5"/>
  <c r="AA9" i="5"/>
  <c r="AA8" i="5"/>
  <c r="AK7" i="5"/>
  <c r="AJ7" i="5"/>
  <c r="AI7" i="5"/>
  <c r="AH7" i="5"/>
  <c r="AG7" i="5"/>
  <c r="AF7" i="5"/>
  <c r="AE7" i="5"/>
  <c r="AD7" i="5"/>
  <c r="AC7" i="5"/>
  <c r="AB7" i="5"/>
  <c r="AA7" i="5"/>
  <c r="AJ6" i="5"/>
  <c r="AI6" i="5"/>
  <c r="AA6" i="5"/>
  <c r="AB6" i="5"/>
  <c r="AH6" i="5"/>
  <c r="AG6" i="5"/>
  <c r="AF6" i="5"/>
  <c r="AE6" i="5"/>
  <c r="AD6" i="5"/>
  <c r="AC6" i="5"/>
  <c r="F46" i="5"/>
  <c r="F45" i="5"/>
  <c r="F44" i="5"/>
  <c r="F43" i="5"/>
  <c r="F42" i="5"/>
  <c r="F41" i="5"/>
  <c r="F40" i="5"/>
  <c r="F37" i="5"/>
  <c r="F36" i="5"/>
  <c r="F35" i="5"/>
  <c r="F34" i="5"/>
  <c r="F33" i="5"/>
  <c r="F32" i="5"/>
  <c r="F31" i="5"/>
  <c r="F29" i="5"/>
  <c r="F28" i="5"/>
  <c r="F27" i="5"/>
  <c r="F26" i="5"/>
  <c r="F25" i="5"/>
  <c r="F23" i="5"/>
  <c r="F22" i="5"/>
  <c r="F21" i="5"/>
  <c r="F20" i="5"/>
  <c r="F19" i="5"/>
  <c r="F16" i="5"/>
  <c r="F15" i="5"/>
  <c r="F14" i="5"/>
  <c r="F13" i="5"/>
  <c r="F12" i="5"/>
  <c r="F11" i="5"/>
  <c r="F10" i="5"/>
  <c r="F9" i="5"/>
  <c r="F8" i="5"/>
  <c r="F7" i="5"/>
  <c r="F6" i="5"/>
  <c r="M9" i="3"/>
  <c r="N9" i="3" s="1"/>
  <c r="V6" i="5" l="1"/>
  <c r="W6" i="5" s="1"/>
  <c r="V13" i="5"/>
  <c r="V9" i="5"/>
  <c r="W9" i="5" s="1"/>
  <c r="V10" i="5"/>
  <c r="W10" i="5" s="1"/>
  <c r="V7" i="5"/>
  <c r="W7" i="5" s="1"/>
  <c r="V11" i="5"/>
  <c r="W11" i="5" s="1"/>
  <c r="V8" i="5"/>
  <c r="W8" i="5" s="1"/>
  <c r="V12" i="5"/>
  <c r="W12" i="5" s="1"/>
  <c r="Z11" i="5"/>
  <c r="V14" i="5" l="1"/>
  <c r="W14" i="5"/>
  <c r="U20" i="4"/>
  <c r="V20" i="4" s="1"/>
  <c r="U19" i="4"/>
  <c r="V19" i="4" s="1"/>
  <c r="U18" i="4"/>
  <c r="V18" i="4" s="1"/>
  <c r="U17" i="4"/>
  <c r="V17" i="4" s="1"/>
  <c r="U16" i="4"/>
  <c r="V16" i="4" s="1"/>
  <c r="U15" i="4"/>
  <c r="V15" i="4" s="1"/>
  <c r="U14" i="4"/>
  <c r="V14" i="4" s="1"/>
  <c r="U13" i="4"/>
  <c r="V13" i="4" s="1"/>
  <c r="U12" i="4"/>
  <c r="V12" i="4" s="1"/>
  <c r="U11" i="4"/>
  <c r="V11" i="4" s="1"/>
  <c r="U10" i="4"/>
  <c r="V10" i="4" s="1"/>
  <c r="U9" i="4"/>
  <c r="V9" i="4" s="1"/>
  <c r="U8" i="4"/>
  <c r="V8" i="4" s="1"/>
  <c r="U7" i="4"/>
  <c r="V7" i="4" s="1"/>
  <c r="U6" i="4"/>
  <c r="V6" i="4" l="1"/>
  <c r="U21" i="4"/>
  <c r="V21" i="4"/>
  <c r="W7" i="3" l="1"/>
  <c r="W6" i="3"/>
  <c r="S7" i="3"/>
  <c r="S8" i="3"/>
  <c r="S9" i="3"/>
  <c r="S10" i="3"/>
  <c r="S11" i="3"/>
  <c r="S12" i="3"/>
  <c r="S13" i="3"/>
  <c r="S14" i="3"/>
  <c r="S15" i="3"/>
  <c r="S16" i="3"/>
  <c r="S17" i="3"/>
  <c r="S18" i="3"/>
  <c r="S19" i="3"/>
  <c r="S6" i="3"/>
  <c r="N6" i="3"/>
  <c r="M6" i="3"/>
  <c r="F41" i="9" l="1"/>
  <c r="E41" i="9"/>
  <c r="D36" i="9"/>
  <c r="D35" i="9"/>
  <c r="D33" i="9"/>
  <c r="D32" i="9"/>
  <c r="D31" i="9"/>
  <c r="D30" i="9"/>
  <c r="D29" i="9"/>
  <c r="D28" i="9"/>
  <c r="D26" i="9"/>
  <c r="D25" i="9"/>
  <c r="D23" i="9"/>
  <c r="D22" i="9"/>
  <c r="D20" i="9"/>
  <c r="D19" i="9"/>
  <c r="D16" i="9"/>
  <c r="D15" i="9"/>
  <c r="D14" i="9"/>
  <c r="D13" i="9"/>
  <c r="D12" i="9"/>
  <c r="D10" i="9"/>
  <c r="D8" i="9"/>
  <c r="D5" i="9"/>
  <c r="AG12" i="7"/>
</calcChain>
</file>

<file path=xl/sharedStrings.xml><?xml version="1.0" encoding="utf-8"?>
<sst xmlns="http://schemas.openxmlformats.org/spreadsheetml/2006/main" count="4886" uniqueCount="839">
  <si>
    <t>Library involvement in health informatics education for health professions students and practitioners: A scoping review</t>
  </si>
  <si>
    <t>Authors:</t>
  </si>
  <si>
    <t>Methodology</t>
  </si>
  <si>
    <t>Scoping Review</t>
  </si>
  <si>
    <t>Databases Searched</t>
  </si>
  <si>
    <t>Search Dates</t>
  </si>
  <si>
    <t>Data Repository</t>
  </si>
  <si>
    <t>UIC INDIGO Institutional Respository</t>
  </si>
  <si>
    <t>Data DOI</t>
  </si>
  <si>
    <t>File Contents</t>
  </si>
  <si>
    <t>Documentation</t>
  </si>
  <si>
    <t>Included Paper Citations</t>
  </si>
  <si>
    <t>Library-Librarian Roles</t>
  </si>
  <si>
    <t>Evaluation</t>
  </si>
  <si>
    <t>Data Extraction Fields</t>
  </si>
  <si>
    <t>Sheet Tabs</t>
  </si>
  <si>
    <t>Annotations</t>
  </si>
  <si>
    <t>Ref #</t>
  </si>
  <si>
    <t>Authors</t>
  </si>
  <si>
    <t>The introduction of a medical informatics course into a medical school curriculum.</t>
  </si>
  <si>
    <t>Developing an evidence-based public health informatics course</t>
  </si>
  <si>
    <t>The University of Washington electronic medical record experience</t>
  </si>
  <si>
    <t>PDA training of faculty physicians</t>
  </si>
  <si>
    <t>Impact of simulation training on self-efficacy of outpatient health care providers to use electronic health records</t>
  </si>
  <si>
    <t>Integrating information literacy into an online undergraduate nursing informatics course: the librarian's role in the design and teaching of the course</t>
  </si>
  <si>
    <t>Informatics education. Handhelds in the health sciences library</t>
  </si>
  <si>
    <t>PDAs @ the library. The camp PDA experience</t>
  </si>
  <si>
    <t>Evolving a collaborative matrix for teaching informatics online to health sciences students at the Massachusetts College of Pharmacy and Health Sciences</t>
  </si>
  <si>
    <t>Nursing informatics programs at the University of Maryland at Baltimore</t>
  </si>
  <si>
    <t>University of Arkansas for Medical Sciences electronic health record and medical informatics training for undergraduate health professionals</t>
  </si>
  <si>
    <t>Medical informatics in the medical school curriculum</t>
  </si>
  <si>
    <t>Computers and medical information: an elective for fourth-year medical students</t>
  </si>
  <si>
    <t>A transdisciplinary approach to faculty development in nursing education technology</t>
  </si>
  <si>
    <t>Isolated to integrated: an evolving medical informatics curriculum</t>
  </si>
  <si>
    <t>Integrating knowledge resources at the point of care: Opportunities for librarians</t>
  </si>
  <si>
    <t>Electronic health record: Integrating evidence-based information at the point of clinical decision making</t>
  </si>
  <si>
    <t>A collaborative institutional model for integrating computer applications in the medical curriculum</t>
  </si>
  <si>
    <t>Development of a clinical information tool for the electronic medical record: a case study</t>
  </si>
  <si>
    <t>Crossing over: health sciences librarians contributing and collaborating on electronic medical record (EMR) implementation [corrected] [published erratum appears in J HOSP LIBR 2009 Apr-Jun;9(2):229]</t>
  </si>
  <si>
    <t>Introducing computer literacy skills for physicians</t>
  </si>
  <si>
    <t>Medical informatics in the curriculum: development and delivery of an online elective</t>
  </si>
  <si>
    <t>Mobile applications in nursing education and practice</t>
  </si>
  <si>
    <t>Librarian participation in biomedical informatics education and practice</t>
  </si>
  <si>
    <t>Pub Date</t>
  </si>
  <si>
    <t>Year of the Activity
(If not provided, leave blank)</t>
  </si>
  <si>
    <t>Refined</t>
  </si>
  <si>
    <t>.</t>
  </si>
  <si>
    <t>2000?</t>
  </si>
  <si>
    <t>1998, 2000</t>
  </si>
  <si>
    <t>2006/2007;
2007 and 2009</t>
  </si>
  <si>
    <t>2004, 2005</t>
  </si>
  <si>
    <t>1992 first time</t>
  </si>
  <si>
    <t>Not stated</t>
  </si>
  <si>
    <t>2009; 
2010</t>
  </si>
  <si>
    <t>2005-2007</t>
  </si>
  <si>
    <t>Oct 2011 through Apr 2012</t>
  </si>
  <si>
    <t>1990-1991</t>
  </si>
  <si>
    <t>2007 to 2008</t>
  </si>
  <si>
    <t>2006-2008</t>
  </si>
  <si>
    <t>Jan-Mar 2010 (6 am - 4pm)</t>
  </si>
  <si>
    <t>?</t>
  </si>
  <si>
    <t>2008-2010;
2008</t>
  </si>
  <si>
    <t>1988-1991; 
1990?</t>
  </si>
  <si>
    <t>2014-2016?</t>
  </si>
  <si>
    <t>SD</t>
  </si>
  <si>
    <t xml:space="preserve">Mean </t>
  </si>
  <si>
    <t>Time to Publication</t>
  </si>
  <si>
    <t>Title</t>
  </si>
  <si>
    <t>Source</t>
  </si>
  <si>
    <t>Year</t>
  </si>
  <si>
    <t>Volume</t>
  </si>
  <si>
    <t>Pages</t>
  </si>
  <si>
    <t>Medical reference services quarterly</t>
  </si>
  <si>
    <t>74-82</t>
  </si>
  <si>
    <t>Journal of the Medical Library Association</t>
  </si>
  <si>
    <t>194-7</t>
  </si>
  <si>
    <t>Yu X, Xie Y, Pan X, Mayfield-Johnson S, Whipple J, Azadbakht E</t>
  </si>
  <si>
    <t xml:space="preserve">Schwartz B </t>
  </si>
  <si>
    <t xml:space="preserve">Welton NJ </t>
  </si>
  <si>
    <t>217-9</t>
  </si>
  <si>
    <t xml:space="preserve">Wallace RL </t>
  </si>
  <si>
    <t>Journal of Electronic Resources in Medical Libraries</t>
  </si>
  <si>
    <t>27-39</t>
  </si>
  <si>
    <t xml:space="preserve">Vuk J, Anders ME, Mercado CC, Kennedy RL, Casella J, Steelman SC </t>
  </si>
  <si>
    <t>International Journal of Medical Informatics</t>
  </si>
  <si>
    <t>423-9</t>
  </si>
  <si>
    <t xml:space="preserve">Turman LU, Self PC, Calarco PV </t>
  </si>
  <si>
    <t>Teaching a web-based course in health informatics</t>
  </si>
  <si>
    <t>Reference Services Review</t>
  </si>
  <si>
    <t>21-5</t>
  </si>
  <si>
    <t xml:space="preserve">Tomasko JM, Adams NE, Garritano FG, Santos MC, Dillon PW </t>
  </si>
  <si>
    <t>Collaborating to increase access to clinical and educational resources for surgery: a case study</t>
  </si>
  <si>
    <t>Journal of Surgical Education</t>
  </si>
  <si>
    <t>32-5</t>
  </si>
  <si>
    <t xml:space="preserve">Schulte SJ </t>
  </si>
  <si>
    <t>Medical Reference Services Quarterly</t>
  </si>
  <si>
    <t>158-72</t>
  </si>
  <si>
    <t xml:space="preserve">Stoddard MJ </t>
  </si>
  <si>
    <t>75-82</t>
  </si>
  <si>
    <t>Why oh why HI? Using clinical audit to teach health informatics</t>
  </si>
  <si>
    <t>[proceedings] 10th International Congress on Medical Librarianship</t>
  </si>
  <si>
    <t xml:space="preserve">Morgen EB </t>
  </si>
  <si>
    <t>Implementing PDA technology in a medical library: experiences in a hospital library and an academic medical center library</t>
  </si>
  <si>
    <t>11-9</t>
  </si>
  <si>
    <t xml:space="preserve">Modica SF, Cuddy C </t>
  </si>
  <si>
    <t>179-86</t>
  </si>
  <si>
    <t>Miles A</t>
  </si>
  <si>
    <t>A solo hospital librarian's experience in clinical informatics</t>
  </si>
  <si>
    <t>232-9</t>
  </si>
  <si>
    <t>Knehans A, Schirm V</t>
  </si>
  <si>
    <t>Partnering to promote evidence-based practice by implementing Nursing Reference Center at the point of care</t>
  </si>
  <si>
    <t>Journal of Hospital Librarianship</t>
  </si>
  <si>
    <t>151-60</t>
  </si>
  <si>
    <t xml:space="preserve">King S, Murray H, MacDonald K </t>
  </si>
  <si>
    <t>Journal of the Canadian Health Libraries Association (JCHLA)</t>
  </si>
  <si>
    <t>109-14</t>
  </si>
  <si>
    <t xml:space="preserve">Hinegardner PG, Lansing PS </t>
  </si>
  <si>
    <t>Bulletin of the Medical Library Association</t>
  </si>
  <si>
    <t>441-3</t>
  </si>
  <si>
    <t xml:space="preserve">Hart JK, Newton BW, Boone SE </t>
  </si>
  <si>
    <t>212-6</t>
  </si>
  <si>
    <t xml:space="preserve">Hannigan GG, Edwards KA </t>
  </si>
  <si>
    <t>71-6</t>
  </si>
  <si>
    <t xml:space="preserve">Hannigan GG, Bartold SP, Browne BA, Fulton S, Henry BJ, Malcom P, Matthews TK, McCullough EH, Moshinskie JF, Tonn-Bessent J </t>
  </si>
  <si>
    <t>81-8</t>
  </si>
  <si>
    <t xml:space="preserve">Griffin-Sobel JP, Acee A, Sharoff L, Cobus-Kuo L, Woodstock-Wallace A, Dornbaum M </t>
  </si>
  <si>
    <t>Nursing Education Perspectives (National League for Nursing)</t>
  </si>
  <si>
    <t>41-3</t>
  </si>
  <si>
    <t>Gomes AW, Linton A, Abate L</t>
  </si>
  <si>
    <t>Strengthening our collaborations: building an electronic health record educational module</t>
  </si>
  <si>
    <t>1-10</t>
  </si>
  <si>
    <t xml:space="preserve">Geyer EM, Irish DE </t>
  </si>
  <si>
    <t>451-61</t>
  </si>
  <si>
    <t xml:space="preserve">Fuller SS, Ketchell DS, Tarczy-Hornoch P, Masuda D </t>
  </si>
  <si>
    <t>393-403</t>
  </si>
  <si>
    <t xml:space="preserve">Fowler SA, Yaeger LH, Yu F, Doerhoff D, Schoening P, Kelly B </t>
  </si>
  <si>
    <t>52-5</t>
  </si>
  <si>
    <t xml:space="preserve">Friedman CP, Oxford GS, Juliano EL </t>
  </si>
  <si>
    <t>Proceedings / the Annual Symposium on Computer Application [sic] in Medical Care. Symposium on Computer Applications in Medical Care</t>
  </si>
  <si>
    <t>752-6</t>
  </si>
  <si>
    <t xml:space="preserve">Epstein BA, Tannery NH, Wessel CB, Yarger F, LaDue J, Fiorillo AB </t>
  </si>
  <si>
    <t>223-7</t>
  </si>
  <si>
    <t xml:space="preserve">Ellero NP </t>
  </si>
  <si>
    <t>89-107</t>
  </si>
  <si>
    <t>Cyrus J, Duggar DC, Esparza J, Adams M, Dobbins M, Pullen K</t>
  </si>
  <si>
    <t>Connecting with hospital nurses through MINE</t>
  </si>
  <si>
    <t>142-53</t>
  </si>
  <si>
    <t xml:space="preserve">Crowell K, Shaw-Kokot J </t>
  </si>
  <si>
    <t>Extending the hand of knowledge: promoting mobile technologies</t>
  </si>
  <si>
    <t>1-9</t>
  </si>
  <si>
    <t xml:space="preserve">Collins B, Linton A, Merril J, Pomerantz K, Winthrop S </t>
  </si>
  <si>
    <t xml:space="preserve">Burnette MH , De Groote SL , Dorsch JL </t>
  </si>
  <si>
    <t>61-3</t>
  </si>
  <si>
    <t xml:space="preserve">Broering NC </t>
  </si>
  <si>
    <t>The MAClinical Workstation project at Georgetown University</t>
  </si>
  <si>
    <t>276-81</t>
  </si>
  <si>
    <t xml:space="preserve">Airth-Kindree N, Vandenbark RT </t>
  </si>
  <si>
    <t>Nurse Educator</t>
  </si>
  <si>
    <t>166-9</t>
  </si>
  <si>
    <t>Hersh W Biagioli F Scholl G Gold J Mohan V Kassakian S Kerns S Gorman P</t>
  </si>
  <si>
    <t>From competencies to competence: model, approach, and lessons learned From implementing a clinical informatics curriculum for medical students</t>
  </si>
  <si>
    <t>[book chapter] In Health Professionals' Education In The Age Of Clinical Information  Systems, Mobile Computing And Social Networks</t>
  </si>
  <si>
    <t>269-87</t>
  </si>
  <si>
    <t>Carlson K</t>
  </si>
  <si>
    <t>254-9</t>
  </si>
  <si>
    <t xml:space="preserve">Harrod TP, Gomes AW </t>
  </si>
  <si>
    <t>Creative curriculum: the experience of writing and teaching Formative Objective Structured Clinical Examinations (FOSCEs)</t>
  </si>
  <si>
    <t>111-9</t>
  </si>
  <si>
    <t>Issue</t>
  </si>
  <si>
    <t>Note: extraction data is available upon request of the first author</t>
  </si>
  <si>
    <t>Note: extraction data is available upon request from the first author.</t>
  </si>
  <si>
    <t>CINAHL, ERIC, LISA, LISTA, PubMed, Scopus, Embase, and ProQuest Dissertations &amp; Theses</t>
  </si>
  <si>
    <t>March and April 2017; November 15, 2019</t>
  </si>
  <si>
    <t>First Author</t>
  </si>
  <si>
    <t>All Authors</t>
  </si>
  <si>
    <t>Library-based Author(s)</t>
  </si>
  <si>
    <t>Job Title of Library-based Author(s)</t>
  </si>
  <si>
    <t>Librarian author is first author</t>
  </si>
  <si>
    <t>Number of Authors</t>
  </si>
  <si>
    <t>Covidence Ref #</t>
  </si>
  <si>
    <t>Study Details</t>
  </si>
  <si>
    <t>Study Methods</t>
  </si>
  <si>
    <t>Country</t>
  </si>
  <si>
    <t>Activity Space or Setting - Outside the Library
(drop down menu)</t>
  </si>
  <si>
    <t>Activity Space or Setting - Inside the Library
(drop down menu)</t>
  </si>
  <si>
    <t>Other Activity Space or Setting</t>
  </si>
  <si>
    <t>General Comments on Study Details</t>
  </si>
  <si>
    <t>Study Design or Methods Described</t>
  </si>
  <si>
    <t>Population</t>
  </si>
  <si>
    <t>Primary Audience 
(drop down menu)</t>
  </si>
  <si>
    <t>Secondary Audience
(drop down menu)</t>
  </si>
  <si>
    <t>Specify additional Primary Audiences</t>
  </si>
  <si>
    <t>Multiple Audiences are Primary
(Y/N)</t>
  </si>
  <si>
    <t>Number of participants</t>
  </si>
  <si>
    <t>General Comments on Population</t>
  </si>
  <si>
    <t>Educational Activity or Intervention</t>
  </si>
  <si>
    <t>Purpose(s) of Activity or Intervention</t>
  </si>
  <si>
    <t>Primary Purpose</t>
  </si>
  <si>
    <t>Specific Typology</t>
  </si>
  <si>
    <t>Health Topic 
(Y/N)</t>
  </si>
  <si>
    <t>If yes, what health topic?</t>
  </si>
  <si>
    <t>Length of training
(drop down menu)</t>
  </si>
  <si>
    <t>Type of Activity or Intervention
(drop down menu)</t>
  </si>
  <si>
    <t>Other Type of Activity or Intervention</t>
  </si>
  <si>
    <t>Time of Year
(drop down list)</t>
  </si>
  <si>
    <t>Other Time of Year</t>
  </si>
  <si>
    <t>Frequency if Training is Repeated</t>
  </si>
  <si>
    <t>Evaluation Method</t>
  </si>
  <si>
    <t>Comments - anything else of interest</t>
  </si>
  <si>
    <t>Trainers and Instructors</t>
  </si>
  <si>
    <t>List collaborators and partners</t>
  </si>
  <si>
    <t>Role of Each Collaborator and Partner</t>
  </si>
  <si>
    <t>Role of Library as an Organization</t>
  </si>
  <si>
    <t>Use of Library Facilities (describe)</t>
  </si>
  <si>
    <t xml:space="preserve">What Library Personnel Provided the Educational Activity </t>
  </si>
  <si>
    <t xml:space="preserve">Role of Library Personnel in Educational Activity </t>
  </si>
  <si>
    <t>Outcomes and Misc Info</t>
  </si>
  <si>
    <t>Learner Outcomes</t>
  </si>
  <si>
    <t>Long-Term Outcome(s) from Librarian or Collaborator Involvement</t>
  </si>
  <si>
    <t>Items of Interest from References
List Citation(s)</t>
  </si>
  <si>
    <t>Any Additional Comments</t>
  </si>
  <si>
    <t>List 'Next Steps' or Program Changes</t>
  </si>
  <si>
    <t>Reference to NLM Informatics Training
(Yes/No)</t>
  </si>
  <si>
    <t>Identification</t>
  </si>
  <si>
    <t>Sponsorship Source
- External to institution or hospital
[From article funding statement or statement of support]</t>
  </si>
  <si>
    <t>Co-Sponsorship - Internal to institution or hospital
[From article funding statement or statement of support]</t>
  </si>
  <si>
    <t>Activity Space or Setting - Outside the Library</t>
  </si>
  <si>
    <t>Activity Space or Setting - Inside the Library</t>
  </si>
  <si>
    <t>Length of Training</t>
  </si>
  <si>
    <t>Type of Activity or Invention</t>
  </si>
  <si>
    <t>Time of Year</t>
  </si>
  <si>
    <t>Data Validation Options for Select Fields</t>
  </si>
  <si>
    <t>Primary &amp; Secondary Audience</t>
  </si>
  <si>
    <t>Faculty (non-Physicians)</t>
  </si>
  <si>
    <t>Physicians</t>
  </si>
  <si>
    <t>Clinical Informatics Team</t>
  </si>
  <si>
    <t>Nurses</t>
  </si>
  <si>
    <t>Public Health Professionals</t>
  </si>
  <si>
    <t>Residents/Fellows</t>
  </si>
  <si>
    <t>Students-Dentisty</t>
  </si>
  <si>
    <t>Students-Medical</t>
  </si>
  <si>
    <t>Students-Nursing</t>
  </si>
  <si>
    <t>Students-Pharmacy</t>
  </si>
  <si>
    <t>Students-Public Health</t>
  </si>
  <si>
    <t>Students-Allied Health</t>
  </si>
  <si>
    <t>Students-Other</t>
  </si>
  <si>
    <t>Other</t>
  </si>
  <si>
    <t>Not Stated</t>
  </si>
  <si>
    <t>Classroom</t>
  </si>
  <si>
    <t>Conference/Meeting Room</t>
  </si>
  <si>
    <t>Office</t>
  </si>
  <si>
    <t>In the Library</t>
  </si>
  <si>
    <t>Virtual - Synchronous</t>
  </si>
  <si>
    <t>Virtual - Asynchronous</t>
  </si>
  <si>
    <t>Virtual - Unspecified</t>
  </si>
  <si>
    <t>Blended - In-person &amp; Virtual</t>
  </si>
  <si>
    <t>Website</t>
  </si>
  <si>
    <t>One Session</t>
  </si>
  <si>
    <t>Two Sessions</t>
  </si>
  <si>
    <t>Three+ Sessions</t>
  </si>
  <si>
    <t>Semester</t>
  </si>
  <si>
    <t>One Year</t>
  </si>
  <si>
    <t>Ongoing</t>
  </si>
  <si>
    <t>Fall (Sept-Nov)</t>
  </si>
  <si>
    <t>Winter (Dec-Feb)</t>
  </si>
  <si>
    <t>Spring (Mar-May)</t>
  </si>
  <si>
    <t>Summer (June-Aug)</t>
  </si>
  <si>
    <t>Fall and Winter</t>
  </si>
  <si>
    <t>Spring and Summer</t>
  </si>
  <si>
    <t>Year-round</t>
  </si>
  <si>
    <t>One Time Class Session</t>
  </si>
  <si>
    <t>Academic Course</t>
  </si>
  <si>
    <t>Committee Participation</t>
  </si>
  <si>
    <t>Continuing Education - Single Session</t>
  </si>
  <si>
    <t>Continuing Education - Multiple Sessions</t>
  </si>
  <si>
    <t>One-on-One</t>
  </si>
  <si>
    <t>Presentations</t>
  </si>
  <si>
    <t>Train-the-Trainer</t>
  </si>
  <si>
    <t>Workshop</t>
  </si>
  <si>
    <t>Brian Schwartz</t>
  </si>
  <si>
    <t>Associate Director of Library Services and Assistant Professor of Medical Informatics</t>
  </si>
  <si>
    <t>y</t>
  </si>
  <si>
    <t>Jessica Whipple, MLIS; Elena Azadbakht, MSI,</t>
  </si>
  <si>
    <t>Health and Nursing Librarian and Assistant Professor</t>
  </si>
  <si>
    <t>n</t>
  </si>
  <si>
    <t>Welton, N. J.</t>
  </si>
  <si>
    <t>Associate Director</t>
  </si>
  <si>
    <t>Wallace, R.L.</t>
  </si>
  <si>
    <t>Assistant Director</t>
  </si>
  <si>
    <t>Jessie Casellac , Susan C. Steelman</t>
  </si>
  <si>
    <t>Division of Academic Affairs, University of Arkansas for Medical Sciences Library,</t>
  </si>
  <si>
    <t>Turman, L. U.; Calarco, P. V.</t>
  </si>
  <si>
    <t>Turman - Education Services Librarian &amp; Associate Professor; Calarco - Head, Library Information Systems &amp; Assistant Professor</t>
  </si>
  <si>
    <t>Nancy Adams</t>
  </si>
  <si>
    <t>Title not given. George T. Harrell Health Sciences Library, Hershey, Pennsylvania</t>
  </si>
  <si>
    <t>Schulte, S. J.</t>
  </si>
  <si>
    <t>Reference and Information Services Librarian</t>
  </si>
  <si>
    <t>Stoddard, M. J.</t>
  </si>
  <si>
    <t>Title not given, just affiliation</t>
  </si>
  <si>
    <t>Newman, Wearne</t>
  </si>
  <si>
    <t>Reference Librarian; Head of Reference Services</t>
  </si>
  <si>
    <t>Morgen, E. B.</t>
  </si>
  <si>
    <t>Associate Director, Lyman Maynard Stowe Library</t>
  </si>
  <si>
    <t>Morgen</t>
  </si>
  <si>
    <t>Modica, S. F.</t>
  </si>
  <si>
    <t>Information &amp; Education Services Librarian</t>
  </si>
  <si>
    <t>Miles, Alisha</t>
  </si>
  <si>
    <t>Assistant Professor and Assistant Director</t>
  </si>
  <si>
    <t>not provided</t>
  </si>
  <si>
    <t>Not stated King &amp; Murray: Manchester Campus Library; MacDonald: Library &amp; Learning Resources, Mass College of Pharm &amp; Health Sciences</t>
  </si>
  <si>
    <t>Hinegardner and Lansing</t>
  </si>
  <si>
    <t>Mediated Search Services Coordinator; Education Coordinator</t>
  </si>
  <si>
    <t>Hart, J.K.</t>
  </si>
  <si>
    <t>Library Associate Director, Head of Education and Reference Services</t>
  </si>
  <si>
    <t>Hannigan, G.G.</t>
  </si>
  <si>
    <t>Hannigan, G.G.; others?</t>
  </si>
  <si>
    <t>liaison librarian</t>
  </si>
  <si>
    <t>Cobus-Kuo, L.</t>
  </si>
  <si>
    <t>Associate Professor (within SON?) and Head Librarian; Health Professions Library</t>
  </si>
  <si>
    <t>Gomes, Alexandra W.; Linton, Anne; Abate, Laura</t>
  </si>
  <si>
    <t>Alexandra W. Gomes, MSLS, MT (gomesa@gwu.edu), is Associate Director for Education, Information and Technology Services; Anne Linton, MS (alinton@ gwu.edu), is Director; and Laura Abate, MSLS (leabate@gwu.edu), is Electronic Resources and Instructional Librarian,</t>
  </si>
  <si>
    <t>Geyer, E. M.; Irish, D. E.</t>
  </si>
  <si>
    <t>Fuller, S.S.; Ketchell, D.S.</t>
  </si>
  <si>
    <t>Director; Deputy Director</t>
  </si>
  <si>
    <t>Fowler, S. A.; Yaeger, L. H.; Schoening, P.; Kelly, B.</t>
  </si>
  <si>
    <t>Medical Librarian Becker ; Medical Librarian St. Louis Children's; Associate Dean &amp; Director Becker; Associate Director Becker</t>
  </si>
  <si>
    <t>No library authors (library is part of the Taskforce on Educational Applications in Medicine)</t>
  </si>
  <si>
    <t>N/A</t>
  </si>
  <si>
    <t>Epstein, B. A.; Tannery, N. H.; Wessel, C. B.; Yarger, F.; LaDue, J.</t>
  </si>
  <si>
    <t>Director; Associate Director for User Services; Head of Hospital Services; Assistant Director for Computer Services; Knowledge Integration Librarian</t>
  </si>
  <si>
    <t>Ellero</t>
  </si>
  <si>
    <t>Not stated in affiliation field, but paper says Cataloger</t>
  </si>
  <si>
    <t>Cyrus, John; Duggar, David C.; Esparza, Julia; Adams, Mararia; Dobbins, Montie; Pullen, Kimberly</t>
  </si>
  <si>
    <t>Crowell, K.; Shaw-Kokot, J.</t>
  </si>
  <si>
    <t>Health Informatics Fellow; Education Services Librarian</t>
  </si>
  <si>
    <t>Collins, B.; Linton, A.; Pomerantz, K.; Winthrop, S.</t>
  </si>
  <si>
    <t>Micocomputer Librarian; Associate Director of Information, Instructiaonl, and Media Services; User Education Librarian; and Online Serivces Coordinator</t>
  </si>
  <si>
    <t>Burnette, Margaret H.; De Groote, Sandra L.; Dorsch, Josephine L.</t>
  </si>
  <si>
    <t>Assistant Health Sciences Librarian-Peoria; Scholarly Communications Librarian; Health Sciences Librarian and Director-Peoria</t>
  </si>
  <si>
    <t>Broering, N. C.</t>
  </si>
  <si>
    <t>Assistant Professor;
Title not given in affiliation but described in text as health sciences liaison librarian</t>
  </si>
  <si>
    <t>Stephanie Kerns; others?</t>
  </si>
  <si>
    <t>Carlson, K.</t>
  </si>
  <si>
    <t>education librarian/Assistant Professor of Practice in the Dept of Biomedical Informatics;
Not stated</t>
  </si>
  <si>
    <t>Harrod, Gomes</t>
  </si>
  <si>
    <t>Reference and Instructional Librarian; Associate Director for Education,
Information and Technology Services</t>
  </si>
  <si>
    <t>King, S.; Murray, H.; MacDonald, K. - differences of opinion on whether MacDonald Library-based or not [need to decide]</t>
  </si>
  <si>
    <t>Yes</t>
  </si>
  <si>
    <t>Yu X</t>
  </si>
  <si>
    <t>Vuk J</t>
  </si>
  <si>
    <t>Turman LU</t>
  </si>
  <si>
    <t>Tomasko JM</t>
  </si>
  <si>
    <t xml:space="preserve">Newman M, Abernathy D, Wearne JF </t>
  </si>
  <si>
    <t>Newman M</t>
  </si>
  <si>
    <t>Knehans A</t>
  </si>
  <si>
    <t>King S</t>
  </si>
  <si>
    <t>Hinegardner PG</t>
  </si>
  <si>
    <t>Hart JK</t>
  </si>
  <si>
    <t>Hannigan GG</t>
  </si>
  <si>
    <t>Griffin-Sobel JP</t>
  </si>
  <si>
    <t>Gomes AW</t>
  </si>
  <si>
    <t>Geyer EM</t>
  </si>
  <si>
    <t>Fuller SS</t>
  </si>
  <si>
    <t>Fowler SA</t>
  </si>
  <si>
    <t>Friedman CP</t>
  </si>
  <si>
    <t xml:space="preserve">Epstein BA </t>
  </si>
  <si>
    <t>Cyrus J</t>
  </si>
  <si>
    <t>Crowell K</t>
  </si>
  <si>
    <t xml:space="preserve">Burnette MH </t>
  </si>
  <si>
    <t>Airth-Kindree N</t>
  </si>
  <si>
    <t>Hersh W, Biagioli F, Scholl G, Gold J, Mohan V, Kassakian S, Kerns S, Gorman P</t>
  </si>
  <si>
    <t>Hersh W</t>
  </si>
  <si>
    <t>Harrod TP</t>
  </si>
  <si>
    <t>Collins B</t>
  </si>
  <si>
    <t>Librarian Position Title Available</t>
  </si>
  <si>
    <t>Author-Journal-Sponsorship</t>
  </si>
  <si>
    <t>Sponsorship Source
- External to institution or hospital</t>
  </si>
  <si>
    <t>No</t>
  </si>
  <si>
    <t>USM School of Library and Information Sciences (SLIS) and Department of Public Health (DPH);
National Institutes of Health, National Library of Medicine, under contract no. HHS-N-276-2011-00004-C with the University of Maryland Baltimore.</t>
  </si>
  <si>
    <t>historical;grant from IAIMS, 1992</t>
  </si>
  <si>
    <t>Internal grant, Instructional Development Grant (IDG)</t>
  </si>
  <si>
    <t>East Tennessee State University Instructional Development Grant</t>
  </si>
  <si>
    <t>University of Arkansas for Medical Sciences.</t>
  </si>
  <si>
    <t>Virginia Commonwealth University School of Allied Health Professions;
No</t>
  </si>
  <si>
    <t>Department of Surgery 7 IT</t>
  </si>
  <si>
    <t>Indiana University-Purdue University Fort Wayne (IPFW) Dept of Nursing</t>
  </si>
  <si>
    <t>1993 Hewlett-Packard gift (?) - 200 DOS-based HP 95LX palmtops to distribute to medical and nursing students;
n/a</t>
  </si>
  <si>
    <t>No?</t>
  </si>
  <si>
    <t>Direct training support from EBSCO's Point of Care Resources</t>
  </si>
  <si>
    <t>internal grants (within SON?) to support conference attendance and site visits to other academic simulation centers</t>
  </si>
  <si>
    <t>Practice of Medicine course director (no funds)</t>
  </si>
  <si>
    <t>IAIMS &amp; RML Contract (Acknowledgements pg 402)</t>
  </si>
  <si>
    <t>School of Medicine - Dean of the School of Medicine provided a modest annual budget to TEAM, which included support fora staff member (EJ) to coordinate TEAM activities.</t>
  </si>
  <si>
    <t>y (NLM in text though no acknowledgements or funding source listed)</t>
  </si>
  <si>
    <t>y NIH Grant G08 / IAIMS</t>
  </si>
  <si>
    <t>y (Office of Research and Sponsored Programs at University of Wisconsin-Eau Claire for the purchase of mobile apps used in this project.</t>
  </si>
  <si>
    <t>Grant - AMA Accelerating Change in Medical Education Initiative (toward curriculum development)</t>
  </si>
  <si>
    <t>School of Medicine</t>
  </si>
  <si>
    <t>Co-Sponsorship 
- Internal to institution or hospital</t>
  </si>
  <si>
    <t>Associate Dean for Information Resources and Technology; Asst Dir for Education and Administrative Services</t>
  </si>
  <si>
    <t>Source Analysis (n=36)</t>
  </si>
  <si>
    <t>Librarian Author is First Author Analysis (n=36)</t>
  </si>
  <si>
    <t>Sponsorship Analysis (n=36)</t>
  </si>
  <si>
    <t>count</t>
  </si>
  <si>
    <t>%</t>
  </si>
  <si>
    <t>Position Title Available Analysis (one or more librarian authors) (n=36)</t>
  </si>
  <si>
    <t>External to institution or hospital (yes)</t>
  </si>
  <si>
    <t>Internal to institution or hospital (yes)</t>
  </si>
  <si>
    <t>Collaborations and Roles</t>
  </si>
  <si>
    <t xml:space="preserve">Modica SF </t>
  </si>
  <si>
    <t>Modica SF</t>
  </si>
  <si>
    <t>Coding Purpose 4 Technology
(Yes/No)</t>
  </si>
  <si>
    <t>Y</t>
  </si>
  <si>
    <t>N</t>
  </si>
  <si>
    <t>Resources/Tool Development: development of, linking to resources and tools connected with the EHRs or CDS</t>
  </si>
  <si>
    <t>Technology: building skills and increasing knowledge of computers (hardware or software), PDAs, and mobile apps for use in a clinical setting (if only teaching resource content, code as Clinical Resource Instruction)</t>
  </si>
  <si>
    <t>Informatics: providing an overview or developing/improving a course on "informatics" [author use of term, not further defined]  or the ethical and social issues/standards for information use in health care</t>
  </si>
  <si>
    <t>Purpose Counts per Activity (n=41)</t>
  </si>
  <si>
    <t>Purpose 3 &amp; 4 - count</t>
  </si>
  <si>
    <t>Purpose 3 &amp; 1 - Count</t>
  </si>
  <si>
    <t>Purposes 4 &amp; 1 - Count</t>
  </si>
  <si>
    <t>no</t>
  </si>
  <si>
    <t>yes</t>
  </si>
  <si>
    <t>Blank</t>
  </si>
  <si>
    <t>Students-Dentistry</t>
  </si>
  <si>
    <t>Counts</t>
  </si>
  <si>
    <t>Total Activities with noted audience:</t>
  </si>
  <si>
    <t>Coding Purpose 2 Resource &amp; Tool Development
(Yes/No)</t>
  </si>
  <si>
    <t>Coding Purpose 3 Teaching Clinical Tools
(Yes/No)</t>
  </si>
  <si>
    <t>Coding Purpose 1 EHR/Clinical Decision Support (CDS) Use
(Yes/No)</t>
  </si>
  <si>
    <t>EHR/CDS Use: covering the transition to or training on the use of electronic patient records or clinical decision support systems</t>
  </si>
  <si>
    <t>Teaching Clinical Tools: Teaching resources that are linked to EHR or CDS or on handheld devices for clinical use</t>
  </si>
  <si>
    <t>Setting Summary - OUTSIDE</t>
  </si>
  <si>
    <t>Setting Summary - INSIDE</t>
  </si>
  <si>
    <t>In EU workplace</t>
  </si>
  <si>
    <t>In-person</t>
  </si>
  <si>
    <t>Hospital/Clinic</t>
  </si>
  <si>
    <t>In hospital</t>
  </si>
  <si>
    <t>Academic</t>
  </si>
  <si>
    <t>Inside</t>
  </si>
  <si>
    <t>Clinical Information Systems Sites</t>
  </si>
  <si>
    <t>Outside</t>
  </si>
  <si>
    <t>Blended</t>
  </si>
  <si>
    <t>blended</t>
  </si>
  <si>
    <t>virtual</t>
  </si>
  <si>
    <t>Clerkship Settings</t>
  </si>
  <si>
    <t>Outpatient Clinic</t>
  </si>
  <si>
    <t>Clinical Setting</t>
  </si>
  <si>
    <t>Simulation Lab</t>
  </si>
  <si>
    <t>unclear</t>
  </si>
  <si>
    <t>Clinical Workstations</t>
  </si>
  <si>
    <t xml:space="preserve">EXTRACTED SETTING </t>
  </si>
  <si>
    <t>EXTRACTED AUDIENCE</t>
  </si>
  <si>
    <t>SPONSORSHIP</t>
  </si>
  <si>
    <t>PUBLICATION SOURCE</t>
  </si>
  <si>
    <t>LIBRARIAN - FIRST AUTHORSHIP</t>
  </si>
  <si>
    <t>LIBRARIAN - POSITION TITLE PROVIDED</t>
  </si>
  <si>
    <t>Number of roles noted in one paper</t>
  </si>
  <si>
    <t>Mention of which collaborators had what roles
(Y/N)</t>
  </si>
  <si>
    <t>"Support," Advocate
(Y/N)</t>
  </si>
  <si>
    <t>Training or Curriculum Development
(Y/N)</t>
  </si>
  <si>
    <t>Content Contribution
(Y/N)</t>
  </si>
  <si>
    <t>Training or Curriculum Approval
(Y/N)</t>
  </si>
  <si>
    <t>Training or Curriculum Evaluation
(Y/N)</t>
  </si>
  <si>
    <t>Continuing Education - obtaining or approving
(Y/N)</t>
  </si>
  <si>
    <t>Research or Grant Proposals
(Y/N)</t>
  </si>
  <si>
    <t>Promotion or Marketing
(Y/N)</t>
  </si>
  <si>
    <t>Coordinator/ Coordination
(Y/N)</t>
  </si>
  <si>
    <t>User Support
(Y/N)</t>
  </si>
  <si>
    <t>Other - please specify</t>
  </si>
  <si>
    <t xml:space="preserve">COM Administrators; COM faculty; Bench researchers; Library Administration; Librarians (who also had faculty appointments within the COM);
clinical faculty, dean, informatics faculty; </t>
  </si>
  <si>
    <t>Librarians: primary course development; Library Administration: support; COM Administration: suppoort from dean; COM faculty: support, approval, content input, and assigned to grand round presentation group to assist with clinical practice aspects; Bench researchers: content input</t>
  </si>
  <si>
    <t>assist with clinical practice aspects of grand round presentations</t>
  </si>
  <si>
    <t>Mississippi Public Health Association; Mississippi Rural Health Association;
librarians and public health workforce, collaboration between SLIS and Department of Public Health;
SPH, SLIS</t>
  </si>
  <si>
    <t>survey participants;
Not fully clear.</t>
  </si>
  <si>
    <t>UW School of Medicine and specific individuals within the School;
librarians,  UTD, medical centers, information technology services department,</t>
  </si>
  <si>
    <t>one physician develop survey about experience (physician with research interest in PDA use by physicians - pg 33); 
library staff, medical faculty, ETSU office of Continuing medical education</t>
  </si>
  <si>
    <t>n interdisciplinary team with expertise in educational research, simulation, and EMRs developed the instrument.</t>
  </si>
  <si>
    <t>not spelled out</t>
  </si>
  <si>
    <t>2 librairans, 1 administration</t>
  </si>
  <si>
    <t>full-time faculty librarians taught the course</t>
  </si>
  <si>
    <t>dept of surgery, hospital IT, , case study;
Committee; IT dept; product vendor</t>
  </si>
  <si>
    <t>construct an e-list</t>
  </si>
  <si>
    <t xml:space="preserve">nursing informatic professor; 
nursing librarian, professor and director of undergraduate programs, </t>
  </si>
  <si>
    <t>lead nursing faculty member;
all were involved in creating class and incorporating different components in the course content See table 2)</t>
  </si>
  <si>
    <t xml:space="preserve">N </t>
  </si>
  <si>
    <t>None</t>
  </si>
  <si>
    <t>teaching team consisted of two clinicians (senior lecturers in General Practice and neurology), and three non-clinical tutors including one course tutor/coordinator with a library background and two librarians.</t>
  </si>
  <si>
    <t>changed based on activity; the Middlesex Hospital in organizing and participating in an all day e-Medicine seminar for physicians; workshop class for physicians, staff, and students at academic health sciences library;
Connecticut Association of Health Sciences Libraries sponsored the seminar</t>
  </si>
  <si>
    <t>Clinical Informatics Team; Clinical Content Team; Nursing departments;
librarian, clinicians, Clinical transformation director, director of Clinical Infotmation Systems</t>
  </si>
  <si>
    <t>co-coordinate education and launch of new order sets</t>
  </si>
  <si>
    <t>Nursing Research &amp; Evidence Based Practice shared governance council;
NR&amp;EBP Council, Nursing Librarian, Ebsco nursing trainer, NRC  rep</t>
  </si>
  <si>
    <t>promote NRC training sessions, advocate for inclusion of NRC link in EHR; 
Ebsco nursing trainer- provided training; librarians provided training on keyword searching, and how to access from mobile devices</t>
  </si>
  <si>
    <t>Trainer</t>
  </si>
  <si>
    <t>Schools of Nursing, Physician Assistant Studies, Arts &amp; Sciences, Pharmacy;
College Instructional Designer (MacDonald); . Faculty contributors are from the Schools of Nursing, Physician Assistant Studies, Arts &amp; Sciences, Pharmacy, and the Department of Library &amp; Learning Resources.</t>
  </si>
  <si>
    <t>course content design; instructor; grading;
The interdisciplinary nature of our team was a major strength of this course. The contributions of the instructional designer were of pivotal importance.</t>
  </si>
  <si>
    <t>librarians, faculty,;
task force of faculty and students was formed in 1983 by the dean of the School of Nursing at UMAB.</t>
  </si>
  <si>
    <t>University of Arkansas for Medical Sciences (All five colleges); campus-wide EHR Committee;
library associate director,</t>
  </si>
  <si>
    <t>Proposal development by COM associate dea, assistant medical director for clinical informatics, library associate director, along with members of the informatics committee, central support personnel, associate deans of other colleges, and key faculty members (pg. 213)</t>
  </si>
  <si>
    <t>n/a</t>
  </si>
  <si>
    <t>Proposal development</t>
  </si>
  <si>
    <t xml:space="preserve">College of Medicine (Leadership in Medicine program coordinator);
library faculty, </t>
  </si>
  <si>
    <t>final course evaluation; additional roles (?)</t>
  </si>
  <si>
    <t>Medical Center staff assistant, graphic artist, physician, educational technology specialist, hospital pharmacist;
librarian, physician, hospital pharmacist, graphic  artist</t>
  </si>
  <si>
    <t>instructional content and presentation; development of learning objectives for own content</t>
  </si>
  <si>
    <t>director of undergraduate program; two nursing faculty; lab manager; technology expert in video and computer instructional methods;
Project coordinator (direct of SON undergraduate program), nurse faculty, lab manager, director of technology, librarian</t>
  </si>
  <si>
    <t>Project Coordinator: invite participants, facilitate formation of research proposals and grants, arrange site visits, and authorize work release time.
Lab manager: coordinate all simulation activities, stage equipment &amp; supplies, supplemental support.;
Clearly laid out on p 42 of the article
Director of Technology: pedagogical and technical support, assisted in grant writing, video &amp; digital feedback processes. (pg 42)</t>
  </si>
  <si>
    <t>arrange site visits; authorize work release time; pedagogical support; video &amp; digital feedback</t>
  </si>
  <si>
    <t>librarians, library director, IT department, library's webmaster, web services department, practice of medicine course director;
Practice of Medicine course director</t>
  </si>
  <si>
    <t>library webmaster had experience with IT and EHRs so she was the lead in developing the original course,  library director had experience with developing courses online; Practice of medicine director tackeled the hands-on  component of the course;
Telling students to do it</t>
  </si>
  <si>
    <t>"hands-on component of the course" (ie trainer?)</t>
  </si>
  <si>
    <t>Medical College UME;
Case presentation facilitated by clinicians, basic scientists and librarians</t>
  </si>
  <si>
    <t>curriculum oversight, development, instruction, and evaluation</t>
  </si>
  <si>
    <t>Health Sciences Center and various entities;
multidisciplinary collaborators, IAIMS Clinical Informatics Group,  health sciences librarians, medical center information systems staff. The cooperation of two services groups (the librarians and information staff)</t>
  </si>
  <si>
    <t>Team Consortium- Medical Sciences Teaching Laboratories, the office of Educational Development, the Office of Information Systems, and the Health Sciences Library. Faculty members interested in curriculum application of computers.;
TEAM works as a confederation of existing research and support units with interests in computers existing research and support units with interests in computers and education, along with a core of interested faculty with curricular responsibilities. Constituent units of the TEAM confederation include the medical center library, medical television studios, basic science teaching laboratories, educational development office, microcomputer and and a subset of course directors and teaching faculty.</t>
  </si>
  <si>
    <t>Information Systems Coodinator, two physicians specializing in informatics;
Chief medical information officer at the hospital convened the committee (2 clinical librarians, medical library director and associate director, information systems coordinator of EHR and 2 physicians</t>
  </si>
  <si>
    <t>technical aspect of EHR, and integration aspects</t>
  </si>
  <si>
    <t xml:space="preserve">Physician Advisory Committee (PAC); "key physician"/champion;
librarians, key physician-the medical director of ambulatory eRecord </t>
  </si>
  <si>
    <t>PAC=advisory group to the eRecord (pg 224); Key Physician=library champion, "bridge" between library and PAC, advocate</t>
  </si>
  <si>
    <t>UNCLEAR</t>
  </si>
  <si>
    <t>Advisory group</t>
  </si>
  <si>
    <t>physician, Hopsital IT, medical records administrators, various department managers,  and one health sciences cataloger</t>
  </si>
  <si>
    <t>Director of Nursing Administration</t>
  </si>
  <si>
    <t>support project and research; determine which units/floors for participation and potential instructional times;
Figure out where to do the training</t>
  </si>
  <si>
    <t xml:space="preserve">N  </t>
  </si>
  <si>
    <t>Office of Information Systems, School of Medicine, School of Nursing, other librarians;
School of Medicine; Office of Information Systems</t>
  </si>
  <si>
    <t>Office of Information Systems (maintained website), School of Medicine (held training on PDAs), School of Nursing (applied for grant and held training on PDAs), other librarians (served on committees, applied for training)</t>
  </si>
  <si>
    <t>Maintain website; held training sessions (trainer)</t>
  </si>
  <si>
    <t>School of Nursing</t>
  </si>
  <si>
    <t>Family Practice Center</t>
  </si>
  <si>
    <t>Department of Computer Medicine, GWU Medical Center</t>
  </si>
  <si>
    <t>Workshop planning; demonstrator/instructor during workshop;
co-author; participation added credibility and depth to the workshop</t>
  </si>
  <si>
    <t>Demonstrator/Instructor</t>
  </si>
  <si>
    <t>College of Medicine Committee on Instruction and Appraisal;
Collaboration with medical faculty was considered but time constraints and teaching obligations could not be overcome; consulted with practitioners for clinical cases</t>
  </si>
  <si>
    <t>three faculty librarians assumed responisbility for individual course topics</t>
  </si>
  <si>
    <t xml:space="preserve">n </t>
  </si>
  <si>
    <t>librarians, programmer, electronic technician, network manager, faculty member;
Faculty member</t>
  </si>
  <si>
    <t>librarians and one programmer provide user support, faculty member assists librarians with instruction time;
Assists the librarians by coordinating instructional time in the clinical setting</t>
  </si>
  <si>
    <t xml:space="preserve">y </t>
  </si>
  <si>
    <t>Instructor (trainer)</t>
  </si>
  <si>
    <t>Assistant Professor in College of Nursing</t>
  </si>
  <si>
    <t>Course lead; assignment collaborator; research partner;
collaborative assignment design</t>
  </si>
  <si>
    <t>Course lead; assignment collaborator; research partner</t>
  </si>
  <si>
    <t>Department of Medical Informatics &amp; Clinical Epidemiology (DMICE) and "other" clinical departments [not identified]</t>
  </si>
  <si>
    <t>"...develop the initial architecture of curriculum by (1) defining competencies and learning objectives in clinical informatics, (2) mapping these competencies to the ACGME competency domains, (3) proposing a timeframe for staging the introductioin of these competencies into the UME curriculum appropriate to the learners' stage of development, and (4) devising an overall strategy for integrating informatics into the evolving new curriculum." (pg 270)</t>
  </si>
  <si>
    <t>Department of Biomedical Informatics; plus individuals from: College of Pharmacy, Phoenix VA Health Care System, and UA Health Network;
BMI program coordinator</t>
  </si>
  <si>
    <t>Department of Biomedical Informatics - Conference Planners; plus individuals from the College of Medicine-Phoenix, the College of Pharmacy, the Phoenix VA Health Care System, and the UA Health Network serving as breakout session moderators/presenters;
BMI planned and executed conference</t>
  </si>
  <si>
    <t>Breakout session moderators/presenters; event coordination</t>
  </si>
  <si>
    <t>Simulation Center; Standardized patients; Clinical faculty members;
simulation center, standarized patient actors</t>
  </si>
  <si>
    <t>scenarios were developed with input from clinical faculty members; After discussions with the simulation center, the center’s SP coordinator agreed to provide SPs for some of the sessions. The desire to include SPs in the sessions was partially driven by a desire to match the format of the clinical FOSCE activity as much as possible. SPs were added to several of the cases, and librarians collaborated with the clinical faculty to create backstories for the SPs.
scenarios for standarized patients, scenarios developed with input from clinical faculty, librarians collaborated with clinical faculty to create back story for cases for SPs</t>
  </si>
  <si>
    <t>Librarians lead the informatics case studies FOSCEs;
Approval to provide Standardized Patients for "some" sessions</t>
  </si>
  <si>
    <t>CODED - COLLABORATOR ROLES</t>
  </si>
  <si>
    <t>Number of Collaborator Roles</t>
  </si>
  <si>
    <t>Count</t>
  </si>
  <si>
    <t>Percentage</t>
  </si>
  <si>
    <t>No roles mentioned</t>
  </si>
  <si>
    <t>Unclear</t>
  </si>
  <si>
    <t>ck count</t>
  </si>
  <si>
    <t>Check</t>
  </si>
  <si>
    <t>COUNTS - COLLABORATOR ROLES</t>
  </si>
  <si>
    <t>COUNTS - MENTION OF COLLABOTOR ROLES</t>
  </si>
  <si>
    <t>Library Administrator Involved
(Y/N/Not Stated)</t>
  </si>
  <si>
    <t>Only one Librarian/ library staff involved
(Y/N)</t>
  </si>
  <si>
    <t>More than one librarian/ library staff involved
(Y/N)</t>
  </si>
  <si>
    <t>No mention of the number of librarians/ library staff involved
(Y only)</t>
  </si>
  <si>
    <t>Instructional Content or Assignment Development
(Y/N)</t>
  </si>
  <si>
    <t>Contribute to new clinical information tool or interface
(Y/N)</t>
  </si>
  <si>
    <t>Evaluation, observations, or survey development 
(Y/N/)</t>
  </si>
  <si>
    <t>Leadership
(faculty lead, coordinator, etc.)
(Y/N)</t>
  </si>
  <si>
    <t>Team-Teach or Train
(Y/N)</t>
  </si>
  <si>
    <t>Teach or Train on Informatics
(Y/N)</t>
  </si>
  <si>
    <t>Create/Develop Web-based Resource, LibGuide or Supplemental Materials for Informatics Activity
(Y/N)</t>
  </si>
  <si>
    <t>Other
(Please list)</t>
  </si>
  <si>
    <t>"contributed to the concept &amp; design of the study"?</t>
  </si>
  <si>
    <t>Committee member; construct "e-list" (?)</t>
  </si>
  <si>
    <t>"Tutors"</t>
  </si>
  <si>
    <t>collaboration</t>
  </si>
  <si>
    <t>"Library" part of Task Force (TEAM) that 'works as a confederation of existing research…';
Part of collaboration team</t>
  </si>
  <si>
    <t>Part of 'convened hospital committee'</t>
  </si>
  <si>
    <t>engagement</t>
  </si>
  <si>
    <t>Collection development/management role; cataloging role</t>
  </si>
  <si>
    <t>Compiled instructional materials (i.e. handouts and practice presentations)</t>
  </si>
  <si>
    <t>5 (though may only be 4)</t>
  </si>
  <si>
    <t>researcher role</t>
  </si>
  <si>
    <t>provided assistance, including logistics and contacts;
logistics</t>
  </si>
  <si>
    <t>Instructor - yes; of informatics - not clear</t>
  </si>
  <si>
    <t>n=1</t>
  </si>
  <si>
    <t>8 reported specific numbers, ranging from 2-5 employees engaged in educational activity or intervention</t>
  </si>
  <si>
    <t>n=2</t>
  </si>
  <si>
    <t>Yes:</t>
  </si>
  <si>
    <t>15 additional activities did not include the number of employees/staff involved</t>
  </si>
  <si>
    <t>n=3</t>
  </si>
  <si>
    <t>n=4</t>
  </si>
  <si>
    <t>Blank:</t>
  </si>
  <si>
    <t>n=5</t>
  </si>
  <si>
    <t>n=6</t>
  </si>
  <si>
    <t xml:space="preserve">No </t>
  </si>
  <si>
    <t>check</t>
  </si>
  <si>
    <t>Median</t>
  </si>
  <si>
    <t>percentage</t>
  </si>
  <si>
    <t>count check</t>
  </si>
  <si>
    <t>% of activities noting specific role (multiple roles possible)</t>
  </si>
  <si>
    <t>counts</t>
  </si>
  <si>
    <t>23 total activities out of 41 reported more than one library employee involved</t>
  </si>
  <si>
    <t>Teach/Train Informatics</t>
  </si>
  <si>
    <t>Team Teach/Train</t>
  </si>
  <si>
    <t>Leadership</t>
  </si>
  <si>
    <t>Assessment Development</t>
  </si>
  <si>
    <t>Vendor Relations</t>
  </si>
  <si>
    <t>Tech Support</t>
  </si>
  <si>
    <t>Create Supplemental Materials</t>
  </si>
  <si>
    <t>Access to Online Resources (beyond traditional)</t>
  </si>
  <si>
    <t>Tool Development</t>
  </si>
  <si>
    <t>Consultations (non-tech)</t>
  </si>
  <si>
    <t>Was an Evaluation discussed in the article, whether completed or not? Y/N</t>
  </si>
  <si>
    <t>Needs Assessment as Evaluative, types</t>
  </si>
  <si>
    <t>Eval Plan Designed but not executed</t>
  </si>
  <si>
    <t>Testing Y/N</t>
  </si>
  <si>
    <t>Testing Type</t>
  </si>
  <si>
    <t>Assignments Y/N</t>
  </si>
  <si>
    <t>Assignment Types</t>
  </si>
  <si>
    <t>Grades Y/N</t>
  </si>
  <si>
    <t>CPD (CME/CNE) Y/N</t>
  </si>
  <si>
    <t>Reviewer notes/questions on learner evaluation (OPTIONAL)</t>
  </si>
  <si>
    <t>Evaluation of the educational activity by learner, instructor, other took place Y/N</t>
  </si>
  <si>
    <t>Timing of evaluation mentioned Y/N</t>
  </si>
  <si>
    <t>Method of course evaluation</t>
  </si>
  <si>
    <t>Who administered</t>
  </si>
  <si>
    <t>Nature of the received feedback (overall results)</t>
  </si>
  <si>
    <t>Response rate, numerical scores for quality of statiscs Results reported Y/N</t>
  </si>
  <si>
    <t>Details of the results reported</t>
  </si>
  <si>
    <t>Other evaluation metrics</t>
  </si>
  <si>
    <t>Presentations; Written Assignments</t>
  </si>
  <si>
    <t>Pass/fail grading</t>
  </si>
  <si>
    <t>Student evaluation; faculty retrospective critique;
survey monkey</t>
  </si>
  <si>
    <t>informatics faculty "meets consistently, evaluating and critiquing the course"</t>
  </si>
  <si>
    <t>focus groups; online survey</t>
  </si>
  <si>
    <t>no eval</t>
  </si>
  <si>
    <t>(pre/post test)</t>
  </si>
  <si>
    <t>online survey</t>
  </si>
  <si>
    <t>CME required separate evaluation form</t>
  </si>
  <si>
    <t>measured confidence and self-efficacy</t>
  </si>
  <si>
    <t>Unclear that they evaluatied the simulation rather than just their own learning</t>
  </si>
  <si>
    <t>School</t>
  </si>
  <si>
    <t>final projects
 [from article, pg 165: "Students wereassessed in the class by completing a variety of activities, including online quizzes, assignments, and participation in discussion boards, as well as the final project and paper."]</t>
  </si>
  <si>
    <t>self-rated perception of skills</t>
  </si>
  <si>
    <t>mentions student surveys but not sure if it is evaluating the learner or the activity</t>
  </si>
  <si>
    <t>Not provided</t>
  </si>
  <si>
    <t>don't code - parts of whole</t>
  </si>
  <si>
    <t>student feedback</t>
  </si>
  <si>
    <t>Mixed (see notes)</t>
  </si>
  <si>
    <t>unclear whether the follow up survey was to evaluate the learning or the training</t>
  </si>
  <si>
    <t>Survey</t>
  </si>
  <si>
    <t>Online (anonymous);
online course evaluation</t>
  </si>
  <si>
    <t>Anon (voluntary)</t>
  </si>
  <si>
    <t>Positive</t>
  </si>
  <si>
    <t>4 (22%) Four students (22%) completed a voluntary course evaluation</t>
  </si>
  <si>
    <t>evaluations from previous institute;
metioned from 1991 but no detail about it</t>
  </si>
  <si>
    <t>presentations and assignment</t>
  </si>
  <si>
    <t>formative and summative</t>
  </si>
  <si>
    <t>questionaires, formative and summative evaluations</t>
  </si>
  <si>
    <t>met expectations; improvements suggested</t>
  </si>
  <si>
    <t>[from article, pg. 84: complete at least 10 modules (6 are required); selected readings - unclear if assigned]</t>
  </si>
  <si>
    <t>course director's evaluation included feedback from other faculty</t>
  </si>
  <si>
    <t>written student specific in addition to univ. course eval;
course evaluation, written, student</t>
  </si>
  <si>
    <t>satisfaction; NCLEX pass rates; other planned evaluation in process;
student evaluation implied</t>
  </si>
  <si>
    <t>student evaluation implied</t>
  </si>
  <si>
    <t>positive</t>
  </si>
  <si>
    <t>98% of students highly satisfied</t>
  </si>
  <si>
    <t>Student satisfaction with the scenarios; sustained integration, faculty satisfaction, group satisfaction, NCLEX-RN pass rates, use of the electronic tools</t>
  </si>
  <si>
    <t>Quizzes in Blackboard</t>
  </si>
  <si>
    <t>Assumed grades since quizzes were scored</t>
  </si>
  <si>
    <t>questionaire</t>
  </si>
  <si>
    <t>attitude towards the modules</t>
  </si>
  <si>
    <t>Delighted course director</t>
  </si>
  <si>
    <t>content retention exam</t>
  </si>
  <si>
    <t>Exam for baseline knowledge</t>
  </si>
  <si>
    <t>Online survey; online evaluation and professor's observations</t>
  </si>
  <si>
    <t>comments from content retention exams; afaculty observations</t>
  </si>
  <si>
    <t>Email feedback button; usage data</t>
  </si>
  <si>
    <t>3-question survey to side of Dx list</t>
  </si>
  <si>
    <t>times initiated (167 times for 125 patients out of 34,000 patients); 2 survey respondents.</t>
  </si>
  <si>
    <t>evaluative survey button available next to information provided in E H R, plus focus groups, user comments in general</t>
  </si>
  <si>
    <t>surveys about user needs for equipment;
n</t>
  </si>
  <si>
    <t>survey about use/satisfaction of equipment;
team survey</t>
  </si>
  <si>
    <t>online survey, focus groups</t>
  </si>
  <si>
    <t>online survey; focus groups</t>
  </si>
  <si>
    <t>surveys; 
survey, completing of tasks</t>
  </si>
  <si>
    <t>survey;
survey, completing of tasks</t>
  </si>
  <si>
    <t>library; librarian</t>
  </si>
  <si>
    <t>changes in usage</t>
  </si>
  <si>
    <t>27% had heard about it from co-workers</t>
  </si>
  <si>
    <t>Usage data</t>
  </si>
  <si>
    <t>web-based survey</t>
  </si>
  <si>
    <t>IRB</t>
  </si>
  <si>
    <t>IRB approved online needs assessment, 26 questions;
web-based survey</t>
  </si>
  <si>
    <t>[authors]</t>
  </si>
  <si>
    <t>80 respondents;
26 questions; 80 respondents;</t>
  </si>
  <si>
    <t>post-workshop written evaluation form;</t>
  </si>
  <si>
    <t>library</t>
  </si>
  <si>
    <t>Feedback postive</t>
  </si>
  <si>
    <t>Only one form returned</t>
  </si>
  <si>
    <t>[from article, pg 62: variety: case-based with clinical problem; commentary; blog-based reflection; contributing to database and glossary; others]</t>
  </si>
  <si>
    <t>online survey (survey Monkey and Blackboard)</t>
  </si>
  <si>
    <t>pleasantly surprised</t>
  </si>
  <si>
    <t>53 surveys back to 2008</t>
  </si>
  <si>
    <t>no mentioned of evaluation</t>
  </si>
  <si>
    <t>presentations, written worksheet; Focus group format 1-2 weeks post (teams of 3);
presentation and written component</t>
  </si>
  <si>
    <t>IRB approval</t>
  </si>
  <si>
    <t xml:space="preserve">no mentioned </t>
  </si>
  <si>
    <t>N/a</t>
  </si>
  <si>
    <t>noe</t>
  </si>
  <si>
    <t>FOSCE; post session group debriefing</t>
  </si>
  <si>
    <t>The instructor had their own evaluation process an would incorporate that information on the next class.</t>
  </si>
  <si>
    <t>Revisions made but no mentioned of anything formal;
in person debriefing</t>
  </si>
  <si>
    <t>self-evalutions of instructors, librarians;</t>
  </si>
  <si>
    <t>none</t>
  </si>
  <si>
    <t>Total "Yes"</t>
  </si>
  <si>
    <t>Total "No"</t>
  </si>
  <si>
    <t>Total "n/a"</t>
  </si>
  <si>
    <t>Total "unclear"</t>
  </si>
  <si>
    <t>Total "Not provided"</t>
  </si>
  <si>
    <t>Total Counts:</t>
  </si>
  <si>
    <t>Collaborators and Roles</t>
  </si>
  <si>
    <t>Both (y in both columns)</t>
  </si>
  <si>
    <t>Summary - Evaluating the Learner, Y in any of the types of evaluation fields</t>
  </si>
  <si>
    <t>one</t>
  </si>
  <si>
    <t>Both</t>
  </si>
  <si>
    <t>One but not both</t>
  </si>
  <si>
    <t>Research Question</t>
  </si>
  <si>
    <t>Extracted data and counts of first librarian author, librarian position title provided, publication source, and sponsorship.</t>
  </si>
  <si>
    <t>Mean and standard deviation between time of educational activity and publication date.</t>
  </si>
  <si>
    <t>COUNTS OF AUDIENCE</t>
  </si>
  <si>
    <t>%  (n=40 activities with identifed audience)</t>
  </si>
  <si>
    <r>
      <t xml:space="preserve">Facilitate/ Provide Access to Online Resources </t>
    </r>
    <r>
      <rPr>
        <b/>
        <i/>
        <sz val="11"/>
        <rFont val="Calibri"/>
        <family val="2"/>
        <scheme val="minor"/>
      </rPr>
      <t>Beyond</t>
    </r>
    <r>
      <rPr>
        <b/>
        <sz val="11"/>
        <rFont val="Calibri"/>
        <family val="2"/>
        <scheme val="minor"/>
      </rPr>
      <t xml:space="preserve"> Typical Information Resources
(Y/N)</t>
    </r>
  </si>
  <si>
    <r>
      <t xml:space="preserve">Consultations 
</t>
    </r>
    <r>
      <rPr>
        <sz val="11"/>
        <rFont val="Calibri"/>
        <family val="2"/>
        <scheme val="minor"/>
      </rPr>
      <t>(NOT technology support)</t>
    </r>
    <r>
      <rPr>
        <b/>
        <sz val="11"/>
        <rFont val="Calibri"/>
        <family val="2"/>
        <scheme val="minor"/>
      </rPr>
      <t xml:space="preserve">
(Y/N)</t>
    </r>
  </si>
  <si>
    <r>
      <t xml:space="preserve">Technology Support
</t>
    </r>
    <r>
      <rPr>
        <sz val="11"/>
        <rFont val="Calibri"/>
        <family val="2"/>
        <scheme val="minor"/>
      </rPr>
      <t xml:space="preserve"> (e.g. at Service desk for Support end-user questions/consults)</t>
    </r>
    <r>
      <rPr>
        <b/>
        <sz val="11"/>
        <rFont val="Calibri"/>
        <family val="2"/>
        <scheme val="minor"/>
      </rPr>
      <t xml:space="preserve">
(Y/N)</t>
    </r>
  </si>
  <si>
    <r>
      <t xml:space="preserve">Vendor Relations
</t>
    </r>
    <r>
      <rPr>
        <sz val="11"/>
        <rFont val="Calibri"/>
        <family val="2"/>
        <scheme val="minor"/>
      </rPr>
      <t>(Assist with contract negotiations/vendor relations for any type of product.)</t>
    </r>
    <r>
      <rPr>
        <b/>
        <sz val="11"/>
        <rFont val="Calibri"/>
        <family val="2"/>
        <scheme val="minor"/>
      </rPr>
      <t xml:space="preserve">
(Y/N)</t>
    </r>
  </si>
  <si>
    <r>
      <t xml:space="preserve">If more than one librarian/ library staff involved, HOW MANY?  </t>
    </r>
    <r>
      <rPr>
        <sz val="11"/>
        <rFont val="Calibri"/>
        <family val="2"/>
        <scheme val="minor"/>
      </rPr>
      <t>Number only (not stated covered next)</t>
    </r>
  </si>
  <si>
    <r>
      <t xml:space="preserve">Library Administrator Involved
</t>
    </r>
    <r>
      <rPr>
        <sz val="11"/>
        <color theme="1"/>
        <rFont val="Calibri"/>
        <family val="2"/>
        <scheme val="minor"/>
      </rPr>
      <t>(Y/N/Not Stated)</t>
    </r>
  </si>
  <si>
    <r>
      <t xml:space="preserve">Only one Librarian/ library staff involved
</t>
    </r>
    <r>
      <rPr>
        <sz val="11"/>
        <color theme="1"/>
        <rFont val="Calibri"/>
        <family val="2"/>
        <scheme val="minor"/>
      </rPr>
      <t>(Y/N)</t>
    </r>
  </si>
  <si>
    <r>
      <t xml:space="preserve">More than one librarian/ library staff involved
</t>
    </r>
    <r>
      <rPr>
        <sz val="11"/>
        <color theme="1"/>
        <rFont val="Calibri"/>
        <family val="2"/>
        <scheme val="minor"/>
      </rPr>
      <t>(Y/N)</t>
    </r>
  </si>
  <si>
    <r>
      <t xml:space="preserve">No mention of the number of librarians/ library staff involved
</t>
    </r>
    <r>
      <rPr>
        <sz val="11"/>
        <color theme="1"/>
        <rFont val="Calibri"/>
        <family val="2"/>
        <scheme val="minor"/>
      </rPr>
      <t>(Y only)</t>
    </r>
  </si>
  <si>
    <t>COUNTS: LIBRARY PERSONNEL: WHO</t>
  </si>
  <si>
    <t>COUNTS: LIBRARY PERSONNEL: ROLES</t>
  </si>
  <si>
    <t>ROLES LISTED (Y/N)</t>
  </si>
  <si>
    <t>NUMBER OF ROLES LISTED</t>
  </si>
  <si>
    <t>..</t>
  </si>
  <si>
    <t>not coded</t>
  </si>
  <si>
    <t>Peer Assessment Y/N</t>
  </si>
  <si>
    <t>CPD (CME/CNE) 
Y/N</t>
  </si>
  <si>
    <t>training/
presenter role =7</t>
  </si>
  <si>
    <t>Yes/No</t>
  </si>
  <si>
    <t>EVALUATING THE LEARNER</t>
  </si>
  <si>
    <t>EVALUATING THE EDUCATIONAL ACTIVITY</t>
  </si>
  <si>
    <t>COUNTS (Y/N questions only)</t>
  </si>
  <si>
    <t>COUNTS</t>
  </si>
  <si>
    <t>EXTRACTED DATA</t>
  </si>
  <si>
    <t>11A</t>
  </si>
  <si>
    <t>11B</t>
  </si>
  <si>
    <t>11C</t>
  </si>
  <si>
    <t>22A</t>
  </si>
  <si>
    <t>22B</t>
  </si>
  <si>
    <t>29A</t>
  </si>
  <si>
    <t>29B</t>
  </si>
  <si>
    <t>29C</t>
  </si>
  <si>
    <t>COUNTS OF NUMBER OF LIBRARY ROLES LISTED</t>
  </si>
  <si>
    <t>COUNTS=NUMBER OF PURPOSES PER ACTIVITY</t>
  </si>
  <si>
    <t>SPECIFIC COMBINATIONS OF CODED PURPOSES</t>
  </si>
  <si>
    <t>Purposes by Audience Groups
(each activity included 1-5 purposes)</t>
  </si>
  <si>
    <t>totals for audiences with recorded data</t>
  </si>
  <si>
    <t>totals for all audiences</t>
  </si>
  <si>
    <t>Resources &amp; Tool Development</t>
  </si>
  <si>
    <t>Informatics (not otherwise specified)</t>
  </si>
  <si>
    <t>EHR/Clinical Decision Support (CDS) Use</t>
  </si>
  <si>
    <t>Technology</t>
  </si>
  <si>
    <t>Coding Label: Clinical Resource Instruction (in manuscript "Teaching Clinical Tools")</t>
  </si>
  <si>
    <t>Totals:</t>
  </si>
  <si>
    <t>CODED PURPOSES BY AUDIENCE COUNTS</t>
  </si>
  <si>
    <t>Coded Purpose - Audience</t>
  </si>
  <si>
    <t>Coded Purpose - Setting</t>
  </si>
  <si>
    <t>Purpose - Settings</t>
  </si>
  <si>
    <t>Purpose - Audience</t>
  </si>
  <si>
    <t>Setting -  
OUTSIDE - Other</t>
  </si>
  <si>
    <t>CODED SETTING - In-person, virtual, or blended</t>
  </si>
  <si>
    <t xml:space="preserve"> CODED SETTING - Hospital/Clinic OR Academic</t>
  </si>
  <si>
    <t>CODED SETTING - Academic</t>
  </si>
  <si>
    <t>Setting*</t>
  </si>
  <si>
    <t>In the Library
(only)</t>
  </si>
  <si>
    <t>Academic Setting
(Combined 
Outside and Inside the Library)</t>
  </si>
  <si>
    <t>Academic Setting
(Only 
Outside the Library)</t>
  </si>
  <si>
    <t>Hospital/Clinic Setting
(Outside of Library)</t>
  </si>
  <si>
    <t>Purpose**</t>
  </si>
  <si>
    <t>Virtual</t>
  </si>
  <si>
    <t>Blended^</t>
  </si>
  <si>
    <t>EHR/CDS Use</t>
  </si>
  <si>
    <t>Teaching Clinical Tools</t>
  </si>
  <si>
    <t>Total</t>
  </si>
  <si>
    <t>*Setting details provided for 38 activities</t>
  </si>
  <si>
    <t>**Half of the activities included more than one coded purpose</t>
  </si>
  <si>
    <t xml:space="preserve">^Blended is a combination of in-person and virtual-asynchronous </t>
  </si>
  <si>
    <t>From original extracted data, 3 of 41 activities did not mention setting(s).  Going back to the original paper, the general setting could be deduced, though not the settings for the coded purposes.</t>
  </si>
  <si>
    <t>COUNTS - COMBINED PURPOSE BY SETTING</t>
  </si>
  <si>
    <t>What is the role of librarians in providing education to clinicians/health practitioners and health professionals students in the use of informatics applications such as electronic health records (EHRs)/EMRs and clinical support tools (e.g., infobuttons, point of care tools)?</t>
  </si>
  <si>
    <t>Deborah L. Lauseng, AMLS, PI, http://orcid.org/0000-0001-9067-2932</t>
  </si>
  <si>
    <t>Kristine M Alpi, MLS, MPH, PhD, Co-PI, http://orcid.org/0000-0002-4521-3523</t>
  </si>
  <si>
    <t>Elaine Sullo, MLS, MAEd, Co-PI, http://orcid.org/0000-0002-8847-4862</t>
  </si>
  <si>
    <t>Megan von Isenberg, MSLS, Co-PI, http://orcid.org/0000-0001-6084-5775</t>
  </si>
  <si>
    <t>Brenda Linares,MLIS, MBA, Co-PI, http://orcid.org/0000-0002-9394-4531</t>
  </si>
  <si>
    <t>Extracted data on library/librarian personnel, both in terms of whom and roles; Counts of whom and roles; Number of roles per paper; Coding and counts of "instruction" or "assessment" roles with a second role.</t>
  </si>
  <si>
    <t>Extracted data on whether evaluation happened or not and what evaluation related to the learner and to the educational activity; counts of the evaluation, including by learner and by educational activity.</t>
  </si>
  <si>
    <t>Extracted data on collaborators and collaborator roles; Coded collaborator roles; Counts on mentioned and coded collaborator roles.</t>
  </si>
  <si>
    <t>Coded Purpose using five defined typological categories; Extracted Setting; Coded Settings 1) in-person, virtual, or blended, 2) Hospital/Clinic or Academic, and 3) Academic - blended, or outside or inside the library; Counts of combined Purpose by Setting.</t>
  </si>
  <si>
    <t>Coded Purpose using five defined typological categories; Extracted and counted Audience; Coded Purposes by Audience Counts.</t>
  </si>
  <si>
    <t>List of papers meeting the inclusion criteria for the scoping review (36 listed papers representing 41 educational activities).</t>
  </si>
  <si>
    <t>Overview of scoping review.</t>
  </si>
  <si>
    <t>Counted &amp; Coded Data Documentation</t>
  </si>
  <si>
    <r>
      <t xml:space="preserve">In-person; virtual; or blended
</t>
    </r>
    <r>
      <rPr>
        <sz val="11"/>
        <rFont val="Calibri"/>
        <family val="2"/>
      </rPr>
      <t xml:space="preserve"> (regardless of Hospital, Academic, or Library setting)</t>
    </r>
  </si>
  <si>
    <r>
      <t xml:space="preserve">Hospital/Clinic or Academic
</t>
    </r>
    <r>
      <rPr>
        <sz val="11"/>
        <rFont val="Calibri"/>
        <family val="2"/>
      </rPr>
      <t>('not-stated Library' classified as Hospital/Clinic or Academic)</t>
    </r>
  </si>
  <si>
    <r>
      <t xml:space="preserve">Academic Setting: Blended </t>
    </r>
    <r>
      <rPr>
        <sz val="11"/>
        <rFont val="Calibri"/>
        <family val="2"/>
      </rPr>
      <t>(inside &amp; outside)</t>
    </r>
    <r>
      <rPr>
        <b/>
        <sz val="11"/>
        <rFont val="Calibri"/>
        <family val="2"/>
      </rPr>
      <t xml:space="preserve"> OR Outside OR Inside</t>
    </r>
  </si>
  <si>
    <r>
      <t xml:space="preserve">Coding Purpose 5 Informatics
</t>
    </r>
    <r>
      <rPr>
        <sz val="11"/>
        <rFont val="Calibri"/>
        <family val="2"/>
      </rPr>
      <t>(not otherwise specified)</t>
    </r>
    <r>
      <rPr>
        <b/>
        <sz val="11"/>
        <rFont val="Calibri"/>
        <family val="2"/>
      </rPr>
      <t xml:space="preserve">
(Yes/No)</t>
    </r>
  </si>
  <si>
    <r>
      <t>USE THESE Typological Categories for Coding each article:
EHR/CDS</t>
    </r>
    <r>
      <rPr>
        <sz val="11"/>
        <rFont val="Calibri"/>
        <family val="2"/>
      </rPr>
      <t xml:space="preserve"> Use; Resource &amp; Tool Development; Teaching Clinical Tools; Technology; Informatics
(Definitions below)
</t>
    </r>
  </si>
  <si>
    <r>
      <t xml:space="preserve">Primary Audience 
</t>
    </r>
    <r>
      <rPr>
        <sz val="11"/>
        <rFont val="Calibri"/>
        <family val="2"/>
      </rPr>
      <t>(Drop-Down List)</t>
    </r>
  </si>
  <si>
    <r>
      <t>Multiple Audiences</t>
    </r>
    <r>
      <rPr>
        <sz val="11"/>
        <rFont val="Calibri"/>
        <family val="2"/>
      </rPr>
      <t xml:space="preserve"> (Y/N)</t>
    </r>
  </si>
  <si>
    <r>
      <t xml:space="preserve">Totals by Audience 
</t>
    </r>
    <r>
      <rPr>
        <sz val="11"/>
        <rFont val="Calibri"/>
        <family val="2"/>
      </rPr>
      <t>(Drop-Down List)</t>
    </r>
  </si>
  <si>
    <t>TYPOLOGICAL CATEGORIES DEFINED</t>
  </si>
  <si>
    <t>CODED PURPOSE using defined typological categories (see M5:M10)</t>
  </si>
  <si>
    <t>CODED PURPOSE using defined typological categories (see I5:i10)</t>
  </si>
  <si>
    <t>LIBRARY PERSONNEL: WHO (Y/N, where N=no, not stated, or unclear)</t>
  </si>
  <si>
    <t>LIBRARY PERSONNEL: ROLE (Y/N, where N=no, not stated, or unclear)</t>
  </si>
  <si>
    <t>No (no, not stated, or unclear)</t>
  </si>
  <si>
    <t>No (no, not stated, or unclear):</t>
  </si>
  <si>
    <t>Percentage  (Note: IA (n=27))</t>
  </si>
  <si>
    <t>Instructional Content or Assignment Development (aka "IA")
(Only Yes, n=27)</t>
  </si>
  <si>
    <r>
      <t xml:space="preserve">AI (Instruction or Assessment)  </t>
    </r>
    <r>
      <rPr>
        <b/>
        <sz val="11"/>
        <color theme="1"/>
        <rFont val="Calibri"/>
        <family val="2"/>
        <scheme val="minor"/>
      </rPr>
      <t>Plus</t>
    </r>
    <r>
      <rPr>
        <sz val="11"/>
        <color theme="1"/>
        <rFont val="Calibri"/>
        <family val="2"/>
        <scheme val="minor"/>
      </rPr>
      <t xml:space="preserve"> Additional Role</t>
    </r>
  </si>
  <si>
    <t>COUNTS: INSTRUCTION/ASSESSMENT (IA) COMBINED WITH ADDITIONAL ROLE</t>
  </si>
  <si>
    <t>ROLES: INSTRUCTION/ASSESSMENT=Yes PLUS ADDITIONAL ROLE</t>
  </si>
  <si>
    <t>EVALUATION HAPPENED? (Y/N)</t>
  </si>
  <si>
    <t>10.25417/uic.14622099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</si>
</sst>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1"/>
      <color theme="1"/>
      <name val="Calibri"/>
      <family val="2"/>
      <scheme val="minor"/>
    </font>
    <font>
      <b/>
      <sz val="11"/>
      <color theme="1"/>
      <name val="Calibri"/>
      <family val="2"/>
      <scheme val="minor"/>
    </font>
    <font>
      <sz val="11"/>
      <color rgb="FF00B0F0"/>
      <name val="Calibri"/>
      <family val="2"/>
      <scheme val="minor"/>
    </font>
    <font>
      <sz val="11"/>
      <name val="Calibri"/>
      <family val="2"/>
      <scheme val="minor"/>
    </font>
    <font>
      <b/>
      <sz val="11"/>
      <name val="Calibri"/>
      <family val="2"/>
      <scheme val="minor"/>
    </font>
    <font>
      <sz val="11"/>
      <color rgb="FF000000"/>
      <name val="Calibri"/>
      <family val="2"/>
      <scheme val="minor"/>
    </font>
    <font>
      <sz val="11"/>
      <color rgb="FF222222"/>
      <name val="Calibri"/>
      <family val="2"/>
      <scheme val="minor"/>
    </font>
    <font>
      <sz val="11"/>
      <name val="Arial"/>
      <family val="2"/>
    </font>
    <font>
      <sz val="11"/>
      <color theme="1"/>
      <name val="Calibri"/>
      <family val="2"/>
      <scheme val="minor"/>
    </font>
    <font>
      <sz val="11"/>
      <name val="Calibri"/>
      <family val="2"/>
    </font>
    <font>
      <sz val="11"/>
      <color rgb="FF000000"/>
      <name val="Arial"/>
      <family val="2"/>
    </font>
    <font>
      <sz val="12"/>
      <name val="Calibri"/>
      <family val="2"/>
    </font>
    <font>
      <sz val="11"/>
      <color rgb="FF212121"/>
      <name val="Calibri"/>
      <family val="2"/>
      <scheme val="minor"/>
    </font>
    <font>
      <b/>
      <sz val="11"/>
      <color rgb="FF000000"/>
      <name val="Calibri"/>
      <family val="2"/>
      <scheme val="minor"/>
    </font>
    <font>
      <b/>
      <sz val="11"/>
      <color theme="1"/>
      <name val="Arial"/>
      <family val="2"/>
    </font>
    <font>
      <b/>
      <sz val="11"/>
      <color rgb="FF5B9BD5"/>
      <name val="Arial"/>
      <family val="2"/>
    </font>
    <font>
      <b/>
      <i/>
      <sz val="11"/>
      <name val="Calibri"/>
      <family val="2"/>
      <scheme val="minor"/>
    </font>
    <font>
      <b/>
      <sz val="11"/>
      <color theme="9"/>
      <name val="Calibri"/>
      <family val="2"/>
      <scheme val="minor"/>
    </font>
    <font>
      <b/>
      <sz val="11"/>
      <name val="Calibri"/>
      <family val="2"/>
    </font>
    <font>
      <sz val="10"/>
      <name val="Arial"/>
      <family val="2"/>
    </font>
    <font>
      <sz val="11"/>
      <name val="Times New Roman"/>
      <family val="1"/>
    </font>
    <font>
      <sz val="12"/>
      <name val="Calibri"/>
      <family val="2"/>
      <scheme val="minor"/>
    </font>
  </fonts>
  <fills count="2">
    <fill>
      <patternFill patternType="none"/>
    </fill>
    <fill>
      <patternFill patternType="gray125"/>
    </fill>
  </fills>
  <borders count="56">
    <border>
      <left/>
      <right/>
      <top/>
      <bottom/>
      <diagonal/>
    </border>
    <border>
      <left/>
      <right/>
      <top/>
      <bottom style="medium">
        <color rgb="FF000000"/>
      </bottom>
      <diagonal/>
    </border>
    <border>
      <left/>
      <right/>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top style="medium">
        <color indexed="64"/>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CCCCCC"/>
      </left>
      <right style="medium">
        <color rgb="FFCCCCCC"/>
      </right>
      <top/>
      <bottom/>
      <diagonal/>
    </border>
    <border>
      <left style="medium">
        <color rgb="FFCCCCCC"/>
      </left>
      <right style="medium">
        <color rgb="FFCCCCCC"/>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CCCCCC"/>
      </right>
      <top style="medium">
        <color indexed="64"/>
      </top>
      <bottom style="medium">
        <color indexed="64"/>
      </bottom>
      <diagonal/>
    </border>
    <border>
      <left style="medium">
        <color rgb="FFCCCCCC"/>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diagonal/>
    </border>
  </borders>
  <cellStyleXfs count="2">
    <xf numFmtId="0" fontId="0" fillId="0" borderId="0"/>
    <xf numFmtId="9" fontId="8" fillId="0" borderId="0" applyFont="0" applyFill="0" applyBorder="0" applyAlignment="0" applyProtection="0"/>
  </cellStyleXfs>
  <cellXfs count="342">
    <xf numFmtId="0" fontId="0" fillId="0" borderId="0" xfId="0"/>
    <xf numFmtId="0" fontId="1" fillId="0" borderId="0" xfId="0" applyFont="1"/>
    <xf numFmtId="0" fontId="0" fillId="0" borderId="0" xfId="0" applyAlignment="1">
      <alignment wrapText="1"/>
    </xf>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alignment wrapText="1"/>
    </xf>
    <xf numFmtId="0" fontId="4" fillId="0" borderId="0" xfId="0" applyFont="1" applyAlignment="1">
      <alignment horizontal="center" wrapText="1"/>
    </xf>
    <xf numFmtId="0" fontId="1" fillId="0" borderId="0" xfId="0" applyFont="1" applyAlignment="1">
      <alignment wrapText="1"/>
    </xf>
    <xf numFmtId="0" fontId="0" fillId="0" borderId="0" xfId="0" applyFont="1"/>
    <xf numFmtId="0" fontId="5" fillId="0" borderId="0" xfId="0" applyFont="1" applyAlignment="1">
      <alignment wrapText="1"/>
    </xf>
    <xf numFmtId="0" fontId="0" fillId="0" borderId="0" xfId="0" applyBorder="1"/>
    <xf numFmtId="0" fontId="7" fillId="0" borderId="0" xfId="0" applyFont="1" applyBorder="1"/>
    <xf numFmtId="0" fontId="1" fillId="0" borderId="0" xfId="0" applyFont="1" applyAlignment="1"/>
    <xf numFmtId="0" fontId="3" fillId="0" borderId="0" xfId="0" applyFont="1" applyFill="1" applyAlignment="1">
      <alignment wrapText="1"/>
    </xf>
    <xf numFmtId="0" fontId="9" fillId="0" borderId="0" xfId="0" applyFont="1" applyAlignment="1">
      <alignment wrapText="1"/>
    </xf>
    <xf numFmtId="0" fontId="1" fillId="0" borderId="2" xfId="0" applyFont="1" applyBorder="1" applyAlignment="1">
      <alignment wrapText="1"/>
    </xf>
    <xf numFmtId="0" fontId="2" fillId="0" borderId="0" xfId="0" applyFont="1" applyFill="1" applyAlignment="1">
      <alignment wrapText="1"/>
    </xf>
    <xf numFmtId="0" fontId="2" fillId="0" borderId="0" xfId="0" applyFont="1" applyAlignment="1">
      <alignment wrapText="1"/>
    </xf>
    <xf numFmtId="0" fontId="9" fillId="0" borderId="0" xfId="0" applyFont="1" applyFill="1" applyAlignment="1">
      <alignment wrapText="1"/>
    </xf>
    <xf numFmtId="0" fontId="9" fillId="0" borderId="0" xfId="0" applyFont="1"/>
    <xf numFmtId="0" fontId="9" fillId="0" borderId="0" xfId="0" applyFont="1" applyAlignment="1">
      <alignment horizontal="center" wrapText="1"/>
    </xf>
    <xf numFmtId="0" fontId="3" fillId="0" borderId="0" xfId="0" applyFont="1"/>
    <xf numFmtId="0" fontId="7" fillId="0" borderId="0" xfId="0" applyFont="1"/>
    <xf numFmtId="0" fontId="0" fillId="0" borderId="0" xfId="0" applyFill="1"/>
    <xf numFmtId="0" fontId="11" fillId="0" borderId="0" xfId="0" applyFont="1"/>
    <xf numFmtId="0" fontId="0" fillId="0" borderId="0" xfId="0" applyFont="1" applyAlignment="1"/>
    <xf numFmtId="0" fontId="0" fillId="0" borderId="0" xfId="0" applyFont="1" applyFill="1" applyAlignment="1"/>
    <xf numFmtId="0" fontId="3" fillId="0" borderId="0" xfId="0" applyFont="1" applyFill="1" applyBorder="1" applyAlignment="1">
      <alignment wrapText="1"/>
    </xf>
    <xf numFmtId="0" fontId="0" fillId="0" borderId="0" xfId="0" applyFont="1" applyBorder="1" applyAlignment="1"/>
    <xf numFmtId="2" fontId="0" fillId="0" borderId="0" xfId="0" applyNumberFormat="1" applyFont="1" applyAlignment="1"/>
    <xf numFmtId="0" fontId="0" fillId="0" borderId="0" xfId="0" applyFont="1" applyAlignment="1">
      <alignment wrapText="1"/>
    </xf>
    <xf numFmtId="0" fontId="0" fillId="0" borderId="0" xfId="0" applyFont="1" applyFill="1"/>
    <xf numFmtId="0" fontId="0" fillId="0" borderId="5" xfId="0" applyFont="1" applyBorder="1" applyAlignment="1"/>
    <xf numFmtId="0" fontId="3" fillId="0" borderId="8" xfId="0" applyFont="1" applyFill="1" applyBorder="1" applyAlignment="1">
      <alignment wrapText="1"/>
    </xf>
    <xf numFmtId="0" fontId="0" fillId="0" borderId="10" xfId="0" applyFont="1" applyBorder="1" applyAlignment="1"/>
    <xf numFmtId="0" fontId="0" fillId="0" borderId="10" xfId="0" applyFont="1" applyBorder="1" applyAlignment="1">
      <alignment wrapText="1"/>
    </xf>
    <xf numFmtId="165" fontId="0" fillId="0" borderId="13" xfId="0" applyNumberFormat="1" applyFont="1" applyBorder="1" applyAlignment="1"/>
    <xf numFmtId="1" fontId="0" fillId="0" borderId="0" xfId="0" applyNumberFormat="1" applyFont="1" applyBorder="1" applyAlignment="1"/>
    <xf numFmtId="0" fontId="0" fillId="0" borderId="0" xfId="0" applyFont="1" applyBorder="1" applyAlignment="1">
      <alignment wrapText="1"/>
    </xf>
    <xf numFmtId="165" fontId="0" fillId="0" borderId="0" xfId="0" applyNumberFormat="1" applyFont="1" applyBorder="1" applyAlignment="1"/>
    <xf numFmtId="2" fontId="0" fillId="0" borderId="5" xfId="0" applyNumberFormat="1" applyFont="1" applyBorder="1" applyAlignment="1"/>
    <xf numFmtId="2" fontId="0" fillId="0" borderId="10" xfId="0" applyNumberFormat="1" applyFont="1" applyBorder="1" applyAlignment="1"/>
    <xf numFmtId="0" fontId="0" fillId="0" borderId="12" xfId="0" applyFont="1" applyBorder="1" applyAlignment="1">
      <alignment wrapText="1"/>
    </xf>
    <xf numFmtId="0" fontId="0" fillId="0" borderId="13" xfId="0" applyFont="1" applyBorder="1" applyAlignment="1">
      <alignment wrapText="1"/>
    </xf>
    <xf numFmtId="0" fontId="0" fillId="0" borderId="0" xfId="0" applyFont="1" applyAlignment="1">
      <alignment horizontal="center"/>
    </xf>
    <xf numFmtId="0" fontId="0" fillId="0" borderId="0" xfId="0" applyFont="1" applyFill="1" applyBorder="1" applyAlignment="1">
      <alignment horizontal="center"/>
    </xf>
    <xf numFmtId="164" fontId="0" fillId="0" borderId="0" xfId="0" applyNumberFormat="1" applyFont="1" applyAlignment="1"/>
    <xf numFmtId="0" fontId="0" fillId="0" borderId="8" xfId="0" applyFont="1" applyBorder="1" applyAlignment="1">
      <alignment wrapText="1"/>
    </xf>
    <xf numFmtId="164" fontId="0" fillId="0" borderId="10" xfId="0" applyNumberFormat="1" applyFont="1" applyBorder="1" applyAlignment="1"/>
    <xf numFmtId="0" fontId="0" fillId="0" borderId="12" xfId="0" applyFont="1" applyBorder="1" applyAlignment="1"/>
    <xf numFmtId="164" fontId="0" fillId="0" borderId="13" xfId="0" applyNumberFormat="1" applyFont="1" applyBorder="1" applyAlignment="1"/>
    <xf numFmtId="0" fontId="0" fillId="0" borderId="2" xfId="0" applyFont="1" applyBorder="1"/>
    <xf numFmtId="0" fontId="1" fillId="0" borderId="23" xfId="0" applyFont="1" applyBorder="1" applyAlignment="1">
      <alignment horizontal="left" wrapText="1"/>
    </xf>
    <xf numFmtId="0" fontId="0" fillId="0" borderId="23" xfId="0" applyFont="1" applyBorder="1" applyAlignment="1">
      <alignment wrapText="1"/>
    </xf>
    <xf numFmtId="0" fontId="12" fillId="0" borderId="0" xfId="0" applyFont="1" applyAlignment="1">
      <alignment wrapText="1"/>
    </xf>
    <xf numFmtId="0" fontId="1" fillId="0" borderId="5" xfId="0" applyFont="1" applyBorder="1" applyAlignment="1">
      <alignment horizontal="left" wrapText="1"/>
    </xf>
    <xf numFmtId="0" fontId="0" fillId="0" borderId="5" xfId="0" applyFont="1" applyBorder="1" applyAlignment="1">
      <alignment wrapText="1"/>
    </xf>
    <xf numFmtId="0" fontId="0" fillId="0" borderId="5" xfId="0" applyFont="1" applyBorder="1" applyAlignment="1">
      <alignment horizontal="left" wrapText="1"/>
    </xf>
    <xf numFmtId="0" fontId="3" fillId="0" borderId="0" xfId="0" applyFont="1" applyBorder="1" applyAlignment="1">
      <alignment wrapText="1"/>
    </xf>
    <xf numFmtId="0" fontId="3" fillId="0" borderId="0" xfId="0" applyFont="1" applyBorder="1"/>
    <xf numFmtId="0" fontId="0" fillId="0" borderId="0" xfId="0" applyFont="1" applyAlignment="1">
      <alignment horizontal="left" wrapText="1"/>
    </xf>
    <xf numFmtId="0" fontId="0" fillId="0" borderId="0" xfId="0" applyFont="1" applyBorder="1"/>
    <xf numFmtId="0" fontId="5" fillId="0" borderId="0" xfId="0" applyFont="1" applyBorder="1" applyAlignment="1">
      <alignment wrapText="1"/>
    </xf>
    <xf numFmtId="0" fontId="5" fillId="0" borderId="5" xfId="0" applyFont="1" applyBorder="1" applyAlignment="1">
      <alignment wrapText="1"/>
    </xf>
    <xf numFmtId="0" fontId="0" fillId="0" borderId="5" xfId="0" applyFont="1" applyBorder="1" applyAlignment="1">
      <alignment horizontal="right" wrapText="1"/>
    </xf>
    <xf numFmtId="0" fontId="5" fillId="0" borderId="5" xfId="0" applyFont="1" applyBorder="1" applyAlignment="1">
      <alignment horizontal="right" wrapText="1"/>
    </xf>
    <xf numFmtId="0" fontId="0" fillId="0" borderId="6" xfId="0" applyFont="1" applyBorder="1" applyAlignment="1">
      <alignment wrapText="1"/>
    </xf>
    <xf numFmtId="0" fontId="5" fillId="0" borderId="7" xfId="0" applyFont="1" applyBorder="1" applyAlignment="1">
      <alignment wrapText="1"/>
    </xf>
    <xf numFmtId="0" fontId="5" fillId="0" borderId="9" xfId="0" applyFont="1" applyBorder="1" applyAlignment="1">
      <alignment wrapText="1"/>
    </xf>
    <xf numFmtId="0" fontId="5" fillId="0" borderId="10" xfId="0" applyFont="1" applyBorder="1" applyAlignment="1">
      <alignment wrapText="1"/>
    </xf>
    <xf numFmtId="0" fontId="0" fillId="0" borderId="9" xfId="0" applyFont="1" applyBorder="1" applyAlignment="1">
      <alignment wrapText="1"/>
    </xf>
    <xf numFmtId="0" fontId="0" fillId="0" borderId="11" xfId="0" applyFont="1" applyBorder="1" applyAlignment="1">
      <alignment wrapText="1"/>
    </xf>
    <xf numFmtId="0" fontId="0" fillId="0" borderId="12" xfId="0" applyFont="1" applyBorder="1" applyAlignment="1">
      <alignment horizontal="right" wrapText="1"/>
    </xf>
    <xf numFmtId="0" fontId="3" fillId="0" borderId="5" xfId="0"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0" fillId="0" borderId="3" xfId="0" applyFont="1" applyBorder="1"/>
    <xf numFmtId="0" fontId="1" fillId="0" borderId="24" xfId="0" applyFont="1" applyBorder="1" applyAlignment="1">
      <alignment wrapText="1"/>
    </xf>
    <xf numFmtId="0" fontId="0" fillId="0" borderId="0" xfId="0" applyFont="1" applyFill="1" applyBorder="1" applyAlignment="1">
      <alignment wrapText="1"/>
    </xf>
    <xf numFmtId="0" fontId="3" fillId="0" borderId="0" xfId="0" applyFont="1" applyFill="1" applyBorder="1"/>
    <xf numFmtId="0" fontId="0" fillId="0" borderId="17" xfId="0" applyFont="1" applyFill="1" applyBorder="1" applyAlignment="1"/>
    <xf numFmtId="0" fontId="1" fillId="0" borderId="19" xfId="0" applyFont="1" applyFill="1" applyBorder="1" applyAlignment="1">
      <alignment wrapText="1"/>
    </xf>
    <xf numFmtId="0" fontId="1" fillId="0" borderId="20" xfId="0" applyFont="1" applyFill="1" applyBorder="1" applyAlignment="1">
      <alignment wrapText="1"/>
    </xf>
    <xf numFmtId="0" fontId="1" fillId="0" borderId="5" xfId="0" applyFont="1" applyFill="1" applyBorder="1" applyAlignment="1">
      <alignment wrapText="1"/>
    </xf>
    <xf numFmtId="0" fontId="1" fillId="0" borderId="0" xfId="0" applyFont="1" applyFill="1" applyBorder="1" applyAlignment="1">
      <alignment horizontal="center" wrapText="1"/>
    </xf>
    <xf numFmtId="0" fontId="0" fillId="0" borderId="7" xfId="0" applyFont="1" applyBorder="1" applyAlignment="1"/>
    <xf numFmtId="0" fontId="1" fillId="0" borderId="14" xfId="0" applyFont="1" applyFill="1" applyBorder="1" applyAlignment="1">
      <alignment wrapText="1"/>
    </xf>
    <xf numFmtId="0" fontId="1" fillId="0" borderId="16" xfId="0" applyFont="1" applyFill="1" applyBorder="1" applyAlignment="1">
      <alignment wrapText="1"/>
    </xf>
    <xf numFmtId="0" fontId="1" fillId="0" borderId="0" xfId="0" applyFont="1" applyFill="1" applyBorder="1" applyAlignment="1">
      <alignment wrapText="1"/>
    </xf>
    <xf numFmtId="0" fontId="4" fillId="0" borderId="9" xfId="0" applyFont="1" applyBorder="1" applyAlignment="1">
      <alignment wrapText="1"/>
    </xf>
    <xf numFmtId="0" fontId="1" fillId="0" borderId="9" xfId="0" applyFont="1" applyFill="1" applyBorder="1" applyAlignment="1">
      <alignment wrapText="1"/>
    </xf>
    <xf numFmtId="0" fontId="0" fillId="0" borderId="5" xfId="0" applyNumberFormat="1" applyFont="1" applyFill="1" applyBorder="1" applyAlignment="1">
      <alignment horizontal="right"/>
    </xf>
    <xf numFmtId="0" fontId="0" fillId="0" borderId="0" xfId="0" applyNumberFormat="1" applyFont="1" applyFill="1" applyAlignment="1">
      <alignment horizontal="right"/>
    </xf>
    <xf numFmtId="0" fontId="0" fillId="0" borderId="0" xfId="0" applyNumberFormat="1" applyFont="1" applyAlignment="1">
      <alignment horizontal="right"/>
    </xf>
    <xf numFmtId="0" fontId="0" fillId="0" borderId="0" xfId="0" applyNumberFormat="1" applyFont="1" applyFill="1" applyBorder="1" applyAlignment="1">
      <alignment horizontal="right"/>
    </xf>
    <xf numFmtId="0" fontId="0" fillId="0" borderId="9" xfId="0" applyFont="1" applyBorder="1" applyAlignment="1">
      <alignment horizontal="right"/>
    </xf>
    <xf numFmtId="0" fontId="0" fillId="0" borderId="5" xfId="0" applyFont="1" applyFill="1" applyBorder="1" applyAlignment="1">
      <alignment wrapText="1"/>
    </xf>
    <xf numFmtId="0" fontId="0" fillId="0" borderId="9" xfId="0" applyFont="1" applyFill="1" applyBorder="1" applyAlignment="1">
      <alignment horizontal="right"/>
    </xf>
    <xf numFmtId="0" fontId="0" fillId="0" borderId="9" xfId="0" applyFont="1" applyFill="1" applyBorder="1" applyAlignment="1">
      <alignment horizontal="right" wrapText="1"/>
    </xf>
    <xf numFmtId="0" fontId="0" fillId="0" borderId="11" xfId="0" applyFont="1" applyFill="1" applyBorder="1" applyAlignment="1">
      <alignment horizontal="right" wrapText="1"/>
    </xf>
    <xf numFmtId="165" fontId="0" fillId="0" borderId="12" xfId="0" applyNumberFormat="1" applyFont="1" applyFill="1" applyBorder="1" applyAlignment="1">
      <alignment wrapText="1"/>
    </xf>
    <xf numFmtId="165" fontId="0" fillId="0" borderId="13" xfId="0" applyNumberFormat="1" applyFont="1" applyFill="1" applyBorder="1" applyAlignment="1">
      <alignment wrapText="1"/>
    </xf>
    <xf numFmtId="0" fontId="5" fillId="0" borderId="0" xfId="0" applyFont="1" applyFill="1"/>
    <xf numFmtId="0" fontId="0" fillId="0" borderId="9" xfId="0" applyFont="1" applyFill="1" applyBorder="1"/>
    <xf numFmtId="0" fontId="0" fillId="0" borderId="11" xfId="0" applyFont="1" applyFill="1" applyBorder="1"/>
    <xf numFmtId="0" fontId="5" fillId="0" borderId="5" xfId="0" applyNumberFormat="1" applyFont="1" applyFill="1" applyBorder="1" applyAlignment="1">
      <alignment horizontal="right"/>
    </xf>
    <xf numFmtId="0" fontId="0" fillId="0" borderId="0" xfId="0" applyFont="1" applyFill="1" applyAlignment="1">
      <alignment horizontal="center"/>
    </xf>
    <xf numFmtId="0" fontId="0" fillId="0" borderId="12" xfId="0" applyFont="1" applyFill="1" applyBorder="1" applyAlignment="1">
      <alignment wrapText="1"/>
    </xf>
    <xf numFmtId="0" fontId="0" fillId="0" borderId="0" xfId="0" applyFont="1" applyFill="1" applyAlignment="1">
      <alignment wrapText="1"/>
    </xf>
    <xf numFmtId="0" fontId="1" fillId="0" borderId="28" xfId="0" applyFont="1" applyFill="1" applyBorder="1" applyAlignment="1">
      <alignment wrapText="1"/>
    </xf>
    <xf numFmtId="0" fontId="1" fillId="0" borderId="29" xfId="0" applyFont="1" applyFill="1" applyBorder="1" applyAlignment="1">
      <alignment wrapText="1"/>
    </xf>
    <xf numFmtId="0" fontId="0" fillId="0" borderId="30" xfId="0" applyNumberFormat="1" applyFont="1" applyFill="1" applyBorder="1" applyAlignment="1">
      <alignment horizontal="right"/>
    </xf>
    <xf numFmtId="0" fontId="0" fillId="0" borderId="31" xfId="0" applyFont="1" applyFill="1" applyBorder="1" applyAlignment="1">
      <alignment wrapText="1"/>
    </xf>
    <xf numFmtId="0" fontId="5" fillId="0" borderId="31" xfId="0" applyFont="1" applyFill="1" applyBorder="1" applyAlignment="1">
      <alignment wrapText="1"/>
    </xf>
    <xf numFmtId="0" fontId="5" fillId="0" borderId="30" xfId="0" applyNumberFormat="1" applyFont="1" applyFill="1" applyBorder="1" applyAlignment="1">
      <alignment horizontal="right"/>
    </xf>
    <xf numFmtId="0" fontId="5" fillId="0" borderId="0" xfId="0" applyNumberFormat="1" applyFont="1" applyFill="1" applyBorder="1" applyAlignment="1">
      <alignment horizontal="right"/>
    </xf>
    <xf numFmtId="0" fontId="0" fillId="0" borderId="32" xfId="0" applyNumberFormat="1" applyFont="1" applyFill="1" applyBorder="1" applyAlignment="1">
      <alignment horizontal="right"/>
    </xf>
    <xf numFmtId="0" fontId="0" fillId="0" borderId="2" xfId="0" applyNumberFormat="1" applyFont="1" applyFill="1" applyBorder="1" applyAlignment="1">
      <alignment horizontal="right"/>
    </xf>
    <xf numFmtId="0" fontId="0" fillId="0" borderId="33" xfId="0" applyFont="1" applyFill="1" applyBorder="1" applyAlignment="1">
      <alignment wrapText="1"/>
    </xf>
    <xf numFmtId="0" fontId="0" fillId="0" borderId="31" xfId="0" applyNumberFormat="1" applyFont="1" applyFill="1" applyBorder="1" applyAlignment="1">
      <alignment horizontal="right"/>
    </xf>
    <xf numFmtId="0" fontId="0" fillId="0" borderId="33" xfId="0" applyNumberFormat="1" applyFont="1" applyFill="1" applyBorder="1" applyAlignment="1">
      <alignment horizontal="right"/>
    </xf>
    <xf numFmtId="0" fontId="1" fillId="0" borderId="9" xfId="0" applyFont="1" applyFill="1" applyBorder="1" applyAlignment="1">
      <alignment horizontal="center" wrapText="1"/>
    </xf>
    <xf numFmtId="0" fontId="0" fillId="0" borderId="9" xfId="0" applyFont="1" applyBorder="1" applyAlignment="1">
      <alignment horizontal="center"/>
    </xf>
    <xf numFmtId="2" fontId="0" fillId="0" borderId="9" xfId="0" applyNumberFormat="1" applyFont="1" applyBorder="1" applyAlignment="1">
      <alignment horizontal="center"/>
    </xf>
    <xf numFmtId="0" fontId="0" fillId="0" borderId="9" xfId="0" applyFont="1" applyFill="1" applyBorder="1" applyAlignment="1">
      <alignment horizontal="center" wrapText="1"/>
    </xf>
    <xf numFmtId="0" fontId="0" fillId="0" borderId="9" xfId="0" applyFont="1" applyFill="1" applyBorder="1" applyAlignment="1">
      <alignment horizontal="center"/>
    </xf>
    <xf numFmtId="0" fontId="1" fillId="0" borderId="10" xfId="0" applyFont="1" applyFill="1" applyBorder="1" applyAlignment="1">
      <alignment horizontal="center" wrapText="1"/>
    </xf>
    <xf numFmtId="1" fontId="0" fillId="0" borderId="10" xfId="0" applyNumberFormat="1" applyFont="1" applyBorder="1" applyAlignment="1">
      <alignment horizontal="center"/>
    </xf>
    <xf numFmtId="0" fontId="0" fillId="0" borderId="10" xfId="0" applyFont="1" applyBorder="1" applyAlignment="1">
      <alignment horizontal="center"/>
    </xf>
    <xf numFmtId="0" fontId="0" fillId="0" borderId="10" xfId="0" applyFont="1" applyBorder="1" applyAlignment="1">
      <alignment horizontal="center" wrapText="1"/>
    </xf>
    <xf numFmtId="0" fontId="17" fillId="0" borderId="0" xfId="0" applyFont="1" applyFill="1" applyBorder="1" applyAlignment="1">
      <alignment wrapText="1"/>
    </xf>
    <xf numFmtId="0" fontId="4" fillId="0" borderId="0" xfId="0" applyFont="1" applyFill="1" applyBorder="1" applyAlignment="1"/>
    <xf numFmtId="0" fontId="1" fillId="0" borderId="0" xfId="0" applyFont="1" applyBorder="1" applyAlignment="1">
      <alignment wrapText="1"/>
    </xf>
    <xf numFmtId="0" fontId="0" fillId="0" borderId="0" xfId="0" applyFont="1" applyAlignment="1">
      <alignment horizontal="left"/>
    </xf>
    <xf numFmtId="0" fontId="0" fillId="0" borderId="0" xfId="0" applyFont="1" applyBorder="1" applyAlignment="1">
      <alignment horizontal="left" wrapText="1"/>
    </xf>
    <xf numFmtId="0" fontId="0" fillId="0" borderId="2" xfId="0" applyFont="1" applyBorder="1" applyAlignment="1">
      <alignment horizontal="left"/>
    </xf>
    <xf numFmtId="0" fontId="1" fillId="0" borderId="2" xfId="0" applyFont="1" applyBorder="1" applyAlignment="1">
      <alignment horizontal="left" wrapText="1"/>
    </xf>
    <xf numFmtId="0" fontId="1" fillId="0" borderId="26" xfId="0" applyFont="1" applyFill="1" applyBorder="1" applyAlignment="1">
      <alignment horizontal="left" wrapText="1"/>
    </xf>
    <xf numFmtId="0" fontId="5" fillId="0" borderId="0" xfId="0" applyFont="1" applyBorder="1" applyAlignment="1">
      <alignment horizontal="left" wrapText="1"/>
    </xf>
    <xf numFmtId="0" fontId="12" fillId="0" borderId="0" xfId="0" applyFont="1" applyAlignment="1">
      <alignment horizontal="left" wrapText="1"/>
    </xf>
    <xf numFmtId="0" fontId="5" fillId="0" borderId="0" xfId="0" applyFont="1" applyAlignment="1">
      <alignment horizontal="left" wrapText="1"/>
    </xf>
    <xf numFmtId="0" fontId="3" fillId="0" borderId="0" xfId="0" applyFont="1" applyFill="1" applyAlignment="1">
      <alignment horizontal="left" wrapText="1"/>
    </xf>
    <xf numFmtId="0" fontId="2" fillId="0" borderId="0" xfId="0" applyFont="1" applyAlignment="1">
      <alignment horizontal="left" wrapText="1"/>
    </xf>
    <xf numFmtId="0" fontId="2" fillId="0" borderId="0" xfId="0" applyFont="1" applyFill="1" applyAlignment="1">
      <alignment horizontal="left" wrapText="1"/>
    </xf>
    <xf numFmtId="0" fontId="3" fillId="0" borderId="0" xfId="0" applyFont="1" applyBorder="1" applyAlignment="1">
      <alignment horizontal="left" wrapText="1"/>
    </xf>
    <xf numFmtId="0" fontId="3" fillId="0" borderId="0" xfId="0" applyFont="1" applyFill="1" applyBorder="1" applyAlignment="1">
      <alignment horizontal="left" wrapText="1"/>
    </xf>
    <xf numFmtId="0" fontId="1" fillId="0" borderId="0" xfId="0" applyFont="1" applyFill="1" applyBorder="1" applyAlignment="1">
      <alignment horizontal="left" wrapText="1"/>
    </xf>
    <xf numFmtId="0" fontId="0" fillId="0" borderId="0" xfId="0" applyFont="1" applyFill="1" applyBorder="1" applyAlignment="1">
      <alignment horizontal="left" wrapText="1"/>
    </xf>
    <xf numFmtId="0" fontId="13" fillId="0" borderId="6" xfId="0" applyFont="1" applyFill="1" applyBorder="1" applyAlignment="1">
      <alignment wrapText="1"/>
    </xf>
    <xf numFmtId="0" fontId="1" fillId="0" borderId="7" xfId="0" applyFont="1" applyFill="1" applyBorder="1" applyAlignment="1">
      <alignment wrapText="1"/>
    </xf>
    <xf numFmtId="0" fontId="13" fillId="0" borderId="7" xfId="0" applyFont="1" applyFill="1" applyBorder="1" applyAlignment="1">
      <alignment wrapText="1"/>
    </xf>
    <xf numFmtId="0" fontId="1" fillId="0" borderId="22" xfId="0" applyFont="1" applyFill="1" applyBorder="1" applyAlignment="1">
      <alignment wrapText="1"/>
    </xf>
    <xf numFmtId="0" fontId="1" fillId="0" borderId="34" xfId="0" applyFont="1" applyFill="1" applyBorder="1" applyAlignment="1">
      <alignment horizontal="left" wrapText="1"/>
    </xf>
    <xf numFmtId="0" fontId="0" fillId="0" borderId="36" xfId="0" applyFont="1" applyFill="1" applyBorder="1" applyAlignment="1">
      <alignment wrapText="1"/>
    </xf>
    <xf numFmtId="0" fontId="1" fillId="0" borderId="37" xfId="0" applyFont="1" applyFill="1" applyBorder="1" applyAlignment="1">
      <alignment wrapText="1"/>
    </xf>
    <xf numFmtId="0" fontId="2" fillId="0" borderId="0" xfId="0" applyFont="1" applyBorder="1" applyAlignment="1">
      <alignment horizontal="left" wrapText="1"/>
    </xf>
    <xf numFmtId="0" fontId="5" fillId="0" borderId="0" xfId="0" applyFont="1" applyFill="1" applyBorder="1" applyAlignment="1">
      <alignment horizontal="left" wrapText="1"/>
    </xf>
    <xf numFmtId="0" fontId="5" fillId="0" borderId="0" xfId="0" applyFont="1" applyFill="1" applyAlignment="1">
      <alignment horizontal="left" wrapText="1"/>
    </xf>
    <xf numFmtId="0" fontId="0" fillId="0" borderId="0" xfId="0" applyFont="1" applyFill="1" applyAlignment="1">
      <alignment horizontal="left" wrapText="1"/>
    </xf>
    <xf numFmtId="0" fontId="5" fillId="0" borderId="21" xfId="0" applyFont="1" applyFill="1" applyBorder="1" applyAlignment="1">
      <alignment horizontal="left" wrapText="1"/>
    </xf>
    <xf numFmtId="0" fontId="1" fillId="0" borderId="0" xfId="0" applyFont="1" applyBorder="1" applyAlignment="1">
      <alignment horizontal="left" wrapText="1"/>
    </xf>
    <xf numFmtId="0" fontId="9" fillId="0" borderId="5" xfId="0" applyFont="1" applyFill="1" applyBorder="1" applyAlignment="1">
      <alignment wrapText="1"/>
    </xf>
    <xf numFmtId="0" fontId="9" fillId="0" borderId="9" xfId="0" applyFont="1" applyFill="1" applyBorder="1" applyAlignment="1">
      <alignment wrapText="1"/>
    </xf>
    <xf numFmtId="0" fontId="0" fillId="0" borderId="0" xfId="0" applyAlignment="1">
      <alignment horizontal="right"/>
    </xf>
    <xf numFmtId="0" fontId="1" fillId="0" borderId="10" xfId="0" applyFont="1" applyFill="1" applyBorder="1" applyAlignment="1">
      <alignment wrapText="1"/>
    </xf>
    <xf numFmtId="0" fontId="0" fillId="0" borderId="7" xfId="0" applyFont="1" applyBorder="1" applyAlignment="1">
      <alignment wrapText="1"/>
    </xf>
    <xf numFmtId="0" fontId="4" fillId="0" borderId="0" xfId="0" applyFont="1" applyFill="1" applyBorder="1" applyAlignment="1">
      <alignment wrapText="1"/>
    </xf>
    <xf numFmtId="0" fontId="9" fillId="0" borderId="40" xfId="0" applyFont="1" applyFill="1" applyBorder="1" applyAlignment="1">
      <alignment wrapText="1"/>
    </xf>
    <xf numFmtId="0" fontId="3" fillId="0" borderId="5" xfId="0" applyFont="1" applyFill="1" applyBorder="1"/>
    <xf numFmtId="0" fontId="14" fillId="0" borderId="0" xfId="0" applyFont="1" applyBorder="1" applyAlignment="1">
      <alignment wrapText="1"/>
    </xf>
    <xf numFmtId="0" fontId="10" fillId="0" borderId="0" xfId="0" applyFont="1" applyBorder="1" applyAlignment="1">
      <alignment wrapText="1"/>
    </xf>
    <xf numFmtId="0" fontId="0" fillId="0" borderId="0" xfId="0" applyBorder="1" applyAlignment="1">
      <alignment wrapText="1"/>
    </xf>
    <xf numFmtId="0" fontId="15" fillId="0" borderId="0" xfId="0" applyFont="1" applyBorder="1" applyAlignment="1">
      <alignment wrapText="1"/>
    </xf>
    <xf numFmtId="0" fontId="0" fillId="0" borderId="0" xfId="0" applyFill="1" applyAlignment="1">
      <alignment wrapText="1"/>
    </xf>
    <xf numFmtId="0" fontId="6" fillId="0" borderId="0" xfId="0" applyFont="1" applyFill="1"/>
    <xf numFmtId="0" fontId="3" fillId="0" borderId="40" xfId="0" applyFont="1" applyFill="1" applyBorder="1" applyAlignment="1">
      <alignment wrapText="1"/>
    </xf>
    <xf numFmtId="0" fontId="3" fillId="0" borderId="11" xfId="0" applyFont="1" applyFill="1" applyBorder="1" applyAlignment="1">
      <alignment wrapText="1"/>
    </xf>
    <xf numFmtId="0" fontId="4" fillId="0" borderId="0" xfId="0" applyFont="1"/>
    <xf numFmtId="0" fontId="18" fillId="0" borderId="0" xfId="0" applyFont="1"/>
    <xf numFmtId="0" fontId="18" fillId="0" borderId="0" xfId="0" applyFont="1" applyAlignment="1">
      <alignment wrapText="1"/>
    </xf>
    <xf numFmtId="0" fontId="9" fillId="0" borderId="0" xfId="0" applyFont="1" applyBorder="1"/>
    <xf numFmtId="0" fontId="7" fillId="0" borderId="40" xfId="0" applyFont="1" applyBorder="1"/>
    <xf numFmtId="0" fontId="4" fillId="0" borderId="25" xfId="0" applyFont="1" applyBorder="1" applyAlignment="1">
      <alignment wrapText="1"/>
    </xf>
    <xf numFmtId="0" fontId="4" fillId="0" borderId="26" xfId="0" applyFont="1" applyBorder="1"/>
    <xf numFmtId="0" fontId="4" fillId="0" borderId="27" xfId="0" applyFont="1" applyBorder="1"/>
    <xf numFmtId="0" fontId="18" fillId="0" borderId="6" xfId="0" applyFont="1" applyFill="1" applyBorder="1" applyAlignment="1">
      <alignment wrapText="1"/>
    </xf>
    <xf numFmtId="0" fontId="18" fillId="0" borderId="7" xfId="0" applyFont="1" applyFill="1" applyBorder="1" applyAlignment="1">
      <alignment wrapText="1"/>
    </xf>
    <xf numFmtId="0" fontId="18" fillId="0" borderId="39" xfId="0" applyFont="1" applyFill="1" applyBorder="1" applyAlignment="1">
      <alignment wrapText="1"/>
    </xf>
    <xf numFmtId="0" fontId="18" fillId="0" borderId="8" xfId="0" applyFont="1" applyFill="1" applyBorder="1" applyAlignment="1">
      <alignment wrapText="1"/>
    </xf>
    <xf numFmtId="0" fontId="18" fillId="0" borderId="0" xfId="0" applyFont="1" applyFill="1" applyBorder="1" applyAlignment="1">
      <alignment wrapText="1"/>
    </xf>
    <xf numFmtId="0" fontId="3" fillId="0" borderId="43" xfId="0" applyFont="1" applyBorder="1"/>
    <xf numFmtId="0" fontId="3" fillId="0" borderId="23" xfId="0" applyFont="1" applyBorder="1"/>
    <xf numFmtId="0" fontId="7" fillId="0" borderId="44" xfId="0" applyFont="1" applyBorder="1"/>
    <xf numFmtId="0" fontId="3" fillId="0" borderId="44" xfId="0" applyFont="1" applyBorder="1"/>
    <xf numFmtId="0" fontId="9" fillId="0" borderId="10" xfId="0" applyFont="1" applyFill="1" applyBorder="1" applyAlignment="1">
      <alignment wrapText="1"/>
    </xf>
    <xf numFmtId="0" fontId="9" fillId="0" borderId="0" xfId="0" applyFont="1" applyFill="1" applyBorder="1" applyAlignment="1">
      <alignment wrapText="1"/>
    </xf>
    <xf numFmtId="0" fontId="19" fillId="0" borderId="40" xfId="0" applyFont="1" applyBorder="1" applyAlignment="1">
      <alignment wrapText="1"/>
    </xf>
    <xf numFmtId="0" fontId="3" fillId="0" borderId="9" xfId="0" applyFont="1" applyBorder="1"/>
    <xf numFmtId="0" fontId="3" fillId="0" borderId="5" xfId="0" applyFont="1" applyBorder="1"/>
    <xf numFmtId="0" fontId="3" fillId="0" borderId="10" xfId="0" applyFont="1" applyBorder="1"/>
    <xf numFmtId="0" fontId="7" fillId="0" borderId="9" xfId="0" applyFont="1" applyBorder="1"/>
    <xf numFmtId="0" fontId="3" fillId="0" borderId="11" xfId="0" applyFont="1" applyBorder="1"/>
    <xf numFmtId="0" fontId="3" fillId="0" borderId="12" xfId="0" applyFont="1" applyBorder="1"/>
    <xf numFmtId="0" fontId="3" fillId="0" borderId="13" xfId="0" applyFont="1" applyBorder="1"/>
    <xf numFmtId="0" fontId="19" fillId="0" borderId="51" xfId="0" applyFont="1" applyBorder="1" applyAlignment="1">
      <alignment wrapText="1"/>
    </xf>
    <xf numFmtId="0" fontId="20" fillId="0" borderId="0" xfId="0" applyFont="1" applyAlignment="1">
      <alignment vertical="center"/>
    </xf>
    <xf numFmtId="0" fontId="20" fillId="0" borderId="0" xfId="0" applyFont="1" applyAlignment="1">
      <alignment vertical="center" wrapText="1"/>
    </xf>
    <xf numFmtId="0" fontId="3" fillId="0" borderId="12" xfId="0" applyFont="1" applyFill="1" applyBorder="1" applyAlignment="1">
      <alignment wrapText="1"/>
    </xf>
    <xf numFmtId="0" fontId="3" fillId="0" borderId="13" xfId="0" applyFont="1" applyFill="1" applyBorder="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0" xfId="0" applyFont="1"/>
    <xf numFmtId="0" fontId="21" fillId="0" borderId="0" xfId="0" applyFont="1" applyAlignment="1">
      <alignment horizontal="right"/>
    </xf>
    <xf numFmtId="0" fontId="3" fillId="0" borderId="0" xfId="0" applyFont="1" applyAlignment="1">
      <alignment horizontal="right"/>
    </xf>
    <xf numFmtId="49" fontId="21" fillId="0" borderId="0" xfId="0" applyNumberFormat="1" applyFont="1" applyAlignment="1">
      <alignment horizontal="right"/>
    </xf>
    <xf numFmtId="0" fontId="4" fillId="0" borderId="0" xfId="0" applyFont="1" applyAlignment="1">
      <alignment horizontal="left"/>
    </xf>
    <xf numFmtId="0" fontId="3" fillId="0" borderId="0" xfId="0" applyFont="1" applyAlignment="1">
      <alignment horizontal="left"/>
    </xf>
    <xf numFmtId="0" fontId="3" fillId="0" borderId="0" xfId="0" applyFont="1" applyBorder="1" applyAlignment="1">
      <alignment horizontal="left"/>
    </xf>
    <xf numFmtId="0" fontId="18" fillId="0" borderId="0" xfId="0" applyFont="1" applyBorder="1" applyAlignment="1">
      <alignment horizontal="left"/>
    </xf>
    <xf numFmtId="0" fontId="18" fillId="0" borderId="0" xfId="0" applyFont="1" applyBorder="1"/>
    <xf numFmtId="0" fontId="9" fillId="0" borderId="3" xfId="0" applyFont="1" applyBorder="1" applyAlignment="1">
      <alignment horizontal="left" wrapText="1"/>
    </xf>
    <xf numFmtId="0" fontId="9" fillId="0" borderId="3" xfId="0" applyFont="1" applyBorder="1" applyAlignment="1">
      <alignment wrapText="1"/>
    </xf>
    <xf numFmtId="0" fontId="9" fillId="0" borderId="3" xfId="0" applyFont="1" applyBorder="1" applyAlignment="1">
      <alignment horizontal="center" wrapText="1"/>
    </xf>
    <xf numFmtId="0" fontId="18" fillId="0" borderId="0" xfId="0" applyFont="1" applyBorder="1" applyAlignment="1">
      <alignment horizontal="center"/>
    </xf>
    <xf numFmtId="0" fontId="3" fillId="0" borderId="3" xfId="0" applyFont="1" applyBorder="1"/>
    <xf numFmtId="0" fontId="3" fillId="0" borderId="3" xfId="0" applyFont="1" applyBorder="1" applyAlignment="1">
      <alignment horizontal="left" wrapText="1"/>
    </xf>
    <xf numFmtId="0" fontId="3" fillId="0" borderId="3" xfId="0" applyFont="1" applyBorder="1" applyAlignment="1">
      <alignment wrapText="1"/>
    </xf>
    <xf numFmtId="0" fontId="4" fillId="0" borderId="0" xfId="0" applyFont="1" applyAlignment="1"/>
    <xf numFmtId="0" fontId="4" fillId="0" borderId="2" xfId="0" applyFont="1" applyBorder="1"/>
    <xf numFmtId="0" fontId="3" fillId="0" borderId="2" xfId="0" applyFont="1" applyBorder="1" applyAlignment="1">
      <alignment wrapText="1"/>
    </xf>
    <xf numFmtId="0" fontId="3" fillId="0" borderId="2" xfId="0" applyFont="1" applyBorder="1" applyAlignment="1">
      <alignment horizontal="center" wrapText="1"/>
    </xf>
    <xf numFmtId="0" fontId="3" fillId="0" borderId="2" xfId="0" applyFont="1" applyBorder="1"/>
    <xf numFmtId="0" fontId="4" fillId="0" borderId="2" xfId="0" applyFont="1" applyBorder="1" applyAlignment="1">
      <alignment wrapText="1"/>
    </xf>
    <xf numFmtId="0" fontId="4" fillId="0" borderId="2" xfId="0" applyFont="1" applyBorder="1" applyAlignment="1">
      <alignment horizontal="center" wrapText="1"/>
    </xf>
    <xf numFmtId="0" fontId="18" fillId="0" borderId="2" xfId="0" applyFont="1" applyBorder="1" applyAlignment="1">
      <alignment wrapText="1"/>
    </xf>
    <xf numFmtId="0" fontId="4" fillId="0" borderId="6" xfId="0" applyFont="1" applyBorder="1" applyAlignment="1">
      <alignment wrapText="1"/>
    </xf>
    <xf numFmtId="0" fontId="9" fillId="0" borderId="7" xfId="0" applyFont="1" applyFill="1" applyBorder="1" applyAlignment="1">
      <alignment wrapText="1"/>
    </xf>
    <xf numFmtId="0" fontId="3" fillId="0" borderId="8" xfId="0" applyFont="1" applyBorder="1"/>
    <xf numFmtId="0" fontId="4" fillId="0" borderId="6" xfId="0" applyFont="1" applyBorder="1"/>
    <xf numFmtId="0" fontId="3" fillId="0" borderId="7" xfId="0" applyFont="1" applyBorder="1"/>
    <xf numFmtId="164" fontId="3" fillId="0" borderId="13" xfId="1" applyNumberFormat="1" applyFont="1" applyBorder="1"/>
    <xf numFmtId="0" fontId="21" fillId="0" borderId="9" xfId="0" applyFont="1" applyBorder="1" applyAlignment="1">
      <alignment wrapText="1"/>
    </xf>
    <xf numFmtId="164" fontId="3" fillId="0" borderId="10" xfId="1" applyNumberFormat="1" applyFont="1" applyBorder="1"/>
    <xf numFmtId="164" fontId="3" fillId="0" borderId="0" xfId="1" applyNumberFormat="1" applyFont="1"/>
    <xf numFmtId="0" fontId="4" fillId="0" borderId="0" xfId="0" applyFont="1" applyFill="1" applyBorder="1"/>
    <xf numFmtId="0" fontId="3" fillId="0" borderId="0" xfId="0" applyFont="1" applyFill="1"/>
    <xf numFmtId="0" fontId="21" fillId="0" borderId="0" xfId="0" applyFont="1" applyFill="1" applyAlignment="1">
      <alignment wrapText="1"/>
    </xf>
    <xf numFmtId="0" fontId="3" fillId="0" borderId="0" xfId="0" applyFont="1" applyFill="1" applyAlignment="1">
      <alignment horizontal="center" wrapText="1"/>
    </xf>
    <xf numFmtId="0" fontId="21" fillId="0" borderId="11" xfId="0" applyFont="1" applyBorder="1" applyAlignment="1">
      <alignment wrapText="1"/>
    </xf>
    <xf numFmtId="0" fontId="9" fillId="0" borderId="1" xfId="0" applyFont="1" applyBorder="1" applyAlignment="1">
      <alignment wrapText="1"/>
    </xf>
    <xf numFmtId="0" fontId="9" fillId="0" borderId="1" xfId="0" applyFont="1" applyBorder="1" applyAlignment="1">
      <alignment horizontal="center" wrapText="1"/>
    </xf>
    <xf numFmtId="0" fontId="9" fillId="0" borderId="2" xfId="0" applyFont="1" applyBorder="1"/>
    <xf numFmtId="0" fontId="9" fillId="0" borderId="0" xfId="0" applyFont="1" applyFill="1"/>
    <xf numFmtId="0" fontId="9" fillId="0" borderId="41" xfId="0" applyFont="1" applyBorder="1" applyAlignment="1">
      <alignment wrapText="1"/>
    </xf>
    <xf numFmtId="0" fontId="9" fillId="0" borderId="3" xfId="0" applyFont="1" applyBorder="1"/>
    <xf numFmtId="0" fontId="18" fillId="0" borderId="3" xfId="0" applyFont="1" applyBorder="1" applyAlignment="1">
      <alignment wrapText="1"/>
    </xf>
    <xf numFmtId="0" fontId="18" fillId="0" borderId="8" xfId="0" applyFont="1" applyFill="1" applyBorder="1" applyAlignment="1">
      <alignment horizontal="center" wrapText="1"/>
    </xf>
    <xf numFmtId="0" fontId="9" fillId="0" borderId="7" xfId="0" applyFont="1" applyFill="1" applyBorder="1"/>
    <xf numFmtId="0" fontId="9" fillId="0" borderId="8" xfId="0" applyFont="1" applyFill="1" applyBorder="1" applyAlignment="1">
      <alignment wrapText="1"/>
    </xf>
    <xf numFmtId="0" fontId="7" fillId="0" borderId="25" xfId="0" applyFont="1" applyFill="1" applyBorder="1" applyAlignment="1">
      <alignment wrapText="1"/>
    </xf>
    <xf numFmtId="0" fontId="18" fillId="0" borderId="26" xfId="0" applyFont="1" applyFill="1" applyBorder="1" applyAlignment="1">
      <alignment wrapText="1"/>
    </xf>
    <xf numFmtId="0" fontId="18" fillId="0" borderId="45" xfId="0" applyFont="1" applyFill="1" applyBorder="1" applyAlignment="1">
      <alignment wrapText="1"/>
    </xf>
    <xf numFmtId="0" fontId="18" fillId="0" borderId="35" xfId="0" applyFont="1" applyFill="1" applyBorder="1" applyAlignment="1">
      <alignment wrapText="1"/>
    </xf>
    <xf numFmtId="0" fontId="18" fillId="0" borderId="34" xfId="0" applyFont="1" applyFill="1" applyBorder="1" applyAlignment="1">
      <alignment wrapText="1"/>
    </xf>
    <xf numFmtId="0" fontId="9" fillId="0" borderId="9" xfId="0" applyFont="1" applyFill="1" applyBorder="1"/>
    <xf numFmtId="0" fontId="9" fillId="0" borderId="5" xfId="0" applyFont="1" applyFill="1" applyBorder="1"/>
    <xf numFmtId="0" fontId="9" fillId="0" borderId="10" xfId="0" applyFont="1" applyFill="1" applyBorder="1"/>
    <xf numFmtId="0" fontId="9" fillId="0" borderId="41" xfId="0" applyFont="1" applyBorder="1" applyAlignment="1">
      <alignment horizontal="center"/>
    </xf>
    <xf numFmtId="0" fontId="9" fillId="0" borderId="9" xfId="0" applyFont="1" applyBorder="1"/>
    <xf numFmtId="0" fontId="9" fillId="0" borderId="5" xfId="0" applyFont="1" applyBorder="1"/>
    <xf numFmtId="0" fontId="9" fillId="0" borderId="10" xfId="0" applyFont="1" applyBorder="1"/>
    <xf numFmtId="0" fontId="9" fillId="0" borderId="0" xfId="0" applyFont="1" applyFill="1" applyBorder="1" applyAlignment="1">
      <alignment horizontal="left" wrapText="1"/>
    </xf>
    <xf numFmtId="0" fontId="9" fillId="0" borderId="10" xfId="0" applyFont="1" applyFill="1" applyBorder="1" applyAlignment="1">
      <alignment horizontal="center" wrapText="1"/>
    </xf>
    <xf numFmtId="164" fontId="9" fillId="0" borderId="10" xfId="1" applyNumberFormat="1" applyFont="1" applyBorder="1"/>
    <xf numFmtId="164" fontId="9" fillId="0" borderId="0" xfId="1" applyNumberFormat="1" applyFont="1"/>
    <xf numFmtId="0" fontId="7" fillId="0" borderId="43" xfId="0" applyFont="1" applyBorder="1" applyAlignment="1">
      <alignment wrapText="1"/>
    </xf>
    <xf numFmtId="0" fontId="7" fillId="0" borderId="23" xfId="0" applyFont="1" applyBorder="1"/>
    <xf numFmtId="0" fontId="3" fillId="0" borderId="46" xfId="0" applyFont="1" applyBorder="1"/>
    <xf numFmtId="0" fontId="3" fillId="0" borderId="42" xfId="0" applyFont="1" applyBorder="1"/>
    <xf numFmtId="0" fontId="3" fillId="0" borderId="47" xfId="0" applyFont="1" applyBorder="1"/>
    <xf numFmtId="0" fontId="7" fillId="0" borderId="9" xfId="0" applyFont="1" applyBorder="1" applyAlignment="1">
      <alignment wrapText="1"/>
    </xf>
    <xf numFmtId="0" fontId="7" fillId="0" borderId="5" xfId="0" applyFont="1" applyBorder="1"/>
    <xf numFmtId="0" fontId="3" fillId="0" borderId="40" xfId="0" applyFont="1" applyBorder="1"/>
    <xf numFmtId="0" fontId="3" fillId="0" borderId="41" xfId="0" applyFont="1" applyBorder="1"/>
    <xf numFmtId="0" fontId="3" fillId="0" borderId="38" xfId="0" applyFont="1" applyBorder="1"/>
    <xf numFmtId="0" fontId="3" fillId="0" borderId="49" xfId="0" applyFont="1" applyBorder="1"/>
    <xf numFmtId="0" fontId="7" fillId="0" borderId="11" xfId="0" applyFont="1" applyBorder="1" applyAlignment="1">
      <alignment wrapText="1"/>
    </xf>
    <xf numFmtId="0" fontId="3" fillId="0" borderId="48" xfId="0" applyFont="1" applyBorder="1"/>
    <xf numFmtId="0" fontId="18" fillId="0" borderId="11" xfId="0" applyFont="1" applyFill="1" applyBorder="1" applyAlignment="1">
      <alignment wrapText="1"/>
    </xf>
    <xf numFmtId="0" fontId="18" fillId="0" borderId="12" xfId="0" applyFont="1" applyBorder="1"/>
    <xf numFmtId="9" fontId="18" fillId="0" borderId="13" xfId="0" applyNumberFormat="1" applyFont="1" applyBorder="1"/>
    <xf numFmtId="9" fontId="18" fillId="0" borderId="0" xfId="0" applyNumberFormat="1" applyFont="1"/>
    <xf numFmtId="0" fontId="9" fillId="0" borderId="42" xfId="0" applyFont="1" applyBorder="1" applyAlignment="1">
      <alignment horizontal="center"/>
    </xf>
    <xf numFmtId="0" fontId="9" fillId="0" borderId="10" xfId="0" applyFont="1" applyFill="1" applyBorder="1" applyAlignment="1">
      <alignment horizontal="center"/>
    </xf>
    <xf numFmtId="0" fontId="9" fillId="0" borderId="11" xfId="0" applyFont="1" applyFill="1" applyBorder="1"/>
    <xf numFmtId="0" fontId="9" fillId="0" borderId="12" xfId="0" applyFont="1" applyFill="1" applyBorder="1"/>
    <xf numFmtId="0" fontId="9" fillId="0" borderId="13" xfId="0" applyFont="1" applyFill="1" applyBorder="1"/>
    <xf numFmtId="0" fontId="9" fillId="0" borderId="11" xfId="0" applyFont="1" applyBorder="1"/>
    <xf numFmtId="0" fontId="9" fillId="0" borderId="12" xfId="0" applyFont="1" applyBorder="1"/>
    <xf numFmtId="0" fontId="9" fillId="0" borderId="13" xfId="0" applyFont="1" applyBorder="1"/>
    <xf numFmtId="0" fontId="9" fillId="0" borderId="13" xfId="0" applyFont="1" applyFill="1" applyBorder="1" applyAlignment="1">
      <alignment horizontal="center"/>
    </xf>
    <xf numFmtId="0" fontId="18" fillId="0" borderId="52" xfId="0" applyFont="1" applyFill="1" applyBorder="1" applyAlignment="1">
      <alignment wrapText="1"/>
    </xf>
    <xf numFmtId="0" fontId="9" fillId="0" borderId="53" xfId="0" applyFont="1" applyFill="1" applyBorder="1" applyAlignment="1">
      <alignment horizontal="left" wrapText="1"/>
    </xf>
    <xf numFmtId="0" fontId="9" fillId="0" borderId="53" xfId="0" applyFont="1" applyFill="1" applyBorder="1" applyAlignment="1">
      <alignment wrapText="1"/>
    </xf>
    <xf numFmtId="0" fontId="9" fillId="0" borderId="54" xfId="0" applyFont="1" applyFill="1" applyBorder="1" applyAlignment="1">
      <alignment horizontal="left" wrapText="1"/>
    </xf>
    <xf numFmtId="0" fontId="9" fillId="0" borderId="31" xfId="0" applyFont="1" applyBorder="1"/>
    <xf numFmtId="0" fontId="9" fillId="0" borderId="0" xfId="0" applyFont="1" applyFill="1" applyBorder="1"/>
    <xf numFmtId="0" fontId="18" fillId="0" borderId="55" xfId="0" applyFont="1" applyFill="1" applyBorder="1" applyAlignment="1">
      <alignment wrapText="1"/>
    </xf>
    <xf numFmtId="0" fontId="9" fillId="0" borderId="3" xfId="0" applyFont="1" applyFill="1" applyBorder="1"/>
    <xf numFmtId="0" fontId="18" fillId="0" borderId="3" xfId="0" applyFont="1" applyFill="1" applyBorder="1" applyAlignment="1">
      <alignment wrapText="1"/>
    </xf>
    <xf numFmtId="0" fontId="9" fillId="0" borderId="50" xfId="0" applyFont="1" applyFill="1" applyBorder="1"/>
    <xf numFmtId="0" fontId="4" fillId="0" borderId="0" xfId="0" applyFont="1" applyFill="1"/>
    <xf numFmtId="0" fontId="9" fillId="0" borderId="14" xfId="0" applyFont="1" applyFill="1" applyBorder="1" applyAlignment="1">
      <alignment wrapText="1"/>
    </xf>
    <xf numFmtId="0" fontId="9" fillId="0" borderId="15" xfId="0" applyFont="1" applyFill="1" applyBorder="1" applyAlignment="1">
      <alignment wrapText="1"/>
    </xf>
    <xf numFmtId="0" fontId="9" fillId="0" borderId="4" xfId="0" applyFont="1" applyFill="1" applyBorder="1" applyAlignment="1">
      <alignment wrapText="1"/>
    </xf>
    <xf numFmtId="0" fontId="9" fillId="0" borderId="6" xfId="0" applyFont="1" applyBorder="1"/>
    <xf numFmtId="0" fontId="9" fillId="0" borderId="9" xfId="0" applyFont="1" applyBorder="1" applyAlignment="1">
      <alignment horizontal="center"/>
    </xf>
    <xf numFmtId="0" fontId="9" fillId="0" borderId="5" xfId="0" applyFont="1" applyFill="1" applyBorder="1" applyAlignment="1">
      <alignment horizontal="right" wrapText="1"/>
    </xf>
    <xf numFmtId="0" fontId="9" fillId="0" borderId="5" xfId="0" applyFont="1" applyFill="1" applyBorder="1" applyAlignment="1">
      <alignment horizontal="center"/>
    </xf>
    <xf numFmtId="2" fontId="9" fillId="0" borderId="5" xfId="0" applyNumberFormat="1" applyFont="1" applyFill="1" applyBorder="1" applyAlignment="1">
      <alignment horizontal="left" wrapText="1"/>
    </xf>
    <xf numFmtId="2" fontId="9" fillId="0" borderId="0" xfId="0" applyNumberFormat="1" applyFont="1" applyFill="1" applyBorder="1" applyAlignment="1">
      <alignment horizontal="left" wrapText="1"/>
    </xf>
    <xf numFmtId="0" fontId="9" fillId="0" borderId="31" xfId="0" applyFont="1" applyFill="1" applyBorder="1" applyAlignment="1">
      <alignment wrapText="1"/>
    </xf>
    <xf numFmtId="0" fontId="3" fillId="0" borderId="5" xfId="0" applyFont="1" applyFill="1" applyBorder="1" applyAlignment="1">
      <alignment horizontal="center"/>
    </xf>
    <xf numFmtId="0" fontId="9" fillId="0" borderId="12" xfId="0" applyFont="1" applyFill="1" applyBorder="1" applyAlignment="1">
      <alignment wrapText="1"/>
    </xf>
    <xf numFmtId="0" fontId="9" fillId="0" borderId="13" xfId="0" applyFont="1" applyFill="1" applyBorder="1" applyAlignment="1">
      <alignment wrapText="1"/>
    </xf>
    <xf numFmtId="0" fontId="9" fillId="0" borderId="0" xfId="0" applyFont="1" applyAlignment="1">
      <alignment horizontal="right"/>
    </xf>
    <xf numFmtId="0" fontId="9" fillId="0" borderId="0" xfId="0" applyFont="1" applyAlignment="1">
      <alignment horizontal="left" wrapText="1" indent="1"/>
    </xf>
    <xf numFmtId="1" fontId="9" fillId="0" borderId="0" xfId="0" applyNumberFormat="1" applyFont="1" applyAlignment="1">
      <alignment wrapText="1"/>
    </xf>
    <xf numFmtId="2" fontId="9" fillId="0" borderId="0" xfId="0" applyNumberFormat="1" applyFont="1" applyAlignment="1">
      <alignment wrapText="1"/>
    </xf>
    <xf numFmtId="1" fontId="9" fillId="0" borderId="5" xfId="1" applyNumberFormat="1" applyFont="1" applyFill="1" applyBorder="1" applyAlignment="1">
      <alignment horizontal="left" wrapText="1"/>
    </xf>
    <xf numFmtId="1" fontId="18" fillId="0" borderId="0" xfId="1" applyNumberFormat="1" applyFont="1" applyFill="1" applyBorder="1" applyAlignment="1">
      <alignment horizontal="left" wrapText="1"/>
    </xf>
    <xf numFmtId="2" fontId="9" fillId="0" borderId="0" xfId="0" applyNumberFormat="1" applyFont="1"/>
    <xf numFmtId="0" fontId="9" fillId="0" borderId="0" xfId="0" applyFont="1" applyAlignment="1">
      <alignment horizontal="center"/>
    </xf>
    <xf numFmtId="0" fontId="9" fillId="0" borderId="9" xfId="0" applyFont="1" applyFill="1" applyBorder="1" applyAlignment="1">
      <alignment horizontal="center"/>
    </xf>
    <xf numFmtId="0" fontId="9" fillId="0" borderId="11" xfId="0" applyFont="1" applyBorder="1" applyAlignment="1">
      <alignment horizontal="center"/>
    </xf>
    <xf numFmtId="0" fontId="0" fillId="0" borderId="9" xfId="0" applyFont="1" applyBorder="1" applyAlignment="1">
      <alignment horizontal="right" wrapText="1"/>
    </xf>
    <xf numFmtId="0" fontId="1" fillId="0" borderId="0" xfId="0" applyFont="1" applyFill="1" applyAlignment="1"/>
    <xf numFmtId="0" fontId="1" fillId="0" borderId="18" xfId="0" applyFont="1" applyFill="1" applyBorder="1" applyAlignment="1">
      <alignment wrapText="1"/>
    </xf>
    <xf numFmtId="0" fontId="0" fillId="0" borderId="5" xfId="0" applyFont="1" applyFill="1" applyBorder="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2"/>
  <sheetViews>
    <sheetView tabSelected="1" workbookViewId="0">
      <selection activeCell="B18" sqref="B18"/>
    </sheetView>
  </sheetViews>
  <sheetFormatPr defaultRowHeight="14.5" x14ac:dyDescent="0.35"/>
  <cols>
    <col min="1" max="1" width="19.81640625" customWidth="1"/>
    <col min="2" max="2" width="58.54296875" customWidth="1"/>
    <col min="3" max="3" width="40.453125" customWidth="1"/>
    <col min="4" max="4" width="76.453125" customWidth="1"/>
  </cols>
  <sheetData>
    <row r="1" spans="1:2" x14ac:dyDescent="0.35">
      <c r="A1" s="1" t="s">
        <v>0</v>
      </c>
    </row>
    <row r="2" spans="1:2" x14ac:dyDescent="0.35">
      <c r="A2" s="1" t="s">
        <v>816</v>
      </c>
    </row>
    <row r="4" spans="1:2" x14ac:dyDescent="0.35">
      <c r="A4" s="1" t="s">
        <v>1</v>
      </c>
      <c r="B4" s="177" t="s">
        <v>804</v>
      </c>
    </row>
    <row r="5" spans="1:2" x14ac:dyDescent="0.35">
      <c r="B5" s="23" t="s">
        <v>805</v>
      </c>
    </row>
    <row r="6" spans="1:2" x14ac:dyDescent="0.35">
      <c r="B6" s="23" t="s">
        <v>808</v>
      </c>
    </row>
    <row r="7" spans="1:2" x14ac:dyDescent="0.35">
      <c r="B7" s="23" t="s">
        <v>806</v>
      </c>
    </row>
    <row r="8" spans="1:2" x14ac:dyDescent="0.35">
      <c r="B8" s="23" t="s">
        <v>807</v>
      </c>
    </row>
    <row r="10" spans="1:2" ht="72.5" x14ac:dyDescent="0.35">
      <c r="A10" s="1" t="s">
        <v>729</v>
      </c>
      <c r="B10" s="176" t="s">
        <v>803</v>
      </c>
    </row>
    <row r="12" spans="1:2" x14ac:dyDescent="0.35">
      <c r="A12" s="1" t="s">
        <v>2</v>
      </c>
      <c r="B12" t="s">
        <v>3</v>
      </c>
    </row>
    <row r="13" spans="1:2" ht="29" x14ac:dyDescent="0.35">
      <c r="A13" s="1" t="s">
        <v>4</v>
      </c>
      <c r="B13" s="9" t="s">
        <v>171</v>
      </c>
    </row>
    <row r="14" spans="1:2" x14ac:dyDescent="0.35">
      <c r="A14" s="1" t="s">
        <v>5</v>
      </c>
      <c r="B14" t="s">
        <v>172</v>
      </c>
    </row>
    <row r="16" spans="1:2" x14ac:dyDescent="0.35">
      <c r="A16" s="1" t="s">
        <v>6</v>
      </c>
      <c r="B16" s="23" t="s">
        <v>7</v>
      </c>
    </row>
    <row r="17" spans="1:4" x14ac:dyDescent="0.35">
      <c r="A17" s="1" t="s">
        <v>8</v>
      </c>
      <c r="B17" s="23" t="s">
        <v>838</v>
      </c>
    </row>
    <row r="19" spans="1:4" x14ac:dyDescent="0.35">
      <c r="B19" s="1" t="s">
        <v>15</v>
      </c>
      <c r="C19" s="1" t="s">
        <v>16</v>
      </c>
    </row>
    <row r="20" spans="1:4" x14ac:dyDescent="0.35">
      <c r="A20" s="1" t="s">
        <v>9</v>
      </c>
      <c r="B20" t="s">
        <v>10</v>
      </c>
      <c r="C20" t="s">
        <v>815</v>
      </c>
    </row>
    <row r="21" spans="1:4" ht="43.5" x14ac:dyDescent="0.35">
      <c r="B21" t="s">
        <v>11</v>
      </c>
      <c r="C21" s="2" t="s">
        <v>814</v>
      </c>
    </row>
    <row r="22" spans="1:4" ht="29" x14ac:dyDescent="0.35">
      <c r="B22" t="s">
        <v>14</v>
      </c>
      <c r="C22" s="2" t="s">
        <v>170</v>
      </c>
    </row>
    <row r="23" spans="1:4" ht="43.5" x14ac:dyDescent="0.35">
      <c r="B23" t="s">
        <v>375</v>
      </c>
      <c r="C23" s="2" t="s">
        <v>730</v>
      </c>
    </row>
    <row r="24" spans="1:4" ht="29" x14ac:dyDescent="0.35">
      <c r="B24" t="s">
        <v>66</v>
      </c>
      <c r="C24" s="2" t="s">
        <v>731</v>
      </c>
    </row>
    <row r="25" spans="1:4" ht="43.5" x14ac:dyDescent="0.35">
      <c r="B25" t="s">
        <v>782</v>
      </c>
      <c r="C25" s="2" t="s">
        <v>813</v>
      </c>
      <c r="D25" s="23"/>
    </row>
    <row r="26" spans="1:4" ht="87" x14ac:dyDescent="0.35">
      <c r="B26" t="s">
        <v>781</v>
      </c>
      <c r="C26" s="2" t="s">
        <v>812</v>
      </c>
      <c r="D26" s="23"/>
    </row>
    <row r="27" spans="1:4" ht="58" x14ac:dyDescent="0.35">
      <c r="B27" t="s">
        <v>723</v>
      </c>
      <c r="C27" s="2" t="s">
        <v>811</v>
      </c>
    </row>
    <row r="28" spans="1:4" ht="72.5" x14ac:dyDescent="0.35">
      <c r="B28" t="s">
        <v>12</v>
      </c>
      <c r="C28" s="2" t="s">
        <v>809</v>
      </c>
    </row>
    <row r="29" spans="1:4" ht="72.5" x14ac:dyDescent="0.35">
      <c r="B29" t="s">
        <v>13</v>
      </c>
      <c r="C29" s="2" t="s">
        <v>810</v>
      </c>
      <c r="D29" s="172"/>
    </row>
    <row r="30" spans="1:4" x14ac:dyDescent="0.35">
      <c r="D30" s="173"/>
    </row>
    <row r="31" spans="1:4" x14ac:dyDescent="0.35">
      <c r="D31" s="174"/>
    </row>
    <row r="32" spans="1:4" x14ac:dyDescent="0.35">
      <c r="D32" s="175"/>
    </row>
    <row r="33" spans="4:4" x14ac:dyDescent="0.35">
      <c r="D33" s="174"/>
    </row>
    <row r="34" spans="4:4" x14ac:dyDescent="0.35">
      <c r="D34" s="175"/>
    </row>
    <row r="35" spans="4:4" x14ac:dyDescent="0.35">
      <c r="D35" s="174"/>
    </row>
    <row r="36" spans="4:4" x14ac:dyDescent="0.35">
      <c r="D36" s="175"/>
    </row>
    <row r="37" spans="4:4" x14ac:dyDescent="0.35">
      <c r="D37" s="10"/>
    </row>
    <row r="38" spans="4:4" x14ac:dyDescent="0.35">
      <c r="D38" s="10"/>
    </row>
    <row r="39" spans="4:4" x14ac:dyDescent="0.35">
      <c r="D39" s="10"/>
    </row>
    <row r="40" spans="4:4" x14ac:dyDescent="0.35">
      <c r="D40" s="10"/>
    </row>
    <row r="41" spans="4:4" x14ac:dyDescent="0.35">
      <c r="D41" s="10"/>
    </row>
    <row r="42" spans="4:4" x14ac:dyDescent="0.35">
      <c r="D42" s="10"/>
    </row>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1004"/>
  <sheetViews>
    <sheetView workbookViewId="0">
      <selection activeCell="A2" sqref="A2"/>
    </sheetView>
  </sheetViews>
  <sheetFormatPr defaultColWidth="8.7265625" defaultRowHeight="14.5" x14ac:dyDescent="0.35"/>
  <cols>
    <col min="1" max="1" width="8.7265625" style="8"/>
    <col min="2" max="2" width="15.7265625" style="8" customWidth="1"/>
    <col min="3" max="3" width="18.81640625" style="30" customWidth="1"/>
    <col min="4" max="4" width="19.1796875" style="30" customWidth="1"/>
    <col min="5" max="5" width="15.54296875" style="30" customWidth="1"/>
    <col min="6" max="8" width="15.54296875" style="30"/>
    <col min="9" max="9" width="32.453125" style="30" customWidth="1"/>
    <col min="10" max="12" width="15.54296875" style="30"/>
    <col min="13" max="13" width="25.1796875" style="111" customWidth="1"/>
    <col min="14" max="14" width="19.7265625" style="30" customWidth="1"/>
    <col min="15" max="15" width="15.54296875" style="30"/>
    <col min="16" max="18" width="15.54296875" style="111"/>
    <col min="19" max="19" width="19.1796875" style="111" customWidth="1"/>
    <col min="20" max="20" width="20.26953125" style="111" customWidth="1"/>
    <col min="21" max="21" width="25.1796875" style="111" customWidth="1"/>
    <col min="22" max="22" width="8.7265625" style="8"/>
    <col min="23" max="23" width="18.54296875" style="8" customWidth="1"/>
    <col min="24" max="24" width="22.453125" style="8" customWidth="1"/>
    <col min="25" max="26" width="13.26953125" style="8" customWidth="1"/>
    <col min="27" max="27" width="8.7265625" style="8"/>
    <col min="28" max="28" width="11.453125" style="8" customWidth="1"/>
    <col min="29" max="29" width="12" style="8" customWidth="1"/>
    <col min="30" max="30" width="8.7265625" style="8"/>
    <col min="31" max="31" width="15.7265625" style="8" customWidth="1"/>
    <col min="32" max="32" width="19.1796875" style="8" customWidth="1"/>
    <col min="33" max="33" width="13.54296875" style="8" customWidth="1"/>
    <col min="34" max="34" width="18.453125" style="8" customWidth="1"/>
    <col min="35" max="35" width="14.1796875" style="8" customWidth="1"/>
    <col min="36" max="36" width="8.7265625" style="8"/>
    <col min="37" max="37" width="8.7265625" style="61"/>
    <col min="38" max="38" width="23.1796875" style="61" customWidth="1"/>
    <col min="39" max="39" width="26.81640625" style="61" customWidth="1"/>
    <col min="40" max="40" width="15.81640625" style="61" customWidth="1"/>
    <col min="41" max="43" width="8.7265625" style="8"/>
    <col min="44" max="44" width="27.7265625" style="8" customWidth="1"/>
    <col min="45" max="45" width="25.453125" style="8" customWidth="1"/>
    <col min="46" max="16384" width="8.7265625" style="8"/>
  </cols>
  <sheetData>
    <row r="1" spans="1:47" x14ac:dyDescent="0.35">
      <c r="A1" s="1" t="s">
        <v>0</v>
      </c>
    </row>
    <row r="2" spans="1:47" x14ac:dyDescent="0.35">
      <c r="A2" s="1" t="s">
        <v>13</v>
      </c>
    </row>
    <row r="3" spans="1:47" x14ac:dyDescent="0.35">
      <c r="A3" s="1"/>
    </row>
    <row r="4" spans="1:47" ht="29" x14ac:dyDescent="0.35">
      <c r="A4" s="1"/>
      <c r="C4" s="7" t="s">
        <v>757</v>
      </c>
      <c r="F4" s="7" t="s">
        <v>757</v>
      </c>
      <c r="N4" s="7" t="s">
        <v>757</v>
      </c>
    </row>
    <row r="5" spans="1:47" ht="44" thickBot="1" x14ac:dyDescent="0.4">
      <c r="A5" s="136"/>
      <c r="B5" s="136"/>
      <c r="C5" s="163" t="s">
        <v>837</v>
      </c>
      <c r="D5" s="137"/>
      <c r="E5" s="137"/>
      <c r="F5" s="163" t="s">
        <v>753</v>
      </c>
      <c r="G5" s="137"/>
      <c r="H5" s="137"/>
      <c r="I5" s="137"/>
      <c r="J5" s="137"/>
      <c r="K5" s="137"/>
      <c r="L5" s="137"/>
      <c r="M5" s="150"/>
      <c r="N5" s="163" t="s">
        <v>754</v>
      </c>
      <c r="O5" s="137"/>
      <c r="P5" s="150"/>
      <c r="Q5" s="150"/>
      <c r="R5" s="150"/>
      <c r="S5" s="150"/>
      <c r="T5" s="150"/>
      <c r="U5" s="150"/>
      <c r="W5" s="7" t="s">
        <v>755</v>
      </c>
      <c r="AK5" s="38"/>
      <c r="AL5" s="135" t="s">
        <v>753</v>
      </c>
      <c r="AM5" s="135" t="s">
        <v>754</v>
      </c>
      <c r="AN5" s="62"/>
      <c r="AQ5" s="1" t="s">
        <v>756</v>
      </c>
    </row>
    <row r="6" spans="1:47" ht="73" thickBot="1" x14ac:dyDescent="0.4">
      <c r="A6" s="138" t="s">
        <v>17</v>
      </c>
      <c r="B6" s="139" t="s">
        <v>173</v>
      </c>
      <c r="C6" s="140" t="s">
        <v>614</v>
      </c>
      <c r="D6" s="140" t="s">
        <v>615</v>
      </c>
      <c r="E6" s="140" t="s">
        <v>616</v>
      </c>
      <c r="F6" s="155" t="s">
        <v>617</v>
      </c>
      <c r="G6" s="140" t="s">
        <v>618</v>
      </c>
      <c r="H6" s="140" t="s">
        <v>619</v>
      </c>
      <c r="I6" s="140" t="s">
        <v>620</v>
      </c>
      <c r="J6" s="140" t="s">
        <v>749</v>
      </c>
      <c r="K6" s="140" t="s">
        <v>621</v>
      </c>
      <c r="L6" s="140" t="s">
        <v>622</v>
      </c>
      <c r="M6" s="140" t="s">
        <v>623</v>
      </c>
      <c r="N6" s="140" t="s">
        <v>624</v>
      </c>
      <c r="O6" s="140" t="s">
        <v>625</v>
      </c>
      <c r="P6" s="140" t="s">
        <v>626</v>
      </c>
      <c r="Q6" s="140" t="s">
        <v>627</v>
      </c>
      <c r="R6" s="140" t="s">
        <v>628</v>
      </c>
      <c r="S6" s="140" t="s">
        <v>629</v>
      </c>
      <c r="T6" s="140" t="s">
        <v>630</v>
      </c>
      <c r="U6" s="140" t="s">
        <v>631</v>
      </c>
      <c r="W6" s="156"/>
      <c r="X6" s="154" t="s">
        <v>614</v>
      </c>
      <c r="Y6" s="154" t="s">
        <v>615</v>
      </c>
      <c r="Z6" s="154" t="s">
        <v>616</v>
      </c>
      <c r="AA6" s="154" t="s">
        <v>617</v>
      </c>
      <c r="AB6" s="154" t="s">
        <v>619</v>
      </c>
      <c r="AC6" s="154" t="s">
        <v>749</v>
      </c>
      <c r="AD6" s="154" t="s">
        <v>621</v>
      </c>
      <c r="AE6" s="154" t="s">
        <v>750</v>
      </c>
      <c r="AF6" s="154" t="s">
        <v>624</v>
      </c>
      <c r="AG6" s="154" t="s">
        <v>625</v>
      </c>
      <c r="AH6" s="157" t="s">
        <v>629</v>
      </c>
      <c r="AI6" s="81"/>
      <c r="AJ6" s="79" t="s">
        <v>17</v>
      </c>
      <c r="AK6" s="80" t="s">
        <v>173</v>
      </c>
      <c r="AL6" s="151" t="s">
        <v>725</v>
      </c>
      <c r="AM6" s="152" t="s">
        <v>624</v>
      </c>
      <c r="AN6" s="47" t="s">
        <v>724</v>
      </c>
      <c r="AQ6" s="66"/>
      <c r="AR6" s="153" t="s">
        <v>725</v>
      </c>
      <c r="AS6" s="152" t="s">
        <v>624</v>
      </c>
      <c r="AT6" s="67" t="s">
        <v>727</v>
      </c>
      <c r="AU6" s="47"/>
    </row>
    <row r="7" spans="1:47" ht="87" x14ac:dyDescent="0.35">
      <c r="A7">
        <v>1</v>
      </c>
      <c r="B7" s="60" t="s">
        <v>77</v>
      </c>
      <c r="C7" s="137" t="s">
        <v>281</v>
      </c>
      <c r="D7" s="137" t="s">
        <v>284</v>
      </c>
      <c r="E7" s="141" t="s">
        <v>284</v>
      </c>
      <c r="F7" s="141" t="s">
        <v>284</v>
      </c>
      <c r="G7" s="141" t="s">
        <v>499</v>
      </c>
      <c r="H7" s="137" t="s">
        <v>412</v>
      </c>
      <c r="I7" s="137" t="s">
        <v>632</v>
      </c>
      <c r="J7" s="137" t="s">
        <v>281</v>
      </c>
      <c r="K7" s="141" t="s">
        <v>281</v>
      </c>
      <c r="L7" s="137" t="s">
        <v>413</v>
      </c>
      <c r="M7" s="159" t="s">
        <v>633</v>
      </c>
      <c r="N7" s="137" t="s">
        <v>281</v>
      </c>
      <c r="O7" s="141" t="s">
        <v>281</v>
      </c>
      <c r="P7" s="159" t="s">
        <v>634</v>
      </c>
      <c r="Q7" s="159" t="s">
        <v>449</v>
      </c>
      <c r="R7" s="159" t="s">
        <v>308</v>
      </c>
      <c r="S7" s="159" t="s">
        <v>308</v>
      </c>
      <c r="T7" s="159" t="s">
        <v>308</v>
      </c>
      <c r="U7" s="150" t="s">
        <v>635</v>
      </c>
      <c r="W7" s="52" t="s">
        <v>717</v>
      </c>
      <c r="X7" s="53">
        <f>COUNTIF(C7:C47, "y")</f>
        <v>28</v>
      </c>
      <c r="Y7" s="53">
        <v>4</v>
      </c>
      <c r="Z7" s="53">
        <f>COUNTIF(E7:E47, "y")</f>
        <v>2</v>
      </c>
      <c r="AA7" s="53">
        <f>COUNTIF(F7:F47, "y")</f>
        <v>6</v>
      </c>
      <c r="AB7" s="53">
        <f>COUNTIF(H7:H47, "y")</f>
        <v>7</v>
      </c>
      <c r="AC7" s="53">
        <f>COUNTIF(J7:J47, "y")</f>
        <v>2</v>
      </c>
      <c r="AD7" s="53">
        <f>COUNTIF(K7:K47, "y")</f>
        <v>5</v>
      </c>
      <c r="AE7" s="53">
        <f>COUNTIF(L7:L47, "y")</f>
        <v>1</v>
      </c>
      <c r="AF7" s="53">
        <f>COUNTIF(N7:N47, "y")</f>
        <v>23</v>
      </c>
      <c r="AG7" s="53">
        <f>COUNTIF(O7:O47, "y")</f>
        <v>8</v>
      </c>
      <c r="AH7" s="53">
        <f>COUNTIF(S7:S47, "y")</f>
        <v>8</v>
      </c>
      <c r="AI7" s="38"/>
      <c r="AJ7">
        <v>1</v>
      </c>
      <c r="AK7" s="30" t="s">
        <v>77</v>
      </c>
      <c r="AL7" s="68" t="s">
        <v>281</v>
      </c>
      <c r="AM7" s="56" t="s">
        <v>281</v>
      </c>
      <c r="AN7" s="69" t="s">
        <v>281</v>
      </c>
      <c r="AQ7" s="68" t="s">
        <v>347</v>
      </c>
      <c r="AR7" s="64">
        <v>11</v>
      </c>
      <c r="AS7" s="64">
        <v>23</v>
      </c>
      <c r="AT7" s="64">
        <v>9</v>
      </c>
      <c r="AU7" s="69" t="s">
        <v>347</v>
      </c>
    </row>
    <row r="8" spans="1:47" ht="29" x14ac:dyDescent="0.35">
      <c r="A8">
        <v>2</v>
      </c>
      <c r="B8" s="142" t="s">
        <v>348</v>
      </c>
      <c r="C8" s="141" t="s">
        <v>412</v>
      </c>
      <c r="D8" s="141" t="s">
        <v>636</v>
      </c>
      <c r="E8" s="141" t="s">
        <v>284</v>
      </c>
      <c r="F8" s="143" t="s">
        <v>499</v>
      </c>
      <c r="G8" s="143" t="s">
        <v>499</v>
      </c>
      <c r="H8" s="143" t="s">
        <v>499</v>
      </c>
      <c r="I8" s="143" t="s">
        <v>499</v>
      </c>
      <c r="J8" s="143" t="s">
        <v>499</v>
      </c>
      <c r="K8" s="143" t="s">
        <v>499</v>
      </c>
      <c r="L8" s="143" t="s">
        <v>499</v>
      </c>
      <c r="M8" s="160" t="s">
        <v>637</v>
      </c>
      <c r="N8" s="143" t="s">
        <v>499</v>
      </c>
      <c r="O8" s="143" t="s">
        <v>499</v>
      </c>
      <c r="P8" s="160" t="s">
        <v>499</v>
      </c>
      <c r="Q8" s="160" t="s">
        <v>499</v>
      </c>
      <c r="R8" s="160" t="s">
        <v>499</v>
      </c>
      <c r="S8" s="160" t="s">
        <v>499</v>
      </c>
      <c r="T8" s="160" t="s">
        <v>499</v>
      </c>
      <c r="U8" s="160" t="s">
        <v>499</v>
      </c>
      <c r="W8" s="55" t="s">
        <v>718</v>
      </c>
      <c r="X8" s="56">
        <f>COUNTIF(C7:C47,"n")</f>
        <v>8</v>
      </c>
      <c r="Y8" s="56">
        <f>COUNTIF(D7:D47,"n")</f>
        <v>31</v>
      </c>
      <c r="Z8" s="99">
        <f>COUNTIF(E7:E47,"n")</f>
        <v>33</v>
      </c>
      <c r="AA8" s="56">
        <f>COUNTIF(F7:F47,"n")</f>
        <v>21</v>
      </c>
      <c r="AB8" s="56">
        <f>COUNTIF(H7:H47,"n")</f>
        <v>20</v>
      </c>
      <c r="AC8" s="56">
        <f>COUNTIF(J7:J47,"n")</f>
        <v>23</v>
      </c>
      <c r="AD8" s="56">
        <f>COUNTIF(K7:K47,"n")</f>
        <v>24</v>
      </c>
      <c r="AE8" s="56">
        <f>COUNTIF(L7:L47,"n")</f>
        <v>30</v>
      </c>
      <c r="AF8" s="56">
        <f>COUNTIF(N7:N47,"n")</f>
        <v>7</v>
      </c>
      <c r="AG8" s="56">
        <f>COUNTIF(O7:O47,"n")</f>
        <v>19</v>
      </c>
      <c r="AH8" s="56">
        <f>COUNTIF(S7:S47,"n")</f>
        <v>14</v>
      </c>
      <c r="AI8" s="38"/>
      <c r="AJ8">
        <v>2</v>
      </c>
      <c r="AK8" s="54" t="s">
        <v>348</v>
      </c>
      <c r="AL8" s="68" t="s">
        <v>499</v>
      </c>
      <c r="AM8" s="63" t="s">
        <v>499</v>
      </c>
      <c r="AN8" s="69" t="s">
        <v>499</v>
      </c>
      <c r="AQ8" s="68" t="s">
        <v>377</v>
      </c>
      <c r="AR8" s="65">
        <v>16</v>
      </c>
      <c r="AS8" s="64">
        <v>7</v>
      </c>
      <c r="AT8" s="64">
        <v>6</v>
      </c>
      <c r="AU8" s="69" t="s">
        <v>377</v>
      </c>
    </row>
    <row r="9" spans="1:47" ht="29" x14ac:dyDescent="0.35">
      <c r="A9">
        <v>3</v>
      </c>
      <c r="B9" s="60" t="s">
        <v>78</v>
      </c>
      <c r="C9" s="137" t="s">
        <v>284</v>
      </c>
      <c r="D9" s="137" t="s">
        <v>284</v>
      </c>
      <c r="E9" s="141" t="s">
        <v>284</v>
      </c>
      <c r="F9" s="143" t="s">
        <v>499</v>
      </c>
      <c r="G9" s="143" t="s">
        <v>499</v>
      </c>
      <c r="H9" s="143" t="s">
        <v>499</v>
      </c>
      <c r="I9" s="143" t="s">
        <v>499</v>
      </c>
      <c r="J9" s="143" t="s">
        <v>499</v>
      </c>
      <c r="K9" s="143" t="s">
        <v>499</v>
      </c>
      <c r="L9" s="143" t="s">
        <v>499</v>
      </c>
      <c r="M9" s="160" t="s">
        <v>637</v>
      </c>
      <c r="N9" s="143" t="s">
        <v>499</v>
      </c>
      <c r="O9" s="143" t="s">
        <v>499</v>
      </c>
      <c r="P9" s="160" t="s">
        <v>499</v>
      </c>
      <c r="Q9" s="160" t="s">
        <v>499</v>
      </c>
      <c r="R9" s="160" t="s">
        <v>499</v>
      </c>
      <c r="S9" s="160" t="s">
        <v>499</v>
      </c>
      <c r="T9" s="160" t="s">
        <v>499</v>
      </c>
      <c r="U9" s="160" t="s">
        <v>499</v>
      </c>
      <c r="W9" s="55" t="s">
        <v>719</v>
      </c>
      <c r="X9" s="56">
        <f>COUNTIF(C7:C45,"n/a")</f>
        <v>0</v>
      </c>
      <c r="Y9" s="56">
        <f>COUNTIF(D7:D47,"n/a")</f>
        <v>0</v>
      </c>
      <c r="Z9" s="99">
        <f>COUNTIF(E7:E47,"n/a")</f>
        <v>0</v>
      </c>
      <c r="AA9" s="56">
        <f>COUNTIF(F7:F47,"n/a")</f>
        <v>9</v>
      </c>
      <c r="AB9" s="56">
        <f>COUNTIF(H7:H47,"n/a")</f>
        <v>9</v>
      </c>
      <c r="AC9" s="56">
        <f>COUNTIF(J7:J47,"n/a")</f>
        <v>11</v>
      </c>
      <c r="AD9" s="56">
        <f>COUNTIF(K7:K47,"n/a")</f>
        <v>7</v>
      </c>
      <c r="AE9" s="56">
        <f>COUNTIF(L7:L47,"n/a")</f>
        <v>5</v>
      </c>
      <c r="AF9" s="56">
        <f>COUNTIF(N7:N47,"n/a")</f>
        <v>6</v>
      </c>
      <c r="AG9" s="56">
        <f>COUNTIF(O7:O47,"n/a")</f>
        <v>9</v>
      </c>
      <c r="AH9" s="56">
        <f>COUNTIF(S7:S47,"n/a")</f>
        <v>10</v>
      </c>
      <c r="AI9" s="38"/>
      <c r="AJ9">
        <v>3</v>
      </c>
      <c r="AK9" s="30" t="s">
        <v>78</v>
      </c>
      <c r="AL9" s="68" t="s">
        <v>499</v>
      </c>
      <c r="AM9" s="63" t="s">
        <v>499</v>
      </c>
      <c r="AN9" s="69" t="s">
        <v>499</v>
      </c>
      <c r="AQ9" s="68" t="s">
        <v>327</v>
      </c>
      <c r="AR9" s="64">
        <v>9</v>
      </c>
      <c r="AS9" s="64">
        <v>6</v>
      </c>
      <c r="AT9" s="64">
        <v>5</v>
      </c>
      <c r="AU9" s="69" t="s">
        <v>499</v>
      </c>
    </row>
    <row r="10" spans="1:47" ht="29" x14ac:dyDescent="0.35">
      <c r="A10">
        <v>4</v>
      </c>
      <c r="B10" s="60" t="s">
        <v>80</v>
      </c>
      <c r="C10" s="137" t="s">
        <v>281</v>
      </c>
      <c r="D10" s="137" t="s">
        <v>284</v>
      </c>
      <c r="E10" s="141" t="s">
        <v>284</v>
      </c>
      <c r="F10" s="60" t="s">
        <v>412</v>
      </c>
      <c r="G10" s="143" t="s">
        <v>638</v>
      </c>
      <c r="H10" s="143" t="s">
        <v>284</v>
      </c>
      <c r="I10" s="143" t="s">
        <v>535</v>
      </c>
      <c r="J10" s="143" t="s">
        <v>284</v>
      </c>
      <c r="K10" s="143" t="s">
        <v>284</v>
      </c>
      <c r="L10" s="60" t="s">
        <v>412</v>
      </c>
      <c r="M10" s="161" t="s">
        <v>46</v>
      </c>
      <c r="N10" s="60" t="s">
        <v>281</v>
      </c>
      <c r="O10" s="60" t="s">
        <v>281</v>
      </c>
      <c r="P10" s="161" t="s">
        <v>639</v>
      </c>
      <c r="Q10" s="160" t="s">
        <v>449</v>
      </c>
      <c r="R10" s="160" t="s">
        <v>308</v>
      </c>
      <c r="S10" s="162" t="s">
        <v>308</v>
      </c>
      <c r="T10" s="160" t="s">
        <v>308</v>
      </c>
      <c r="U10" s="160" t="s">
        <v>640</v>
      </c>
      <c r="W10" s="55" t="s">
        <v>720</v>
      </c>
      <c r="X10" s="56">
        <f>COUNTIF(C7:C45,"unclear")</f>
        <v>0</v>
      </c>
      <c r="Y10" s="56">
        <f>COUNTIF(D7:D47,"unclear")</f>
        <v>0</v>
      </c>
      <c r="Z10" s="99">
        <f>COUNTIF(E7:E47,"unclear")</f>
        <v>0</v>
      </c>
      <c r="AA10" s="56">
        <f>COUNTIF(F7:F47,"unclear")</f>
        <v>0</v>
      </c>
      <c r="AB10" s="56">
        <f>COUNTIF(H7:H47,"unclear")</f>
        <v>0</v>
      </c>
      <c r="AC10" s="56">
        <f>COUNTIF(J7:J47,"unclear")</f>
        <v>0</v>
      </c>
      <c r="AD10" s="56">
        <f>COUNTIF(K7:K47,"unclear")</f>
        <v>0</v>
      </c>
      <c r="AE10" s="56">
        <f>COUNTIF(L7:L47,"unclear")</f>
        <v>0</v>
      </c>
      <c r="AF10" s="56">
        <f>COUNTIF(N7:N47,"unclear")</f>
        <v>0</v>
      </c>
      <c r="AG10" s="56">
        <f>COUNTIF(O7:O47,"unclear")</f>
        <v>0</v>
      </c>
      <c r="AH10" s="56">
        <f>COUNTIF(S7:S47,"unclear")</f>
        <v>0</v>
      </c>
      <c r="AI10" s="38"/>
      <c r="AJ10">
        <v>4</v>
      </c>
      <c r="AK10" s="30" t="s">
        <v>80</v>
      </c>
      <c r="AL10" s="68" t="s">
        <v>281</v>
      </c>
      <c r="AM10" s="56" t="s">
        <v>281</v>
      </c>
      <c r="AN10" s="69" t="s">
        <v>281</v>
      </c>
      <c r="AQ10" s="70"/>
      <c r="AR10" s="64">
        <v>0</v>
      </c>
      <c r="AS10" s="64">
        <v>0</v>
      </c>
      <c r="AT10" s="64">
        <v>16</v>
      </c>
      <c r="AU10" s="69" t="s">
        <v>728</v>
      </c>
    </row>
    <row r="11" spans="1:47" ht="43.5" x14ac:dyDescent="0.35">
      <c r="A11">
        <v>5</v>
      </c>
      <c r="B11" s="60" t="s">
        <v>349</v>
      </c>
      <c r="C11" s="137" t="s">
        <v>281</v>
      </c>
      <c r="D11" s="137" t="s">
        <v>284</v>
      </c>
      <c r="E11" s="141" t="s">
        <v>284</v>
      </c>
      <c r="F11" s="60" t="s">
        <v>412</v>
      </c>
      <c r="G11" s="143" t="s">
        <v>638</v>
      </c>
      <c r="H11" s="143" t="s">
        <v>284</v>
      </c>
      <c r="I11" s="143" t="s">
        <v>499</v>
      </c>
      <c r="J11" s="143" t="s">
        <v>284</v>
      </c>
      <c r="K11" s="143" t="s">
        <v>284</v>
      </c>
      <c r="L11" s="143" t="s">
        <v>284</v>
      </c>
      <c r="M11" s="160" t="s">
        <v>641</v>
      </c>
      <c r="N11" s="143" t="s">
        <v>284</v>
      </c>
      <c r="O11" s="143" t="s">
        <v>284</v>
      </c>
      <c r="P11" s="160" t="s">
        <v>499</v>
      </c>
      <c r="Q11" s="160" t="s">
        <v>499</v>
      </c>
      <c r="R11" s="160" t="s">
        <v>499</v>
      </c>
      <c r="S11" s="160" t="s">
        <v>499</v>
      </c>
      <c r="T11" s="160" t="s">
        <v>499</v>
      </c>
      <c r="U11" s="160" t="s">
        <v>642</v>
      </c>
      <c r="W11" s="55" t="s">
        <v>721</v>
      </c>
      <c r="X11" s="56">
        <f>COUNTIF(C7:C45,"Not provided")</f>
        <v>0</v>
      </c>
      <c r="Y11" s="56">
        <f>COUNTIF(D7:D47,"Not provided")</f>
        <v>1</v>
      </c>
      <c r="Z11" s="99">
        <f>COUNTIF(E7:E47,"Not provided")</f>
        <v>1</v>
      </c>
      <c r="AA11" s="56">
        <f>COUNTIF(F7:F47,"Not provided")</f>
        <v>0</v>
      </c>
      <c r="AB11" s="56">
        <f>COUNTIF(H7:H47,"Not provided")</f>
        <v>0</v>
      </c>
      <c r="AC11" s="56">
        <f>COUNTIF(J7:J47,"Not provided")</f>
        <v>0</v>
      </c>
      <c r="AD11" s="56">
        <f>COUNTIF(K7:K47,"Not provided")</f>
        <v>0</v>
      </c>
      <c r="AE11" s="56">
        <f>COUNTIF(L7:L47,"Not provided")</f>
        <v>0</v>
      </c>
      <c r="AF11" s="56">
        <f>COUNTIF(N7:N47,"Not provided")</f>
        <v>0</v>
      </c>
      <c r="AG11" s="56">
        <f>COUNTIF(O7:O47,"Not provided")</f>
        <v>0</v>
      </c>
      <c r="AH11" s="56">
        <f>COUNTIF(S7:S47,"Not provided")</f>
        <v>4</v>
      </c>
      <c r="AI11" s="38"/>
      <c r="AJ11">
        <v>5</v>
      </c>
      <c r="AK11" s="30" t="s">
        <v>349</v>
      </c>
      <c r="AL11" s="68" t="s">
        <v>281</v>
      </c>
      <c r="AM11" s="63" t="s">
        <v>284</v>
      </c>
      <c r="AN11" s="69" t="s">
        <v>726</v>
      </c>
      <c r="AQ11" s="70"/>
      <c r="AR11" s="64">
        <v>0</v>
      </c>
      <c r="AS11" s="64">
        <v>0</v>
      </c>
      <c r="AT11" s="64">
        <v>0</v>
      </c>
      <c r="AU11" s="35"/>
    </row>
    <row r="12" spans="1:47" ht="29.5" thickBot="1" x14ac:dyDescent="0.4">
      <c r="A12">
        <v>6</v>
      </c>
      <c r="B12" s="60" t="s">
        <v>350</v>
      </c>
      <c r="C12" s="137" t="s">
        <v>281</v>
      </c>
      <c r="D12" s="137" t="s">
        <v>284</v>
      </c>
      <c r="E12" s="141" t="s">
        <v>284</v>
      </c>
      <c r="F12" s="143" t="s">
        <v>284</v>
      </c>
      <c r="G12" s="143" t="s">
        <v>499</v>
      </c>
      <c r="H12" s="143" t="s">
        <v>284</v>
      </c>
      <c r="I12" s="143" t="s">
        <v>499</v>
      </c>
      <c r="J12" s="143" t="s">
        <v>284</v>
      </c>
      <c r="K12" s="143" t="s">
        <v>284</v>
      </c>
      <c r="L12" s="143" t="s">
        <v>284</v>
      </c>
      <c r="M12" s="161"/>
      <c r="N12" s="60" t="s">
        <v>281</v>
      </c>
      <c r="O12" s="143" t="s">
        <v>284</v>
      </c>
      <c r="P12" s="160" t="s">
        <v>499</v>
      </c>
      <c r="Q12" s="161" t="s">
        <v>643</v>
      </c>
      <c r="R12" s="160" t="s">
        <v>308</v>
      </c>
      <c r="S12" s="162" t="s">
        <v>308</v>
      </c>
      <c r="T12" s="160" t="s">
        <v>308</v>
      </c>
      <c r="U12" s="161" t="s">
        <v>46</v>
      </c>
      <c r="W12" s="57" t="s">
        <v>722</v>
      </c>
      <c r="X12" s="56">
        <f t="shared" ref="X12:AC12" si="0">SUM(X7:X11)</f>
        <v>36</v>
      </c>
      <c r="Y12" s="99">
        <f t="shared" si="0"/>
        <v>36</v>
      </c>
      <c r="Z12" s="99">
        <f t="shared" si="0"/>
        <v>36</v>
      </c>
      <c r="AA12" s="56">
        <f t="shared" si="0"/>
        <v>36</v>
      </c>
      <c r="AB12" s="56">
        <f t="shared" si="0"/>
        <v>36</v>
      </c>
      <c r="AC12" s="56">
        <f t="shared" si="0"/>
        <v>36</v>
      </c>
      <c r="AD12" s="56">
        <f t="shared" ref="AD12:AF12" si="1">SUM(AD7:AD11)</f>
        <v>36</v>
      </c>
      <c r="AE12" s="56">
        <f t="shared" si="1"/>
        <v>36</v>
      </c>
      <c r="AF12" s="56">
        <f t="shared" si="1"/>
        <v>36</v>
      </c>
      <c r="AG12" s="56">
        <f t="shared" ref="AG12" si="2">SUM(AG7:AG11)</f>
        <v>36</v>
      </c>
      <c r="AH12" s="56">
        <f t="shared" ref="AH12" si="3">SUM(AH7:AH11)</f>
        <v>36</v>
      </c>
      <c r="AI12" s="38"/>
      <c r="AJ12">
        <v>6</v>
      </c>
      <c r="AK12" s="30" t="s">
        <v>350</v>
      </c>
      <c r="AL12" s="68" t="s">
        <v>284</v>
      </c>
      <c r="AM12" s="56" t="s">
        <v>281</v>
      </c>
      <c r="AN12" s="69" t="s">
        <v>726</v>
      </c>
      <c r="AQ12" s="71"/>
      <c r="AR12" s="72">
        <v>36</v>
      </c>
      <c r="AS12" s="72">
        <v>36</v>
      </c>
      <c r="AT12" s="72">
        <v>36</v>
      </c>
      <c r="AU12" s="43"/>
    </row>
    <row r="13" spans="1:47" ht="29" x14ac:dyDescent="0.35">
      <c r="A13">
        <v>7</v>
      </c>
      <c r="B13" s="60" t="s">
        <v>351</v>
      </c>
      <c r="C13" s="137" t="s">
        <v>284</v>
      </c>
      <c r="D13" s="137" t="s">
        <v>284</v>
      </c>
      <c r="E13" s="141" t="s">
        <v>284</v>
      </c>
      <c r="F13" s="143" t="s">
        <v>499</v>
      </c>
      <c r="G13" s="143" t="s">
        <v>499</v>
      </c>
      <c r="H13" s="143" t="s">
        <v>499</v>
      </c>
      <c r="I13" s="143" t="s">
        <v>499</v>
      </c>
      <c r="J13" s="143" t="s">
        <v>499</v>
      </c>
      <c r="K13" s="143" t="s">
        <v>284</v>
      </c>
      <c r="L13" s="143" t="s">
        <v>284</v>
      </c>
      <c r="M13" s="160" t="s">
        <v>637</v>
      </c>
      <c r="N13" s="143" t="s">
        <v>499</v>
      </c>
      <c r="O13" s="143" t="s">
        <v>499</v>
      </c>
      <c r="P13" s="160" t="s">
        <v>499</v>
      </c>
      <c r="Q13" s="160" t="s">
        <v>499</v>
      </c>
      <c r="R13" s="160" t="s">
        <v>499</v>
      </c>
      <c r="S13" s="160" t="s">
        <v>499</v>
      </c>
      <c r="T13" s="160" t="s">
        <v>499</v>
      </c>
      <c r="U13" s="160" t="s">
        <v>499</v>
      </c>
      <c r="AJ13">
        <v>7</v>
      </c>
      <c r="AK13" s="30" t="s">
        <v>351</v>
      </c>
      <c r="AL13" s="68" t="s">
        <v>499</v>
      </c>
      <c r="AM13" s="63" t="s">
        <v>499</v>
      </c>
      <c r="AN13" s="69" t="s">
        <v>499</v>
      </c>
    </row>
    <row r="14" spans="1:47" ht="116" x14ac:dyDescent="0.35">
      <c r="A14">
        <v>8</v>
      </c>
      <c r="B14" s="60" t="s">
        <v>94</v>
      </c>
      <c r="C14" s="137" t="s">
        <v>412</v>
      </c>
      <c r="D14" s="137" t="s">
        <v>284</v>
      </c>
      <c r="E14" s="141" t="s">
        <v>284</v>
      </c>
      <c r="F14" s="60" t="s">
        <v>412</v>
      </c>
      <c r="G14" s="143" t="s">
        <v>638</v>
      </c>
      <c r="H14" s="143" t="s">
        <v>412</v>
      </c>
      <c r="I14" s="143" t="s">
        <v>644</v>
      </c>
      <c r="J14" s="143" t="s">
        <v>284</v>
      </c>
      <c r="K14" s="143" t="s">
        <v>284</v>
      </c>
      <c r="L14" s="143" t="s">
        <v>284</v>
      </c>
      <c r="M14" s="160" t="s">
        <v>645</v>
      </c>
      <c r="N14" s="143" t="s">
        <v>284</v>
      </c>
      <c r="O14" s="143" t="s">
        <v>284</v>
      </c>
      <c r="P14" s="160" t="s">
        <v>499</v>
      </c>
      <c r="Q14" s="160" t="s">
        <v>499</v>
      </c>
      <c r="R14" s="160" t="s">
        <v>499</v>
      </c>
      <c r="S14" s="160" t="s">
        <v>413</v>
      </c>
      <c r="T14" s="160" t="s">
        <v>499</v>
      </c>
      <c r="U14" s="160" t="s">
        <v>499</v>
      </c>
      <c r="AJ14">
        <v>8</v>
      </c>
      <c r="AK14" s="30" t="s">
        <v>94</v>
      </c>
      <c r="AL14" s="68" t="s">
        <v>281</v>
      </c>
      <c r="AM14" s="63" t="s">
        <v>284</v>
      </c>
      <c r="AN14" s="69" t="s">
        <v>726</v>
      </c>
    </row>
    <row r="15" spans="1:47" ht="29" x14ac:dyDescent="0.35">
      <c r="A15">
        <v>9</v>
      </c>
      <c r="B15" s="60" t="s">
        <v>97</v>
      </c>
      <c r="C15" s="137" t="s">
        <v>284</v>
      </c>
      <c r="D15" s="137" t="s">
        <v>284</v>
      </c>
      <c r="E15" s="141" t="s">
        <v>284</v>
      </c>
      <c r="F15" s="143" t="s">
        <v>499</v>
      </c>
      <c r="G15" s="143" t="s">
        <v>499</v>
      </c>
      <c r="H15" s="143" t="s">
        <v>499</v>
      </c>
      <c r="I15" s="143" t="s">
        <v>499</v>
      </c>
      <c r="J15" s="143" t="s">
        <v>499</v>
      </c>
      <c r="K15" s="143" t="s">
        <v>499</v>
      </c>
      <c r="L15" s="143" t="s">
        <v>413</v>
      </c>
      <c r="M15" s="160" t="s">
        <v>637</v>
      </c>
      <c r="N15" s="143" t="s">
        <v>284</v>
      </c>
      <c r="O15" s="143" t="s">
        <v>499</v>
      </c>
      <c r="P15" s="160" t="s">
        <v>499</v>
      </c>
      <c r="Q15" s="160" t="s">
        <v>499</v>
      </c>
      <c r="R15" s="160" t="s">
        <v>499</v>
      </c>
      <c r="S15" s="160" t="s">
        <v>499</v>
      </c>
      <c r="T15" s="160" t="s">
        <v>499</v>
      </c>
      <c r="U15" s="160" t="s">
        <v>499</v>
      </c>
      <c r="AJ15">
        <v>9</v>
      </c>
      <c r="AK15" s="30" t="s">
        <v>97</v>
      </c>
      <c r="AL15" s="68" t="s">
        <v>499</v>
      </c>
      <c r="AM15" s="63" t="s">
        <v>284</v>
      </c>
      <c r="AN15" s="69" t="s">
        <v>284</v>
      </c>
    </row>
    <row r="16" spans="1:47" ht="43.5" x14ac:dyDescent="0.35">
      <c r="A16">
        <v>10</v>
      </c>
      <c r="B16" s="144" t="s">
        <v>353</v>
      </c>
      <c r="C16" s="137" t="s">
        <v>281</v>
      </c>
      <c r="D16" s="137" t="s">
        <v>284</v>
      </c>
      <c r="E16" s="141" t="s">
        <v>284</v>
      </c>
      <c r="F16" s="143" t="s">
        <v>284</v>
      </c>
      <c r="G16" s="143" t="s">
        <v>499</v>
      </c>
      <c r="H16" s="143" t="s">
        <v>284</v>
      </c>
      <c r="I16" s="143" t="s">
        <v>499</v>
      </c>
      <c r="J16" s="143" t="s">
        <v>284</v>
      </c>
      <c r="K16" s="143" t="s">
        <v>284</v>
      </c>
      <c r="L16" s="143" t="s">
        <v>413</v>
      </c>
      <c r="M16" s="160" t="s">
        <v>646</v>
      </c>
      <c r="N16" s="60" t="s">
        <v>281</v>
      </c>
      <c r="O16" s="143" t="s">
        <v>284</v>
      </c>
      <c r="P16" s="160" t="s">
        <v>647</v>
      </c>
      <c r="Q16" s="160" t="s">
        <v>647</v>
      </c>
      <c r="R16" s="160" t="s">
        <v>647</v>
      </c>
      <c r="S16" s="162" t="s">
        <v>308</v>
      </c>
      <c r="T16" s="160" t="s">
        <v>647</v>
      </c>
      <c r="U16" s="161" t="s">
        <v>46</v>
      </c>
      <c r="AJ16">
        <v>10</v>
      </c>
      <c r="AK16" s="13" t="s">
        <v>353</v>
      </c>
      <c r="AL16" s="68" t="s">
        <v>284</v>
      </c>
      <c r="AM16" s="56" t="s">
        <v>281</v>
      </c>
      <c r="AN16" s="69" t="s">
        <v>726</v>
      </c>
    </row>
    <row r="17" spans="1:40" ht="29" x14ac:dyDescent="0.35">
      <c r="A17" s="166" t="s">
        <v>758</v>
      </c>
      <c r="B17" s="60" t="s">
        <v>101</v>
      </c>
      <c r="C17" s="137" t="s">
        <v>284</v>
      </c>
      <c r="D17" s="137" t="s">
        <v>284</v>
      </c>
      <c r="E17" s="141" t="s">
        <v>284</v>
      </c>
      <c r="F17" s="143" t="s">
        <v>499</v>
      </c>
      <c r="G17" s="143" t="s">
        <v>499</v>
      </c>
      <c r="H17" s="143" t="s">
        <v>499</v>
      </c>
      <c r="I17" s="143" t="s">
        <v>499</v>
      </c>
      <c r="J17" s="143" t="s">
        <v>499</v>
      </c>
      <c r="K17" s="143" t="s">
        <v>499</v>
      </c>
      <c r="L17" s="143" t="s">
        <v>413</v>
      </c>
      <c r="M17" s="160" t="s">
        <v>637</v>
      </c>
      <c r="N17" s="143" t="s">
        <v>284</v>
      </c>
      <c r="O17" s="143" t="s">
        <v>499</v>
      </c>
      <c r="P17" s="160" t="s">
        <v>499</v>
      </c>
      <c r="Q17" s="160" t="s">
        <v>499</v>
      </c>
      <c r="R17" s="160" t="s">
        <v>499</v>
      </c>
      <c r="S17" s="160" t="s">
        <v>413</v>
      </c>
      <c r="T17" s="160" t="s">
        <v>499</v>
      </c>
      <c r="U17" s="160" t="s">
        <v>499</v>
      </c>
      <c r="AJ17" s="166" t="s">
        <v>758</v>
      </c>
      <c r="AK17" s="30" t="s">
        <v>101</v>
      </c>
      <c r="AL17" s="68" t="s">
        <v>499</v>
      </c>
      <c r="AM17" s="63" t="s">
        <v>284</v>
      </c>
      <c r="AN17" s="69" t="s">
        <v>284</v>
      </c>
    </row>
    <row r="18" spans="1:40" ht="29" x14ac:dyDescent="0.35">
      <c r="A18" s="166" t="s">
        <v>759</v>
      </c>
      <c r="B18" s="146" t="s">
        <v>101</v>
      </c>
      <c r="C18" s="158" t="s">
        <v>648</v>
      </c>
      <c r="D18" s="158" t="s">
        <v>748</v>
      </c>
      <c r="E18" s="158" t="s">
        <v>748</v>
      </c>
      <c r="F18" s="145" t="s">
        <v>748</v>
      </c>
      <c r="G18" s="145" t="s">
        <v>748</v>
      </c>
      <c r="H18" s="145" t="s">
        <v>748</v>
      </c>
      <c r="I18" s="145" t="s">
        <v>748</v>
      </c>
      <c r="J18" s="145" t="s">
        <v>748</v>
      </c>
      <c r="K18" s="145" t="s">
        <v>748</v>
      </c>
      <c r="L18" s="145" t="s">
        <v>748</v>
      </c>
      <c r="M18" s="146" t="s">
        <v>748</v>
      </c>
      <c r="N18" s="145" t="s">
        <v>748</v>
      </c>
      <c r="O18" s="145" t="s">
        <v>748</v>
      </c>
      <c r="P18" s="146" t="s">
        <v>748</v>
      </c>
      <c r="Q18" s="146" t="s">
        <v>748</v>
      </c>
      <c r="R18" s="146" t="s">
        <v>748</v>
      </c>
      <c r="S18" s="146" t="s">
        <v>748</v>
      </c>
      <c r="T18" s="146" t="s">
        <v>748</v>
      </c>
      <c r="U18" s="146" t="s">
        <v>748</v>
      </c>
      <c r="AJ18" s="166" t="s">
        <v>759</v>
      </c>
      <c r="AK18" s="16" t="s">
        <v>101</v>
      </c>
      <c r="AL18" s="70"/>
      <c r="AM18" s="56"/>
      <c r="AN18" s="35"/>
    </row>
    <row r="19" spans="1:40" ht="29" x14ac:dyDescent="0.35">
      <c r="A19" s="166" t="s">
        <v>760</v>
      </c>
      <c r="B19" s="146" t="s">
        <v>101</v>
      </c>
      <c r="C19" s="158" t="s">
        <v>648</v>
      </c>
      <c r="D19" s="158" t="s">
        <v>748</v>
      </c>
      <c r="E19" s="158" t="s">
        <v>748</v>
      </c>
      <c r="F19" s="145" t="s">
        <v>748</v>
      </c>
      <c r="G19" s="145" t="s">
        <v>748</v>
      </c>
      <c r="H19" s="145" t="s">
        <v>748</v>
      </c>
      <c r="I19" s="145" t="s">
        <v>748</v>
      </c>
      <c r="J19" s="145" t="s">
        <v>748</v>
      </c>
      <c r="K19" s="145" t="s">
        <v>748</v>
      </c>
      <c r="L19" s="145" t="s">
        <v>748</v>
      </c>
      <c r="M19" s="146" t="s">
        <v>748</v>
      </c>
      <c r="N19" s="145" t="s">
        <v>748</v>
      </c>
      <c r="O19" s="145" t="s">
        <v>748</v>
      </c>
      <c r="P19" s="146" t="s">
        <v>748</v>
      </c>
      <c r="Q19" s="146" t="s">
        <v>748</v>
      </c>
      <c r="R19" s="146" t="s">
        <v>748</v>
      </c>
      <c r="S19" s="146" t="s">
        <v>748</v>
      </c>
      <c r="T19" s="146" t="s">
        <v>748</v>
      </c>
      <c r="U19" s="146" t="s">
        <v>748</v>
      </c>
      <c r="AJ19" s="166" t="s">
        <v>760</v>
      </c>
      <c r="AK19" s="16" t="s">
        <v>101</v>
      </c>
      <c r="AL19" s="70"/>
      <c r="AM19" s="56"/>
      <c r="AN19" s="35"/>
    </row>
    <row r="20" spans="1:40" ht="29" x14ac:dyDescent="0.35">
      <c r="A20">
        <v>12</v>
      </c>
      <c r="B20" s="60" t="s">
        <v>409</v>
      </c>
      <c r="C20" s="141" t="s">
        <v>281</v>
      </c>
      <c r="D20" s="137" t="s">
        <v>284</v>
      </c>
      <c r="E20" s="141" t="s">
        <v>284</v>
      </c>
      <c r="F20" s="143" t="s">
        <v>284</v>
      </c>
      <c r="G20" s="143" t="s">
        <v>499</v>
      </c>
      <c r="H20" s="143" t="s">
        <v>284</v>
      </c>
      <c r="I20" s="143" t="s">
        <v>499</v>
      </c>
      <c r="J20" s="143" t="s">
        <v>284</v>
      </c>
      <c r="K20" s="143" t="s">
        <v>284</v>
      </c>
      <c r="L20" s="143" t="s">
        <v>284</v>
      </c>
      <c r="M20" s="161" t="s">
        <v>46</v>
      </c>
      <c r="N20" s="60" t="s">
        <v>281</v>
      </c>
      <c r="O20" s="143" t="s">
        <v>284</v>
      </c>
      <c r="P20" s="160" t="s">
        <v>649</v>
      </c>
      <c r="Q20" s="160" t="s">
        <v>449</v>
      </c>
      <c r="R20" s="161" t="s">
        <v>650</v>
      </c>
      <c r="S20" s="160" t="s">
        <v>413</v>
      </c>
      <c r="T20" s="160" t="s">
        <v>499</v>
      </c>
      <c r="U20" s="161" t="s">
        <v>46</v>
      </c>
      <c r="AJ20">
        <v>12</v>
      </c>
      <c r="AK20" s="30" t="s">
        <v>409</v>
      </c>
      <c r="AL20" s="68" t="s">
        <v>284</v>
      </c>
      <c r="AM20" s="56" t="s">
        <v>281</v>
      </c>
      <c r="AN20" s="69" t="s">
        <v>726</v>
      </c>
    </row>
    <row r="21" spans="1:40" x14ac:dyDescent="0.35">
      <c r="A21">
        <v>13</v>
      </c>
      <c r="B21" s="60" t="s">
        <v>106</v>
      </c>
      <c r="C21" s="137" t="s">
        <v>284</v>
      </c>
      <c r="D21" s="137" t="s">
        <v>284</v>
      </c>
      <c r="E21" s="141" t="s">
        <v>284</v>
      </c>
      <c r="F21" s="143" t="s">
        <v>499</v>
      </c>
      <c r="G21" s="143" t="s">
        <v>499</v>
      </c>
      <c r="H21" s="143" t="s">
        <v>499</v>
      </c>
      <c r="I21" s="143" t="s">
        <v>499</v>
      </c>
      <c r="J21" s="143" t="s">
        <v>499</v>
      </c>
      <c r="K21" s="143" t="s">
        <v>284</v>
      </c>
      <c r="L21" s="143" t="s">
        <v>284</v>
      </c>
      <c r="M21" s="160" t="s">
        <v>637</v>
      </c>
      <c r="N21" s="143" t="s">
        <v>499</v>
      </c>
      <c r="O21" s="143" t="s">
        <v>499</v>
      </c>
      <c r="P21" s="160" t="s">
        <v>499</v>
      </c>
      <c r="Q21" s="160" t="s">
        <v>499</v>
      </c>
      <c r="R21" s="160" t="s">
        <v>499</v>
      </c>
      <c r="S21" s="160" t="s">
        <v>499</v>
      </c>
      <c r="T21" s="160" t="s">
        <v>499</v>
      </c>
      <c r="U21" s="160" t="s">
        <v>499</v>
      </c>
      <c r="AJ21">
        <v>13</v>
      </c>
      <c r="AK21" s="30" t="s">
        <v>106</v>
      </c>
      <c r="AL21" s="68" t="s">
        <v>499</v>
      </c>
      <c r="AM21" s="63" t="s">
        <v>499</v>
      </c>
      <c r="AN21" s="69" t="s">
        <v>499</v>
      </c>
    </row>
    <row r="22" spans="1:40" ht="43.5" x14ac:dyDescent="0.35">
      <c r="A22">
        <v>14</v>
      </c>
      <c r="B22" s="60" t="s">
        <v>354</v>
      </c>
      <c r="C22" s="137" t="s">
        <v>281</v>
      </c>
      <c r="D22" s="137" t="s">
        <v>284</v>
      </c>
      <c r="E22" s="141" t="s">
        <v>284</v>
      </c>
      <c r="F22" s="143" t="s">
        <v>284</v>
      </c>
      <c r="G22" s="143" t="s">
        <v>499</v>
      </c>
      <c r="H22" s="143" t="s">
        <v>284</v>
      </c>
      <c r="I22" s="143" t="s">
        <v>499</v>
      </c>
      <c r="J22" s="143" t="s">
        <v>499</v>
      </c>
      <c r="K22" s="143" t="s">
        <v>284</v>
      </c>
      <c r="L22" s="143" t="s">
        <v>284</v>
      </c>
      <c r="M22" s="160" t="s">
        <v>651</v>
      </c>
      <c r="N22" s="60" t="s">
        <v>281</v>
      </c>
      <c r="O22" s="143" t="s">
        <v>281</v>
      </c>
      <c r="P22" s="161" t="s">
        <v>652</v>
      </c>
      <c r="Q22" s="160" t="s">
        <v>449</v>
      </c>
      <c r="R22" s="160" t="s">
        <v>308</v>
      </c>
      <c r="S22" s="160" t="s">
        <v>412</v>
      </c>
      <c r="T22" s="160" t="s">
        <v>308</v>
      </c>
      <c r="U22" s="161" t="s">
        <v>46</v>
      </c>
      <c r="AJ22">
        <v>14</v>
      </c>
      <c r="AK22" s="30" t="s">
        <v>354</v>
      </c>
      <c r="AL22" s="68" t="s">
        <v>284</v>
      </c>
      <c r="AM22" s="56" t="s">
        <v>281</v>
      </c>
      <c r="AN22" s="69" t="s">
        <v>726</v>
      </c>
    </row>
    <row r="23" spans="1:40" ht="58" x14ac:dyDescent="0.35">
      <c r="A23">
        <v>15</v>
      </c>
      <c r="B23" s="60" t="s">
        <v>355</v>
      </c>
      <c r="C23" s="137" t="s">
        <v>281</v>
      </c>
      <c r="D23" s="137" t="s">
        <v>284</v>
      </c>
      <c r="E23" s="141" t="s">
        <v>284</v>
      </c>
      <c r="F23" s="143" t="s">
        <v>284</v>
      </c>
      <c r="G23" s="143" t="s">
        <v>499</v>
      </c>
      <c r="H23" s="60" t="s">
        <v>281</v>
      </c>
      <c r="I23" s="60" t="s">
        <v>499</v>
      </c>
      <c r="J23" s="143" t="s">
        <v>284</v>
      </c>
      <c r="K23" s="143" t="s">
        <v>281</v>
      </c>
      <c r="L23" s="143" t="s">
        <v>284</v>
      </c>
      <c r="M23" s="161" t="s">
        <v>46</v>
      </c>
      <c r="N23" s="60" t="s">
        <v>281</v>
      </c>
      <c r="O23" s="143" t="s">
        <v>281</v>
      </c>
      <c r="P23" s="161" t="s">
        <v>653</v>
      </c>
      <c r="Q23" s="161" t="s">
        <v>654</v>
      </c>
      <c r="R23" s="161" t="s">
        <v>655</v>
      </c>
      <c r="S23" s="161" t="s">
        <v>412</v>
      </c>
      <c r="T23" s="160" t="s">
        <v>656</v>
      </c>
      <c r="U23" s="161" t="s">
        <v>46</v>
      </c>
      <c r="AJ23">
        <v>15</v>
      </c>
      <c r="AK23" s="30" t="s">
        <v>355</v>
      </c>
      <c r="AL23" s="68" t="s">
        <v>281</v>
      </c>
      <c r="AM23" s="56" t="s">
        <v>281</v>
      </c>
      <c r="AN23" s="69" t="s">
        <v>281</v>
      </c>
    </row>
    <row r="24" spans="1:40" ht="58" x14ac:dyDescent="0.35">
      <c r="A24">
        <v>16</v>
      </c>
      <c r="B24" s="60" t="s">
        <v>356</v>
      </c>
      <c r="C24" s="137" t="s">
        <v>281</v>
      </c>
      <c r="D24" s="137" t="s">
        <v>284</v>
      </c>
      <c r="E24" s="141" t="s">
        <v>284</v>
      </c>
      <c r="F24" s="143" t="s">
        <v>284</v>
      </c>
      <c r="G24" s="143" t="s">
        <v>499</v>
      </c>
      <c r="H24" s="143" t="s">
        <v>284</v>
      </c>
      <c r="I24" s="143" t="s">
        <v>499</v>
      </c>
      <c r="J24" s="143" t="s">
        <v>284</v>
      </c>
      <c r="K24" s="143" t="s">
        <v>284</v>
      </c>
      <c r="L24" s="143" t="s">
        <v>284</v>
      </c>
      <c r="M24" s="160" t="s">
        <v>657</v>
      </c>
      <c r="N24" s="60" t="s">
        <v>281</v>
      </c>
      <c r="O24" s="143" t="s">
        <v>284</v>
      </c>
      <c r="P24" s="160" t="s">
        <v>449</v>
      </c>
      <c r="Q24" s="160" t="s">
        <v>449</v>
      </c>
      <c r="R24" s="160" t="s">
        <v>308</v>
      </c>
      <c r="S24" s="160" t="s">
        <v>284</v>
      </c>
      <c r="T24" s="160" t="s">
        <v>308</v>
      </c>
      <c r="U24" s="161" t="s">
        <v>46</v>
      </c>
      <c r="AJ24">
        <v>16</v>
      </c>
      <c r="AK24" s="30" t="s">
        <v>356</v>
      </c>
      <c r="AL24" s="68" t="s">
        <v>284</v>
      </c>
      <c r="AM24" s="56" t="s">
        <v>281</v>
      </c>
      <c r="AN24" s="69" t="s">
        <v>726</v>
      </c>
    </row>
    <row r="25" spans="1:40" x14ac:dyDescent="0.35">
      <c r="A25">
        <v>17</v>
      </c>
      <c r="B25" s="60" t="s">
        <v>357</v>
      </c>
      <c r="C25" s="137" t="s">
        <v>412</v>
      </c>
      <c r="D25" s="137" t="s">
        <v>284</v>
      </c>
      <c r="E25" s="137" t="s">
        <v>281</v>
      </c>
      <c r="F25" s="143" t="s">
        <v>499</v>
      </c>
      <c r="G25" s="143" t="s">
        <v>499</v>
      </c>
      <c r="H25" s="143" t="s">
        <v>499</v>
      </c>
      <c r="I25" s="143" t="s">
        <v>499</v>
      </c>
      <c r="J25" s="143" t="s">
        <v>499</v>
      </c>
      <c r="K25" s="143" t="s">
        <v>499</v>
      </c>
      <c r="L25" s="143" t="s">
        <v>499</v>
      </c>
      <c r="M25" s="160" t="s">
        <v>46</v>
      </c>
      <c r="N25" s="143" t="s">
        <v>284</v>
      </c>
      <c r="O25" s="143" t="s">
        <v>499</v>
      </c>
      <c r="P25" s="160" t="s">
        <v>499</v>
      </c>
      <c r="Q25" s="160" t="s">
        <v>499</v>
      </c>
      <c r="R25" s="160" t="s">
        <v>499</v>
      </c>
      <c r="S25" s="160" t="s">
        <v>499</v>
      </c>
      <c r="T25" s="160" t="s">
        <v>499</v>
      </c>
      <c r="U25" s="161" t="s">
        <v>46</v>
      </c>
      <c r="AJ25">
        <v>17</v>
      </c>
      <c r="AK25" s="30" t="s">
        <v>357</v>
      </c>
      <c r="AL25" s="68" t="s">
        <v>499</v>
      </c>
      <c r="AM25" s="63" t="s">
        <v>284</v>
      </c>
      <c r="AN25" s="69" t="s">
        <v>284</v>
      </c>
    </row>
    <row r="26" spans="1:40" ht="58" x14ac:dyDescent="0.35">
      <c r="A26">
        <v>18</v>
      </c>
      <c r="B26" s="60" t="s">
        <v>358</v>
      </c>
      <c r="C26" s="137" t="s">
        <v>281</v>
      </c>
      <c r="D26" s="137" t="s">
        <v>284</v>
      </c>
      <c r="E26" s="141" t="s">
        <v>284</v>
      </c>
      <c r="F26" s="143" t="s">
        <v>284</v>
      </c>
      <c r="G26" s="143" t="s">
        <v>499</v>
      </c>
      <c r="H26" s="60" t="s">
        <v>281</v>
      </c>
      <c r="I26" s="60" t="s">
        <v>658</v>
      </c>
      <c r="J26" s="143" t="s">
        <v>284</v>
      </c>
      <c r="K26" s="143" t="s">
        <v>284</v>
      </c>
      <c r="L26" s="143" t="s">
        <v>284</v>
      </c>
      <c r="M26" s="160" t="s">
        <v>659</v>
      </c>
      <c r="N26" s="60" t="s">
        <v>281</v>
      </c>
      <c r="O26" s="60" t="s">
        <v>281</v>
      </c>
      <c r="P26" s="160" t="s">
        <v>660</v>
      </c>
      <c r="Q26" s="160" t="s">
        <v>556</v>
      </c>
      <c r="R26" s="160" t="s">
        <v>661</v>
      </c>
      <c r="S26" s="160" t="s">
        <v>413</v>
      </c>
      <c r="T26" s="160" t="s">
        <v>499</v>
      </c>
      <c r="U26" s="161" t="s">
        <v>46</v>
      </c>
      <c r="AJ26">
        <v>18</v>
      </c>
      <c r="AK26" s="30" t="s">
        <v>358</v>
      </c>
      <c r="AL26" s="68" t="s">
        <v>281</v>
      </c>
      <c r="AM26" s="56" t="s">
        <v>281</v>
      </c>
      <c r="AN26" s="69" t="s">
        <v>281</v>
      </c>
    </row>
    <row r="27" spans="1:40" ht="101.5" x14ac:dyDescent="0.35">
      <c r="A27">
        <v>19</v>
      </c>
      <c r="B27" s="60" t="s">
        <v>358</v>
      </c>
      <c r="C27" s="137" t="s">
        <v>281</v>
      </c>
      <c r="D27" s="137" t="s">
        <v>284</v>
      </c>
      <c r="E27" s="141" t="s">
        <v>284</v>
      </c>
      <c r="F27" s="143" t="s">
        <v>284</v>
      </c>
      <c r="G27" s="143" t="s">
        <v>499</v>
      </c>
      <c r="H27" s="143" t="s">
        <v>281</v>
      </c>
      <c r="I27" s="143" t="s">
        <v>662</v>
      </c>
      <c r="J27" s="143" t="s">
        <v>284</v>
      </c>
      <c r="K27" s="60" t="s">
        <v>281</v>
      </c>
      <c r="L27" s="143" t="s">
        <v>284</v>
      </c>
      <c r="M27" s="160" t="s">
        <v>663</v>
      </c>
      <c r="N27" s="60" t="s">
        <v>281</v>
      </c>
      <c r="O27" s="143" t="s">
        <v>284</v>
      </c>
      <c r="P27" s="161" t="s">
        <v>664</v>
      </c>
      <c r="Q27" s="160" t="s">
        <v>449</v>
      </c>
      <c r="R27" s="160" t="s">
        <v>308</v>
      </c>
      <c r="S27" s="160" t="s">
        <v>284</v>
      </c>
      <c r="T27" s="160" t="s">
        <v>308</v>
      </c>
      <c r="U27" s="161" t="s">
        <v>46</v>
      </c>
      <c r="AJ27">
        <v>19</v>
      </c>
      <c r="AK27" s="30" t="s">
        <v>358</v>
      </c>
      <c r="AL27" s="68" t="s">
        <v>281</v>
      </c>
      <c r="AM27" s="56" t="s">
        <v>281</v>
      </c>
      <c r="AN27" s="69" t="s">
        <v>281</v>
      </c>
    </row>
    <row r="28" spans="1:40" ht="101.5" x14ac:dyDescent="0.35">
      <c r="A28">
        <v>20</v>
      </c>
      <c r="B28" s="60" t="s">
        <v>359</v>
      </c>
      <c r="C28" s="137" t="s">
        <v>281</v>
      </c>
      <c r="D28" s="137" t="s">
        <v>284</v>
      </c>
      <c r="E28" s="141" t="s">
        <v>281</v>
      </c>
      <c r="F28" s="143" t="s">
        <v>284</v>
      </c>
      <c r="G28" s="143" t="s">
        <v>499</v>
      </c>
      <c r="H28" s="143" t="s">
        <v>284</v>
      </c>
      <c r="I28" s="143" t="s">
        <v>499</v>
      </c>
      <c r="J28" s="143" t="s">
        <v>284</v>
      </c>
      <c r="K28" s="143" t="s">
        <v>284</v>
      </c>
      <c r="L28" s="143" t="s">
        <v>284</v>
      </c>
      <c r="M28" s="160" t="s">
        <v>665</v>
      </c>
      <c r="N28" s="60" t="s">
        <v>281</v>
      </c>
      <c r="O28" s="143" t="s">
        <v>284</v>
      </c>
      <c r="P28" s="160" t="s">
        <v>666</v>
      </c>
      <c r="Q28" s="160" t="s">
        <v>449</v>
      </c>
      <c r="R28" s="160" t="s">
        <v>667</v>
      </c>
      <c r="S28" s="161" t="s">
        <v>412</v>
      </c>
      <c r="T28" s="160" t="s">
        <v>668</v>
      </c>
      <c r="U28" s="160" t="s">
        <v>669</v>
      </c>
      <c r="AJ28">
        <v>20</v>
      </c>
      <c r="AK28" s="30" t="s">
        <v>359</v>
      </c>
      <c r="AL28" s="68" t="s">
        <v>284</v>
      </c>
      <c r="AM28" s="56" t="s">
        <v>281</v>
      </c>
      <c r="AN28" s="69" t="s">
        <v>726</v>
      </c>
    </row>
    <row r="29" spans="1:40" ht="29" x14ac:dyDescent="0.35">
      <c r="A29">
        <v>21</v>
      </c>
      <c r="B29" s="60" t="s">
        <v>360</v>
      </c>
      <c r="C29" s="137" t="s">
        <v>281</v>
      </c>
      <c r="D29" s="137" t="s">
        <v>284</v>
      </c>
      <c r="E29" s="141" t="s">
        <v>284</v>
      </c>
      <c r="F29" s="60" t="s">
        <v>281</v>
      </c>
      <c r="G29" s="60" t="s">
        <v>670</v>
      </c>
      <c r="H29" s="143" t="s">
        <v>284</v>
      </c>
      <c r="I29" s="60" t="s">
        <v>499</v>
      </c>
      <c r="J29" s="143" t="s">
        <v>284</v>
      </c>
      <c r="K29" s="143" t="s">
        <v>281</v>
      </c>
      <c r="L29" s="143" t="s">
        <v>284</v>
      </c>
      <c r="M29" s="160" t="s">
        <v>671</v>
      </c>
      <c r="N29" s="143" t="s">
        <v>281</v>
      </c>
      <c r="O29" s="143" t="s">
        <v>284</v>
      </c>
      <c r="P29" s="160" t="s">
        <v>672</v>
      </c>
      <c r="Q29" s="160" t="s">
        <v>449</v>
      </c>
      <c r="R29" s="160" t="s">
        <v>673</v>
      </c>
      <c r="S29" s="160" t="s">
        <v>284</v>
      </c>
      <c r="T29" s="160" t="s">
        <v>46</v>
      </c>
      <c r="U29" s="160" t="s">
        <v>674</v>
      </c>
      <c r="AJ29">
        <v>21</v>
      </c>
      <c r="AK29" s="30" t="s">
        <v>360</v>
      </c>
      <c r="AL29" s="68" t="s">
        <v>281</v>
      </c>
      <c r="AM29" s="63" t="s">
        <v>281</v>
      </c>
      <c r="AN29" s="69" t="s">
        <v>281</v>
      </c>
    </row>
    <row r="30" spans="1:40" ht="58" x14ac:dyDescent="0.35">
      <c r="A30" s="166" t="s">
        <v>761</v>
      </c>
      <c r="B30" s="60" t="s">
        <v>361</v>
      </c>
      <c r="C30" s="137" t="s">
        <v>281</v>
      </c>
      <c r="D30" s="137" t="s">
        <v>284</v>
      </c>
      <c r="E30" s="141" t="s">
        <v>284</v>
      </c>
      <c r="F30" s="143" t="s">
        <v>281</v>
      </c>
      <c r="G30" s="143" t="s">
        <v>675</v>
      </c>
      <c r="H30" s="143" t="s">
        <v>284</v>
      </c>
      <c r="I30" s="143" t="s">
        <v>499</v>
      </c>
      <c r="J30" s="143" t="s">
        <v>284</v>
      </c>
      <c r="K30" s="143" t="s">
        <v>284</v>
      </c>
      <c r="L30" s="143" t="s">
        <v>284</v>
      </c>
      <c r="M30" s="160" t="s">
        <v>676</v>
      </c>
      <c r="N30" s="60" t="s">
        <v>281</v>
      </c>
      <c r="O30" s="143" t="s">
        <v>284</v>
      </c>
      <c r="P30" s="161" t="s">
        <v>677</v>
      </c>
      <c r="Q30" s="160" t="s">
        <v>449</v>
      </c>
      <c r="R30" s="160" t="s">
        <v>499</v>
      </c>
      <c r="S30" s="160" t="s">
        <v>284</v>
      </c>
      <c r="T30" s="160" t="s">
        <v>499</v>
      </c>
      <c r="U30" s="160" t="s">
        <v>678</v>
      </c>
      <c r="AJ30" s="166" t="s">
        <v>761</v>
      </c>
      <c r="AK30" s="30" t="s">
        <v>361</v>
      </c>
      <c r="AL30" s="68" t="s">
        <v>281</v>
      </c>
      <c r="AM30" s="56" t="s">
        <v>281</v>
      </c>
      <c r="AN30" s="69" t="s">
        <v>281</v>
      </c>
    </row>
    <row r="31" spans="1:40" ht="29" x14ac:dyDescent="0.35">
      <c r="A31" s="166" t="s">
        <v>762</v>
      </c>
      <c r="B31" s="145" t="s">
        <v>361</v>
      </c>
      <c r="C31" s="158" t="s">
        <v>648</v>
      </c>
      <c r="D31" s="158" t="s">
        <v>748</v>
      </c>
      <c r="E31" s="158" t="s">
        <v>748</v>
      </c>
      <c r="F31" s="145" t="s">
        <v>748</v>
      </c>
      <c r="G31" s="145" t="s">
        <v>748</v>
      </c>
      <c r="H31" s="145" t="s">
        <v>748</v>
      </c>
      <c r="I31" s="145" t="s">
        <v>748</v>
      </c>
      <c r="J31" s="145" t="s">
        <v>748</v>
      </c>
      <c r="K31" s="145" t="s">
        <v>748</v>
      </c>
      <c r="L31" s="145" t="s">
        <v>748</v>
      </c>
      <c r="M31" s="146" t="s">
        <v>748</v>
      </c>
      <c r="N31" s="145" t="s">
        <v>748</v>
      </c>
      <c r="O31" s="145" t="s">
        <v>748</v>
      </c>
      <c r="P31" s="146" t="s">
        <v>748</v>
      </c>
      <c r="Q31" s="146" t="s">
        <v>748</v>
      </c>
      <c r="R31" s="146" t="s">
        <v>748</v>
      </c>
      <c r="S31" s="146" t="s">
        <v>748</v>
      </c>
      <c r="T31" s="146" t="s">
        <v>748</v>
      </c>
      <c r="U31" s="146" t="s">
        <v>748</v>
      </c>
      <c r="AJ31" s="166" t="s">
        <v>762</v>
      </c>
      <c r="AK31" s="17" t="s">
        <v>361</v>
      </c>
      <c r="AL31" s="70"/>
      <c r="AM31" s="56"/>
      <c r="AN31" s="35"/>
    </row>
    <row r="32" spans="1:40" ht="29" x14ac:dyDescent="0.35">
      <c r="A32">
        <v>23</v>
      </c>
      <c r="B32" s="60" t="s">
        <v>362</v>
      </c>
      <c r="C32" s="141" t="s">
        <v>281</v>
      </c>
      <c r="D32" s="137" t="s">
        <v>284</v>
      </c>
      <c r="E32" s="141" t="s">
        <v>284</v>
      </c>
      <c r="F32" s="143" t="s">
        <v>284</v>
      </c>
      <c r="G32" s="143" t="s">
        <v>499</v>
      </c>
      <c r="H32" s="143" t="s">
        <v>284</v>
      </c>
      <c r="I32" s="143" t="s">
        <v>499</v>
      </c>
      <c r="J32" s="143" t="s">
        <v>284</v>
      </c>
      <c r="K32" s="143" t="s">
        <v>284</v>
      </c>
      <c r="L32" s="143" t="s">
        <v>284</v>
      </c>
      <c r="M32" s="161" t="s">
        <v>46</v>
      </c>
      <c r="N32" s="143" t="s">
        <v>499</v>
      </c>
      <c r="O32" s="143" t="s">
        <v>284</v>
      </c>
      <c r="P32" s="160" t="s">
        <v>327</v>
      </c>
      <c r="Q32" s="160" t="s">
        <v>449</v>
      </c>
      <c r="R32" s="160" t="s">
        <v>308</v>
      </c>
      <c r="S32" s="160" t="s">
        <v>284</v>
      </c>
      <c r="T32" s="160" t="s">
        <v>308</v>
      </c>
      <c r="U32" s="160" t="s">
        <v>679</v>
      </c>
      <c r="AJ32">
        <v>23</v>
      </c>
      <c r="AK32" s="30" t="s">
        <v>362</v>
      </c>
      <c r="AL32" s="68" t="s">
        <v>284</v>
      </c>
      <c r="AM32" s="63" t="s">
        <v>499</v>
      </c>
      <c r="AN32" s="69" t="s">
        <v>284</v>
      </c>
    </row>
    <row r="33" spans="1:40" ht="58" x14ac:dyDescent="0.35">
      <c r="A33">
        <v>24</v>
      </c>
      <c r="B33" s="60" t="s">
        <v>363</v>
      </c>
      <c r="C33" s="137" t="s">
        <v>281</v>
      </c>
      <c r="D33" s="137" t="s">
        <v>284</v>
      </c>
      <c r="E33" s="141" t="s">
        <v>284</v>
      </c>
      <c r="F33" s="143" t="s">
        <v>284</v>
      </c>
      <c r="G33" s="143" t="s">
        <v>499</v>
      </c>
      <c r="H33" s="143" t="s">
        <v>284</v>
      </c>
      <c r="I33" s="143" t="s">
        <v>499</v>
      </c>
      <c r="J33" s="143" t="s">
        <v>284</v>
      </c>
      <c r="K33" s="143" t="s">
        <v>284</v>
      </c>
      <c r="L33" s="143" t="s">
        <v>284</v>
      </c>
      <c r="M33" s="161" t="s">
        <v>46</v>
      </c>
      <c r="N33" s="60" t="s">
        <v>281</v>
      </c>
      <c r="O33" s="143" t="s">
        <v>284</v>
      </c>
      <c r="P33" s="161" t="s">
        <v>680</v>
      </c>
      <c r="Q33" s="160" t="s">
        <v>449</v>
      </c>
      <c r="R33" s="160" t="s">
        <v>308</v>
      </c>
      <c r="S33" s="161" t="s">
        <v>412</v>
      </c>
      <c r="T33" s="160" t="s">
        <v>681</v>
      </c>
      <c r="U33" s="161" t="s">
        <v>46</v>
      </c>
      <c r="AJ33">
        <v>24</v>
      </c>
      <c r="AK33" s="30" t="s">
        <v>363</v>
      </c>
      <c r="AL33" s="68" t="s">
        <v>284</v>
      </c>
      <c r="AM33" s="56" t="s">
        <v>281</v>
      </c>
      <c r="AN33" s="69" t="s">
        <v>726</v>
      </c>
    </row>
    <row r="34" spans="1:40" ht="101.5" x14ac:dyDescent="0.35">
      <c r="A34">
        <v>25</v>
      </c>
      <c r="B34" s="60" t="s">
        <v>364</v>
      </c>
      <c r="C34" s="141" t="s">
        <v>281</v>
      </c>
      <c r="D34" s="141" t="s">
        <v>682</v>
      </c>
      <c r="E34" s="141" t="s">
        <v>284</v>
      </c>
      <c r="F34" s="143" t="s">
        <v>284</v>
      </c>
      <c r="G34" s="143" t="s">
        <v>499</v>
      </c>
      <c r="H34" s="143" t="s">
        <v>284</v>
      </c>
      <c r="I34" s="143" t="s">
        <v>499</v>
      </c>
      <c r="J34" s="143" t="s">
        <v>284</v>
      </c>
      <c r="K34" s="143" t="s">
        <v>284</v>
      </c>
      <c r="L34" s="143" t="s">
        <v>284</v>
      </c>
      <c r="M34" s="160" t="s">
        <v>683</v>
      </c>
      <c r="N34" s="143" t="s">
        <v>281</v>
      </c>
      <c r="O34" s="143" t="s">
        <v>284</v>
      </c>
      <c r="P34" s="161" t="s">
        <v>684</v>
      </c>
      <c r="Q34" s="160" t="s">
        <v>449</v>
      </c>
      <c r="R34" s="160" t="s">
        <v>308</v>
      </c>
      <c r="S34" s="160" t="s">
        <v>284</v>
      </c>
      <c r="T34" s="160" t="s">
        <v>308</v>
      </c>
      <c r="U34" s="161" t="s">
        <v>46</v>
      </c>
      <c r="AJ34">
        <v>25</v>
      </c>
      <c r="AK34" s="30" t="s">
        <v>364</v>
      </c>
      <c r="AL34" s="68" t="s">
        <v>284</v>
      </c>
      <c r="AM34" s="63" t="s">
        <v>281</v>
      </c>
      <c r="AN34" s="69" t="s">
        <v>726</v>
      </c>
    </row>
    <row r="35" spans="1:40" ht="29" x14ac:dyDescent="0.35">
      <c r="A35">
        <v>26</v>
      </c>
      <c r="B35" s="60" t="s">
        <v>365</v>
      </c>
      <c r="C35" s="137" t="s">
        <v>412</v>
      </c>
      <c r="D35" s="141" t="s">
        <v>685</v>
      </c>
      <c r="E35" s="141" t="s">
        <v>284</v>
      </c>
      <c r="F35" s="143" t="s">
        <v>284</v>
      </c>
      <c r="G35" s="143" t="s">
        <v>499</v>
      </c>
      <c r="H35" s="143" t="s">
        <v>284</v>
      </c>
      <c r="I35" s="143" t="s">
        <v>499</v>
      </c>
      <c r="J35" s="143" t="s">
        <v>284</v>
      </c>
      <c r="K35" s="143" t="s">
        <v>284</v>
      </c>
      <c r="L35" s="143" t="s">
        <v>284</v>
      </c>
      <c r="M35" s="161" t="s">
        <v>46</v>
      </c>
      <c r="N35" s="143" t="s">
        <v>281</v>
      </c>
      <c r="O35" s="143" t="s">
        <v>284</v>
      </c>
      <c r="P35" s="160" t="s">
        <v>686</v>
      </c>
      <c r="Q35" s="160" t="s">
        <v>449</v>
      </c>
      <c r="R35" s="160" t="s">
        <v>308</v>
      </c>
      <c r="S35" s="160" t="s">
        <v>284</v>
      </c>
      <c r="T35" s="160" t="s">
        <v>308</v>
      </c>
      <c r="U35" s="161" t="s">
        <v>46</v>
      </c>
      <c r="AJ35">
        <v>26</v>
      </c>
      <c r="AK35" s="30" t="s">
        <v>365</v>
      </c>
      <c r="AL35" s="68" t="s">
        <v>284</v>
      </c>
      <c r="AM35" s="63" t="s">
        <v>281</v>
      </c>
      <c r="AN35" s="69" t="s">
        <v>726</v>
      </c>
    </row>
    <row r="36" spans="1:40" ht="58" x14ac:dyDescent="0.35">
      <c r="A36">
        <v>27</v>
      </c>
      <c r="B36" s="60" t="s">
        <v>142</v>
      </c>
      <c r="C36" s="137" t="s">
        <v>281</v>
      </c>
      <c r="D36" s="137" t="s">
        <v>284</v>
      </c>
      <c r="E36" s="141" t="s">
        <v>284</v>
      </c>
      <c r="F36" s="143" t="s">
        <v>284</v>
      </c>
      <c r="G36" s="143" t="s">
        <v>499</v>
      </c>
      <c r="H36" s="143" t="s">
        <v>284</v>
      </c>
      <c r="I36" s="143" t="s">
        <v>499</v>
      </c>
      <c r="J36" s="143" t="s">
        <v>284</v>
      </c>
      <c r="K36" s="143" t="s">
        <v>284</v>
      </c>
      <c r="L36" s="143" t="s">
        <v>284</v>
      </c>
      <c r="M36" s="161" t="s">
        <v>46</v>
      </c>
      <c r="N36" s="60" t="s">
        <v>281</v>
      </c>
      <c r="O36" s="143" t="s">
        <v>284</v>
      </c>
      <c r="P36" s="161" t="s">
        <v>687</v>
      </c>
      <c r="Q36" s="160" t="s">
        <v>449</v>
      </c>
      <c r="R36" s="160" t="s">
        <v>308</v>
      </c>
      <c r="S36" s="160" t="s">
        <v>284</v>
      </c>
      <c r="T36" s="160" t="s">
        <v>308</v>
      </c>
      <c r="U36" s="161" t="s">
        <v>46</v>
      </c>
      <c r="AJ36">
        <v>27</v>
      </c>
      <c r="AK36" s="30" t="s">
        <v>142</v>
      </c>
      <c r="AL36" s="68" t="s">
        <v>284</v>
      </c>
      <c r="AM36" s="56" t="s">
        <v>281</v>
      </c>
      <c r="AN36" s="69" t="s">
        <v>726</v>
      </c>
    </row>
    <row r="37" spans="1:40" ht="58" x14ac:dyDescent="0.35">
      <c r="A37">
        <v>28</v>
      </c>
      <c r="B37" s="60" t="s">
        <v>366</v>
      </c>
      <c r="C37" s="137" t="s">
        <v>281</v>
      </c>
      <c r="D37" s="137" t="s">
        <v>284</v>
      </c>
      <c r="E37" s="141" t="s">
        <v>284</v>
      </c>
      <c r="F37" s="143" t="s">
        <v>284</v>
      </c>
      <c r="G37" s="143" t="s">
        <v>499</v>
      </c>
      <c r="H37" s="143" t="s">
        <v>284</v>
      </c>
      <c r="I37" s="143" t="s">
        <v>499</v>
      </c>
      <c r="J37" s="143" t="s">
        <v>284</v>
      </c>
      <c r="K37" s="143" t="s">
        <v>284</v>
      </c>
      <c r="L37" s="143" t="s">
        <v>284</v>
      </c>
      <c r="M37" s="161" t="s">
        <v>46</v>
      </c>
      <c r="N37" s="60" t="s">
        <v>281</v>
      </c>
      <c r="O37" s="143" t="s">
        <v>281</v>
      </c>
      <c r="P37" s="161" t="s">
        <v>688</v>
      </c>
      <c r="Q37" s="160" t="s">
        <v>689</v>
      </c>
      <c r="R37" s="160" t="s">
        <v>690</v>
      </c>
      <c r="S37" s="160" t="s">
        <v>281</v>
      </c>
      <c r="T37" s="160" t="s">
        <v>691</v>
      </c>
      <c r="U37" s="161" t="s">
        <v>692</v>
      </c>
      <c r="AJ37">
        <v>28</v>
      </c>
      <c r="AK37" s="30" t="s">
        <v>366</v>
      </c>
      <c r="AL37" s="68" t="s">
        <v>284</v>
      </c>
      <c r="AM37" s="56" t="s">
        <v>281</v>
      </c>
      <c r="AN37" s="69" t="s">
        <v>726</v>
      </c>
    </row>
    <row r="38" spans="1:40" ht="87" x14ac:dyDescent="0.35">
      <c r="A38" s="166" t="s">
        <v>763</v>
      </c>
      <c r="B38" s="60" t="s">
        <v>367</v>
      </c>
      <c r="C38" s="141" t="s">
        <v>281</v>
      </c>
      <c r="D38" s="141" t="s">
        <v>693</v>
      </c>
      <c r="E38" s="141" t="s">
        <v>284</v>
      </c>
      <c r="F38" s="143" t="s">
        <v>284</v>
      </c>
      <c r="G38" s="143" t="s">
        <v>499</v>
      </c>
      <c r="H38" s="143" t="s">
        <v>284</v>
      </c>
      <c r="I38" s="143" t="s">
        <v>499</v>
      </c>
      <c r="J38" s="143" t="s">
        <v>284</v>
      </c>
      <c r="K38" s="143" t="s">
        <v>284</v>
      </c>
      <c r="L38" s="143" t="s">
        <v>284</v>
      </c>
      <c r="M38" s="160" t="s">
        <v>694</v>
      </c>
      <c r="N38" s="143" t="s">
        <v>281</v>
      </c>
      <c r="O38" s="143" t="s">
        <v>284</v>
      </c>
      <c r="P38" s="160" t="s">
        <v>695</v>
      </c>
      <c r="Q38" s="161" t="s">
        <v>696</v>
      </c>
      <c r="R38" s="160" t="s">
        <v>308</v>
      </c>
      <c r="S38" s="160" t="s">
        <v>412</v>
      </c>
      <c r="T38" s="160" t="s">
        <v>697</v>
      </c>
      <c r="U38" s="161" t="s">
        <v>46</v>
      </c>
      <c r="AJ38" s="166" t="s">
        <v>763</v>
      </c>
      <c r="AK38" s="30" t="s">
        <v>367</v>
      </c>
      <c r="AL38" s="68" t="s">
        <v>284</v>
      </c>
      <c r="AM38" s="63" t="s">
        <v>281</v>
      </c>
      <c r="AN38" s="69" t="s">
        <v>726</v>
      </c>
    </row>
    <row r="39" spans="1:40" ht="29" x14ac:dyDescent="0.35">
      <c r="A39" s="166" t="s">
        <v>764</v>
      </c>
      <c r="B39" s="145" t="s">
        <v>367</v>
      </c>
      <c r="C39" s="158" t="s">
        <v>648</v>
      </c>
      <c r="D39" s="158" t="s">
        <v>748</v>
      </c>
      <c r="E39" s="158" t="s">
        <v>748</v>
      </c>
      <c r="F39" s="145" t="s">
        <v>748</v>
      </c>
      <c r="G39" s="145" t="s">
        <v>748</v>
      </c>
      <c r="H39" s="145" t="s">
        <v>748</v>
      </c>
      <c r="I39" s="145" t="s">
        <v>748</v>
      </c>
      <c r="J39" s="145" t="s">
        <v>748</v>
      </c>
      <c r="K39" s="145" t="s">
        <v>748</v>
      </c>
      <c r="L39" s="145" t="s">
        <v>748</v>
      </c>
      <c r="M39" s="146" t="s">
        <v>748</v>
      </c>
      <c r="N39" s="145" t="s">
        <v>748</v>
      </c>
      <c r="O39" s="145" t="s">
        <v>748</v>
      </c>
      <c r="P39" s="146" t="s">
        <v>748</v>
      </c>
      <c r="Q39" s="146" t="s">
        <v>748</v>
      </c>
      <c r="R39" s="146" t="s">
        <v>748</v>
      </c>
      <c r="S39" s="146" t="s">
        <v>748</v>
      </c>
      <c r="T39" s="146" t="s">
        <v>748</v>
      </c>
      <c r="U39" s="146" t="s">
        <v>748</v>
      </c>
      <c r="AJ39" s="166" t="s">
        <v>764</v>
      </c>
      <c r="AK39" s="17" t="s">
        <v>367</v>
      </c>
      <c r="AL39" s="70"/>
      <c r="AM39" s="56"/>
      <c r="AN39" s="35"/>
    </row>
    <row r="40" spans="1:40" ht="29" x14ac:dyDescent="0.35">
      <c r="A40" s="166" t="s">
        <v>765</v>
      </c>
      <c r="B40" s="145" t="s">
        <v>367</v>
      </c>
      <c r="C40" s="158" t="s">
        <v>648</v>
      </c>
      <c r="D40" s="158" t="s">
        <v>748</v>
      </c>
      <c r="E40" s="158" t="s">
        <v>748</v>
      </c>
      <c r="F40" s="145" t="s">
        <v>748</v>
      </c>
      <c r="G40" s="145" t="s">
        <v>748</v>
      </c>
      <c r="H40" s="145" t="s">
        <v>748</v>
      </c>
      <c r="I40" s="145" t="s">
        <v>748</v>
      </c>
      <c r="J40" s="145" t="s">
        <v>748</v>
      </c>
      <c r="K40" s="145" t="s">
        <v>748</v>
      </c>
      <c r="L40" s="145" t="s">
        <v>748</v>
      </c>
      <c r="M40" s="146" t="s">
        <v>748</v>
      </c>
      <c r="N40" s="145" t="s">
        <v>748</v>
      </c>
      <c r="O40" s="145" t="s">
        <v>748</v>
      </c>
      <c r="P40" s="146" t="s">
        <v>748</v>
      </c>
      <c r="Q40" s="146" t="s">
        <v>748</v>
      </c>
      <c r="R40" s="146" t="s">
        <v>748</v>
      </c>
      <c r="S40" s="146" t="s">
        <v>748</v>
      </c>
      <c r="T40" s="146" t="s">
        <v>748</v>
      </c>
      <c r="U40" s="146" t="s">
        <v>748</v>
      </c>
      <c r="AJ40" s="166" t="s">
        <v>765</v>
      </c>
      <c r="AK40" s="17" t="s">
        <v>367</v>
      </c>
      <c r="AL40" s="70"/>
      <c r="AM40" s="56"/>
      <c r="AN40" s="35"/>
    </row>
    <row r="41" spans="1:40" ht="43.5" x14ac:dyDescent="0.35">
      <c r="A41">
        <v>30</v>
      </c>
      <c r="B41" s="60" t="s">
        <v>373</v>
      </c>
      <c r="C41" s="137" t="s">
        <v>281</v>
      </c>
      <c r="D41" s="137" t="s">
        <v>284</v>
      </c>
      <c r="E41" s="141" t="s">
        <v>284</v>
      </c>
      <c r="F41" s="143" t="s">
        <v>284</v>
      </c>
      <c r="G41" s="143" t="s">
        <v>499</v>
      </c>
      <c r="H41" s="143" t="s">
        <v>284</v>
      </c>
      <c r="I41" s="143" t="s">
        <v>499</v>
      </c>
      <c r="J41" s="143" t="s">
        <v>284</v>
      </c>
      <c r="K41" s="143" t="s">
        <v>284</v>
      </c>
      <c r="L41" s="143" t="s">
        <v>284</v>
      </c>
      <c r="M41" s="161" t="s">
        <v>46</v>
      </c>
      <c r="N41" s="60" t="s">
        <v>281</v>
      </c>
      <c r="O41" s="143" t="s">
        <v>281</v>
      </c>
      <c r="P41" s="160" t="s">
        <v>698</v>
      </c>
      <c r="Q41" s="160" t="s">
        <v>699</v>
      </c>
      <c r="R41" s="161" t="s">
        <v>700</v>
      </c>
      <c r="S41" s="161" t="s">
        <v>412</v>
      </c>
      <c r="T41" s="161" t="s">
        <v>701</v>
      </c>
      <c r="U41" s="161" t="s">
        <v>46</v>
      </c>
      <c r="AJ41">
        <v>30</v>
      </c>
      <c r="AK41" s="30" t="s">
        <v>373</v>
      </c>
      <c r="AL41" s="68" t="s">
        <v>284</v>
      </c>
      <c r="AM41" s="56" t="s">
        <v>281</v>
      </c>
      <c r="AN41" s="69" t="s">
        <v>726</v>
      </c>
    </row>
    <row r="42" spans="1:40" ht="72.5" x14ac:dyDescent="0.35">
      <c r="A42">
        <v>31</v>
      </c>
      <c r="B42" s="60" t="s">
        <v>368</v>
      </c>
      <c r="C42" s="137" t="s">
        <v>281</v>
      </c>
      <c r="D42" s="137" t="s">
        <v>284</v>
      </c>
      <c r="E42" s="141" t="s">
        <v>284</v>
      </c>
      <c r="F42" s="143" t="s">
        <v>284</v>
      </c>
      <c r="G42" s="143" t="s">
        <v>499</v>
      </c>
      <c r="H42" s="60" t="s">
        <v>281</v>
      </c>
      <c r="I42" s="143" t="s">
        <v>702</v>
      </c>
      <c r="J42" s="143" t="s">
        <v>284</v>
      </c>
      <c r="K42" s="60" t="s">
        <v>281</v>
      </c>
      <c r="L42" s="143" t="s">
        <v>284</v>
      </c>
      <c r="M42" s="161" t="s">
        <v>46</v>
      </c>
      <c r="N42" s="60" t="s">
        <v>281</v>
      </c>
      <c r="O42" s="143" t="s">
        <v>284</v>
      </c>
      <c r="P42" s="160" t="s">
        <v>703</v>
      </c>
      <c r="Q42" s="160" t="s">
        <v>449</v>
      </c>
      <c r="R42" s="160" t="s">
        <v>704</v>
      </c>
      <c r="S42" s="160" t="s">
        <v>412</v>
      </c>
      <c r="T42" s="160" t="s">
        <v>705</v>
      </c>
      <c r="U42" s="161" t="s">
        <v>46</v>
      </c>
      <c r="AJ42">
        <v>31</v>
      </c>
      <c r="AK42" s="30" t="s">
        <v>368</v>
      </c>
      <c r="AL42" s="68" t="s">
        <v>412</v>
      </c>
      <c r="AM42" s="56" t="s">
        <v>281</v>
      </c>
      <c r="AN42" s="69" t="s">
        <v>281</v>
      </c>
    </row>
    <row r="43" spans="1:40" ht="29" x14ac:dyDescent="0.35">
      <c r="A43">
        <v>32</v>
      </c>
      <c r="B43" s="60" t="s">
        <v>153</v>
      </c>
      <c r="C43" s="137" t="s">
        <v>284</v>
      </c>
      <c r="D43" s="137" t="s">
        <v>284</v>
      </c>
      <c r="E43" s="141" t="s">
        <v>284</v>
      </c>
      <c r="F43" s="143" t="s">
        <v>499</v>
      </c>
      <c r="G43" s="143" t="s">
        <v>499</v>
      </c>
      <c r="H43" s="143" t="s">
        <v>499</v>
      </c>
      <c r="I43" s="143" t="s">
        <v>499</v>
      </c>
      <c r="J43" s="143" t="s">
        <v>499</v>
      </c>
      <c r="K43" s="143" t="s">
        <v>499</v>
      </c>
      <c r="L43" s="143" t="s">
        <v>499</v>
      </c>
      <c r="M43" s="160" t="s">
        <v>706</v>
      </c>
      <c r="N43" s="143" t="s">
        <v>284</v>
      </c>
      <c r="O43" s="143" t="s">
        <v>499</v>
      </c>
      <c r="P43" s="160" t="s">
        <v>499</v>
      </c>
      <c r="Q43" s="160" t="s">
        <v>499</v>
      </c>
      <c r="R43" s="160" t="s">
        <v>499</v>
      </c>
      <c r="S43" s="160" t="s">
        <v>499</v>
      </c>
      <c r="T43" s="160" t="s">
        <v>499</v>
      </c>
      <c r="U43" s="161" t="s">
        <v>46</v>
      </c>
      <c r="AJ43">
        <v>32</v>
      </c>
      <c r="AK43" s="30" t="s">
        <v>153</v>
      </c>
      <c r="AL43" s="68" t="s">
        <v>499</v>
      </c>
      <c r="AM43" s="63" t="s">
        <v>284</v>
      </c>
      <c r="AN43" s="69" t="s">
        <v>284</v>
      </c>
    </row>
    <row r="44" spans="1:40" ht="58" x14ac:dyDescent="0.35">
      <c r="A44">
        <v>33</v>
      </c>
      <c r="B44" s="60" t="s">
        <v>369</v>
      </c>
      <c r="C44" s="137" t="s">
        <v>281</v>
      </c>
      <c r="D44" s="137" t="s">
        <v>284</v>
      </c>
      <c r="E44" s="141" t="s">
        <v>284</v>
      </c>
      <c r="F44" s="143" t="s">
        <v>284</v>
      </c>
      <c r="G44" s="143" t="s">
        <v>499</v>
      </c>
      <c r="H44" s="60" t="s">
        <v>281</v>
      </c>
      <c r="I44" s="143" t="s">
        <v>707</v>
      </c>
      <c r="J44" s="60" t="s">
        <v>281</v>
      </c>
      <c r="K44" s="143" t="s">
        <v>284</v>
      </c>
      <c r="L44" s="143" t="s">
        <v>284</v>
      </c>
      <c r="M44" s="160" t="s">
        <v>708</v>
      </c>
      <c r="N44" s="143" t="s">
        <v>281</v>
      </c>
      <c r="O44" s="143" t="s">
        <v>284</v>
      </c>
      <c r="P44" s="160" t="s">
        <v>499</v>
      </c>
      <c r="Q44" s="160" t="s">
        <v>499</v>
      </c>
      <c r="R44" s="160" t="s">
        <v>499</v>
      </c>
      <c r="S44" s="160" t="s">
        <v>499</v>
      </c>
      <c r="T44" s="160" t="s">
        <v>499</v>
      </c>
      <c r="U44" s="161" t="s">
        <v>46</v>
      </c>
      <c r="AJ44">
        <v>33</v>
      </c>
      <c r="AK44" s="30" t="s">
        <v>369</v>
      </c>
      <c r="AL44" s="68" t="s">
        <v>284</v>
      </c>
      <c r="AM44" s="63" t="s">
        <v>281</v>
      </c>
      <c r="AN44" s="69" t="s">
        <v>726</v>
      </c>
    </row>
    <row r="45" spans="1:40" x14ac:dyDescent="0.35">
      <c r="A45">
        <v>34</v>
      </c>
      <c r="B45" s="60" t="s">
        <v>371</v>
      </c>
      <c r="C45" s="137" t="s">
        <v>284</v>
      </c>
      <c r="D45" s="137" t="s">
        <v>284</v>
      </c>
      <c r="E45" s="141" t="s">
        <v>284</v>
      </c>
      <c r="F45" s="143" t="s">
        <v>499</v>
      </c>
      <c r="G45" s="143" t="s">
        <v>499</v>
      </c>
      <c r="H45" s="143" t="s">
        <v>499</v>
      </c>
      <c r="I45" s="143" t="s">
        <v>499</v>
      </c>
      <c r="J45" s="143" t="s">
        <v>499</v>
      </c>
      <c r="K45" s="143" t="s">
        <v>499</v>
      </c>
      <c r="L45" s="143" t="s">
        <v>499</v>
      </c>
      <c r="M45" s="160" t="s">
        <v>709</v>
      </c>
      <c r="N45" s="143" t="s">
        <v>499</v>
      </c>
      <c r="O45" s="143" t="s">
        <v>499</v>
      </c>
      <c r="P45" s="160" t="s">
        <v>499</v>
      </c>
      <c r="Q45" s="160" t="s">
        <v>499</v>
      </c>
      <c r="R45" s="160" t="s">
        <v>499</v>
      </c>
      <c r="S45" s="160" t="s">
        <v>499</v>
      </c>
      <c r="T45" s="160" t="s">
        <v>499</v>
      </c>
      <c r="U45" s="161" t="s">
        <v>46</v>
      </c>
      <c r="AJ45">
        <v>34</v>
      </c>
      <c r="AK45" s="30" t="s">
        <v>371</v>
      </c>
      <c r="AL45" s="68" t="s">
        <v>499</v>
      </c>
      <c r="AM45" s="63" t="s">
        <v>499</v>
      </c>
      <c r="AN45" s="69" t="s">
        <v>499</v>
      </c>
    </row>
    <row r="46" spans="1:40" s="59" customFormat="1" x14ac:dyDescent="0.35">
      <c r="A46">
        <v>35</v>
      </c>
      <c r="B46" s="147" t="s">
        <v>163</v>
      </c>
      <c r="C46" s="148" t="s">
        <v>413</v>
      </c>
      <c r="D46" s="148" t="s">
        <v>308</v>
      </c>
      <c r="E46" s="148" t="s">
        <v>308</v>
      </c>
      <c r="F46" s="148" t="s">
        <v>284</v>
      </c>
      <c r="G46" s="148" t="s">
        <v>710</v>
      </c>
      <c r="H46" s="148" t="s">
        <v>413</v>
      </c>
      <c r="I46" s="148" t="s">
        <v>327</v>
      </c>
      <c r="J46" s="148" t="s">
        <v>499</v>
      </c>
      <c r="K46" s="148" t="s">
        <v>413</v>
      </c>
      <c r="L46" s="148" t="s">
        <v>413</v>
      </c>
      <c r="M46" s="148" t="s">
        <v>46</v>
      </c>
      <c r="N46" s="148" t="s">
        <v>284</v>
      </c>
      <c r="O46" s="148" t="s">
        <v>284</v>
      </c>
      <c r="P46" s="148" t="s">
        <v>499</v>
      </c>
      <c r="Q46" s="148" t="s">
        <v>327</v>
      </c>
      <c r="R46" s="148" t="s">
        <v>499</v>
      </c>
      <c r="S46" s="148" t="s">
        <v>413</v>
      </c>
      <c r="T46" s="148" t="s">
        <v>327</v>
      </c>
      <c r="U46" s="148" t="s">
        <v>711</v>
      </c>
      <c r="AJ46">
        <v>35</v>
      </c>
      <c r="AK46" s="58" t="s">
        <v>163</v>
      </c>
      <c r="AL46" s="74" t="s">
        <v>284</v>
      </c>
      <c r="AM46" s="73" t="s">
        <v>284</v>
      </c>
      <c r="AN46" s="75" t="s">
        <v>284</v>
      </c>
    </row>
    <row r="47" spans="1:40" s="59" customFormat="1" ht="102" thickBot="1" x14ac:dyDescent="0.4">
      <c r="A47">
        <v>36</v>
      </c>
      <c r="B47" s="147" t="s">
        <v>372</v>
      </c>
      <c r="C47" s="148" t="s">
        <v>412</v>
      </c>
      <c r="D47" s="148" t="s">
        <v>284</v>
      </c>
      <c r="E47" s="148" t="s">
        <v>284</v>
      </c>
      <c r="F47" s="148" t="s">
        <v>281</v>
      </c>
      <c r="G47" s="148" t="s">
        <v>712</v>
      </c>
      <c r="H47" s="148" t="s">
        <v>413</v>
      </c>
      <c r="I47" s="148" t="s">
        <v>499</v>
      </c>
      <c r="J47" s="148" t="s">
        <v>284</v>
      </c>
      <c r="K47" s="148" t="s">
        <v>413</v>
      </c>
      <c r="L47" s="148" t="s">
        <v>413</v>
      </c>
      <c r="M47" s="148" t="s">
        <v>713</v>
      </c>
      <c r="N47" s="148" t="s">
        <v>281</v>
      </c>
      <c r="O47" s="148" t="s">
        <v>412</v>
      </c>
      <c r="P47" s="148" t="s">
        <v>714</v>
      </c>
      <c r="Q47" s="148" t="s">
        <v>715</v>
      </c>
      <c r="R47" s="148" t="s">
        <v>499</v>
      </c>
      <c r="S47" s="148" t="s">
        <v>284</v>
      </c>
      <c r="T47" s="148" t="s">
        <v>716</v>
      </c>
      <c r="U47" s="148" t="s">
        <v>499</v>
      </c>
      <c r="AJ47">
        <v>36</v>
      </c>
      <c r="AK47" s="58" t="s">
        <v>372</v>
      </c>
      <c r="AL47" s="76" t="s">
        <v>281</v>
      </c>
      <c r="AM47" s="77" t="s">
        <v>281</v>
      </c>
      <c r="AN47" s="78" t="s">
        <v>281</v>
      </c>
    </row>
    <row r="48" spans="1:40" x14ac:dyDescent="0.35">
      <c r="B48" s="61"/>
      <c r="C48" s="149"/>
      <c r="D48" s="149"/>
      <c r="E48" s="149"/>
      <c r="F48" s="149"/>
      <c r="G48" s="149"/>
      <c r="H48" s="149"/>
      <c r="I48" s="149"/>
      <c r="J48" s="149"/>
      <c r="K48" s="149"/>
      <c r="L48" s="149"/>
      <c r="M48" s="149"/>
      <c r="N48" s="149"/>
      <c r="O48" s="149"/>
      <c r="P48" s="149"/>
      <c r="Q48" s="149"/>
      <c r="R48" s="149"/>
      <c r="S48" s="149"/>
      <c r="T48" s="149"/>
      <c r="U48" s="149"/>
      <c r="AK48" s="38"/>
      <c r="AL48" s="38"/>
      <c r="AM48" s="62"/>
      <c r="AN48" s="38"/>
    </row>
    <row r="49" spans="2:40" x14ac:dyDescent="0.35">
      <c r="B49" s="61"/>
      <c r="C49" s="38"/>
      <c r="D49" s="38"/>
      <c r="E49" s="38"/>
      <c r="F49" s="38"/>
      <c r="G49" s="38"/>
      <c r="H49" s="38"/>
      <c r="I49" s="38"/>
      <c r="J49" s="38"/>
      <c r="K49" s="38"/>
      <c r="L49" s="38"/>
      <c r="M49" s="81"/>
      <c r="N49" s="38"/>
      <c r="O49" s="38"/>
      <c r="P49" s="81"/>
      <c r="Q49" s="81"/>
      <c r="R49" s="81"/>
      <c r="S49" s="81"/>
      <c r="T49" s="81"/>
      <c r="U49" s="81"/>
    </row>
    <row r="50" spans="2:40" x14ac:dyDescent="0.35">
      <c r="B50" s="61"/>
      <c r="C50" s="38"/>
      <c r="D50" s="38"/>
      <c r="E50" s="38"/>
      <c r="F50" s="38"/>
      <c r="G50" s="38"/>
      <c r="H50" s="38"/>
      <c r="I50" s="38"/>
      <c r="J50" s="38"/>
      <c r="K50" s="38"/>
      <c r="L50" s="38"/>
      <c r="M50" s="81"/>
      <c r="N50" s="38"/>
      <c r="O50" s="38"/>
      <c r="P50" s="81"/>
      <c r="Q50" s="81"/>
      <c r="R50" s="81"/>
      <c r="S50" s="81"/>
      <c r="T50" s="81"/>
      <c r="U50" s="81"/>
    </row>
    <row r="51" spans="2:40" x14ac:dyDescent="0.35">
      <c r="B51" s="61"/>
      <c r="C51" s="38"/>
      <c r="D51" s="38"/>
      <c r="E51" s="38"/>
      <c r="F51" s="38"/>
      <c r="G51" s="38"/>
      <c r="H51" s="38"/>
      <c r="I51" s="38"/>
      <c r="J51" s="38"/>
      <c r="K51" s="38"/>
      <c r="L51" s="38"/>
      <c r="M51" s="81"/>
      <c r="N51" s="38"/>
      <c r="O51" s="38"/>
      <c r="P51" s="81"/>
      <c r="Q51" s="81"/>
      <c r="R51" s="81"/>
      <c r="S51" s="81"/>
      <c r="T51" s="81"/>
      <c r="U51" s="81"/>
    </row>
    <row r="52" spans="2:40" x14ac:dyDescent="0.35">
      <c r="B52" s="61"/>
      <c r="C52" s="38"/>
      <c r="D52" s="38"/>
      <c r="E52" s="38"/>
      <c r="F52" s="38"/>
      <c r="G52" s="38"/>
      <c r="H52" s="38"/>
      <c r="I52" s="38"/>
      <c r="J52" s="38"/>
      <c r="K52" s="38"/>
      <c r="L52" s="38"/>
      <c r="M52" s="81"/>
      <c r="N52" s="38"/>
      <c r="O52" s="38"/>
      <c r="P52" s="81"/>
      <c r="Q52" s="81"/>
      <c r="R52" s="81"/>
      <c r="S52" s="81"/>
      <c r="T52" s="81"/>
      <c r="U52" s="81"/>
    </row>
    <row r="53" spans="2:40" x14ac:dyDescent="0.35">
      <c r="B53" s="61"/>
      <c r="C53" s="38"/>
      <c r="D53" s="38"/>
      <c r="E53" s="38"/>
      <c r="F53" s="38"/>
      <c r="G53" s="38"/>
      <c r="H53" s="38"/>
      <c r="I53" s="38"/>
      <c r="J53" s="38"/>
      <c r="K53" s="38"/>
      <c r="L53" s="38"/>
      <c r="M53" s="81"/>
      <c r="N53" s="38"/>
      <c r="O53" s="38"/>
      <c r="P53" s="81"/>
      <c r="Q53" s="81"/>
      <c r="R53" s="81"/>
      <c r="S53" s="81"/>
      <c r="T53" s="81"/>
      <c r="U53" s="81"/>
    </row>
    <row r="54" spans="2:40" x14ac:dyDescent="0.35">
      <c r="B54" s="61"/>
      <c r="C54" s="38"/>
      <c r="D54" s="38"/>
      <c r="E54" s="38"/>
      <c r="F54" s="38"/>
      <c r="G54" s="38"/>
      <c r="H54" s="38"/>
      <c r="I54" s="38"/>
      <c r="J54" s="38"/>
      <c r="K54" s="38"/>
      <c r="L54" s="38"/>
      <c r="M54" s="81"/>
      <c r="N54" s="38"/>
      <c r="O54" s="38"/>
      <c r="P54" s="81"/>
      <c r="Q54" s="81"/>
      <c r="R54" s="81"/>
      <c r="S54" s="81"/>
      <c r="T54" s="81"/>
      <c r="U54" s="81"/>
    </row>
    <row r="56" spans="2:40" x14ac:dyDescent="0.35">
      <c r="AK56" s="38"/>
      <c r="AL56" s="38"/>
      <c r="AM56" s="38"/>
      <c r="AN56" s="38"/>
    </row>
    <row r="57" spans="2:40" x14ac:dyDescent="0.35">
      <c r="AK57" s="38"/>
      <c r="AL57" s="38"/>
      <c r="AM57" s="38"/>
      <c r="AN57" s="38"/>
    </row>
    <row r="58" spans="2:40" x14ac:dyDescent="0.35">
      <c r="AK58" s="38"/>
      <c r="AL58" s="38"/>
      <c r="AM58" s="38"/>
      <c r="AN58" s="38"/>
    </row>
    <row r="59" spans="2:40" x14ac:dyDescent="0.35">
      <c r="AK59" s="38"/>
      <c r="AL59" s="38"/>
      <c r="AM59" s="38"/>
      <c r="AN59" s="38"/>
    </row>
    <row r="60" spans="2:40" x14ac:dyDescent="0.35">
      <c r="AK60" s="38"/>
      <c r="AL60" s="38"/>
      <c r="AM60" s="38"/>
      <c r="AN60" s="38"/>
    </row>
    <row r="61" spans="2:40" x14ac:dyDescent="0.35">
      <c r="AK61" s="38"/>
      <c r="AL61" s="38"/>
      <c r="AM61" s="38"/>
      <c r="AN61" s="38"/>
    </row>
    <row r="62" spans="2:40" x14ac:dyDescent="0.35">
      <c r="AK62" s="38"/>
      <c r="AL62" s="38"/>
      <c r="AM62" s="38"/>
      <c r="AN62" s="38"/>
    </row>
    <row r="63" spans="2:40" x14ac:dyDescent="0.35">
      <c r="AK63" s="38"/>
      <c r="AL63" s="38"/>
      <c r="AM63" s="38"/>
      <c r="AN63" s="38"/>
    </row>
    <row r="64" spans="2:40" x14ac:dyDescent="0.35">
      <c r="AK64" s="38"/>
      <c r="AL64" s="38"/>
      <c r="AM64" s="38"/>
      <c r="AN64" s="38"/>
    </row>
    <row r="65" spans="37:40" x14ac:dyDescent="0.35">
      <c r="AK65" s="38"/>
      <c r="AL65" s="38"/>
      <c r="AM65" s="38"/>
      <c r="AN65" s="38"/>
    </row>
    <row r="66" spans="37:40" x14ac:dyDescent="0.35">
      <c r="AK66" s="38"/>
      <c r="AL66" s="38"/>
      <c r="AM66" s="38"/>
      <c r="AN66" s="38"/>
    </row>
    <row r="67" spans="37:40" x14ac:dyDescent="0.35">
      <c r="AK67" s="38"/>
      <c r="AL67" s="38"/>
      <c r="AM67" s="38"/>
      <c r="AN67" s="38"/>
    </row>
    <row r="68" spans="37:40" x14ac:dyDescent="0.35">
      <c r="AK68" s="38"/>
      <c r="AL68" s="38"/>
      <c r="AM68" s="38"/>
      <c r="AN68" s="38"/>
    </row>
    <row r="69" spans="37:40" x14ac:dyDescent="0.35">
      <c r="AK69" s="38"/>
      <c r="AL69" s="38"/>
      <c r="AM69" s="38"/>
      <c r="AN69" s="38"/>
    </row>
    <row r="70" spans="37:40" x14ac:dyDescent="0.35">
      <c r="AK70" s="38"/>
      <c r="AL70" s="38"/>
      <c r="AM70" s="38"/>
      <c r="AN70" s="38"/>
    </row>
    <row r="71" spans="37:40" x14ac:dyDescent="0.35">
      <c r="AK71" s="38"/>
      <c r="AL71" s="38"/>
      <c r="AM71" s="38"/>
      <c r="AN71" s="38"/>
    </row>
    <row r="72" spans="37:40" x14ac:dyDescent="0.35">
      <c r="AK72" s="38"/>
      <c r="AL72" s="38"/>
      <c r="AM72" s="38"/>
      <c r="AN72" s="38"/>
    </row>
    <row r="73" spans="37:40" x14ac:dyDescent="0.35">
      <c r="AK73" s="38"/>
      <c r="AL73" s="38"/>
      <c r="AM73" s="38"/>
      <c r="AN73" s="38"/>
    </row>
    <row r="74" spans="37:40" x14ac:dyDescent="0.35">
      <c r="AK74" s="38"/>
      <c r="AL74" s="38"/>
      <c r="AM74" s="38"/>
      <c r="AN74" s="38"/>
    </row>
    <row r="75" spans="37:40" x14ac:dyDescent="0.35">
      <c r="AK75" s="38"/>
      <c r="AL75" s="38"/>
      <c r="AM75" s="38"/>
      <c r="AN75" s="38"/>
    </row>
    <row r="76" spans="37:40" x14ac:dyDescent="0.35">
      <c r="AK76" s="38"/>
      <c r="AL76" s="38"/>
      <c r="AM76" s="38"/>
      <c r="AN76" s="38"/>
    </row>
    <row r="77" spans="37:40" x14ac:dyDescent="0.35">
      <c r="AK77" s="38"/>
      <c r="AL77" s="38"/>
      <c r="AM77" s="38"/>
      <c r="AN77" s="38"/>
    </row>
    <row r="78" spans="37:40" x14ac:dyDescent="0.35">
      <c r="AK78" s="38"/>
      <c r="AL78" s="38"/>
      <c r="AM78" s="38"/>
      <c r="AN78" s="38"/>
    </row>
    <row r="79" spans="37:40" x14ac:dyDescent="0.35">
      <c r="AK79" s="38"/>
      <c r="AL79" s="38"/>
      <c r="AM79" s="38"/>
      <c r="AN79" s="38"/>
    </row>
    <row r="80" spans="37:40" x14ac:dyDescent="0.35">
      <c r="AK80" s="38"/>
      <c r="AL80" s="38"/>
      <c r="AM80" s="38"/>
      <c r="AN80" s="38"/>
    </row>
    <row r="81" spans="37:40" x14ac:dyDescent="0.35">
      <c r="AK81" s="38"/>
      <c r="AL81" s="38"/>
      <c r="AM81" s="38"/>
      <c r="AN81" s="38"/>
    </row>
    <row r="82" spans="37:40" x14ac:dyDescent="0.35">
      <c r="AK82" s="38"/>
      <c r="AL82" s="38"/>
      <c r="AM82" s="38"/>
      <c r="AN82" s="38"/>
    </row>
    <row r="83" spans="37:40" x14ac:dyDescent="0.35">
      <c r="AK83" s="38"/>
      <c r="AL83" s="38"/>
      <c r="AM83" s="38"/>
      <c r="AN83" s="38"/>
    </row>
    <row r="84" spans="37:40" x14ac:dyDescent="0.35">
      <c r="AK84" s="38"/>
      <c r="AL84" s="38"/>
      <c r="AM84" s="38"/>
      <c r="AN84" s="38"/>
    </row>
    <row r="85" spans="37:40" x14ac:dyDescent="0.35">
      <c r="AK85" s="38"/>
      <c r="AL85" s="38"/>
      <c r="AM85" s="38"/>
      <c r="AN85" s="38"/>
    </row>
    <row r="86" spans="37:40" x14ac:dyDescent="0.35">
      <c r="AK86" s="38"/>
      <c r="AL86" s="38"/>
      <c r="AM86" s="38"/>
      <c r="AN86" s="38"/>
    </row>
    <row r="87" spans="37:40" x14ac:dyDescent="0.35">
      <c r="AK87" s="38"/>
      <c r="AL87" s="38"/>
      <c r="AM87" s="38"/>
      <c r="AN87" s="38"/>
    </row>
    <row r="88" spans="37:40" x14ac:dyDescent="0.35">
      <c r="AK88" s="38"/>
      <c r="AL88" s="38"/>
      <c r="AM88" s="38"/>
      <c r="AN88" s="38"/>
    </row>
    <row r="89" spans="37:40" x14ac:dyDescent="0.35">
      <c r="AK89" s="38"/>
      <c r="AL89" s="38"/>
      <c r="AM89" s="38"/>
      <c r="AN89" s="38"/>
    </row>
    <row r="90" spans="37:40" x14ac:dyDescent="0.35">
      <c r="AK90" s="38"/>
      <c r="AL90" s="38"/>
      <c r="AM90" s="38"/>
      <c r="AN90" s="38"/>
    </row>
    <row r="91" spans="37:40" x14ac:dyDescent="0.35">
      <c r="AK91" s="38"/>
      <c r="AL91" s="38"/>
      <c r="AM91" s="38"/>
      <c r="AN91" s="38"/>
    </row>
    <row r="92" spans="37:40" x14ac:dyDescent="0.35">
      <c r="AK92" s="38"/>
      <c r="AL92" s="38"/>
      <c r="AM92" s="38"/>
      <c r="AN92" s="38"/>
    </row>
    <row r="93" spans="37:40" x14ac:dyDescent="0.35">
      <c r="AK93" s="38"/>
      <c r="AL93" s="38"/>
      <c r="AM93" s="38"/>
      <c r="AN93" s="38"/>
    </row>
    <row r="94" spans="37:40" x14ac:dyDescent="0.35">
      <c r="AK94" s="38"/>
      <c r="AL94" s="38"/>
      <c r="AM94" s="38"/>
      <c r="AN94" s="38"/>
    </row>
    <row r="95" spans="37:40" x14ac:dyDescent="0.35">
      <c r="AK95" s="38"/>
      <c r="AL95" s="38"/>
      <c r="AM95" s="38"/>
      <c r="AN95" s="38"/>
    </row>
    <row r="96" spans="37:40" x14ac:dyDescent="0.35">
      <c r="AK96" s="38"/>
      <c r="AL96" s="38"/>
      <c r="AM96" s="38"/>
      <c r="AN96" s="38"/>
    </row>
    <row r="97" spans="37:40" x14ac:dyDescent="0.35">
      <c r="AK97" s="38"/>
      <c r="AL97" s="38"/>
      <c r="AM97" s="38"/>
      <c r="AN97" s="38"/>
    </row>
    <row r="98" spans="37:40" x14ac:dyDescent="0.35">
      <c r="AK98" s="38"/>
      <c r="AL98" s="38"/>
      <c r="AM98" s="38"/>
      <c r="AN98" s="38"/>
    </row>
    <row r="99" spans="37:40" x14ac:dyDescent="0.35">
      <c r="AK99" s="38"/>
      <c r="AL99" s="38"/>
      <c r="AM99" s="38"/>
      <c r="AN99" s="38"/>
    </row>
    <row r="100" spans="37:40" x14ac:dyDescent="0.35">
      <c r="AK100" s="38"/>
      <c r="AL100" s="38"/>
      <c r="AM100" s="38"/>
      <c r="AN100" s="38"/>
    </row>
    <row r="101" spans="37:40" x14ac:dyDescent="0.35">
      <c r="AK101" s="38"/>
      <c r="AL101" s="38"/>
      <c r="AM101" s="38"/>
      <c r="AN101" s="38"/>
    </row>
    <row r="102" spans="37:40" x14ac:dyDescent="0.35">
      <c r="AK102" s="38"/>
      <c r="AL102" s="38"/>
      <c r="AM102" s="38"/>
      <c r="AN102" s="38"/>
    </row>
    <row r="103" spans="37:40" x14ac:dyDescent="0.35">
      <c r="AK103" s="38"/>
      <c r="AL103" s="38"/>
      <c r="AM103" s="38"/>
      <c r="AN103" s="38"/>
    </row>
    <row r="104" spans="37:40" x14ac:dyDescent="0.35">
      <c r="AK104" s="38"/>
      <c r="AL104" s="38"/>
      <c r="AM104" s="38"/>
      <c r="AN104" s="38"/>
    </row>
    <row r="105" spans="37:40" x14ac:dyDescent="0.35">
      <c r="AK105" s="38"/>
      <c r="AL105" s="38"/>
      <c r="AM105" s="38"/>
      <c r="AN105" s="38"/>
    </row>
    <row r="106" spans="37:40" x14ac:dyDescent="0.35">
      <c r="AK106" s="38"/>
      <c r="AL106" s="38"/>
      <c r="AM106" s="38"/>
      <c r="AN106" s="38"/>
    </row>
    <row r="107" spans="37:40" x14ac:dyDescent="0.35">
      <c r="AK107" s="38"/>
      <c r="AL107" s="38"/>
      <c r="AM107" s="38"/>
      <c r="AN107" s="38"/>
    </row>
    <row r="108" spans="37:40" x14ac:dyDescent="0.35">
      <c r="AK108" s="38"/>
      <c r="AL108" s="38"/>
      <c r="AM108" s="38"/>
      <c r="AN108" s="38"/>
    </row>
    <row r="109" spans="37:40" x14ac:dyDescent="0.35">
      <c r="AK109" s="38"/>
      <c r="AL109" s="38"/>
      <c r="AM109" s="38"/>
      <c r="AN109" s="38"/>
    </row>
    <row r="110" spans="37:40" x14ac:dyDescent="0.35">
      <c r="AK110" s="38"/>
      <c r="AL110" s="38"/>
      <c r="AM110" s="38"/>
      <c r="AN110" s="38"/>
    </row>
    <row r="111" spans="37:40" x14ac:dyDescent="0.35">
      <c r="AK111" s="38"/>
      <c r="AL111" s="38"/>
      <c r="AM111" s="38"/>
      <c r="AN111" s="38"/>
    </row>
    <row r="112" spans="37:40" x14ac:dyDescent="0.35">
      <c r="AK112" s="38"/>
      <c r="AL112" s="38"/>
      <c r="AM112" s="38"/>
      <c r="AN112" s="38"/>
    </row>
    <row r="113" spans="37:40" x14ac:dyDescent="0.35">
      <c r="AK113" s="38"/>
      <c r="AL113" s="38"/>
      <c r="AM113" s="38"/>
      <c r="AN113" s="38"/>
    </row>
    <row r="114" spans="37:40" x14ac:dyDescent="0.35">
      <c r="AK114" s="38"/>
      <c r="AL114" s="38"/>
      <c r="AM114" s="38"/>
      <c r="AN114" s="38"/>
    </row>
    <row r="115" spans="37:40" x14ac:dyDescent="0.35">
      <c r="AK115" s="38"/>
      <c r="AL115" s="38"/>
      <c r="AM115" s="38"/>
      <c r="AN115" s="38"/>
    </row>
    <row r="116" spans="37:40" x14ac:dyDescent="0.35">
      <c r="AK116" s="38"/>
      <c r="AL116" s="38"/>
      <c r="AM116" s="38"/>
      <c r="AN116" s="38"/>
    </row>
    <row r="117" spans="37:40" x14ac:dyDescent="0.35">
      <c r="AK117" s="38"/>
      <c r="AL117" s="38"/>
      <c r="AM117" s="38"/>
      <c r="AN117" s="38"/>
    </row>
    <row r="118" spans="37:40" x14ac:dyDescent="0.35">
      <c r="AK118" s="38"/>
      <c r="AL118" s="38"/>
      <c r="AM118" s="38"/>
      <c r="AN118" s="38"/>
    </row>
    <row r="119" spans="37:40" x14ac:dyDescent="0.35">
      <c r="AK119" s="38"/>
      <c r="AL119" s="38"/>
      <c r="AM119" s="38"/>
      <c r="AN119" s="38"/>
    </row>
    <row r="120" spans="37:40" x14ac:dyDescent="0.35">
      <c r="AK120" s="38"/>
      <c r="AL120" s="38"/>
      <c r="AM120" s="38"/>
      <c r="AN120" s="38"/>
    </row>
    <row r="121" spans="37:40" x14ac:dyDescent="0.35">
      <c r="AK121" s="38"/>
      <c r="AL121" s="38"/>
      <c r="AM121" s="38"/>
      <c r="AN121" s="38"/>
    </row>
    <row r="122" spans="37:40" x14ac:dyDescent="0.35">
      <c r="AK122" s="38"/>
      <c r="AL122" s="38"/>
      <c r="AM122" s="38"/>
      <c r="AN122" s="38"/>
    </row>
    <row r="123" spans="37:40" x14ac:dyDescent="0.35">
      <c r="AK123" s="38"/>
      <c r="AL123" s="38"/>
      <c r="AM123" s="38"/>
      <c r="AN123" s="38"/>
    </row>
    <row r="124" spans="37:40" x14ac:dyDescent="0.35">
      <c r="AK124" s="38"/>
      <c r="AL124" s="38"/>
      <c r="AM124" s="38"/>
      <c r="AN124" s="38"/>
    </row>
    <row r="125" spans="37:40" x14ac:dyDescent="0.35">
      <c r="AK125" s="38"/>
      <c r="AL125" s="38"/>
      <c r="AM125" s="38"/>
      <c r="AN125" s="38"/>
    </row>
    <row r="126" spans="37:40" x14ac:dyDescent="0.35">
      <c r="AK126" s="38"/>
      <c r="AL126" s="38"/>
      <c r="AM126" s="38"/>
      <c r="AN126" s="38"/>
    </row>
    <row r="127" spans="37:40" x14ac:dyDescent="0.35">
      <c r="AK127" s="38"/>
      <c r="AL127" s="38"/>
      <c r="AM127" s="38"/>
      <c r="AN127" s="38"/>
    </row>
    <row r="128" spans="37:40" x14ac:dyDescent="0.35">
      <c r="AK128" s="38"/>
      <c r="AL128" s="38"/>
      <c r="AM128" s="38"/>
      <c r="AN128" s="38"/>
    </row>
    <row r="129" spans="37:40" x14ac:dyDescent="0.35">
      <c r="AK129" s="38"/>
      <c r="AL129" s="38"/>
      <c r="AM129" s="38"/>
      <c r="AN129" s="38"/>
    </row>
    <row r="130" spans="37:40" x14ac:dyDescent="0.35">
      <c r="AK130" s="38"/>
      <c r="AL130" s="38"/>
      <c r="AM130" s="38"/>
      <c r="AN130" s="38"/>
    </row>
    <row r="131" spans="37:40" x14ac:dyDescent="0.35">
      <c r="AK131" s="38"/>
      <c r="AL131" s="38"/>
      <c r="AM131" s="38"/>
      <c r="AN131" s="38"/>
    </row>
    <row r="132" spans="37:40" x14ac:dyDescent="0.35">
      <c r="AK132" s="38"/>
      <c r="AL132" s="38"/>
      <c r="AM132" s="38"/>
      <c r="AN132" s="38"/>
    </row>
    <row r="133" spans="37:40" x14ac:dyDescent="0.35">
      <c r="AK133" s="38"/>
      <c r="AL133" s="38"/>
      <c r="AM133" s="38"/>
      <c r="AN133" s="38"/>
    </row>
    <row r="134" spans="37:40" x14ac:dyDescent="0.35">
      <c r="AK134" s="38"/>
      <c r="AL134" s="38"/>
      <c r="AM134" s="38"/>
      <c r="AN134" s="38"/>
    </row>
    <row r="135" spans="37:40" x14ac:dyDescent="0.35">
      <c r="AK135" s="38"/>
      <c r="AL135" s="38"/>
      <c r="AM135" s="38"/>
      <c r="AN135" s="38"/>
    </row>
    <row r="136" spans="37:40" x14ac:dyDescent="0.35">
      <c r="AK136" s="38"/>
      <c r="AL136" s="38"/>
      <c r="AM136" s="38"/>
      <c r="AN136" s="38"/>
    </row>
    <row r="137" spans="37:40" x14ac:dyDescent="0.35">
      <c r="AK137" s="38"/>
      <c r="AL137" s="38"/>
      <c r="AM137" s="38"/>
      <c r="AN137" s="38"/>
    </row>
    <row r="138" spans="37:40" x14ac:dyDescent="0.35">
      <c r="AK138" s="38"/>
      <c r="AL138" s="38"/>
      <c r="AM138" s="38"/>
      <c r="AN138" s="38"/>
    </row>
    <row r="139" spans="37:40" x14ac:dyDescent="0.35">
      <c r="AK139" s="38"/>
      <c r="AL139" s="38"/>
      <c r="AM139" s="38"/>
      <c r="AN139" s="38"/>
    </row>
    <row r="140" spans="37:40" x14ac:dyDescent="0.35">
      <c r="AK140" s="38"/>
      <c r="AL140" s="38"/>
      <c r="AM140" s="38"/>
      <c r="AN140" s="38"/>
    </row>
    <row r="141" spans="37:40" x14ac:dyDescent="0.35">
      <c r="AK141" s="38"/>
      <c r="AL141" s="38"/>
      <c r="AM141" s="38"/>
      <c r="AN141" s="38"/>
    </row>
    <row r="142" spans="37:40" x14ac:dyDescent="0.35">
      <c r="AK142" s="38"/>
      <c r="AL142" s="38"/>
      <c r="AM142" s="38"/>
      <c r="AN142" s="38"/>
    </row>
    <row r="143" spans="37:40" x14ac:dyDescent="0.35">
      <c r="AK143" s="38"/>
      <c r="AL143" s="38"/>
      <c r="AM143" s="38"/>
      <c r="AN143" s="38"/>
    </row>
    <row r="144" spans="37:40" x14ac:dyDescent="0.35">
      <c r="AK144" s="38"/>
      <c r="AL144" s="38"/>
      <c r="AM144" s="38"/>
      <c r="AN144" s="38"/>
    </row>
    <row r="145" spans="37:40" x14ac:dyDescent="0.35">
      <c r="AK145" s="38"/>
      <c r="AL145" s="38"/>
      <c r="AM145" s="38"/>
      <c r="AN145" s="38"/>
    </row>
    <row r="146" spans="37:40" x14ac:dyDescent="0.35">
      <c r="AK146" s="38"/>
      <c r="AL146" s="38"/>
      <c r="AM146" s="38"/>
      <c r="AN146" s="38"/>
    </row>
    <row r="147" spans="37:40" x14ac:dyDescent="0.35">
      <c r="AK147" s="38"/>
      <c r="AL147" s="38"/>
      <c r="AM147" s="38"/>
      <c r="AN147" s="38"/>
    </row>
    <row r="148" spans="37:40" x14ac:dyDescent="0.35">
      <c r="AK148" s="38"/>
      <c r="AL148" s="38"/>
      <c r="AM148" s="38"/>
      <c r="AN148" s="38"/>
    </row>
    <row r="149" spans="37:40" x14ac:dyDescent="0.35">
      <c r="AK149" s="38"/>
      <c r="AL149" s="38"/>
      <c r="AM149" s="38"/>
      <c r="AN149" s="38"/>
    </row>
    <row r="150" spans="37:40" x14ac:dyDescent="0.35">
      <c r="AK150" s="38"/>
      <c r="AL150" s="38"/>
      <c r="AM150" s="38"/>
      <c r="AN150" s="38"/>
    </row>
    <row r="151" spans="37:40" x14ac:dyDescent="0.35">
      <c r="AK151" s="38"/>
      <c r="AL151" s="38"/>
      <c r="AM151" s="38"/>
      <c r="AN151" s="38"/>
    </row>
    <row r="152" spans="37:40" x14ac:dyDescent="0.35">
      <c r="AK152" s="38"/>
      <c r="AL152" s="38"/>
      <c r="AM152" s="38"/>
      <c r="AN152" s="38"/>
    </row>
    <row r="153" spans="37:40" x14ac:dyDescent="0.35">
      <c r="AK153" s="38"/>
      <c r="AL153" s="38"/>
      <c r="AM153" s="38"/>
      <c r="AN153" s="38"/>
    </row>
    <row r="154" spans="37:40" x14ac:dyDescent="0.35">
      <c r="AK154" s="38"/>
      <c r="AL154" s="38"/>
      <c r="AM154" s="38"/>
      <c r="AN154" s="38"/>
    </row>
    <row r="155" spans="37:40" x14ac:dyDescent="0.35">
      <c r="AK155" s="38"/>
      <c r="AL155" s="38"/>
      <c r="AM155" s="38"/>
      <c r="AN155" s="38"/>
    </row>
    <row r="156" spans="37:40" x14ac:dyDescent="0.35">
      <c r="AK156" s="38"/>
      <c r="AL156" s="38"/>
      <c r="AM156" s="38"/>
      <c r="AN156" s="38"/>
    </row>
    <row r="157" spans="37:40" x14ac:dyDescent="0.35">
      <c r="AK157" s="38"/>
      <c r="AL157" s="38"/>
      <c r="AM157" s="38"/>
      <c r="AN157" s="38"/>
    </row>
    <row r="158" spans="37:40" x14ac:dyDescent="0.35">
      <c r="AK158" s="38"/>
      <c r="AL158" s="38"/>
      <c r="AM158" s="38"/>
      <c r="AN158" s="38"/>
    </row>
    <row r="159" spans="37:40" x14ac:dyDescent="0.35">
      <c r="AK159" s="38"/>
      <c r="AL159" s="38"/>
      <c r="AM159" s="38"/>
      <c r="AN159" s="38"/>
    </row>
    <row r="160" spans="37:40" x14ac:dyDescent="0.35">
      <c r="AK160" s="38"/>
      <c r="AL160" s="38"/>
      <c r="AM160" s="38"/>
      <c r="AN160" s="38"/>
    </row>
    <row r="161" spans="37:40" x14ac:dyDescent="0.35">
      <c r="AK161" s="38"/>
      <c r="AL161" s="38"/>
      <c r="AM161" s="38"/>
      <c r="AN161" s="38"/>
    </row>
    <row r="162" spans="37:40" x14ac:dyDescent="0.35">
      <c r="AK162" s="38"/>
      <c r="AL162" s="38"/>
      <c r="AM162" s="38"/>
      <c r="AN162" s="38"/>
    </row>
    <row r="163" spans="37:40" x14ac:dyDescent="0.35">
      <c r="AK163" s="38"/>
      <c r="AL163" s="38"/>
      <c r="AM163" s="38"/>
      <c r="AN163" s="38"/>
    </row>
    <row r="164" spans="37:40" x14ac:dyDescent="0.35">
      <c r="AK164" s="38"/>
      <c r="AL164" s="38"/>
      <c r="AM164" s="38"/>
      <c r="AN164" s="38"/>
    </row>
    <row r="165" spans="37:40" x14ac:dyDescent="0.35">
      <c r="AK165" s="38"/>
      <c r="AL165" s="38"/>
      <c r="AM165" s="38"/>
      <c r="AN165" s="38"/>
    </row>
    <row r="166" spans="37:40" x14ac:dyDescent="0.35">
      <c r="AK166" s="38"/>
      <c r="AL166" s="38"/>
      <c r="AM166" s="38"/>
      <c r="AN166" s="38"/>
    </row>
    <row r="167" spans="37:40" x14ac:dyDescent="0.35">
      <c r="AK167" s="38"/>
      <c r="AL167" s="38"/>
      <c r="AM167" s="38"/>
      <c r="AN167" s="38"/>
    </row>
    <row r="168" spans="37:40" x14ac:dyDescent="0.35">
      <c r="AK168" s="38"/>
      <c r="AL168" s="38"/>
      <c r="AM168" s="38"/>
      <c r="AN168" s="38"/>
    </row>
    <row r="169" spans="37:40" x14ac:dyDescent="0.35">
      <c r="AK169" s="38"/>
      <c r="AL169" s="38"/>
      <c r="AM169" s="38"/>
      <c r="AN169" s="38"/>
    </row>
    <row r="170" spans="37:40" x14ac:dyDescent="0.35">
      <c r="AK170" s="38"/>
      <c r="AL170" s="38"/>
      <c r="AM170" s="38"/>
      <c r="AN170" s="38"/>
    </row>
    <row r="171" spans="37:40" x14ac:dyDescent="0.35">
      <c r="AK171" s="38"/>
      <c r="AL171" s="38"/>
      <c r="AM171" s="38"/>
      <c r="AN171" s="38"/>
    </row>
    <row r="172" spans="37:40" x14ac:dyDescent="0.35">
      <c r="AK172" s="38"/>
      <c r="AL172" s="38"/>
      <c r="AM172" s="38"/>
      <c r="AN172" s="38"/>
    </row>
    <row r="173" spans="37:40" x14ac:dyDescent="0.35">
      <c r="AK173" s="38"/>
      <c r="AL173" s="38"/>
      <c r="AM173" s="38"/>
      <c r="AN173" s="38"/>
    </row>
    <row r="174" spans="37:40" x14ac:dyDescent="0.35">
      <c r="AK174" s="38"/>
      <c r="AL174" s="38"/>
      <c r="AM174" s="38"/>
      <c r="AN174" s="38"/>
    </row>
    <row r="175" spans="37:40" x14ac:dyDescent="0.35">
      <c r="AK175" s="38"/>
      <c r="AL175" s="38"/>
      <c r="AM175" s="38"/>
      <c r="AN175" s="38"/>
    </row>
    <row r="176" spans="37:40" x14ac:dyDescent="0.35">
      <c r="AK176" s="38"/>
      <c r="AL176" s="38"/>
      <c r="AM176" s="38"/>
      <c r="AN176" s="38"/>
    </row>
    <row r="177" spans="37:40" x14ac:dyDescent="0.35">
      <c r="AK177" s="38"/>
      <c r="AL177" s="38"/>
      <c r="AM177" s="38"/>
      <c r="AN177" s="38"/>
    </row>
    <row r="178" spans="37:40" x14ac:dyDescent="0.35">
      <c r="AK178" s="38"/>
      <c r="AL178" s="38"/>
      <c r="AM178" s="38"/>
      <c r="AN178" s="38"/>
    </row>
    <row r="179" spans="37:40" x14ac:dyDescent="0.35">
      <c r="AK179" s="38"/>
      <c r="AL179" s="38"/>
      <c r="AM179" s="38"/>
      <c r="AN179" s="38"/>
    </row>
    <row r="180" spans="37:40" x14ac:dyDescent="0.35">
      <c r="AK180" s="38"/>
      <c r="AL180" s="38"/>
      <c r="AM180" s="38"/>
      <c r="AN180" s="38"/>
    </row>
    <row r="181" spans="37:40" x14ac:dyDescent="0.35">
      <c r="AK181" s="38"/>
      <c r="AL181" s="38"/>
      <c r="AM181" s="38"/>
      <c r="AN181" s="38"/>
    </row>
    <row r="182" spans="37:40" x14ac:dyDescent="0.35">
      <c r="AK182" s="38"/>
      <c r="AL182" s="38"/>
      <c r="AM182" s="38"/>
      <c r="AN182" s="38"/>
    </row>
    <row r="183" spans="37:40" x14ac:dyDescent="0.35">
      <c r="AK183" s="38"/>
      <c r="AL183" s="38"/>
      <c r="AM183" s="38"/>
      <c r="AN183" s="38"/>
    </row>
    <row r="184" spans="37:40" x14ac:dyDescent="0.35">
      <c r="AK184" s="38"/>
      <c r="AL184" s="38"/>
      <c r="AM184" s="38"/>
      <c r="AN184" s="38"/>
    </row>
    <row r="185" spans="37:40" x14ac:dyDescent="0.35">
      <c r="AK185" s="38"/>
      <c r="AL185" s="38"/>
      <c r="AM185" s="38"/>
      <c r="AN185" s="38"/>
    </row>
    <row r="186" spans="37:40" x14ac:dyDescent="0.35">
      <c r="AK186" s="38"/>
      <c r="AL186" s="38"/>
      <c r="AM186" s="38"/>
      <c r="AN186" s="38"/>
    </row>
    <row r="187" spans="37:40" x14ac:dyDescent="0.35">
      <c r="AK187" s="38"/>
      <c r="AL187" s="38"/>
      <c r="AM187" s="38"/>
      <c r="AN187" s="38"/>
    </row>
    <row r="188" spans="37:40" x14ac:dyDescent="0.35">
      <c r="AK188" s="38"/>
      <c r="AL188" s="38"/>
      <c r="AM188" s="38"/>
      <c r="AN188" s="38"/>
    </row>
    <row r="189" spans="37:40" x14ac:dyDescent="0.35">
      <c r="AK189" s="38"/>
      <c r="AL189" s="38"/>
      <c r="AM189" s="38"/>
      <c r="AN189" s="38"/>
    </row>
    <row r="190" spans="37:40" x14ac:dyDescent="0.35">
      <c r="AK190" s="38"/>
      <c r="AL190" s="38"/>
      <c r="AM190" s="38"/>
      <c r="AN190" s="38"/>
    </row>
    <row r="191" spans="37:40" x14ac:dyDescent="0.35">
      <c r="AK191" s="38"/>
      <c r="AL191" s="38"/>
      <c r="AM191" s="38"/>
      <c r="AN191" s="38"/>
    </row>
    <row r="192" spans="37:40" x14ac:dyDescent="0.35">
      <c r="AK192" s="38"/>
      <c r="AL192" s="38"/>
      <c r="AM192" s="38"/>
      <c r="AN192" s="38"/>
    </row>
    <row r="193" spans="37:40" x14ac:dyDescent="0.35">
      <c r="AK193" s="38"/>
      <c r="AL193" s="38"/>
      <c r="AM193" s="38"/>
      <c r="AN193" s="38"/>
    </row>
    <row r="194" spans="37:40" x14ac:dyDescent="0.35">
      <c r="AK194" s="38"/>
      <c r="AL194" s="38"/>
      <c r="AM194" s="38"/>
      <c r="AN194" s="38"/>
    </row>
    <row r="195" spans="37:40" x14ac:dyDescent="0.35">
      <c r="AK195" s="38"/>
      <c r="AL195" s="38"/>
      <c r="AM195" s="38"/>
      <c r="AN195" s="38"/>
    </row>
    <row r="196" spans="37:40" x14ac:dyDescent="0.35">
      <c r="AK196" s="38"/>
      <c r="AL196" s="38"/>
      <c r="AM196" s="38"/>
      <c r="AN196" s="38"/>
    </row>
    <row r="197" spans="37:40" x14ac:dyDescent="0.35">
      <c r="AK197" s="38"/>
      <c r="AL197" s="38"/>
      <c r="AM197" s="38"/>
      <c r="AN197" s="38"/>
    </row>
    <row r="198" spans="37:40" x14ac:dyDescent="0.35">
      <c r="AK198" s="38"/>
      <c r="AL198" s="38"/>
      <c r="AM198" s="38"/>
      <c r="AN198" s="38"/>
    </row>
    <row r="199" spans="37:40" x14ac:dyDescent="0.35">
      <c r="AK199" s="38"/>
      <c r="AL199" s="38"/>
      <c r="AM199" s="38"/>
      <c r="AN199" s="38"/>
    </row>
    <row r="200" spans="37:40" x14ac:dyDescent="0.35">
      <c r="AK200" s="38"/>
      <c r="AL200" s="38"/>
      <c r="AM200" s="38"/>
      <c r="AN200" s="38"/>
    </row>
    <row r="201" spans="37:40" x14ac:dyDescent="0.35">
      <c r="AK201" s="38"/>
      <c r="AL201" s="38"/>
      <c r="AM201" s="38"/>
      <c r="AN201" s="38"/>
    </row>
    <row r="202" spans="37:40" x14ac:dyDescent="0.35">
      <c r="AK202" s="38"/>
      <c r="AL202" s="38"/>
      <c r="AM202" s="38"/>
      <c r="AN202" s="38"/>
    </row>
    <row r="203" spans="37:40" x14ac:dyDescent="0.35">
      <c r="AK203" s="38"/>
      <c r="AL203" s="38"/>
      <c r="AM203" s="38"/>
      <c r="AN203" s="38"/>
    </row>
    <row r="204" spans="37:40" x14ac:dyDescent="0.35">
      <c r="AK204" s="38"/>
      <c r="AL204" s="38"/>
      <c r="AM204" s="38"/>
      <c r="AN204" s="38"/>
    </row>
    <row r="205" spans="37:40" x14ac:dyDescent="0.35">
      <c r="AK205" s="38"/>
      <c r="AL205" s="38"/>
      <c r="AM205" s="38"/>
      <c r="AN205" s="38"/>
    </row>
    <row r="206" spans="37:40" x14ac:dyDescent="0.35">
      <c r="AK206" s="38"/>
      <c r="AL206" s="38"/>
      <c r="AM206" s="38"/>
      <c r="AN206" s="38"/>
    </row>
    <row r="207" spans="37:40" x14ac:dyDescent="0.35">
      <c r="AK207" s="38"/>
      <c r="AL207" s="38"/>
      <c r="AM207" s="38"/>
      <c r="AN207" s="38"/>
    </row>
    <row r="208" spans="37:40" x14ac:dyDescent="0.35">
      <c r="AK208" s="38"/>
      <c r="AL208" s="38"/>
      <c r="AM208" s="38"/>
      <c r="AN208" s="38"/>
    </row>
    <row r="209" spans="37:40" x14ac:dyDescent="0.35">
      <c r="AK209" s="38"/>
      <c r="AL209" s="38"/>
      <c r="AM209" s="38"/>
      <c r="AN209" s="38"/>
    </row>
    <row r="210" spans="37:40" x14ac:dyDescent="0.35">
      <c r="AK210" s="38"/>
      <c r="AL210" s="38"/>
      <c r="AM210" s="38"/>
      <c r="AN210" s="38"/>
    </row>
    <row r="211" spans="37:40" x14ac:dyDescent="0.35">
      <c r="AK211" s="38"/>
      <c r="AL211" s="38"/>
      <c r="AM211" s="38"/>
      <c r="AN211" s="38"/>
    </row>
    <row r="212" spans="37:40" x14ac:dyDescent="0.35">
      <c r="AK212" s="38"/>
      <c r="AL212" s="38"/>
      <c r="AM212" s="38"/>
      <c r="AN212" s="38"/>
    </row>
    <row r="213" spans="37:40" x14ac:dyDescent="0.35">
      <c r="AK213" s="38"/>
      <c r="AL213" s="38"/>
      <c r="AM213" s="38"/>
      <c r="AN213" s="38"/>
    </row>
    <row r="214" spans="37:40" x14ac:dyDescent="0.35">
      <c r="AK214" s="38"/>
      <c r="AL214" s="38"/>
      <c r="AM214" s="38"/>
      <c r="AN214" s="38"/>
    </row>
    <row r="215" spans="37:40" x14ac:dyDescent="0.35">
      <c r="AK215" s="38"/>
      <c r="AL215" s="38"/>
      <c r="AM215" s="38"/>
      <c r="AN215" s="38"/>
    </row>
    <row r="216" spans="37:40" x14ac:dyDescent="0.35">
      <c r="AK216" s="38"/>
      <c r="AL216" s="38"/>
      <c r="AM216" s="38"/>
      <c r="AN216" s="38"/>
    </row>
    <row r="217" spans="37:40" x14ac:dyDescent="0.35">
      <c r="AK217" s="38"/>
      <c r="AL217" s="38"/>
      <c r="AM217" s="38"/>
      <c r="AN217" s="38"/>
    </row>
    <row r="218" spans="37:40" x14ac:dyDescent="0.35">
      <c r="AK218" s="38"/>
      <c r="AL218" s="38"/>
      <c r="AM218" s="38"/>
      <c r="AN218" s="38"/>
    </row>
    <row r="219" spans="37:40" x14ac:dyDescent="0.35">
      <c r="AK219" s="38"/>
      <c r="AL219" s="38"/>
      <c r="AM219" s="38"/>
      <c r="AN219" s="38"/>
    </row>
    <row r="220" spans="37:40" x14ac:dyDescent="0.35">
      <c r="AK220" s="38"/>
      <c r="AL220" s="38"/>
      <c r="AM220" s="38"/>
      <c r="AN220" s="38"/>
    </row>
    <row r="221" spans="37:40" x14ac:dyDescent="0.35">
      <c r="AK221" s="38"/>
      <c r="AL221" s="38"/>
      <c r="AM221" s="38"/>
      <c r="AN221" s="38"/>
    </row>
    <row r="222" spans="37:40" x14ac:dyDescent="0.35">
      <c r="AK222" s="38"/>
      <c r="AL222" s="38"/>
      <c r="AM222" s="38"/>
      <c r="AN222" s="38"/>
    </row>
    <row r="223" spans="37:40" x14ac:dyDescent="0.35">
      <c r="AK223" s="38"/>
      <c r="AL223" s="38"/>
      <c r="AM223" s="38"/>
      <c r="AN223" s="38"/>
    </row>
    <row r="224" spans="37:40" x14ac:dyDescent="0.35">
      <c r="AK224" s="38"/>
      <c r="AL224" s="38"/>
      <c r="AM224" s="38"/>
      <c r="AN224" s="38"/>
    </row>
    <row r="225" spans="37:40" x14ac:dyDescent="0.35">
      <c r="AK225" s="38"/>
      <c r="AL225" s="38"/>
      <c r="AM225" s="38"/>
      <c r="AN225" s="38"/>
    </row>
    <row r="226" spans="37:40" x14ac:dyDescent="0.35">
      <c r="AK226" s="38"/>
      <c r="AL226" s="38"/>
      <c r="AM226" s="38"/>
      <c r="AN226" s="38"/>
    </row>
    <row r="227" spans="37:40" x14ac:dyDescent="0.35">
      <c r="AK227" s="38"/>
      <c r="AL227" s="38"/>
      <c r="AM227" s="38"/>
      <c r="AN227" s="38"/>
    </row>
    <row r="228" spans="37:40" x14ac:dyDescent="0.35">
      <c r="AK228" s="38"/>
      <c r="AL228" s="38"/>
      <c r="AM228" s="38"/>
      <c r="AN228" s="38"/>
    </row>
    <row r="229" spans="37:40" x14ac:dyDescent="0.35">
      <c r="AK229" s="38"/>
      <c r="AL229" s="38"/>
      <c r="AM229" s="38"/>
      <c r="AN229" s="38"/>
    </row>
    <row r="230" spans="37:40" x14ac:dyDescent="0.35">
      <c r="AK230" s="38"/>
      <c r="AL230" s="38"/>
      <c r="AM230" s="38"/>
      <c r="AN230" s="38"/>
    </row>
    <row r="231" spans="37:40" x14ac:dyDescent="0.35">
      <c r="AK231" s="38"/>
      <c r="AL231" s="38"/>
      <c r="AM231" s="38"/>
      <c r="AN231" s="38"/>
    </row>
    <row r="232" spans="37:40" x14ac:dyDescent="0.35">
      <c r="AK232" s="38"/>
      <c r="AL232" s="38"/>
      <c r="AM232" s="38"/>
      <c r="AN232" s="38"/>
    </row>
    <row r="233" spans="37:40" x14ac:dyDescent="0.35">
      <c r="AK233" s="38"/>
      <c r="AL233" s="38"/>
      <c r="AM233" s="38"/>
      <c r="AN233" s="38"/>
    </row>
    <row r="234" spans="37:40" x14ac:dyDescent="0.35">
      <c r="AK234" s="38"/>
      <c r="AL234" s="38"/>
      <c r="AM234" s="38"/>
      <c r="AN234" s="38"/>
    </row>
    <row r="235" spans="37:40" x14ac:dyDescent="0.35">
      <c r="AK235" s="38"/>
      <c r="AL235" s="38"/>
      <c r="AM235" s="38"/>
      <c r="AN235" s="38"/>
    </row>
    <row r="236" spans="37:40" x14ac:dyDescent="0.35">
      <c r="AK236" s="38"/>
      <c r="AL236" s="38"/>
      <c r="AM236" s="38"/>
      <c r="AN236" s="38"/>
    </row>
    <row r="237" spans="37:40" x14ac:dyDescent="0.35">
      <c r="AK237" s="38"/>
      <c r="AL237" s="38"/>
      <c r="AM237" s="38"/>
      <c r="AN237" s="38"/>
    </row>
    <row r="238" spans="37:40" x14ac:dyDescent="0.35">
      <c r="AK238" s="38"/>
      <c r="AL238" s="38"/>
      <c r="AM238" s="38"/>
      <c r="AN238" s="38"/>
    </row>
    <row r="239" spans="37:40" x14ac:dyDescent="0.35">
      <c r="AK239" s="38"/>
      <c r="AL239" s="38"/>
      <c r="AM239" s="38"/>
      <c r="AN239" s="38"/>
    </row>
    <row r="240" spans="37:40" x14ac:dyDescent="0.35">
      <c r="AK240" s="38"/>
      <c r="AL240" s="38"/>
      <c r="AM240" s="38"/>
      <c r="AN240" s="38"/>
    </row>
    <row r="241" spans="37:40" x14ac:dyDescent="0.35">
      <c r="AK241" s="38"/>
      <c r="AL241" s="38"/>
      <c r="AM241" s="38"/>
      <c r="AN241" s="38"/>
    </row>
    <row r="242" spans="37:40" x14ac:dyDescent="0.35">
      <c r="AK242" s="38"/>
      <c r="AL242" s="38"/>
      <c r="AM242" s="38"/>
      <c r="AN242" s="38"/>
    </row>
    <row r="243" spans="37:40" x14ac:dyDescent="0.35">
      <c r="AK243" s="38"/>
      <c r="AL243" s="38"/>
      <c r="AM243" s="38"/>
      <c r="AN243" s="38"/>
    </row>
    <row r="244" spans="37:40" x14ac:dyDescent="0.35">
      <c r="AK244" s="38"/>
      <c r="AL244" s="38"/>
      <c r="AM244" s="38"/>
      <c r="AN244" s="38"/>
    </row>
    <row r="245" spans="37:40" x14ac:dyDescent="0.35">
      <c r="AK245" s="38"/>
      <c r="AL245" s="38"/>
      <c r="AM245" s="38"/>
      <c r="AN245" s="38"/>
    </row>
    <row r="246" spans="37:40" x14ac:dyDescent="0.35">
      <c r="AK246" s="38"/>
      <c r="AL246" s="38"/>
      <c r="AM246" s="38"/>
      <c r="AN246" s="38"/>
    </row>
    <row r="247" spans="37:40" x14ac:dyDescent="0.35">
      <c r="AK247" s="38"/>
      <c r="AL247" s="38"/>
      <c r="AM247" s="38"/>
      <c r="AN247" s="38"/>
    </row>
    <row r="248" spans="37:40" x14ac:dyDescent="0.35">
      <c r="AK248" s="38"/>
      <c r="AL248" s="38"/>
      <c r="AM248" s="38"/>
      <c r="AN248" s="38"/>
    </row>
    <row r="249" spans="37:40" x14ac:dyDescent="0.35">
      <c r="AK249" s="38"/>
      <c r="AL249" s="38"/>
      <c r="AM249" s="38"/>
      <c r="AN249" s="38"/>
    </row>
    <row r="250" spans="37:40" x14ac:dyDescent="0.35">
      <c r="AK250" s="38"/>
      <c r="AL250" s="38"/>
      <c r="AM250" s="38"/>
      <c r="AN250" s="38"/>
    </row>
    <row r="251" spans="37:40" x14ac:dyDescent="0.35">
      <c r="AK251" s="38"/>
      <c r="AL251" s="38"/>
      <c r="AM251" s="38"/>
      <c r="AN251" s="38"/>
    </row>
    <row r="252" spans="37:40" x14ac:dyDescent="0.35">
      <c r="AK252" s="38"/>
      <c r="AL252" s="38"/>
      <c r="AM252" s="38"/>
      <c r="AN252" s="38"/>
    </row>
    <row r="253" spans="37:40" x14ac:dyDescent="0.35">
      <c r="AK253" s="38"/>
      <c r="AL253" s="38"/>
      <c r="AM253" s="38"/>
      <c r="AN253" s="38"/>
    </row>
    <row r="254" spans="37:40" x14ac:dyDescent="0.35">
      <c r="AK254" s="38"/>
      <c r="AL254" s="38"/>
      <c r="AM254" s="38"/>
      <c r="AN254" s="38"/>
    </row>
    <row r="255" spans="37:40" x14ac:dyDescent="0.35">
      <c r="AK255" s="38"/>
      <c r="AL255" s="38"/>
      <c r="AM255" s="38"/>
      <c r="AN255" s="38"/>
    </row>
    <row r="256" spans="37:40" x14ac:dyDescent="0.35">
      <c r="AK256" s="38"/>
      <c r="AL256" s="38"/>
      <c r="AM256" s="38"/>
      <c r="AN256" s="38"/>
    </row>
    <row r="257" spans="37:40" x14ac:dyDescent="0.35">
      <c r="AK257" s="38"/>
      <c r="AL257" s="38"/>
      <c r="AM257" s="38"/>
      <c r="AN257" s="38"/>
    </row>
    <row r="258" spans="37:40" x14ac:dyDescent="0.35">
      <c r="AK258" s="38"/>
      <c r="AL258" s="38"/>
      <c r="AM258" s="38"/>
      <c r="AN258" s="38"/>
    </row>
    <row r="259" spans="37:40" x14ac:dyDescent="0.35">
      <c r="AK259" s="38"/>
      <c r="AL259" s="38"/>
      <c r="AM259" s="38"/>
      <c r="AN259" s="38"/>
    </row>
    <row r="260" spans="37:40" x14ac:dyDescent="0.35">
      <c r="AK260" s="38"/>
      <c r="AL260" s="38"/>
      <c r="AM260" s="38"/>
      <c r="AN260" s="38"/>
    </row>
    <row r="261" spans="37:40" x14ac:dyDescent="0.35">
      <c r="AK261" s="38"/>
      <c r="AL261" s="38"/>
      <c r="AM261" s="38"/>
      <c r="AN261" s="38"/>
    </row>
    <row r="262" spans="37:40" x14ac:dyDescent="0.35">
      <c r="AK262" s="38"/>
      <c r="AL262" s="38"/>
      <c r="AM262" s="38"/>
      <c r="AN262" s="38"/>
    </row>
    <row r="263" spans="37:40" x14ac:dyDescent="0.35">
      <c r="AK263" s="38"/>
      <c r="AL263" s="38"/>
      <c r="AM263" s="38"/>
      <c r="AN263" s="38"/>
    </row>
    <row r="264" spans="37:40" x14ac:dyDescent="0.35">
      <c r="AK264" s="38"/>
      <c r="AL264" s="38"/>
      <c r="AM264" s="38"/>
      <c r="AN264" s="38"/>
    </row>
    <row r="265" spans="37:40" x14ac:dyDescent="0.35">
      <c r="AK265" s="38"/>
      <c r="AL265" s="38"/>
      <c r="AM265" s="38"/>
      <c r="AN265" s="38"/>
    </row>
    <row r="266" spans="37:40" x14ac:dyDescent="0.35">
      <c r="AK266" s="38"/>
      <c r="AL266" s="38"/>
      <c r="AM266" s="38"/>
      <c r="AN266" s="38"/>
    </row>
    <row r="267" spans="37:40" x14ac:dyDescent="0.35">
      <c r="AK267" s="38"/>
      <c r="AL267" s="38"/>
      <c r="AM267" s="38"/>
      <c r="AN267" s="38"/>
    </row>
    <row r="268" spans="37:40" x14ac:dyDescent="0.35">
      <c r="AK268" s="38"/>
      <c r="AL268" s="38"/>
      <c r="AM268" s="38"/>
      <c r="AN268" s="38"/>
    </row>
    <row r="269" spans="37:40" x14ac:dyDescent="0.35">
      <c r="AK269" s="38"/>
      <c r="AL269" s="38"/>
      <c r="AM269" s="38"/>
      <c r="AN269" s="38"/>
    </row>
    <row r="270" spans="37:40" x14ac:dyDescent="0.35">
      <c r="AK270" s="38"/>
      <c r="AL270" s="38"/>
      <c r="AM270" s="38"/>
      <c r="AN270" s="38"/>
    </row>
    <row r="271" spans="37:40" x14ac:dyDescent="0.35">
      <c r="AK271" s="38"/>
      <c r="AL271" s="38"/>
      <c r="AM271" s="38"/>
      <c r="AN271" s="38"/>
    </row>
    <row r="272" spans="37:40" x14ac:dyDescent="0.35">
      <c r="AK272" s="38"/>
      <c r="AL272" s="38"/>
      <c r="AM272" s="38"/>
      <c r="AN272" s="38"/>
    </row>
    <row r="273" spans="37:40" x14ac:dyDescent="0.35">
      <c r="AK273" s="38"/>
      <c r="AL273" s="38"/>
      <c r="AM273" s="38"/>
      <c r="AN273" s="38"/>
    </row>
    <row r="274" spans="37:40" x14ac:dyDescent="0.35">
      <c r="AK274" s="38"/>
      <c r="AL274" s="38"/>
      <c r="AM274" s="38"/>
      <c r="AN274" s="38"/>
    </row>
    <row r="275" spans="37:40" x14ac:dyDescent="0.35">
      <c r="AK275" s="38"/>
      <c r="AL275" s="38"/>
      <c r="AM275" s="38"/>
      <c r="AN275" s="38"/>
    </row>
    <row r="276" spans="37:40" x14ac:dyDescent="0.35">
      <c r="AK276" s="38"/>
      <c r="AL276" s="38"/>
      <c r="AM276" s="38"/>
      <c r="AN276" s="38"/>
    </row>
    <row r="277" spans="37:40" x14ac:dyDescent="0.35">
      <c r="AK277" s="38"/>
      <c r="AL277" s="38"/>
      <c r="AM277" s="38"/>
      <c r="AN277" s="38"/>
    </row>
    <row r="278" spans="37:40" x14ac:dyDescent="0.35">
      <c r="AK278" s="38"/>
      <c r="AL278" s="38"/>
      <c r="AM278" s="38"/>
      <c r="AN278" s="38"/>
    </row>
    <row r="279" spans="37:40" x14ac:dyDescent="0.35">
      <c r="AK279" s="38"/>
      <c r="AL279" s="38"/>
      <c r="AM279" s="38"/>
      <c r="AN279" s="38"/>
    </row>
    <row r="280" spans="37:40" x14ac:dyDescent="0.35">
      <c r="AK280" s="38"/>
      <c r="AL280" s="38"/>
      <c r="AM280" s="38"/>
      <c r="AN280" s="38"/>
    </row>
    <row r="281" spans="37:40" x14ac:dyDescent="0.35">
      <c r="AK281" s="38"/>
      <c r="AL281" s="38"/>
      <c r="AM281" s="38"/>
      <c r="AN281" s="38"/>
    </row>
    <row r="282" spans="37:40" x14ac:dyDescent="0.35">
      <c r="AK282" s="38"/>
      <c r="AL282" s="38"/>
      <c r="AM282" s="38"/>
      <c r="AN282" s="38"/>
    </row>
    <row r="283" spans="37:40" x14ac:dyDescent="0.35">
      <c r="AK283" s="38"/>
      <c r="AL283" s="38"/>
      <c r="AM283" s="38"/>
      <c r="AN283" s="38"/>
    </row>
    <row r="284" spans="37:40" x14ac:dyDescent="0.35">
      <c r="AK284" s="38"/>
      <c r="AL284" s="38"/>
      <c r="AM284" s="38"/>
      <c r="AN284" s="38"/>
    </row>
    <row r="285" spans="37:40" x14ac:dyDescent="0.35">
      <c r="AK285" s="38"/>
      <c r="AL285" s="38"/>
      <c r="AM285" s="38"/>
      <c r="AN285" s="38"/>
    </row>
    <row r="286" spans="37:40" x14ac:dyDescent="0.35">
      <c r="AK286" s="38"/>
      <c r="AL286" s="38"/>
      <c r="AM286" s="38"/>
      <c r="AN286" s="38"/>
    </row>
    <row r="287" spans="37:40" x14ac:dyDescent="0.35">
      <c r="AK287" s="38"/>
      <c r="AL287" s="38"/>
      <c r="AM287" s="38"/>
      <c r="AN287" s="38"/>
    </row>
    <row r="288" spans="37:40" x14ac:dyDescent="0.35">
      <c r="AK288" s="38"/>
      <c r="AL288" s="38"/>
      <c r="AM288" s="38"/>
      <c r="AN288" s="38"/>
    </row>
    <row r="289" spans="37:40" x14ac:dyDescent="0.35">
      <c r="AK289" s="38"/>
      <c r="AL289" s="38"/>
      <c r="AM289" s="38"/>
      <c r="AN289" s="38"/>
    </row>
    <row r="290" spans="37:40" x14ac:dyDescent="0.35">
      <c r="AK290" s="38"/>
      <c r="AL290" s="38"/>
      <c r="AM290" s="38"/>
      <c r="AN290" s="38"/>
    </row>
    <row r="291" spans="37:40" x14ac:dyDescent="0.35">
      <c r="AK291" s="38"/>
      <c r="AL291" s="38"/>
      <c r="AM291" s="38"/>
      <c r="AN291" s="38"/>
    </row>
    <row r="292" spans="37:40" x14ac:dyDescent="0.35">
      <c r="AK292" s="38"/>
      <c r="AL292" s="38"/>
      <c r="AM292" s="38"/>
      <c r="AN292" s="38"/>
    </row>
    <row r="293" spans="37:40" x14ac:dyDescent="0.35">
      <c r="AK293" s="38"/>
      <c r="AL293" s="38"/>
      <c r="AM293" s="38"/>
      <c r="AN293" s="38"/>
    </row>
    <row r="294" spans="37:40" x14ac:dyDescent="0.35">
      <c r="AK294" s="38"/>
      <c r="AL294" s="38"/>
      <c r="AM294" s="38"/>
      <c r="AN294" s="38"/>
    </row>
    <row r="295" spans="37:40" x14ac:dyDescent="0.35">
      <c r="AK295" s="38"/>
      <c r="AL295" s="38"/>
      <c r="AM295" s="38"/>
      <c r="AN295" s="38"/>
    </row>
    <row r="296" spans="37:40" x14ac:dyDescent="0.35">
      <c r="AK296" s="38"/>
      <c r="AL296" s="38"/>
      <c r="AM296" s="38"/>
      <c r="AN296" s="38"/>
    </row>
    <row r="297" spans="37:40" x14ac:dyDescent="0.35">
      <c r="AK297" s="38"/>
      <c r="AL297" s="38"/>
      <c r="AM297" s="38"/>
      <c r="AN297" s="38"/>
    </row>
    <row r="298" spans="37:40" x14ac:dyDescent="0.35">
      <c r="AK298" s="38"/>
      <c r="AL298" s="38"/>
      <c r="AM298" s="38"/>
      <c r="AN298" s="38"/>
    </row>
    <row r="299" spans="37:40" x14ac:dyDescent="0.35">
      <c r="AK299" s="38"/>
      <c r="AL299" s="38"/>
      <c r="AM299" s="38"/>
      <c r="AN299" s="38"/>
    </row>
    <row r="300" spans="37:40" x14ac:dyDescent="0.35">
      <c r="AK300" s="38"/>
      <c r="AL300" s="38"/>
      <c r="AM300" s="38"/>
      <c r="AN300" s="38"/>
    </row>
    <row r="301" spans="37:40" x14ac:dyDescent="0.35">
      <c r="AK301" s="38"/>
      <c r="AL301" s="38"/>
      <c r="AM301" s="38"/>
      <c r="AN301" s="38"/>
    </row>
    <row r="302" spans="37:40" x14ac:dyDescent="0.35">
      <c r="AK302" s="38"/>
      <c r="AL302" s="38"/>
      <c r="AM302" s="38"/>
      <c r="AN302" s="38"/>
    </row>
    <row r="303" spans="37:40" x14ac:dyDescent="0.35">
      <c r="AK303" s="38"/>
      <c r="AL303" s="38"/>
      <c r="AM303" s="38"/>
      <c r="AN303" s="38"/>
    </row>
    <row r="304" spans="37:40" x14ac:dyDescent="0.35">
      <c r="AK304" s="38"/>
      <c r="AL304" s="38"/>
      <c r="AM304" s="38"/>
      <c r="AN304" s="38"/>
    </row>
    <row r="305" spans="37:40" x14ac:dyDescent="0.35">
      <c r="AK305" s="38"/>
      <c r="AL305" s="38"/>
      <c r="AM305" s="38"/>
      <c r="AN305" s="38"/>
    </row>
    <row r="306" spans="37:40" x14ac:dyDescent="0.35">
      <c r="AK306" s="38"/>
      <c r="AL306" s="38"/>
      <c r="AM306" s="38"/>
      <c r="AN306" s="38"/>
    </row>
    <row r="307" spans="37:40" x14ac:dyDescent="0.35">
      <c r="AK307" s="38"/>
      <c r="AL307" s="38"/>
      <c r="AM307" s="38"/>
      <c r="AN307" s="38"/>
    </row>
    <row r="308" spans="37:40" x14ac:dyDescent="0.35">
      <c r="AK308" s="38"/>
      <c r="AL308" s="38"/>
      <c r="AM308" s="38"/>
      <c r="AN308" s="38"/>
    </row>
    <row r="309" spans="37:40" x14ac:dyDescent="0.35">
      <c r="AK309" s="38"/>
      <c r="AL309" s="38"/>
      <c r="AM309" s="38"/>
      <c r="AN309" s="38"/>
    </row>
    <row r="310" spans="37:40" x14ac:dyDescent="0.35">
      <c r="AK310" s="38"/>
      <c r="AL310" s="38"/>
      <c r="AM310" s="38"/>
      <c r="AN310" s="38"/>
    </row>
    <row r="311" spans="37:40" x14ac:dyDescent="0.35">
      <c r="AK311" s="38"/>
      <c r="AL311" s="38"/>
      <c r="AM311" s="38"/>
      <c r="AN311" s="38"/>
    </row>
    <row r="312" spans="37:40" x14ac:dyDescent="0.35">
      <c r="AK312" s="38"/>
      <c r="AL312" s="38"/>
      <c r="AM312" s="38"/>
      <c r="AN312" s="38"/>
    </row>
    <row r="313" spans="37:40" x14ac:dyDescent="0.35">
      <c r="AK313" s="38"/>
      <c r="AL313" s="38"/>
      <c r="AM313" s="38"/>
      <c r="AN313" s="38"/>
    </row>
    <row r="314" spans="37:40" x14ac:dyDescent="0.35">
      <c r="AK314" s="38"/>
      <c r="AL314" s="38"/>
      <c r="AM314" s="38"/>
      <c r="AN314" s="38"/>
    </row>
    <row r="315" spans="37:40" x14ac:dyDescent="0.35">
      <c r="AK315" s="38"/>
      <c r="AL315" s="38"/>
      <c r="AM315" s="38"/>
      <c r="AN315" s="38"/>
    </row>
    <row r="316" spans="37:40" x14ac:dyDescent="0.35">
      <c r="AK316" s="38"/>
      <c r="AL316" s="38"/>
      <c r="AM316" s="38"/>
      <c r="AN316" s="38"/>
    </row>
    <row r="317" spans="37:40" x14ac:dyDescent="0.35">
      <c r="AK317" s="38"/>
      <c r="AL317" s="38"/>
      <c r="AM317" s="38"/>
      <c r="AN317" s="38"/>
    </row>
    <row r="318" spans="37:40" x14ac:dyDescent="0.35">
      <c r="AK318" s="38"/>
      <c r="AL318" s="38"/>
      <c r="AM318" s="38"/>
      <c r="AN318" s="38"/>
    </row>
    <row r="319" spans="37:40" x14ac:dyDescent="0.35">
      <c r="AK319" s="38"/>
      <c r="AL319" s="38"/>
      <c r="AM319" s="38"/>
      <c r="AN319" s="38"/>
    </row>
    <row r="320" spans="37:40" x14ac:dyDescent="0.35">
      <c r="AK320" s="38"/>
      <c r="AL320" s="38"/>
      <c r="AM320" s="38"/>
      <c r="AN320" s="38"/>
    </row>
    <row r="321" spans="37:40" x14ac:dyDescent="0.35">
      <c r="AK321" s="38"/>
      <c r="AL321" s="38"/>
      <c r="AM321" s="38"/>
      <c r="AN321" s="38"/>
    </row>
    <row r="322" spans="37:40" x14ac:dyDescent="0.35">
      <c r="AK322" s="38"/>
      <c r="AL322" s="38"/>
      <c r="AM322" s="38"/>
      <c r="AN322" s="38"/>
    </row>
    <row r="323" spans="37:40" x14ac:dyDescent="0.35">
      <c r="AK323" s="38"/>
      <c r="AL323" s="38"/>
      <c r="AM323" s="38"/>
      <c r="AN323" s="38"/>
    </row>
    <row r="324" spans="37:40" x14ac:dyDescent="0.35">
      <c r="AK324" s="38"/>
      <c r="AL324" s="38"/>
      <c r="AM324" s="38"/>
      <c r="AN324" s="38"/>
    </row>
    <row r="325" spans="37:40" x14ac:dyDescent="0.35">
      <c r="AK325" s="38"/>
      <c r="AL325" s="38"/>
      <c r="AM325" s="38"/>
      <c r="AN325" s="38"/>
    </row>
    <row r="326" spans="37:40" x14ac:dyDescent="0.35">
      <c r="AK326" s="38"/>
      <c r="AL326" s="38"/>
      <c r="AM326" s="38"/>
      <c r="AN326" s="38"/>
    </row>
    <row r="327" spans="37:40" x14ac:dyDescent="0.35">
      <c r="AK327" s="38"/>
      <c r="AL327" s="38"/>
      <c r="AM327" s="38"/>
      <c r="AN327" s="38"/>
    </row>
    <row r="328" spans="37:40" x14ac:dyDescent="0.35">
      <c r="AK328" s="38"/>
      <c r="AL328" s="38"/>
      <c r="AM328" s="38"/>
      <c r="AN328" s="38"/>
    </row>
    <row r="329" spans="37:40" x14ac:dyDescent="0.35">
      <c r="AK329" s="38"/>
      <c r="AL329" s="38"/>
      <c r="AM329" s="38"/>
      <c r="AN329" s="38"/>
    </row>
    <row r="330" spans="37:40" x14ac:dyDescent="0.35">
      <c r="AK330" s="38"/>
      <c r="AL330" s="38"/>
      <c r="AM330" s="38"/>
      <c r="AN330" s="38"/>
    </row>
    <row r="331" spans="37:40" x14ac:dyDescent="0.35">
      <c r="AK331" s="38"/>
      <c r="AL331" s="38"/>
      <c r="AM331" s="38"/>
      <c r="AN331" s="38"/>
    </row>
    <row r="332" spans="37:40" x14ac:dyDescent="0.35">
      <c r="AK332" s="38"/>
      <c r="AL332" s="38"/>
      <c r="AM332" s="38"/>
      <c r="AN332" s="38"/>
    </row>
    <row r="333" spans="37:40" x14ac:dyDescent="0.35">
      <c r="AK333" s="38"/>
      <c r="AL333" s="38"/>
      <c r="AM333" s="38"/>
      <c r="AN333" s="38"/>
    </row>
    <row r="334" spans="37:40" x14ac:dyDescent="0.35">
      <c r="AK334" s="38"/>
      <c r="AL334" s="38"/>
      <c r="AM334" s="38"/>
      <c r="AN334" s="38"/>
    </row>
    <row r="335" spans="37:40" x14ac:dyDescent="0.35">
      <c r="AK335" s="38"/>
      <c r="AL335" s="38"/>
      <c r="AM335" s="38"/>
      <c r="AN335" s="38"/>
    </row>
    <row r="336" spans="37:40" x14ac:dyDescent="0.35">
      <c r="AK336" s="38"/>
      <c r="AL336" s="38"/>
      <c r="AM336" s="38"/>
      <c r="AN336" s="38"/>
    </row>
    <row r="337" spans="37:40" x14ac:dyDescent="0.35">
      <c r="AK337" s="38"/>
      <c r="AL337" s="38"/>
      <c r="AM337" s="38"/>
      <c r="AN337" s="38"/>
    </row>
    <row r="338" spans="37:40" x14ac:dyDescent="0.35">
      <c r="AK338" s="38"/>
      <c r="AL338" s="38"/>
      <c r="AM338" s="38"/>
      <c r="AN338" s="38"/>
    </row>
    <row r="339" spans="37:40" x14ac:dyDescent="0.35">
      <c r="AK339" s="38"/>
      <c r="AL339" s="38"/>
      <c r="AM339" s="38"/>
      <c r="AN339" s="38"/>
    </row>
    <row r="340" spans="37:40" x14ac:dyDescent="0.35">
      <c r="AK340" s="38"/>
      <c r="AL340" s="38"/>
      <c r="AM340" s="38"/>
      <c r="AN340" s="38"/>
    </row>
    <row r="341" spans="37:40" x14ac:dyDescent="0.35">
      <c r="AK341" s="38"/>
      <c r="AL341" s="38"/>
      <c r="AM341" s="38"/>
      <c r="AN341" s="38"/>
    </row>
    <row r="342" spans="37:40" x14ac:dyDescent="0.35">
      <c r="AK342" s="38"/>
      <c r="AL342" s="38"/>
      <c r="AM342" s="38"/>
      <c r="AN342" s="38"/>
    </row>
    <row r="343" spans="37:40" x14ac:dyDescent="0.35">
      <c r="AK343" s="38"/>
      <c r="AL343" s="38"/>
      <c r="AM343" s="38"/>
      <c r="AN343" s="38"/>
    </row>
    <row r="344" spans="37:40" x14ac:dyDescent="0.35">
      <c r="AK344" s="38"/>
      <c r="AL344" s="38"/>
      <c r="AM344" s="38"/>
      <c r="AN344" s="38"/>
    </row>
    <row r="345" spans="37:40" x14ac:dyDescent="0.35">
      <c r="AK345" s="38"/>
      <c r="AL345" s="38"/>
      <c r="AM345" s="38"/>
      <c r="AN345" s="38"/>
    </row>
    <row r="346" spans="37:40" x14ac:dyDescent="0.35">
      <c r="AK346" s="38"/>
      <c r="AL346" s="38"/>
      <c r="AM346" s="38"/>
      <c r="AN346" s="38"/>
    </row>
    <row r="347" spans="37:40" x14ac:dyDescent="0.35">
      <c r="AK347" s="38"/>
      <c r="AL347" s="38"/>
      <c r="AM347" s="38"/>
      <c r="AN347" s="38"/>
    </row>
    <row r="348" spans="37:40" x14ac:dyDescent="0.35">
      <c r="AK348" s="38"/>
      <c r="AL348" s="38"/>
      <c r="AM348" s="38"/>
      <c r="AN348" s="38"/>
    </row>
    <row r="349" spans="37:40" x14ac:dyDescent="0.35">
      <c r="AK349" s="38"/>
      <c r="AL349" s="38"/>
      <c r="AM349" s="38"/>
      <c r="AN349" s="38"/>
    </row>
    <row r="350" spans="37:40" x14ac:dyDescent="0.35">
      <c r="AK350" s="38"/>
      <c r="AL350" s="38"/>
      <c r="AM350" s="38"/>
      <c r="AN350" s="38"/>
    </row>
    <row r="351" spans="37:40" x14ac:dyDescent="0.35">
      <c r="AK351" s="38"/>
      <c r="AL351" s="38"/>
      <c r="AM351" s="38"/>
      <c r="AN351" s="38"/>
    </row>
    <row r="352" spans="37:40" x14ac:dyDescent="0.35">
      <c r="AK352" s="38"/>
      <c r="AL352" s="38"/>
      <c r="AM352" s="38"/>
      <c r="AN352" s="38"/>
    </row>
    <row r="353" spans="37:40" x14ac:dyDescent="0.35">
      <c r="AK353" s="38"/>
      <c r="AL353" s="38"/>
      <c r="AM353" s="38"/>
      <c r="AN353" s="38"/>
    </row>
    <row r="354" spans="37:40" x14ac:dyDescent="0.35">
      <c r="AK354" s="38"/>
      <c r="AL354" s="38"/>
      <c r="AM354" s="38"/>
      <c r="AN354" s="38"/>
    </row>
    <row r="355" spans="37:40" x14ac:dyDescent="0.35">
      <c r="AK355" s="38"/>
      <c r="AL355" s="38"/>
      <c r="AM355" s="38"/>
      <c r="AN355" s="38"/>
    </row>
    <row r="356" spans="37:40" x14ac:dyDescent="0.35">
      <c r="AK356" s="38"/>
      <c r="AL356" s="38"/>
      <c r="AM356" s="38"/>
      <c r="AN356" s="38"/>
    </row>
    <row r="357" spans="37:40" x14ac:dyDescent="0.35">
      <c r="AK357" s="38"/>
      <c r="AL357" s="38"/>
      <c r="AM357" s="38"/>
      <c r="AN357" s="38"/>
    </row>
    <row r="358" spans="37:40" x14ac:dyDescent="0.35">
      <c r="AK358" s="38"/>
      <c r="AL358" s="38"/>
      <c r="AM358" s="38"/>
      <c r="AN358" s="38"/>
    </row>
    <row r="359" spans="37:40" x14ac:dyDescent="0.35">
      <c r="AK359" s="38"/>
      <c r="AL359" s="38"/>
      <c r="AM359" s="38"/>
      <c r="AN359" s="38"/>
    </row>
    <row r="360" spans="37:40" x14ac:dyDescent="0.35">
      <c r="AK360" s="38"/>
      <c r="AL360" s="38"/>
      <c r="AM360" s="38"/>
      <c r="AN360" s="38"/>
    </row>
    <row r="361" spans="37:40" x14ac:dyDescent="0.35">
      <c r="AK361" s="38"/>
      <c r="AL361" s="38"/>
      <c r="AM361" s="38"/>
      <c r="AN361" s="38"/>
    </row>
    <row r="362" spans="37:40" x14ac:dyDescent="0.35">
      <c r="AK362" s="38"/>
      <c r="AL362" s="38"/>
      <c r="AM362" s="38"/>
      <c r="AN362" s="38"/>
    </row>
    <row r="363" spans="37:40" x14ac:dyDescent="0.35">
      <c r="AK363" s="38"/>
      <c r="AL363" s="38"/>
      <c r="AM363" s="38"/>
      <c r="AN363" s="38"/>
    </row>
    <row r="364" spans="37:40" x14ac:dyDescent="0.35">
      <c r="AK364" s="38"/>
      <c r="AL364" s="38"/>
      <c r="AM364" s="38"/>
      <c r="AN364" s="38"/>
    </row>
    <row r="365" spans="37:40" x14ac:dyDescent="0.35">
      <c r="AK365" s="38"/>
      <c r="AL365" s="38"/>
      <c r="AM365" s="38"/>
      <c r="AN365" s="38"/>
    </row>
    <row r="366" spans="37:40" x14ac:dyDescent="0.35">
      <c r="AK366" s="38"/>
      <c r="AL366" s="38"/>
      <c r="AM366" s="38"/>
      <c r="AN366" s="38"/>
    </row>
    <row r="367" spans="37:40" x14ac:dyDescent="0.35">
      <c r="AK367" s="38"/>
      <c r="AL367" s="38"/>
      <c r="AM367" s="38"/>
      <c r="AN367" s="38"/>
    </row>
    <row r="368" spans="37:40" x14ac:dyDescent="0.35">
      <c r="AK368" s="38"/>
      <c r="AL368" s="38"/>
      <c r="AM368" s="38"/>
      <c r="AN368" s="38"/>
    </row>
    <row r="369" spans="37:40" x14ac:dyDescent="0.35">
      <c r="AK369" s="38"/>
      <c r="AL369" s="38"/>
      <c r="AM369" s="38"/>
      <c r="AN369" s="38"/>
    </row>
    <row r="370" spans="37:40" x14ac:dyDescent="0.35">
      <c r="AK370" s="38"/>
      <c r="AL370" s="38"/>
      <c r="AM370" s="38"/>
      <c r="AN370" s="38"/>
    </row>
    <row r="371" spans="37:40" x14ac:dyDescent="0.35">
      <c r="AK371" s="38"/>
      <c r="AL371" s="38"/>
      <c r="AM371" s="38"/>
      <c r="AN371" s="38"/>
    </row>
    <row r="372" spans="37:40" x14ac:dyDescent="0.35">
      <c r="AK372" s="38"/>
      <c r="AL372" s="38"/>
      <c r="AM372" s="38"/>
      <c r="AN372" s="38"/>
    </row>
    <row r="373" spans="37:40" x14ac:dyDescent="0.35">
      <c r="AK373" s="38"/>
      <c r="AL373" s="38"/>
      <c r="AM373" s="38"/>
      <c r="AN373" s="38"/>
    </row>
    <row r="374" spans="37:40" x14ac:dyDescent="0.35">
      <c r="AK374" s="38"/>
      <c r="AL374" s="38"/>
      <c r="AM374" s="38"/>
      <c r="AN374" s="38"/>
    </row>
    <row r="375" spans="37:40" x14ac:dyDescent="0.35">
      <c r="AK375" s="38"/>
      <c r="AL375" s="38"/>
      <c r="AM375" s="38"/>
      <c r="AN375" s="38"/>
    </row>
    <row r="376" spans="37:40" x14ac:dyDescent="0.35">
      <c r="AK376" s="38"/>
      <c r="AL376" s="38"/>
      <c r="AM376" s="38"/>
      <c r="AN376" s="38"/>
    </row>
    <row r="377" spans="37:40" x14ac:dyDescent="0.35">
      <c r="AK377" s="38"/>
      <c r="AL377" s="38"/>
      <c r="AM377" s="38"/>
      <c r="AN377" s="38"/>
    </row>
    <row r="378" spans="37:40" x14ac:dyDescent="0.35">
      <c r="AK378" s="38"/>
      <c r="AL378" s="38"/>
      <c r="AM378" s="38"/>
      <c r="AN378" s="38"/>
    </row>
    <row r="379" spans="37:40" x14ac:dyDescent="0.35">
      <c r="AK379" s="38"/>
      <c r="AL379" s="38"/>
      <c r="AM379" s="38"/>
      <c r="AN379" s="38"/>
    </row>
    <row r="380" spans="37:40" x14ac:dyDescent="0.35">
      <c r="AK380" s="38"/>
      <c r="AL380" s="38"/>
      <c r="AM380" s="38"/>
      <c r="AN380" s="38"/>
    </row>
    <row r="381" spans="37:40" x14ac:dyDescent="0.35">
      <c r="AK381" s="38"/>
      <c r="AL381" s="38"/>
      <c r="AM381" s="38"/>
      <c r="AN381" s="38"/>
    </row>
    <row r="382" spans="37:40" x14ac:dyDescent="0.35">
      <c r="AK382" s="38"/>
      <c r="AL382" s="38"/>
      <c r="AM382" s="38"/>
      <c r="AN382" s="38"/>
    </row>
    <row r="383" spans="37:40" x14ac:dyDescent="0.35">
      <c r="AK383" s="38"/>
      <c r="AL383" s="38"/>
      <c r="AM383" s="38"/>
      <c r="AN383" s="38"/>
    </row>
    <row r="384" spans="37:40" x14ac:dyDescent="0.35">
      <c r="AK384" s="38"/>
      <c r="AL384" s="38"/>
      <c r="AM384" s="38"/>
      <c r="AN384" s="38"/>
    </row>
    <row r="385" spans="37:40" x14ac:dyDescent="0.35">
      <c r="AK385" s="38"/>
      <c r="AL385" s="38"/>
      <c r="AM385" s="38"/>
      <c r="AN385" s="38"/>
    </row>
    <row r="386" spans="37:40" x14ac:dyDescent="0.35">
      <c r="AK386" s="38"/>
      <c r="AL386" s="38"/>
      <c r="AM386" s="38"/>
      <c r="AN386" s="38"/>
    </row>
    <row r="387" spans="37:40" x14ac:dyDescent="0.35">
      <c r="AK387" s="38"/>
      <c r="AL387" s="38"/>
      <c r="AM387" s="38"/>
      <c r="AN387" s="38"/>
    </row>
    <row r="388" spans="37:40" x14ac:dyDescent="0.35">
      <c r="AK388" s="38"/>
      <c r="AL388" s="38"/>
      <c r="AM388" s="38"/>
      <c r="AN388" s="38"/>
    </row>
    <row r="389" spans="37:40" x14ac:dyDescent="0.35">
      <c r="AK389" s="38"/>
      <c r="AL389" s="38"/>
      <c r="AM389" s="38"/>
      <c r="AN389" s="38"/>
    </row>
    <row r="390" spans="37:40" x14ac:dyDescent="0.35">
      <c r="AK390" s="38"/>
      <c r="AL390" s="38"/>
      <c r="AM390" s="38"/>
      <c r="AN390" s="38"/>
    </row>
    <row r="391" spans="37:40" x14ac:dyDescent="0.35">
      <c r="AK391" s="38"/>
      <c r="AL391" s="38"/>
      <c r="AM391" s="38"/>
      <c r="AN391" s="38"/>
    </row>
    <row r="392" spans="37:40" x14ac:dyDescent="0.35">
      <c r="AK392" s="38"/>
      <c r="AL392" s="38"/>
      <c r="AM392" s="38"/>
      <c r="AN392" s="38"/>
    </row>
    <row r="393" spans="37:40" x14ac:dyDescent="0.35">
      <c r="AK393" s="38"/>
      <c r="AL393" s="38"/>
      <c r="AM393" s="38"/>
      <c r="AN393" s="38"/>
    </row>
    <row r="394" spans="37:40" x14ac:dyDescent="0.35">
      <c r="AK394" s="38"/>
      <c r="AL394" s="38"/>
      <c r="AM394" s="38"/>
      <c r="AN394" s="38"/>
    </row>
    <row r="395" spans="37:40" x14ac:dyDescent="0.35">
      <c r="AK395" s="38"/>
      <c r="AL395" s="38"/>
      <c r="AM395" s="38"/>
      <c r="AN395" s="38"/>
    </row>
    <row r="396" spans="37:40" x14ac:dyDescent="0.35">
      <c r="AK396" s="38"/>
      <c r="AL396" s="38"/>
      <c r="AM396" s="38"/>
      <c r="AN396" s="38"/>
    </row>
    <row r="397" spans="37:40" x14ac:dyDescent="0.35">
      <c r="AK397" s="38"/>
      <c r="AL397" s="38"/>
      <c r="AM397" s="38"/>
      <c r="AN397" s="38"/>
    </row>
    <row r="398" spans="37:40" x14ac:dyDescent="0.35">
      <c r="AK398" s="38"/>
      <c r="AL398" s="38"/>
      <c r="AM398" s="38"/>
      <c r="AN398" s="38"/>
    </row>
    <row r="399" spans="37:40" x14ac:dyDescent="0.35">
      <c r="AK399" s="38"/>
      <c r="AL399" s="38"/>
      <c r="AM399" s="38"/>
      <c r="AN399" s="38"/>
    </row>
    <row r="400" spans="37:40" x14ac:dyDescent="0.35">
      <c r="AK400" s="38"/>
      <c r="AL400" s="38"/>
      <c r="AM400" s="38"/>
      <c r="AN400" s="38"/>
    </row>
    <row r="401" spans="37:40" x14ac:dyDescent="0.35">
      <c r="AK401" s="38"/>
      <c r="AL401" s="38"/>
      <c r="AM401" s="38"/>
      <c r="AN401" s="38"/>
    </row>
    <row r="402" spans="37:40" x14ac:dyDescent="0.35">
      <c r="AK402" s="38"/>
      <c r="AL402" s="38"/>
      <c r="AM402" s="38"/>
      <c r="AN402" s="38"/>
    </row>
    <row r="403" spans="37:40" x14ac:dyDescent="0.35">
      <c r="AK403" s="38"/>
      <c r="AL403" s="38"/>
      <c r="AM403" s="38"/>
      <c r="AN403" s="38"/>
    </row>
    <row r="404" spans="37:40" x14ac:dyDescent="0.35">
      <c r="AK404" s="38"/>
      <c r="AL404" s="38"/>
      <c r="AM404" s="38"/>
      <c r="AN404" s="38"/>
    </row>
    <row r="405" spans="37:40" x14ac:dyDescent="0.35">
      <c r="AK405" s="38"/>
      <c r="AL405" s="38"/>
      <c r="AM405" s="38"/>
      <c r="AN405" s="38"/>
    </row>
    <row r="406" spans="37:40" x14ac:dyDescent="0.35">
      <c r="AK406" s="38"/>
      <c r="AL406" s="38"/>
      <c r="AM406" s="38"/>
      <c r="AN406" s="38"/>
    </row>
    <row r="407" spans="37:40" x14ac:dyDescent="0.35">
      <c r="AK407" s="38"/>
      <c r="AL407" s="38"/>
      <c r="AM407" s="38"/>
      <c r="AN407" s="38"/>
    </row>
    <row r="408" spans="37:40" x14ac:dyDescent="0.35">
      <c r="AK408" s="38"/>
      <c r="AL408" s="38"/>
      <c r="AM408" s="38"/>
      <c r="AN408" s="38"/>
    </row>
    <row r="409" spans="37:40" x14ac:dyDescent="0.35">
      <c r="AK409" s="38"/>
      <c r="AL409" s="38"/>
      <c r="AM409" s="38"/>
      <c r="AN409" s="38"/>
    </row>
    <row r="410" spans="37:40" x14ac:dyDescent="0.35">
      <c r="AK410" s="38"/>
      <c r="AL410" s="38"/>
      <c r="AM410" s="38"/>
      <c r="AN410" s="38"/>
    </row>
    <row r="411" spans="37:40" x14ac:dyDescent="0.35">
      <c r="AK411" s="38"/>
      <c r="AL411" s="38"/>
      <c r="AM411" s="38"/>
      <c r="AN411" s="38"/>
    </row>
    <row r="412" spans="37:40" x14ac:dyDescent="0.35">
      <c r="AK412" s="38"/>
      <c r="AL412" s="38"/>
      <c r="AM412" s="38"/>
      <c r="AN412" s="38"/>
    </row>
    <row r="413" spans="37:40" x14ac:dyDescent="0.35">
      <c r="AK413" s="38"/>
      <c r="AL413" s="38"/>
      <c r="AM413" s="38"/>
      <c r="AN413" s="38"/>
    </row>
    <row r="414" spans="37:40" x14ac:dyDescent="0.35">
      <c r="AK414" s="38"/>
      <c r="AL414" s="38"/>
      <c r="AM414" s="38"/>
      <c r="AN414" s="38"/>
    </row>
    <row r="415" spans="37:40" x14ac:dyDescent="0.35">
      <c r="AK415" s="38"/>
      <c r="AL415" s="38"/>
      <c r="AM415" s="38"/>
      <c r="AN415" s="38"/>
    </row>
    <row r="416" spans="37:40" x14ac:dyDescent="0.35">
      <c r="AK416" s="38"/>
      <c r="AL416" s="38"/>
      <c r="AM416" s="38"/>
      <c r="AN416" s="38"/>
    </row>
    <row r="417" spans="37:40" x14ac:dyDescent="0.35">
      <c r="AK417" s="38"/>
      <c r="AL417" s="38"/>
      <c r="AM417" s="38"/>
      <c r="AN417" s="38"/>
    </row>
    <row r="418" spans="37:40" x14ac:dyDescent="0.35">
      <c r="AK418" s="38"/>
      <c r="AL418" s="38"/>
      <c r="AM418" s="38"/>
      <c r="AN418" s="38"/>
    </row>
    <row r="419" spans="37:40" x14ac:dyDescent="0.35">
      <c r="AK419" s="38"/>
      <c r="AL419" s="38"/>
      <c r="AM419" s="38"/>
      <c r="AN419" s="38"/>
    </row>
    <row r="420" spans="37:40" x14ac:dyDescent="0.35">
      <c r="AK420" s="38"/>
      <c r="AL420" s="38"/>
      <c r="AM420" s="38"/>
      <c r="AN420" s="38"/>
    </row>
    <row r="421" spans="37:40" x14ac:dyDescent="0.35">
      <c r="AK421" s="38"/>
      <c r="AL421" s="38"/>
      <c r="AM421" s="38"/>
      <c r="AN421" s="38"/>
    </row>
    <row r="422" spans="37:40" x14ac:dyDescent="0.35">
      <c r="AK422" s="38"/>
      <c r="AL422" s="38"/>
      <c r="AM422" s="38"/>
      <c r="AN422" s="38"/>
    </row>
    <row r="423" spans="37:40" x14ac:dyDescent="0.35">
      <c r="AK423" s="38"/>
      <c r="AL423" s="38"/>
      <c r="AM423" s="38"/>
      <c r="AN423" s="38"/>
    </row>
    <row r="424" spans="37:40" x14ac:dyDescent="0.35">
      <c r="AK424" s="38"/>
      <c r="AL424" s="38"/>
      <c r="AM424" s="38"/>
      <c r="AN424" s="38"/>
    </row>
    <row r="425" spans="37:40" x14ac:dyDescent="0.35">
      <c r="AK425" s="38"/>
      <c r="AL425" s="38"/>
      <c r="AM425" s="38"/>
      <c r="AN425" s="38"/>
    </row>
    <row r="426" spans="37:40" x14ac:dyDescent="0.35">
      <c r="AK426" s="38"/>
      <c r="AL426" s="38"/>
      <c r="AM426" s="38"/>
      <c r="AN426" s="38"/>
    </row>
    <row r="427" spans="37:40" x14ac:dyDescent="0.35">
      <c r="AK427" s="38"/>
      <c r="AL427" s="38"/>
      <c r="AM427" s="38"/>
      <c r="AN427" s="38"/>
    </row>
    <row r="428" spans="37:40" x14ac:dyDescent="0.35">
      <c r="AK428" s="38"/>
      <c r="AL428" s="38"/>
      <c r="AM428" s="38"/>
      <c r="AN428" s="38"/>
    </row>
    <row r="429" spans="37:40" x14ac:dyDescent="0.35">
      <c r="AK429" s="38"/>
      <c r="AL429" s="38"/>
      <c r="AM429" s="38"/>
      <c r="AN429" s="38"/>
    </row>
    <row r="430" spans="37:40" x14ac:dyDescent="0.35">
      <c r="AK430" s="38"/>
      <c r="AL430" s="38"/>
      <c r="AM430" s="38"/>
      <c r="AN430" s="38"/>
    </row>
    <row r="431" spans="37:40" x14ac:dyDescent="0.35">
      <c r="AK431" s="38"/>
      <c r="AL431" s="38"/>
      <c r="AM431" s="38"/>
      <c r="AN431" s="38"/>
    </row>
    <row r="432" spans="37:40" x14ac:dyDescent="0.35">
      <c r="AK432" s="38"/>
      <c r="AL432" s="38"/>
      <c r="AM432" s="38"/>
      <c r="AN432" s="38"/>
    </row>
    <row r="433" spans="37:40" x14ac:dyDescent="0.35">
      <c r="AK433" s="38"/>
      <c r="AL433" s="38"/>
      <c r="AM433" s="38"/>
      <c r="AN433" s="38"/>
    </row>
    <row r="434" spans="37:40" x14ac:dyDescent="0.35">
      <c r="AK434" s="38"/>
      <c r="AL434" s="38"/>
      <c r="AM434" s="38"/>
      <c r="AN434" s="38"/>
    </row>
    <row r="435" spans="37:40" x14ac:dyDescent="0.35">
      <c r="AK435" s="38"/>
      <c r="AL435" s="38"/>
      <c r="AM435" s="38"/>
      <c r="AN435" s="38"/>
    </row>
    <row r="436" spans="37:40" x14ac:dyDescent="0.35">
      <c r="AK436" s="38"/>
      <c r="AL436" s="38"/>
      <c r="AM436" s="38"/>
      <c r="AN436" s="38"/>
    </row>
    <row r="437" spans="37:40" x14ac:dyDescent="0.35">
      <c r="AK437" s="38"/>
      <c r="AL437" s="38"/>
      <c r="AM437" s="38"/>
      <c r="AN437" s="38"/>
    </row>
    <row r="438" spans="37:40" x14ac:dyDescent="0.35">
      <c r="AK438" s="38"/>
      <c r="AL438" s="38"/>
      <c r="AM438" s="38"/>
      <c r="AN438" s="38"/>
    </row>
    <row r="439" spans="37:40" x14ac:dyDescent="0.35">
      <c r="AK439" s="38"/>
      <c r="AL439" s="38"/>
      <c r="AM439" s="38"/>
      <c r="AN439" s="38"/>
    </row>
    <row r="440" spans="37:40" x14ac:dyDescent="0.35">
      <c r="AK440" s="38"/>
      <c r="AL440" s="38"/>
      <c r="AM440" s="38"/>
      <c r="AN440" s="38"/>
    </row>
    <row r="441" spans="37:40" x14ac:dyDescent="0.35">
      <c r="AK441" s="38"/>
      <c r="AL441" s="38"/>
      <c r="AM441" s="38"/>
      <c r="AN441" s="38"/>
    </row>
    <row r="442" spans="37:40" x14ac:dyDescent="0.35">
      <c r="AK442" s="38"/>
      <c r="AL442" s="38"/>
      <c r="AM442" s="38"/>
      <c r="AN442" s="38"/>
    </row>
    <row r="443" spans="37:40" x14ac:dyDescent="0.35">
      <c r="AK443" s="38"/>
      <c r="AL443" s="38"/>
      <c r="AM443" s="38"/>
      <c r="AN443" s="38"/>
    </row>
    <row r="444" spans="37:40" x14ac:dyDescent="0.35">
      <c r="AK444" s="38"/>
      <c r="AL444" s="38"/>
      <c r="AM444" s="38"/>
      <c r="AN444" s="38"/>
    </row>
    <row r="445" spans="37:40" x14ac:dyDescent="0.35">
      <c r="AK445" s="38"/>
      <c r="AL445" s="38"/>
      <c r="AM445" s="38"/>
      <c r="AN445" s="38"/>
    </row>
    <row r="446" spans="37:40" x14ac:dyDescent="0.35">
      <c r="AK446" s="38"/>
      <c r="AL446" s="38"/>
      <c r="AM446" s="38"/>
      <c r="AN446" s="38"/>
    </row>
    <row r="447" spans="37:40" x14ac:dyDescent="0.35">
      <c r="AK447" s="38"/>
      <c r="AL447" s="38"/>
      <c r="AM447" s="38"/>
      <c r="AN447" s="38"/>
    </row>
    <row r="448" spans="37:40" x14ac:dyDescent="0.35">
      <c r="AK448" s="38"/>
      <c r="AL448" s="38"/>
      <c r="AM448" s="38"/>
      <c r="AN448" s="38"/>
    </row>
    <row r="449" spans="37:40" x14ac:dyDescent="0.35">
      <c r="AK449" s="38"/>
      <c r="AL449" s="38"/>
      <c r="AM449" s="38"/>
      <c r="AN449" s="38"/>
    </row>
    <row r="450" spans="37:40" x14ac:dyDescent="0.35">
      <c r="AK450" s="38"/>
      <c r="AL450" s="38"/>
      <c r="AM450" s="38"/>
      <c r="AN450" s="38"/>
    </row>
    <row r="451" spans="37:40" x14ac:dyDescent="0.35">
      <c r="AK451" s="38"/>
      <c r="AL451" s="38"/>
      <c r="AM451" s="38"/>
      <c r="AN451" s="38"/>
    </row>
    <row r="452" spans="37:40" x14ac:dyDescent="0.35">
      <c r="AK452" s="38"/>
      <c r="AL452" s="38"/>
      <c r="AM452" s="38"/>
      <c r="AN452" s="38"/>
    </row>
    <row r="453" spans="37:40" x14ac:dyDescent="0.35">
      <c r="AK453" s="38"/>
      <c r="AL453" s="38"/>
      <c r="AM453" s="38"/>
      <c r="AN453" s="38"/>
    </row>
    <row r="454" spans="37:40" x14ac:dyDescent="0.35">
      <c r="AK454" s="38"/>
      <c r="AL454" s="38"/>
      <c r="AM454" s="38"/>
      <c r="AN454" s="38"/>
    </row>
    <row r="455" spans="37:40" x14ac:dyDescent="0.35">
      <c r="AK455" s="38"/>
      <c r="AL455" s="38"/>
      <c r="AM455" s="38"/>
      <c r="AN455" s="38"/>
    </row>
    <row r="456" spans="37:40" x14ac:dyDescent="0.35">
      <c r="AK456" s="38"/>
      <c r="AL456" s="38"/>
      <c r="AM456" s="38"/>
      <c r="AN456" s="38"/>
    </row>
    <row r="457" spans="37:40" x14ac:dyDescent="0.35">
      <c r="AK457" s="38"/>
      <c r="AL457" s="38"/>
      <c r="AM457" s="38"/>
      <c r="AN457" s="38"/>
    </row>
    <row r="458" spans="37:40" x14ac:dyDescent="0.35">
      <c r="AK458" s="38"/>
      <c r="AL458" s="38"/>
      <c r="AM458" s="38"/>
      <c r="AN458" s="38"/>
    </row>
    <row r="459" spans="37:40" x14ac:dyDescent="0.35">
      <c r="AK459" s="38"/>
      <c r="AL459" s="38"/>
      <c r="AM459" s="38"/>
      <c r="AN459" s="38"/>
    </row>
    <row r="460" spans="37:40" x14ac:dyDescent="0.35">
      <c r="AK460" s="38"/>
      <c r="AL460" s="38"/>
      <c r="AM460" s="38"/>
      <c r="AN460" s="38"/>
    </row>
    <row r="461" spans="37:40" x14ac:dyDescent="0.35">
      <c r="AK461" s="38"/>
      <c r="AL461" s="38"/>
      <c r="AM461" s="38"/>
      <c r="AN461" s="38"/>
    </row>
    <row r="462" spans="37:40" x14ac:dyDescent="0.35">
      <c r="AK462" s="38"/>
      <c r="AL462" s="38"/>
      <c r="AM462" s="38"/>
      <c r="AN462" s="38"/>
    </row>
    <row r="463" spans="37:40" x14ac:dyDescent="0.35">
      <c r="AK463" s="38"/>
      <c r="AL463" s="38"/>
      <c r="AM463" s="38"/>
      <c r="AN463" s="38"/>
    </row>
    <row r="464" spans="37:40" x14ac:dyDescent="0.35">
      <c r="AK464" s="38"/>
      <c r="AL464" s="38"/>
      <c r="AM464" s="38"/>
      <c r="AN464" s="38"/>
    </row>
    <row r="465" spans="37:40" x14ac:dyDescent="0.35">
      <c r="AK465" s="38"/>
      <c r="AL465" s="38"/>
      <c r="AM465" s="38"/>
      <c r="AN465" s="38"/>
    </row>
    <row r="466" spans="37:40" x14ac:dyDescent="0.35">
      <c r="AK466" s="38"/>
      <c r="AL466" s="38"/>
      <c r="AM466" s="38"/>
      <c r="AN466" s="38"/>
    </row>
    <row r="467" spans="37:40" x14ac:dyDescent="0.35">
      <c r="AK467" s="38"/>
      <c r="AL467" s="38"/>
      <c r="AM467" s="38"/>
      <c r="AN467" s="38"/>
    </row>
    <row r="468" spans="37:40" x14ac:dyDescent="0.35">
      <c r="AK468" s="38"/>
      <c r="AL468" s="38"/>
      <c r="AM468" s="38"/>
      <c r="AN468" s="38"/>
    </row>
    <row r="469" spans="37:40" x14ac:dyDescent="0.35">
      <c r="AK469" s="38"/>
      <c r="AL469" s="38"/>
      <c r="AM469" s="38"/>
      <c r="AN469" s="38"/>
    </row>
    <row r="470" spans="37:40" x14ac:dyDescent="0.35">
      <c r="AK470" s="38"/>
      <c r="AL470" s="38"/>
      <c r="AM470" s="38"/>
      <c r="AN470" s="38"/>
    </row>
    <row r="471" spans="37:40" x14ac:dyDescent="0.35">
      <c r="AK471" s="38"/>
      <c r="AL471" s="38"/>
      <c r="AM471" s="38"/>
      <c r="AN471" s="38"/>
    </row>
    <row r="472" spans="37:40" x14ac:dyDescent="0.35">
      <c r="AK472" s="38"/>
      <c r="AL472" s="38"/>
      <c r="AM472" s="38"/>
      <c r="AN472" s="38"/>
    </row>
    <row r="473" spans="37:40" x14ac:dyDescent="0.35">
      <c r="AK473" s="38"/>
      <c r="AL473" s="38"/>
      <c r="AM473" s="38"/>
      <c r="AN473" s="38"/>
    </row>
    <row r="474" spans="37:40" x14ac:dyDescent="0.35">
      <c r="AK474" s="38"/>
      <c r="AL474" s="38"/>
      <c r="AM474" s="38"/>
      <c r="AN474" s="38"/>
    </row>
    <row r="475" spans="37:40" x14ac:dyDescent="0.35">
      <c r="AK475" s="38"/>
      <c r="AL475" s="38"/>
      <c r="AM475" s="38"/>
      <c r="AN475" s="38"/>
    </row>
    <row r="476" spans="37:40" x14ac:dyDescent="0.35">
      <c r="AK476" s="38"/>
      <c r="AL476" s="38"/>
      <c r="AM476" s="38"/>
      <c r="AN476" s="38"/>
    </row>
    <row r="477" spans="37:40" x14ac:dyDescent="0.35">
      <c r="AK477" s="38"/>
      <c r="AL477" s="38"/>
      <c r="AM477" s="38"/>
      <c r="AN477" s="38"/>
    </row>
    <row r="478" spans="37:40" x14ac:dyDescent="0.35">
      <c r="AK478" s="38"/>
      <c r="AL478" s="38"/>
      <c r="AM478" s="38"/>
      <c r="AN478" s="38"/>
    </row>
    <row r="479" spans="37:40" x14ac:dyDescent="0.35">
      <c r="AK479" s="38"/>
      <c r="AL479" s="38"/>
      <c r="AM479" s="38"/>
      <c r="AN479" s="38"/>
    </row>
    <row r="480" spans="37:40" x14ac:dyDescent="0.35">
      <c r="AK480" s="38"/>
      <c r="AL480" s="38"/>
      <c r="AM480" s="38"/>
      <c r="AN480" s="38"/>
    </row>
    <row r="481" spans="37:40" x14ac:dyDescent="0.35">
      <c r="AK481" s="38"/>
      <c r="AL481" s="38"/>
      <c r="AM481" s="38"/>
      <c r="AN481" s="38"/>
    </row>
    <row r="482" spans="37:40" x14ac:dyDescent="0.35">
      <c r="AK482" s="38"/>
      <c r="AL482" s="38"/>
      <c r="AM482" s="38"/>
      <c r="AN482" s="38"/>
    </row>
    <row r="483" spans="37:40" x14ac:dyDescent="0.35">
      <c r="AK483" s="38"/>
      <c r="AL483" s="38"/>
      <c r="AM483" s="38"/>
      <c r="AN483" s="38"/>
    </row>
    <row r="484" spans="37:40" x14ac:dyDescent="0.35">
      <c r="AK484" s="38"/>
      <c r="AL484" s="38"/>
      <c r="AM484" s="38"/>
      <c r="AN484" s="38"/>
    </row>
    <row r="485" spans="37:40" x14ac:dyDescent="0.35">
      <c r="AK485" s="38"/>
      <c r="AL485" s="38"/>
      <c r="AM485" s="38"/>
      <c r="AN485" s="38"/>
    </row>
    <row r="486" spans="37:40" x14ac:dyDescent="0.35">
      <c r="AK486" s="38"/>
      <c r="AL486" s="38"/>
      <c r="AM486" s="38"/>
      <c r="AN486" s="38"/>
    </row>
    <row r="487" spans="37:40" x14ac:dyDescent="0.35">
      <c r="AK487" s="38"/>
      <c r="AL487" s="38"/>
      <c r="AM487" s="38"/>
      <c r="AN487" s="38"/>
    </row>
    <row r="488" spans="37:40" x14ac:dyDescent="0.35">
      <c r="AK488" s="38"/>
      <c r="AL488" s="38"/>
      <c r="AM488" s="38"/>
      <c r="AN488" s="38"/>
    </row>
    <row r="489" spans="37:40" x14ac:dyDescent="0.35">
      <c r="AK489" s="38"/>
      <c r="AL489" s="38"/>
      <c r="AM489" s="38"/>
      <c r="AN489" s="38"/>
    </row>
    <row r="490" spans="37:40" x14ac:dyDescent="0.35">
      <c r="AK490" s="38"/>
      <c r="AL490" s="38"/>
      <c r="AM490" s="38"/>
      <c r="AN490" s="38"/>
    </row>
    <row r="491" spans="37:40" x14ac:dyDescent="0.35">
      <c r="AK491" s="38"/>
      <c r="AL491" s="38"/>
      <c r="AM491" s="38"/>
      <c r="AN491" s="38"/>
    </row>
    <row r="492" spans="37:40" x14ac:dyDescent="0.35">
      <c r="AK492" s="38"/>
      <c r="AL492" s="38"/>
      <c r="AM492" s="38"/>
      <c r="AN492" s="38"/>
    </row>
    <row r="493" spans="37:40" x14ac:dyDescent="0.35">
      <c r="AK493" s="38"/>
      <c r="AL493" s="38"/>
      <c r="AM493" s="38"/>
      <c r="AN493" s="38"/>
    </row>
    <row r="494" spans="37:40" x14ac:dyDescent="0.35">
      <c r="AK494" s="38"/>
      <c r="AL494" s="38"/>
      <c r="AM494" s="38"/>
      <c r="AN494" s="38"/>
    </row>
    <row r="495" spans="37:40" x14ac:dyDescent="0.35">
      <c r="AK495" s="38"/>
      <c r="AL495" s="38"/>
      <c r="AM495" s="38"/>
      <c r="AN495" s="38"/>
    </row>
    <row r="496" spans="37:40" x14ac:dyDescent="0.35">
      <c r="AK496" s="38"/>
      <c r="AL496" s="38"/>
      <c r="AM496" s="38"/>
      <c r="AN496" s="38"/>
    </row>
    <row r="497" spans="37:40" x14ac:dyDescent="0.35">
      <c r="AK497" s="38"/>
      <c r="AL497" s="38"/>
      <c r="AM497" s="38"/>
      <c r="AN497" s="38"/>
    </row>
    <row r="498" spans="37:40" x14ac:dyDescent="0.35">
      <c r="AK498" s="38"/>
      <c r="AL498" s="38"/>
      <c r="AM498" s="38"/>
      <c r="AN498" s="38"/>
    </row>
    <row r="499" spans="37:40" x14ac:dyDescent="0.35">
      <c r="AK499" s="38"/>
      <c r="AL499" s="38"/>
      <c r="AM499" s="38"/>
      <c r="AN499" s="38"/>
    </row>
    <row r="500" spans="37:40" x14ac:dyDescent="0.35">
      <c r="AK500" s="38"/>
      <c r="AL500" s="38"/>
      <c r="AM500" s="38"/>
      <c r="AN500" s="38"/>
    </row>
    <row r="501" spans="37:40" x14ac:dyDescent="0.35">
      <c r="AK501" s="38"/>
      <c r="AL501" s="38"/>
      <c r="AM501" s="38"/>
      <c r="AN501" s="38"/>
    </row>
    <row r="502" spans="37:40" x14ac:dyDescent="0.35">
      <c r="AK502" s="38"/>
      <c r="AL502" s="38"/>
      <c r="AM502" s="38"/>
      <c r="AN502" s="38"/>
    </row>
    <row r="503" spans="37:40" x14ac:dyDescent="0.35">
      <c r="AK503" s="38"/>
      <c r="AL503" s="38"/>
      <c r="AM503" s="38"/>
      <c r="AN503" s="38"/>
    </row>
    <row r="504" spans="37:40" x14ac:dyDescent="0.35">
      <c r="AK504" s="38"/>
      <c r="AL504" s="38"/>
      <c r="AM504" s="38"/>
      <c r="AN504" s="38"/>
    </row>
    <row r="505" spans="37:40" x14ac:dyDescent="0.35">
      <c r="AK505" s="38"/>
      <c r="AL505" s="38"/>
      <c r="AM505" s="38"/>
      <c r="AN505" s="38"/>
    </row>
    <row r="506" spans="37:40" x14ac:dyDescent="0.35">
      <c r="AK506" s="38"/>
      <c r="AL506" s="38"/>
      <c r="AM506" s="38"/>
      <c r="AN506" s="38"/>
    </row>
    <row r="507" spans="37:40" x14ac:dyDescent="0.35">
      <c r="AK507" s="38"/>
      <c r="AL507" s="38"/>
      <c r="AM507" s="38"/>
      <c r="AN507" s="38"/>
    </row>
    <row r="508" spans="37:40" x14ac:dyDescent="0.35">
      <c r="AK508" s="38"/>
      <c r="AL508" s="38"/>
      <c r="AM508" s="38"/>
      <c r="AN508" s="38"/>
    </row>
    <row r="509" spans="37:40" x14ac:dyDescent="0.35">
      <c r="AK509" s="38"/>
      <c r="AL509" s="38"/>
      <c r="AM509" s="38"/>
      <c r="AN509" s="38"/>
    </row>
    <row r="510" spans="37:40" x14ac:dyDescent="0.35">
      <c r="AK510" s="38"/>
      <c r="AL510" s="38"/>
      <c r="AM510" s="38"/>
      <c r="AN510" s="38"/>
    </row>
    <row r="511" spans="37:40" x14ac:dyDescent="0.35">
      <c r="AK511" s="38"/>
      <c r="AL511" s="38"/>
      <c r="AM511" s="38"/>
      <c r="AN511" s="38"/>
    </row>
    <row r="512" spans="37:40" x14ac:dyDescent="0.35">
      <c r="AK512" s="38"/>
      <c r="AL512" s="38"/>
      <c r="AM512" s="38"/>
      <c r="AN512" s="38"/>
    </row>
    <row r="513" spans="37:40" x14ac:dyDescent="0.35">
      <c r="AK513" s="38"/>
      <c r="AL513" s="38"/>
      <c r="AM513" s="38"/>
      <c r="AN513" s="38"/>
    </row>
    <row r="514" spans="37:40" x14ac:dyDescent="0.35">
      <c r="AK514" s="38"/>
      <c r="AL514" s="38"/>
      <c r="AM514" s="38"/>
      <c r="AN514" s="38"/>
    </row>
    <row r="515" spans="37:40" x14ac:dyDescent="0.35">
      <c r="AK515" s="38"/>
      <c r="AL515" s="38"/>
      <c r="AM515" s="38"/>
      <c r="AN515" s="38"/>
    </row>
    <row r="516" spans="37:40" x14ac:dyDescent="0.35">
      <c r="AK516" s="38"/>
      <c r="AL516" s="38"/>
      <c r="AM516" s="38"/>
      <c r="AN516" s="38"/>
    </row>
    <row r="517" spans="37:40" x14ac:dyDescent="0.35">
      <c r="AK517" s="38"/>
      <c r="AL517" s="38"/>
      <c r="AM517" s="38"/>
      <c r="AN517" s="38"/>
    </row>
    <row r="518" spans="37:40" x14ac:dyDescent="0.35">
      <c r="AK518" s="38"/>
      <c r="AL518" s="38"/>
      <c r="AM518" s="38"/>
      <c r="AN518" s="38"/>
    </row>
    <row r="519" spans="37:40" x14ac:dyDescent="0.35">
      <c r="AK519" s="38"/>
      <c r="AL519" s="38"/>
      <c r="AM519" s="38"/>
      <c r="AN519" s="38"/>
    </row>
    <row r="520" spans="37:40" x14ac:dyDescent="0.35">
      <c r="AK520" s="38"/>
      <c r="AL520" s="38"/>
      <c r="AM520" s="38"/>
      <c r="AN520" s="38"/>
    </row>
    <row r="521" spans="37:40" x14ac:dyDescent="0.35">
      <c r="AK521" s="38"/>
      <c r="AL521" s="38"/>
      <c r="AM521" s="38"/>
      <c r="AN521" s="38"/>
    </row>
    <row r="522" spans="37:40" x14ac:dyDescent="0.35">
      <c r="AK522" s="38"/>
      <c r="AL522" s="38"/>
      <c r="AM522" s="38"/>
      <c r="AN522" s="38"/>
    </row>
    <row r="523" spans="37:40" x14ac:dyDescent="0.35">
      <c r="AK523" s="38"/>
      <c r="AL523" s="38"/>
      <c r="AM523" s="38"/>
      <c r="AN523" s="38"/>
    </row>
    <row r="524" spans="37:40" x14ac:dyDescent="0.35">
      <c r="AK524" s="38"/>
      <c r="AL524" s="38"/>
      <c r="AM524" s="38"/>
      <c r="AN524" s="38"/>
    </row>
    <row r="525" spans="37:40" x14ac:dyDescent="0.35">
      <c r="AK525" s="38"/>
      <c r="AL525" s="38"/>
      <c r="AM525" s="38"/>
      <c r="AN525" s="38"/>
    </row>
    <row r="526" spans="37:40" x14ac:dyDescent="0.35">
      <c r="AK526" s="38"/>
      <c r="AL526" s="38"/>
      <c r="AM526" s="38"/>
      <c r="AN526" s="38"/>
    </row>
    <row r="527" spans="37:40" x14ac:dyDescent="0.35">
      <c r="AK527" s="38"/>
      <c r="AL527" s="38"/>
      <c r="AM527" s="38"/>
      <c r="AN527" s="38"/>
    </row>
    <row r="528" spans="37:40" x14ac:dyDescent="0.35">
      <c r="AK528" s="38"/>
      <c r="AL528" s="38"/>
      <c r="AM528" s="38"/>
      <c r="AN528" s="38"/>
    </row>
    <row r="529" spans="37:40" x14ac:dyDescent="0.35">
      <c r="AK529" s="38"/>
      <c r="AL529" s="38"/>
      <c r="AM529" s="38"/>
      <c r="AN529" s="38"/>
    </row>
    <row r="530" spans="37:40" x14ac:dyDescent="0.35">
      <c r="AK530" s="38"/>
      <c r="AL530" s="38"/>
      <c r="AM530" s="38"/>
      <c r="AN530" s="38"/>
    </row>
    <row r="531" spans="37:40" x14ac:dyDescent="0.35">
      <c r="AK531" s="38"/>
      <c r="AL531" s="38"/>
      <c r="AM531" s="38"/>
      <c r="AN531" s="38"/>
    </row>
    <row r="532" spans="37:40" x14ac:dyDescent="0.35">
      <c r="AK532" s="38"/>
      <c r="AL532" s="38"/>
      <c r="AM532" s="38"/>
      <c r="AN532" s="38"/>
    </row>
    <row r="533" spans="37:40" x14ac:dyDescent="0.35">
      <c r="AK533" s="38"/>
      <c r="AL533" s="38"/>
      <c r="AM533" s="38"/>
      <c r="AN533" s="38"/>
    </row>
    <row r="534" spans="37:40" x14ac:dyDescent="0.35">
      <c r="AK534" s="38"/>
      <c r="AL534" s="38"/>
      <c r="AM534" s="38"/>
      <c r="AN534" s="38"/>
    </row>
    <row r="535" spans="37:40" x14ac:dyDescent="0.35">
      <c r="AK535" s="38"/>
      <c r="AL535" s="38"/>
      <c r="AM535" s="38"/>
      <c r="AN535" s="38"/>
    </row>
    <row r="536" spans="37:40" x14ac:dyDescent="0.35">
      <c r="AK536" s="38"/>
      <c r="AL536" s="38"/>
      <c r="AM536" s="38"/>
      <c r="AN536" s="38"/>
    </row>
    <row r="537" spans="37:40" x14ac:dyDescent="0.35">
      <c r="AK537" s="38"/>
      <c r="AL537" s="38"/>
      <c r="AM537" s="38"/>
      <c r="AN537" s="38"/>
    </row>
    <row r="538" spans="37:40" x14ac:dyDescent="0.35">
      <c r="AK538" s="38"/>
      <c r="AL538" s="38"/>
      <c r="AM538" s="38"/>
      <c r="AN538" s="38"/>
    </row>
    <row r="539" spans="37:40" x14ac:dyDescent="0.35">
      <c r="AK539" s="38"/>
      <c r="AL539" s="38"/>
      <c r="AM539" s="38"/>
      <c r="AN539" s="38"/>
    </row>
    <row r="540" spans="37:40" x14ac:dyDescent="0.35">
      <c r="AK540" s="38"/>
      <c r="AL540" s="38"/>
      <c r="AM540" s="38"/>
      <c r="AN540" s="38"/>
    </row>
    <row r="541" spans="37:40" x14ac:dyDescent="0.35">
      <c r="AK541" s="38"/>
      <c r="AL541" s="38"/>
      <c r="AM541" s="38"/>
      <c r="AN541" s="38"/>
    </row>
    <row r="542" spans="37:40" x14ac:dyDescent="0.35">
      <c r="AK542" s="38"/>
      <c r="AL542" s="38"/>
      <c r="AM542" s="38"/>
      <c r="AN542" s="38"/>
    </row>
    <row r="543" spans="37:40" x14ac:dyDescent="0.35">
      <c r="AK543" s="38"/>
      <c r="AL543" s="38"/>
      <c r="AM543" s="38"/>
      <c r="AN543" s="38"/>
    </row>
    <row r="544" spans="37:40" x14ac:dyDescent="0.35">
      <c r="AK544" s="38"/>
      <c r="AL544" s="38"/>
      <c r="AM544" s="38"/>
      <c r="AN544" s="38"/>
    </row>
    <row r="545" spans="37:40" x14ac:dyDescent="0.35">
      <c r="AK545" s="38"/>
      <c r="AL545" s="38"/>
      <c r="AM545" s="38"/>
      <c r="AN545" s="38"/>
    </row>
    <row r="546" spans="37:40" x14ac:dyDescent="0.35">
      <c r="AK546" s="38"/>
      <c r="AL546" s="38"/>
      <c r="AM546" s="38"/>
      <c r="AN546" s="38"/>
    </row>
    <row r="547" spans="37:40" x14ac:dyDescent="0.35">
      <c r="AK547" s="38"/>
      <c r="AL547" s="38"/>
      <c r="AM547" s="38"/>
      <c r="AN547" s="38"/>
    </row>
    <row r="548" spans="37:40" x14ac:dyDescent="0.35">
      <c r="AK548" s="38"/>
      <c r="AL548" s="38"/>
      <c r="AM548" s="38"/>
      <c r="AN548" s="38"/>
    </row>
    <row r="549" spans="37:40" x14ac:dyDescent="0.35">
      <c r="AK549" s="38"/>
      <c r="AL549" s="38"/>
      <c r="AM549" s="38"/>
      <c r="AN549" s="38"/>
    </row>
    <row r="550" spans="37:40" x14ac:dyDescent="0.35">
      <c r="AK550" s="38"/>
      <c r="AL550" s="38"/>
      <c r="AM550" s="38"/>
      <c r="AN550" s="38"/>
    </row>
    <row r="551" spans="37:40" x14ac:dyDescent="0.35">
      <c r="AK551" s="38"/>
      <c r="AL551" s="38"/>
      <c r="AM551" s="38"/>
      <c r="AN551" s="38"/>
    </row>
    <row r="552" spans="37:40" x14ac:dyDescent="0.35">
      <c r="AK552" s="38"/>
      <c r="AL552" s="38"/>
      <c r="AM552" s="38"/>
      <c r="AN552" s="38"/>
    </row>
    <row r="553" spans="37:40" x14ac:dyDescent="0.35">
      <c r="AK553" s="38"/>
      <c r="AL553" s="38"/>
      <c r="AM553" s="38"/>
      <c r="AN553" s="38"/>
    </row>
    <row r="554" spans="37:40" x14ac:dyDescent="0.35">
      <c r="AK554" s="38"/>
      <c r="AL554" s="38"/>
      <c r="AM554" s="38"/>
      <c r="AN554" s="38"/>
    </row>
    <row r="555" spans="37:40" x14ac:dyDescent="0.35">
      <c r="AK555" s="38"/>
      <c r="AL555" s="38"/>
      <c r="AM555" s="38"/>
      <c r="AN555" s="38"/>
    </row>
    <row r="556" spans="37:40" x14ac:dyDescent="0.35">
      <c r="AK556" s="38"/>
      <c r="AL556" s="38"/>
      <c r="AM556" s="38"/>
      <c r="AN556" s="38"/>
    </row>
    <row r="557" spans="37:40" x14ac:dyDescent="0.35">
      <c r="AK557" s="38"/>
      <c r="AL557" s="38"/>
      <c r="AM557" s="38"/>
      <c r="AN557" s="38"/>
    </row>
    <row r="558" spans="37:40" x14ac:dyDescent="0.35">
      <c r="AK558" s="38"/>
      <c r="AL558" s="38"/>
      <c r="AM558" s="38"/>
      <c r="AN558" s="38"/>
    </row>
    <row r="559" spans="37:40" x14ac:dyDescent="0.35">
      <c r="AK559" s="38"/>
      <c r="AL559" s="38"/>
      <c r="AM559" s="38"/>
      <c r="AN559" s="38"/>
    </row>
    <row r="560" spans="37:40" x14ac:dyDescent="0.35">
      <c r="AK560" s="38"/>
      <c r="AL560" s="38"/>
      <c r="AM560" s="38"/>
      <c r="AN560" s="38"/>
    </row>
    <row r="561" spans="37:40" x14ac:dyDescent="0.35">
      <c r="AK561" s="38"/>
      <c r="AL561" s="38"/>
      <c r="AM561" s="38"/>
      <c r="AN561" s="38"/>
    </row>
    <row r="562" spans="37:40" x14ac:dyDescent="0.35">
      <c r="AK562" s="38"/>
      <c r="AL562" s="38"/>
      <c r="AM562" s="38"/>
      <c r="AN562" s="38"/>
    </row>
    <row r="563" spans="37:40" x14ac:dyDescent="0.35">
      <c r="AK563" s="38"/>
      <c r="AL563" s="38"/>
      <c r="AM563" s="38"/>
      <c r="AN563" s="38"/>
    </row>
    <row r="564" spans="37:40" x14ac:dyDescent="0.35">
      <c r="AK564" s="38"/>
      <c r="AL564" s="38"/>
      <c r="AM564" s="38"/>
      <c r="AN564" s="38"/>
    </row>
    <row r="565" spans="37:40" x14ac:dyDescent="0.35">
      <c r="AK565" s="38"/>
      <c r="AL565" s="38"/>
      <c r="AM565" s="38"/>
      <c r="AN565" s="38"/>
    </row>
    <row r="566" spans="37:40" x14ac:dyDescent="0.35">
      <c r="AK566" s="38"/>
      <c r="AL566" s="38"/>
      <c r="AM566" s="38"/>
      <c r="AN566" s="38"/>
    </row>
    <row r="567" spans="37:40" x14ac:dyDescent="0.35">
      <c r="AK567" s="38"/>
      <c r="AL567" s="38"/>
      <c r="AM567" s="38"/>
      <c r="AN567" s="38"/>
    </row>
    <row r="568" spans="37:40" x14ac:dyDescent="0.35">
      <c r="AK568" s="38"/>
      <c r="AL568" s="38"/>
      <c r="AM568" s="38"/>
      <c r="AN568" s="38"/>
    </row>
    <row r="569" spans="37:40" x14ac:dyDescent="0.35">
      <c r="AK569" s="38"/>
      <c r="AL569" s="38"/>
      <c r="AM569" s="38"/>
      <c r="AN569" s="38"/>
    </row>
    <row r="570" spans="37:40" x14ac:dyDescent="0.35">
      <c r="AK570" s="38"/>
      <c r="AL570" s="38"/>
      <c r="AM570" s="38"/>
      <c r="AN570" s="38"/>
    </row>
    <row r="571" spans="37:40" x14ac:dyDescent="0.35">
      <c r="AK571" s="38"/>
      <c r="AL571" s="38"/>
      <c r="AM571" s="38"/>
      <c r="AN571" s="38"/>
    </row>
    <row r="572" spans="37:40" x14ac:dyDescent="0.35">
      <c r="AK572" s="38"/>
      <c r="AL572" s="38"/>
      <c r="AM572" s="38"/>
      <c r="AN572" s="38"/>
    </row>
    <row r="573" spans="37:40" x14ac:dyDescent="0.35">
      <c r="AK573" s="38"/>
      <c r="AL573" s="38"/>
      <c r="AM573" s="38"/>
      <c r="AN573" s="38"/>
    </row>
    <row r="574" spans="37:40" x14ac:dyDescent="0.35">
      <c r="AK574" s="38"/>
      <c r="AL574" s="38"/>
      <c r="AM574" s="38"/>
      <c r="AN574" s="38"/>
    </row>
    <row r="575" spans="37:40" x14ac:dyDescent="0.35">
      <c r="AK575" s="38"/>
      <c r="AL575" s="38"/>
      <c r="AM575" s="38"/>
      <c r="AN575" s="38"/>
    </row>
    <row r="576" spans="37:40" x14ac:dyDescent="0.35">
      <c r="AK576" s="38"/>
      <c r="AL576" s="38"/>
      <c r="AM576" s="38"/>
      <c r="AN576" s="38"/>
    </row>
    <row r="577" spans="37:40" x14ac:dyDescent="0.35">
      <c r="AK577" s="38"/>
      <c r="AL577" s="38"/>
      <c r="AM577" s="38"/>
      <c r="AN577" s="38"/>
    </row>
    <row r="578" spans="37:40" x14ac:dyDescent="0.35">
      <c r="AK578" s="38"/>
      <c r="AL578" s="38"/>
      <c r="AM578" s="38"/>
      <c r="AN578" s="38"/>
    </row>
    <row r="579" spans="37:40" x14ac:dyDescent="0.35">
      <c r="AK579" s="38"/>
      <c r="AL579" s="38"/>
      <c r="AM579" s="38"/>
      <c r="AN579" s="38"/>
    </row>
    <row r="580" spans="37:40" x14ac:dyDescent="0.35">
      <c r="AK580" s="38"/>
      <c r="AL580" s="38"/>
      <c r="AM580" s="38"/>
      <c r="AN580" s="38"/>
    </row>
    <row r="581" spans="37:40" x14ac:dyDescent="0.35">
      <c r="AK581" s="38"/>
      <c r="AL581" s="38"/>
      <c r="AM581" s="38"/>
      <c r="AN581" s="38"/>
    </row>
    <row r="582" spans="37:40" x14ac:dyDescent="0.35">
      <c r="AK582" s="38"/>
      <c r="AL582" s="38"/>
      <c r="AM582" s="38"/>
      <c r="AN582" s="38"/>
    </row>
    <row r="583" spans="37:40" x14ac:dyDescent="0.35">
      <c r="AK583" s="38"/>
      <c r="AL583" s="38"/>
      <c r="AM583" s="38"/>
      <c r="AN583" s="38"/>
    </row>
    <row r="584" spans="37:40" x14ac:dyDescent="0.35">
      <c r="AK584" s="38"/>
      <c r="AL584" s="38"/>
      <c r="AM584" s="38"/>
      <c r="AN584" s="38"/>
    </row>
    <row r="585" spans="37:40" x14ac:dyDescent="0.35">
      <c r="AK585" s="38"/>
      <c r="AL585" s="38"/>
      <c r="AM585" s="38"/>
      <c r="AN585" s="38"/>
    </row>
    <row r="586" spans="37:40" x14ac:dyDescent="0.35">
      <c r="AK586" s="38"/>
      <c r="AL586" s="38"/>
      <c r="AM586" s="38"/>
      <c r="AN586" s="38"/>
    </row>
    <row r="587" spans="37:40" x14ac:dyDescent="0.35">
      <c r="AK587" s="38"/>
      <c r="AL587" s="38"/>
      <c r="AM587" s="38"/>
      <c r="AN587" s="38"/>
    </row>
    <row r="588" spans="37:40" x14ac:dyDescent="0.35">
      <c r="AK588" s="38"/>
      <c r="AL588" s="38"/>
      <c r="AM588" s="38"/>
      <c r="AN588" s="38"/>
    </row>
    <row r="589" spans="37:40" x14ac:dyDescent="0.35">
      <c r="AK589" s="38"/>
      <c r="AL589" s="38"/>
      <c r="AM589" s="38"/>
      <c r="AN589" s="38"/>
    </row>
    <row r="590" spans="37:40" x14ac:dyDescent="0.35">
      <c r="AK590" s="38"/>
      <c r="AL590" s="38"/>
      <c r="AM590" s="38"/>
      <c r="AN590" s="38"/>
    </row>
    <row r="591" spans="37:40" x14ac:dyDescent="0.35">
      <c r="AK591" s="38"/>
      <c r="AL591" s="38"/>
      <c r="AM591" s="38"/>
      <c r="AN591" s="38"/>
    </row>
    <row r="592" spans="37:40" x14ac:dyDescent="0.35">
      <c r="AK592" s="38"/>
      <c r="AL592" s="38"/>
      <c r="AM592" s="38"/>
      <c r="AN592" s="38"/>
    </row>
    <row r="593" spans="37:40" x14ac:dyDescent="0.35">
      <c r="AK593" s="38"/>
      <c r="AL593" s="38"/>
      <c r="AM593" s="38"/>
      <c r="AN593" s="38"/>
    </row>
    <row r="594" spans="37:40" x14ac:dyDescent="0.35">
      <c r="AK594" s="38"/>
      <c r="AL594" s="38"/>
      <c r="AM594" s="38"/>
      <c r="AN594" s="38"/>
    </row>
    <row r="595" spans="37:40" x14ac:dyDescent="0.35">
      <c r="AK595" s="38"/>
      <c r="AL595" s="38"/>
      <c r="AM595" s="38"/>
      <c r="AN595" s="38"/>
    </row>
    <row r="596" spans="37:40" x14ac:dyDescent="0.35">
      <c r="AK596" s="38"/>
      <c r="AL596" s="38"/>
      <c r="AM596" s="38"/>
      <c r="AN596" s="38"/>
    </row>
    <row r="597" spans="37:40" x14ac:dyDescent="0.35">
      <c r="AK597" s="38"/>
      <c r="AL597" s="38"/>
      <c r="AM597" s="38"/>
      <c r="AN597" s="38"/>
    </row>
    <row r="598" spans="37:40" x14ac:dyDescent="0.35">
      <c r="AK598" s="38"/>
      <c r="AL598" s="38"/>
      <c r="AM598" s="38"/>
      <c r="AN598" s="38"/>
    </row>
    <row r="599" spans="37:40" x14ac:dyDescent="0.35">
      <c r="AK599" s="38"/>
      <c r="AL599" s="38"/>
      <c r="AM599" s="38"/>
      <c r="AN599" s="38"/>
    </row>
    <row r="600" spans="37:40" x14ac:dyDescent="0.35">
      <c r="AK600" s="38"/>
      <c r="AL600" s="38"/>
      <c r="AM600" s="38"/>
      <c r="AN600" s="38"/>
    </row>
    <row r="601" spans="37:40" x14ac:dyDescent="0.35">
      <c r="AK601" s="38"/>
      <c r="AL601" s="38"/>
      <c r="AM601" s="38"/>
      <c r="AN601" s="38"/>
    </row>
    <row r="602" spans="37:40" x14ac:dyDescent="0.35">
      <c r="AK602" s="38"/>
      <c r="AL602" s="38"/>
      <c r="AM602" s="38"/>
      <c r="AN602" s="38"/>
    </row>
    <row r="603" spans="37:40" x14ac:dyDescent="0.35">
      <c r="AK603" s="38"/>
      <c r="AL603" s="38"/>
      <c r="AM603" s="38"/>
      <c r="AN603" s="38"/>
    </row>
    <row r="604" spans="37:40" x14ac:dyDescent="0.35">
      <c r="AK604" s="38"/>
      <c r="AL604" s="38"/>
      <c r="AM604" s="38"/>
      <c r="AN604" s="38"/>
    </row>
    <row r="605" spans="37:40" x14ac:dyDescent="0.35">
      <c r="AK605" s="38"/>
      <c r="AL605" s="38"/>
      <c r="AM605" s="38"/>
      <c r="AN605" s="38"/>
    </row>
    <row r="606" spans="37:40" x14ac:dyDescent="0.35">
      <c r="AK606" s="38"/>
      <c r="AL606" s="38"/>
      <c r="AM606" s="38"/>
      <c r="AN606" s="38"/>
    </row>
    <row r="607" spans="37:40" x14ac:dyDescent="0.35">
      <c r="AK607" s="38"/>
      <c r="AL607" s="38"/>
      <c r="AM607" s="38"/>
      <c r="AN607" s="38"/>
    </row>
    <row r="608" spans="37:40" x14ac:dyDescent="0.35">
      <c r="AK608" s="38"/>
      <c r="AL608" s="38"/>
      <c r="AM608" s="38"/>
      <c r="AN608" s="38"/>
    </row>
    <row r="609" spans="37:40" x14ac:dyDescent="0.35">
      <c r="AK609" s="38"/>
      <c r="AL609" s="38"/>
      <c r="AM609" s="38"/>
      <c r="AN609" s="38"/>
    </row>
    <row r="610" spans="37:40" x14ac:dyDescent="0.35">
      <c r="AK610" s="38"/>
      <c r="AL610" s="38"/>
      <c r="AM610" s="38"/>
      <c r="AN610" s="38"/>
    </row>
    <row r="611" spans="37:40" x14ac:dyDescent="0.35">
      <c r="AK611" s="38"/>
      <c r="AL611" s="38"/>
      <c r="AM611" s="38"/>
      <c r="AN611" s="38"/>
    </row>
    <row r="612" spans="37:40" x14ac:dyDescent="0.35">
      <c r="AK612" s="38"/>
      <c r="AL612" s="38"/>
      <c r="AM612" s="38"/>
      <c r="AN612" s="38"/>
    </row>
    <row r="613" spans="37:40" x14ac:dyDescent="0.35">
      <c r="AK613" s="38"/>
      <c r="AL613" s="38"/>
      <c r="AM613" s="38"/>
      <c r="AN613" s="38"/>
    </row>
    <row r="614" spans="37:40" x14ac:dyDescent="0.35">
      <c r="AK614" s="38"/>
      <c r="AL614" s="38"/>
      <c r="AM614" s="38"/>
      <c r="AN614" s="38"/>
    </row>
    <row r="615" spans="37:40" x14ac:dyDescent="0.35">
      <c r="AK615" s="38"/>
      <c r="AL615" s="38"/>
      <c r="AM615" s="38"/>
      <c r="AN615" s="38"/>
    </row>
    <row r="616" spans="37:40" x14ac:dyDescent="0.35">
      <c r="AK616" s="38"/>
      <c r="AL616" s="38"/>
      <c r="AM616" s="38"/>
      <c r="AN616" s="38"/>
    </row>
    <row r="617" spans="37:40" x14ac:dyDescent="0.35">
      <c r="AK617" s="38"/>
      <c r="AL617" s="38"/>
      <c r="AM617" s="38"/>
      <c r="AN617" s="38"/>
    </row>
    <row r="618" spans="37:40" x14ac:dyDescent="0.35">
      <c r="AK618" s="38"/>
      <c r="AL618" s="38"/>
      <c r="AM618" s="38"/>
      <c r="AN618" s="38"/>
    </row>
    <row r="619" spans="37:40" x14ac:dyDescent="0.35">
      <c r="AK619" s="38"/>
      <c r="AL619" s="38"/>
      <c r="AM619" s="38"/>
      <c r="AN619" s="38"/>
    </row>
    <row r="620" spans="37:40" x14ac:dyDescent="0.35">
      <c r="AK620" s="38"/>
      <c r="AL620" s="38"/>
      <c r="AM620" s="38"/>
      <c r="AN620" s="38"/>
    </row>
    <row r="621" spans="37:40" x14ac:dyDescent="0.35">
      <c r="AK621" s="38"/>
      <c r="AL621" s="38"/>
      <c r="AM621" s="38"/>
      <c r="AN621" s="38"/>
    </row>
    <row r="622" spans="37:40" x14ac:dyDescent="0.35">
      <c r="AK622" s="38"/>
      <c r="AL622" s="38"/>
      <c r="AM622" s="38"/>
      <c r="AN622" s="38"/>
    </row>
    <row r="623" spans="37:40" x14ac:dyDescent="0.35">
      <c r="AK623" s="38"/>
      <c r="AL623" s="38"/>
      <c r="AM623" s="38"/>
      <c r="AN623" s="38"/>
    </row>
    <row r="624" spans="37:40" x14ac:dyDescent="0.35">
      <c r="AK624" s="38"/>
      <c r="AL624" s="38"/>
      <c r="AM624" s="38"/>
      <c r="AN624" s="38"/>
    </row>
    <row r="625" spans="37:40" x14ac:dyDescent="0.35">
      <c r="AK625" s="38"/>
      <c r="AL625" s="38"/>
      <c r="AM625" s="38"/>
      <c r="AN625" s="38"/>
    </row>
    <row r="626" spans="37:40" x14ac:dyDescent="0.35">
      <c r="AK626" s="38"/>
      <c r="AL626" s="38"/>
      <c r="AM626" s="38"/>
      <c r="AN626" s="38"/>
    </row>
    <row r="627" spans="37:40" x14ac:dyDescent="0.35">
      <c r="AK627" s="38"/>
      <c r="AL627" s="38"/>
      <c r="AM627" s="38"/>
      <c r="AN627" s="38"/>
    </row>
    <row r="628" spans="37:40" x14ac:dyDescent="0.35">
      <c r="AK628" s="38"/>
      <c r="AL628" s="38"/>
      <c r="AM628" s="38"/>
      <c r="AN628" s="38"/>
    </row>
    <row r="629" spans="37:40" x14ac:dyDescent="0.35">
      <c r="AK629" s="38"/>
      <c r="AL629" s="38"/>
      <c r="AM629" s="38"/>
      <c r="AN629" s="38"/>
    </row>
    <row r="630" spans="37:40" x14ac:dyDescent="0.35">
      <c r="AK630" s="38"/>
      <c r="AL630" s="38"/>
      <c r="AM630" s="38"/>
      <c r="AN630" s="38"/>
    </row>
    <row r="631" spans="37:40" x14ac:dyDescent="0.35">
      <c r="AK631" s="38"/>
      <c r="AL631" s="38"/>
      <c r="AM631" s="38"/>
      <c r="AN631" s="38"/>
    </row>
    <row r="632" spans="37:40" x14ac:dyDescent="0.35">
      <c r="AK632" s="38"/>
      <c r="AL632" s="38"/>
      <c r="AM632" s="38"/>
      <c r="AN632" s="38"/>
    </row>
    <row r="633" spans="37:40" x14ac:dyDescent="0.35">
      <c r="AK633" s="38"/>
      <c r="AL633" s="38"/>
      <c r="AM633" s="38"/>
      <c r="AN633" s="38"/>
    </row>
    <row r="634" spans="37:40" x14ac:dyDescent="0.35">
      <c r="AK634" s="38"/>
      <c r="AL634" s="38"/>
      <c r="AM634" s="38"/>
      <c r="AN634" s="38"/>
    </row>
    <row r="635" spans="37:40" x14ac:dyDescent="0.35">
      <c r="AK635" s="38"/>
      <c r="AL635" s="38"/>
      <c r="AM635" s="38"/>
      <c r="AN635" s="38"/>
    </row>
    <row r="636" spans="37:40" x14ac:dyDescent="0.35">
      <c r="AK636" s="38"/>
      <c r="AL636" s="38"/>
      <c r="AM636" s="38"/>
      <c r="AN636" s="38"/>
    </row>
    <row r="637" spans="37:40" x14ac:dyDescent="0.35">
      <c r="AK637" s="38"/>
      <c r="AL637" s="38"/>
      <c r="AM637" s="38"/>
      <c r="AN637" s="38"/>
    </row>
    <row r="638" spans="37:40" x14ac:dyDescent="0.35">
      <c r="AK638" s="38"/>
      <c r="AL638" s="38"/>
      <c r="AM638" s="38"/>
      <c r="AN638" s="38"/>
    </row>
    <row r="639" spans="37:40" x14ac:dyDescent="0.35">
      <c r="AK639" s="38"/>
      <c r="AL639" s="38"/>
      <c r="AM639" s="38"/>
      <c r="AN639" s="38"/>
    </row>
    <row r="640" spans="37:40" x14ac:dyDescent="0.35">
      <c r="AK640" s="38"/>
      <c r="AL640" s="38"/>
      <c r="AM640" s="38"/>
      <c r="AN640" s="38"/>
    </row>
    <row r="641" spans="37:40" x14ac:dyDescent="0.35">
      <c r="AK641" s="38"/>
      <c r="AL641" s="38"/>
      <c r="AM641" s="38"/>
      <c r="AN641" s="38"/>
    </row>
    <row r="642" spans="37:40" x14ac:dyDescent="0.35">
      <c r="AK642" s="38"/>
      <c r="AL642" s="38"/>
      <c r="AM642" s="38"/>
      <c r="AN642" s="38"/>
    </row>
    <row r="643" spans="37:40" x14ac:dyDescent="0.35">
      <c r="AK643" s="38"/>
      <c r="AL643" s="38"/>
      <c r="AM643" s="38"/>
      <c r="AN643" s="38"/>
    </row>
    <row r="644" spans="37:40" x14ac:dyDescent="0.35">
      <c r="AK644" s="38"/>
      <c r="AL644" s="38"/>
      <c r="AM644" s="38"/>
      <c r="AN644" s="38"/>
    </row>
    <row r="645" spans="37:40" x14ac:dyDescent="0.35">
      <c r="AK645" s="38"/>
      <c r="AL645" s="38"/>
      <c r="AM645" s="38"/>
      <c r="AN645" s="38"/>
    </row>
    <row r="646" spans="37:40" x14ac:dyDescent="0.35">
      <c r="AK646" s="38"/>
      <c r="AL646" s="38"/>
      <c r="AM646" s="38"/>
      <c r="AN646" s="38"/>
    </row>
    <row r="647" spans="37:40" x14ac:dyDescent="0.35">
      <c r="AK647" s="38"/>
      <c r="AL647" s="38"/>
      <c r="AM647" s="38"/>
      <c r="AN647" s="38"/>
    </row>
    <row r="648" spans="37:40" x14ac:dyDescent="0.35">
      <c r="AK648" s="38"/>
      <c r="AL648" s="38"/>
      <c r="AM648" s="38"/>
      <c r="AN648" s="38"/>
    </row>
    <row r="649" spans="37:40" x14ac:dyDescent="0.35">
      <c r="AK649" s="38"/>
      <c r="AL649" s="38"/>
      <c r="AM649" s="38"/>
      <c r="AN649" s="38"/>
    </row>
    <row r="650" spans="37:40" x14ac:dyDescent="0.35">
      <c r="AK650" s="38"/>
      <c r="AL650" s="38"/>
      <c r="AM650" s="38"/>
      <c r="AN650" s="38"/>
    </row>
    <row r="651" spans="37:40" x14ac:dyDescent="0.35">
      <c r="AK651" s="38"/>
      <c r="AL651" s="38"/>
      <c r="AM651" s="38"/>
      <c r="AN651" s="38"/>
    </row>
    <row r="652" spans="37:40" x14ac:dyDescent="0.35">
      <c r="AK652" s="38"/>
      <c r="AL652" s="38"/>
      <c r="AM652" s="38"/>
      <c r="AN652" s="38"/>
    </row>
    <row r="653" spans="37:40" x14ac:dyDescent="0.35">
      <c r="AK653" s="38"/>
      <c r="AL653" s="38"/>
      <c r="AM653" s="38"/>
      <c r="AN653" s="38"/>
    </row>
    <row r="654" spans="37:40" x14ac:dyDescent="0.35">
      <c r="AK654" s="38"/>
      <c r="AL654" s="38"/>
      <c r="AM654" s="38"/>
      <c r="AN654" s="38"/>
    </row>
    <row r="655" spans="37:40" x14ac:dyDescent="0.35">
      <c r="AK655" s="38"/>
      <c r="AL655" s="38"/>
      <c r="AM655" s="38"/>
      <c r="AN655" s="38"/>
    </row>
    <row r="656" spans="37:40" x14ac:dyDescent="0.35">
      <c r="AK656" s="38"/>
      <c r="AL656" s="38"/>
      <c r="AM656" s="38"/>
      <c r="AN656" s="38"/>
    </row>
    <row r="657" spans="37:40" x14ac:dyDescent="0.35">
      <c r="AK657" s="38"/>
      <c r="AL657" s="38"/>
      <c r="AM657" s="38"/>
      <c r="AN657" s="38"/>
    </row>
    <row r="658" spans="37:40" x14ac:dyDescent="0.35">
      <c r="AK658" s="38"/>
      <c r="AL658" s="38"/>
      <c r="AM658" s="38"/>
      <c r="AN658" s="38"/>
    </row>
    <row r="659" spans="37:40" x14ac:dyDescent="0.35">
      <c r="AK659" s="38"/>
      <c r="AL659" s="38"/>
      <c r="AM659" s="38"/>
      <c r="AN659" s="38"/>
    </row>
    <row r="660" spans="37:40" x14ac:dyDescent="0.35">
      <c r="AK660" s="38"/>
      <c r="AL660" s="38"/>
      <c r="AM660" s="38"/>
      <c r="AN660" s="38"/>
    </row>
    <row r="661" spans="37:40" x14ac:dyDescent="0.35">
      <c r="AK661" s="38"/>
      <c r="AL661" s="38"/>
      <c r="AM661" s="38"/>
      <c r="AN661" s="38"/>
    </row>
    <row r="662" spans="37:40" x14ac:dyDescent="0.35">
      <c r="AK662" s="38"/>
      <c r="AL662" s="38"/>
      <c r="AM662" s="38"/>
      <c r="AN662" s="38"/>
    </row>
    <row r="663" spans="37:40" x14ac:dyDescent="0.35">
      <c r="AK663" s="38"/>
      <c r="AL663" s="38"/>
      <c r="AM663" s="38"/>
      <c r="AN663" s="38"/>
    </row>
    <row r="664" spans="37:40" x14ac:dyDescent="0.35">
      <c r="AK664" s="38"/>
      <c r="AL664" s="38"/>
      <c r="AM664" s="38"/>
      <c r="AN664" s="38"/>
    </row>
    <row r="665" spans="37:40" x14ac:dyDescent="0.35">
      <c r="AK665" s="38"/>
      <c r="AL665" s="38"/>
      <c r="AM665" s="38"/>
      <c r="AN665" s="38"/>
    </row>
    <row r="666" spans="37:40" x14ac:dyDescent="0.35">
      <c r="AK666" s="38"/>
      <c r="AL666" s="38"/>
      <c r="AM666" s="38"/>
      <c r="AN666" s="38"/>
    </row>
    <row r="667" spans="37:40" x14ac:dyDescent="0.35">
      <c r="AK667" s="38"/>
      <c r="AL667" s="38"/>
      <c r="AM667" s="38"/>
      <c r="AN667" s="38"/>
    </row>
    <row r="668" spans="37:40" x14ac:dyDescent="0.35">
      <c r="AK668" s="38"/>
      <c r="AL668" s="38"/>
      <c r="AM668" s="38"/>
      <c r="AN668" s="38"/>
    </row>
    <row r="669" spans="37:40" x14ac:dyDescent="0.35">
      <c r="AK669" s="38"/>
      <c r="AL669" s="38"/>
      <c r="AM669" s="38"/>
      <c r="AN669" s="38"/>
    </row>
    <row r="670" spans="37:40" x14ac:dyDescent="0.35">
      <c r="AK670" s="38"/>
      <c r="AL670" s="38"/>
      <c r="AM670" s="38"/>
      <c r="AN670" s="38"/>
    </row>
    <row r="671" spans="37:40" x14ac:dyDescent="0.35">
      <c r="AK671" s="38"/>
      <c r="AL671" s="38"/>
      <c r="AM671" s="38"/>
      <c r="AN671" s="38"/>
    </row>
    <row r="672" spans="37:40" x14ac:dyDescent="0.35">
      <c r="AK672" s="38"/>
      <c r="AL672" s="38"/>
      <c r="AM672" s="38"/>
      <c r="AN672" s="38"/>
    </row>
    <row r="673" spans="37:40" x14ac:dyDescent="0.35">
      <c r="AK673" s="38"/>
      <c r="AL673" s="38"/>
      <c r="AM673" s="38"/>
      <c r="AN673" s="38"/>
    </row>
    <row r="674" spans="37:40" x14ac:dyDescent="0.35">
      <c r="AK674" s="38"/>
      <c r="AL674" s="38"/>
      <c r="AM674" s="38"/>
      <c r="AN674" s="38"/>
    </row>
    <row r="675" spans="37:40" x14ac:dyDescent="0.35">
      <c r="AK675" s="38"/>
      <c r="AL675" s="38"/>
      <c r="AM675" s="38"/>
      <c r="AN675" s="38"/>
    </row>
    <row r="676" spans="37:40" x14ac:dyDescent="0.35">
      <c r="AK676" s="38"/>
      <c r="AL676" s="38"/>
      <c r="AM676" s="38"/>
      <c r="AN676" s="38"/>
    </row>
    <row r="677" spans="37:40" x14ac:dyDescent="0.35">
      <c r="AK677" s="38"/>
      <c r="AL677" s="38"/>
      <c r="AM677" s="38"/>
      <c r="AN677" s="38"/>
    </row>
    <row r="678" spans="37:40" x14ac:dyDescent="0.35">
      <c r="AK678" s="38"/>
      <c r="AL678" s="38"/>
      <c r="AM678" s="38"/>
      <c r="AN678" s="38"/>
    </row>
    <row r="679" spans="37:40" x14ac:dyDescent="0.35">
      <c r="AK679" s="38"/>
      <c r="AL679" s="38"/>
      <c r="AM679" s="38"/>
      <c r="AN679" s="38"/>
    </row>
    <row r="680" spans="37:40" x14ac:dyDescent="0.35">
      <c r="AK680" s="38"/>
      <c r="AL680" s="38"/>
      <c r="AM680" s="38"/>
      <c r="AN680" s="38"/>
    </row>
    <row r="681" spans="37:40" x14ac:dyDescent="0.35">
      <c r="AK681" s="38"/>
      <c r="AL681" s="38"/>
      <c r="AM681" s="38"/>
      <c r="AN681" s="38"/>
    </row>
    <row r="682" spans="37:40" x14ac:dyDescent="0.35">
      <c r="AK682" s="38"/>
      <c r="AL682" s="38"/>
      <c r="AM682" s="38"/>
      <c r="AN682" s="38"/>
    </row>
    <row r="683" spans="37:40" x14ac:dyDescent="0.35">
      <c r="AK683" s="38"/>
      <c r="AL683" s="38"/>
      <c r="AM683" s="38"/>
      <c r="AN683" s="38"/>
    </row>
    <row r="684" spans="37:40" x14ac:dyDescent="0.35">
      <c r="AK684" s="38"/>
      <c r="AL684" s="38"/>
      <c r="AM684" s="38"/>
      <c r="AN684" s="38"/>
    </row>
    <row r="685" spans="37:40" x14ac:dyDescent="0.35">
      <c r="AK685" s="38"/>
      <c r="AL685" s="38"/>
      <c r="AM685" s="38"/>
      <c r="AN685" s="38"/>
    </row>
    <row r="686" spans="37:40" x14ac:dyDescent="0.35">
      <c r="AK686" s="38"/>
      <c r="AL686" s="38"/>
      <c r="AM686" s="38"/>
      <c r="AN686" s="38"/>
    </row>
    <row r="687" spans="37:40" x14ac:dyDescent="0.35">
      <c r="AK687" s="38"/>
      <c r="AL687" s="38"/>
      <c r="AM687" s="38"/>
      <c r="AN687" s="38"/>
    </row>
    <row r="688" spans="37:40" x14ac:dyDescent="0.35">
      <c r="AK688" s="38"/>
      <c r="AL688" s="38"/>
      <c r="AM688" s="38"/>
      <c r="AN688" s="38"/>
    </row>
    <row r="689" spans="37:40" x14ac:dyDescent="0.35">
      <c r="AK689" s="38"/>
      <c r="AL689" s="38"/>
      <c r="AM689" s="38"/>
      <c r="AN689" s="38"/>
    </row>
    <row r="690" spans="37:40" x14ac:dyDescent="0.35">
      <c r="AK690" s="38"/>
      <c r="AL690" s="38"/>
      <c r="AM690" s="38"/>
      <c r="AN690" s="38"/>
    </row>
    <row r="691" spans="37:40" x14ac:dyDescent="0.35">
      <c r="AK691" s="38"/>
      <c r="AL691" s="38"/>
      <c r="AM691" s="38"/>
      <c r="AN691" s="38"/>
    </row>
    <row r="692" spans="37:40" x14ac:dyDescent="0.35">
      <c r="AK692" s="38"/>
      <c r="AL692" s="38"/>
      <c r="AM692" s="38"/>
      <c r="AN692" s="38"/>
    </row>
    <row r="693" spans="37:40" x14ac:dyDescent="0.35">
      <c r="AK693" s="38"/>
      <c r="AL693" s="38"/>
      <c r="AM693" s="38"/>
      <c r="AN693" s="38"/>
    </row>
    <row r="694" spans="37:40" x14ac:dyDescent="0.35">
      <c r="AK694" s="38"/>
      <c r="AL694" s="38"/>
      <c r="AM694" s="38"/>
      <c r="AN694" s="38"/>
    </row>
    <row r="695" spans="37:40" x14ac:dyDescent="0.35">
      <c r="AK695" s="38"/>
      <c r="AL695" s="38"/>
      <c r="AM695" s="38"/>
      <c r="AN695" s="38"/>
    </row>
    <row r="696" spans="37:40" x14ac:dyDescent="0.35">
      <c r="AK696" s="38"/>
      <c r="AL696" s="38"/>
      <c r="AM696" s="38"/>
      <c r="AN696" s="38"/>
    </row>
    <row r="697" spans="37:40" x14ac:dyDescent="0.35">
      <c r="AK697" s="38"/>
      <c r="AL697" s="38"/>
      <c r="AM697" s="38"/>
      <c r="AN697" s="38"/>
    </row>
    <row r="698" spans="37:40" x14ac:dyDescent="0.35">
      <c r="AK698" s="38"/>
      <c r="AL698" s="38"/>
      <c r="AM698" s="38"/>
      <c r="AN698" s="38"/>
    </row>
    <row r="699" spans="37:40" x14ac:dyDescent="0.35">
      <c r="AK699" s="38"/>
      <c r="AL699" s="38"/>
      <c r="AM699" s="38"/>
      <c r="AN699" s="38"/>
    </row>
    <row r="700" spans="37:40" x14ac:dyDescent="0.35">
      <c r="AK700" s="38"/>
      <c r="AL700" s="38"/>
      <c r="AM700" s="38"/>
      <c r="AN700" s="38"/>
    </row>
    <row r="701" spans="37:40" x14ac:dyDescent="0.35">
      <c r="AK701" s="38"/>
      <c r="AL701" s="38"/>
      <c r="AM701" s="38"/>
      <c r="AN701" s="38"/>
    </row>
    <row r="702" spans="37:40" x14ac:dyDescent="0.35">
      <c r="AK702" s="38"/>
      <c r="AL702" s="38"/>
      <c r="AM702" s="38"/>
      <c r="AN702" s="38"/>
    </row>
    <row r="703" spans="37:40" x14ac:dyDescent="0.35">
      <c r="AK703" s="38"/>
      <c r="AL703" s="38"/>
      <c r="AM703" s="38"/>
      <c r="AN703" s="38"/>
    </row>
    <row r="704" spans="37:40" x14ac:dyDescent="0.35">
      <c r="AK704" s="38"/>
      <c r="AL704" s="38"/>
      <c r="AM704" s="38"/>
      <c r="AN704" s="38"/>
    </row>
    <row r="705" spans="37:40" x14ac:dyDescent="0.35">
      <c r="AK705" s="38"/>
      <c r="AL705" s="38"/>
      <c r="AM705" s="38"/>
      <c r="AN705" s="38"/>
    </row>
    <row r="706" spans="37:40" x14ac:dyDescent="0.35">
      <c r="AK706" s="38"/>
      <c r="AL706" s="38"/>
      <c r="AM706" s="38"/>
      <c r="AN706" s="38"/>
    </row>
    <row r="707" spans="37:40" x14ac:dyDescent="0.35">
      <c r="AK707" s="38"/>
      <c r="AL707" s="38"/>
      <c r="AM707" s="38"/>
      <c r="AN707" s="38"/>
    </row>
    <row r="708" spans="37:40" x14ac:dyDescent="0.35">
      <c r="AK708" s="38"/>
      <c r="AL708" s="38"/>
      <c r="AM708" s="38"/>
      <c r="AN708" s="38"/>
    </row>
    <row r="709" spans="37:40" x14ac:dyDescent="0.35">
      <c r="AK709" s="38"/>
      <c r="AL709" s="38"/>
      <c r="AM709" s="38"/>
      <c r="AN709" s="38"/>
    </row>
    <row r="710" spans="37:40" x14ac:dyDescent="0.35">
      <c r="AK710" s="38"/>
      <c r="AL710" s="38"/>
      <c r="AM710" s="38"/>
      <c r="AN710" s="38"/>
    </row>
    <row r="711" spans="37:40" x14ac:dyDescent="0.35">
      <c r="AK711" s="38"/>
      <c r="AL711" s="38"/>
      <c r="AM711" s="38"/>
      <c r="AN711" s="38"/>
    </row>
    <row r="712" spans="37:40" x14ac:dyDescent="0.35">
      <c r="AK712" s="38"/>
      <c r="AL712" s="38"/>
      <c r="AM712" s="38"/>
      <c r="AN712" s="38"/>
    </row>
    <row r="713" spans="37:40" x14ac:dyDescent="0.35">
      <c r="AK713" s="38"/>
      <c r="AL713" s="38"/>
      <c r="AM713" s="38"/>
      <c r="AN713" s="38"/>
    </row>
    <row r="714" spans="37:40" x14ac:dyDescent="0.35">
      <c r="AK714" s="38"/>
      <c r="AL714" s="38"/>
      <c r="AM714" s="38"/>
      <c r="AN714" s="38"/>
    </row>
    <row r="715" spans="37:40" x14ac:dyDescent="0.35">
      <c r="AK715" s="38"/>
      <c r="AL715" s="38"/>
      <c r="AM715" s="38"/>
      <c r="AN715" s="38"/>
    </row>
    <row r="716" spans="37:40" x14ac:dyDescent="0.35">
      <c r="AK716" s="38"/>
      <c r="AL716" s="38"/>
      <c r="AM716" s="38"/>
      <c r="AN716" s="38"/>
    </row>
    <row r="717" spans="37:40" x14ac:dyDescent="0.35">
      <c r="AK717" s="38"/>
      <c r="AL717" s="38"/>
      <c r="AM717" s="38"/>
      <c r="AN717" s="38"/>
    </row>
    <row r="718" spans="37:40" x14ac:dyDescent="0.35">
      <c r="AK718" s="38"/>
      <c r="AL718" s="38"/>
      <c r="AM718" s="38"/>
      <c r="AN718" s="38"/>
    </row>
    <row r="719" spans="37:40" x14ac:dyDescent="0.35">
      <c r="AK719" s="38"/>
      <c r="AL719" s="38"/>
      <c r="AM719" s="38"/>
      <c r="AN719" s="38"/>
    </row>
    <row r="720" spans="37:40" x14ac:dyDescent="0.35">
      <c r="AK720" s="38"/>
      <c r="AL720" s="38"/>
      <c r="AM720" s="38"/>
      <c r="AN720" s="38"/>
    </row>
    <row r="721" spans="37:40" x14ac:dyDescent="0.35">
      <c r="AK721" s="38"/>
      <c r="AL721" s="38"/>
      <c r="AM721" s="38"/>
      <c r="AN721" s="38"/>
    </row>
    <row r="722" spans="37:40" x14ac:dyDescent="0.35">
      <c r="AK722" s="38"/>
      <c r="AL722" s="38"/>
      <c r="AM722" s="38"/>
      <c r="AN722" s="38"/>
    </row>
    <row r="723" spans="37:40" x14ac:dyDescent="0.35">
      <c r="AK723" s="38"/>
      <c r="AL723" s="38"/>
      <c r="AM723" s="38"/>
      <c r="AN723" s="38"/>
    </row>
    <row r="724" spans="37:40" x14ac:dyDescent="0.35">
      <c r="AK724" s="38"/>
      <c r="AL724" s="38"/>
      <c r="AM724" s="38"/>
      <c r="AN724" s="38"/>
    </row>
    <row r="725" spans="37:40" x14ac:dyDescent="0.35">
      <c r="AK725" s="38"/>
      <c r="AL725" s="38"/>
      <c r="AM725" s="38"/>
      <c r="AN725" s="38"/>
    </row>
    <row r="726" spans="37:40" x14ac:dyDescent="0.35">
      <c r="AK726" s="38"/>
      <c r="AL726" s="38"/>
      <c r="AM726" s="38"/>
      <c r="AN726" s="38"/>
    </row>
    <row r="727" spans="37:40" x14ac:dyDescent="0.35">
      <c r="AK727" s="38"/>
      <c r="AL727" s="38"/>
      <c r="AM727" s="38"/>
      <c r="AN727" s="38"/>
    </row>
    <row r="728" spans="37:40" x14ac:dyDescent="0.35">
      <c r="AK728" s="38"/>
      <c r="AL728" s="38"/>
      <c r="AM728" s="38"/>
      <c r="AN728" s="38"/>
    </row>
    <row r="729" spans="37:40" x14ac:dyDescent="0.35">
      <c r="AK729" s="38"/>
      <c r="AL729" s="38"/>
      <c r="AM729" s="38"/>
      <c r="AN729" s="38"/>
    </row>
    <row r="730" spans="37:40" x14ac:dyDescent="0.35">
      <c r="AK730" s="38"/>
      <c r="AL730" s="38"/>
      <c r="AM730" s="38"/>
      <c r="AN730" s="38"/>
    </row>
    <row r="731" spans="37:40" x14ac:dyDescent="0.35">
      <c r="AK731" s="38"/>
      <c r="AL731" s="38"/>
      <c r="AM731" s="38"/>
      <c r="AN731" s="38"/>
    </row>
    <row r="732" spans="37:40" x14ac:dyDescent="0.35">
      <c r="AK732" s="38"/>
      <c r="AL732" s="38"/>
      <c r="AM732" s="38"/>
      <c r="AN732" s="38"/>
    </row>
    <row r="733" spans="37:40" x14ac:dyDescent="0.35">
      <c r="AK733" s="38"/>
      <c r="AL733" s="38"/>
      <c r="AM733" s="38"/>
      <c r="AN733" s="38"/>
    </row>
    <row r="734" spans="37:40" x14ac:dyDescent="0.35">
      <c r="AK734" s="38"/>
      <c r="AL734" s="38"/>
      <c r="AM734" s="38"/>
      <c r="AN734" s="38"/>
    </row>
    <row r="735" spans="37:40" x14ac:dyDescent="0.35">
      <c r="AK735" s="38"/>
      <c r="AL735" s="38"/>
      <c r="AM735" s="38"/>
      <c r="AN735" s="38"/>
    </row>
    <row r="736" spans="37:40" x14ac:dyDescent="0.35">
      <c r="AK736" s="38"/>
      <c r="AL736" s="38"/>
      <c r="AM736" s="38"/>
      <c r="AN736" s="38"/>
    </row>
    <row r="737" spans="37:40" x14ac:dyDescent="0.35">
      <c r="AK737" s="38"/>
      <c r="AL737" s="38"/>
      <c r="AM737" s="38"/>
      <c r="AN737" s="38"/>
    </row>
    <row r="738" spans="37:40" x14ac:dyDescent="0.35">
      <c r="AK738" s="38"/>
      <c r="AL738" s="38"/>
      <c r="AM738" s="38"/>
      <c r="AN738" s="38"/>
    </row>
    <row r="739" spans="37:40" x14ac:dyDescent="0.35">
      <c r="AK739" s="38"/>
      <c r="AL739" s="38"/>
      <c r="AM739" s="38"/>
      <c r="AN739" s="38"/>
    </row>
    <row r="740" spans="37:40" x14ac:dyDescent="0.35">
      <c r="AK740" s="38"/>
      <c r="AL740" s="38"/>
      <c r="AM740" s="38"/>
      <c r="AN740" s="38"/>
    </row>
    <row r="741" spans="37:40" x14ac:dyDescent="0.35">
      <c r="AK741" s="38"/>
      <c r="AL741" s="38"/>
      <c r="AM741" s="38"/>
      <c r="AN741" s="38"/>
    </row>
    <row r="742" spans="37:40" x14ac:dyDescent="0.35">
      <c r="AK742" s="38"/>
      <c r="AL742" s="38"/>
      <c r="AM742" s="38"/>
      <c r="AN742" s="38"/>
    </row>
    <row r="743" spans="37:40" x14ac:dyDescent="0.35">
      <c r="AK743" s="38"/>
      <c r="AL743" s="38"/>
      <c r="AM743" s="38"/>
      <c r="AN743" s="38"/>
    </row>
    <row r="744" spans="37:40" x14ac:dyDescent="0.35">
      <c r="AK744" s="38"/>
      <c r="AL744" s="38"/>
      <c r="AM744" s="38"/>
      <c r="AN744" s="38"/>
    </row>
    <row r="745" spans="37:40" x14ac:dyDescent="0.35">
      <c r="AK745" s="38"/>
      <c r="AL745" s="38"/>
      <c r="AM745" s="38"/>
      <c r="AN745" s="38"/>
    </row>
    <row r="746" spans="37:40" x14ac:dyDescent="0.35">
      <c r="AK746" s="38"/>
      <c r="AL746" s="38"/>
      <c r="AM746" s="38"/>
      <c r="AN746" s="38"/>
    </row>
    <row r="747" spans="37:40" x14ac:dyDescent="0.35">
      <c r="AK747" s="38"/>
      <c r="AL747" s="38"/>
      <c r="AM747" s="38"/>
      <c r="AN747" s="38"/>
    </row>
    <row r="748" spans="37:40" x14ac:dyDescent="0.35">
      <c r="AK748" s="38"/>
      <c r="AL748" s="38"/>
      <c r="AM748" s="38"/>
      <c r="AN748" s="38"/>
    </row>
    <row r="749" spans="37:40" x14ac:dyDescent="0.35">
      <c r="AK749" s="38"/>
      <c r="AL749" s="38"/>
      <c r="AM749" s="38"/>
      <c r="AN749" s="38"/>
    </row>
    <row r="750" spans="37:40" x14ac:dyDescent="0.35">
      <c r="AK750" s="38"/>
      <c r="AL750" s="38"/>
      <c r="AM750" s="38"/>
      <c r="AN750" s="38"/>
    </row>
    <row r="751" spans="37:40" x14ac:dyDescent="0.35">
      <c r="AK751" s="38"/>
      <c r="AL751" s="38"/>
      <c r="AM751" s="38"/>
      <c r="AN751" s="38"/>
    </row>
    <row r="752" spans="37:40" x14ac:dyDescent="0.35">
      <c r="AK752" s="38"/>
      <c r="AL752" s="38"/>
      <c r="AM752" s="38"/>
      <c r="AN752" s="38"/>
    </row>
    <row r="753" spans="37:40" x14ac:dyDescent="0.35">
      <c r="AK753" s="38"/>
      <c r="AL753" s="38"/>
      <c r="AM753" s="38"/>
      <c r="AN753" s="38"/>
    </row>
    <row r="754" spans="37:40" x14ac:dyDescent="0.35">
      <c r="AK754" s="38"/>
      <c r="AL754" s="38"/>
      <c r="AM754" s="38"/>
      <c r="AN754" s="38"/>
    </row>
    <row r="755" spans="37:40" x14ac:dyDescent="0.35">
      <c r="AK755" s="38"/>
      <c r="AL755" s="38"/>
      <c r="AM755" s="38"/>
      <c r="AN755" s="38"/>
    </row>
    <row r="756" spans="37:40" x14ac:dyDescent="0.35">
      <c r="AK756" s="38"/>
      <c r="AL756" s="38"/>
      <c r="AM756" s="38"/>
      <c r="AN756" s="38"/>
    </row>
    <row r="757" spans="37:40" x14ac:dyDescent="0.35">
      <c r="AK757" s="38"/>
      <c r="AL757" s="38"/>
      <c r="AM757" s="38"/>
      <c r="AN757" s="38"/>
    </row>
    <row r="758" spans="37:40" x14ac:dyDescent="0.35">
      <c r="AK758" s="38"/>
      <c r="AL758" s="38"/>
      <c r="AM758" s="38"/>
      <c r="AN758" s="38"/>
    </row>
    <row r="759" spans="37:40" x14ac:dyDescent="0.35">
      <c r="AK759" s="38"/>
      <c r="AL759" s="38"/>
      <c r="AM759" s="38"/>
      <c r="AN759" s="38"/>
    </row>
    <row r="760" spans="37:40" x14ac:dyDescent="0.35">
      <c r="AK760" s="38"/>
      <c r="AL760" s="38"/>
      <c r="AM760" s="38"/>
      <c r="AN760" s="38"/>
    </row>
    <row r="761" spans="37:40" x14ac:dyDescent="0.35">
      <c r="AK761" s="38"/>
      <c r="AL761" s="38"/>
      <c r="AM761" s="38"/>
      <c r="AN761" s="38"/>
    </row>
    <row r="762" spans="37:40" x14ac:dyDescent="0.35">
      <c r="AK762" s="38"/>
      <c r="AL762" s="38"/>
      <c r="AM762" s="38"/>
      <c r="AN762" s="38"/>
    </row>
    <row r="763" spans="37:40" x14ac:dyDescent="0.35">
      <c r="AK763" s="38"/>
      <c r="AL763" s="38"/>
      <c r="AM763" s="38"/>
      <c r="AN763" s="38"/>
    </row>
    <row r="764" spans="37:40" x14ac:dyDescent="0.35">
      <c r="AK764" s="38"/>
      <c r="AL764" s="38"/>
      <c r="AM764" s="38"/>
      <c r="AN764" s="38"/>
    </row>
    <row r="765" spans="37:40" x14ac:dyDescent="0.35">
      <c r="AK765" s="38"/>
      <c r="AL765" s="38"/>
      <c r="AM765" s="38"/>
      <c r="AN765" s="38"/>
    </row>
    <row r="766" spans="37:40" x14ac:dyDescent="0.35">
      <c r="AK766" s="38"/>
      <c r="AL766" s="38"/>
      <c r="AM766" s="38"/>
      <c r="AN766" s="38"/>
    </row>
    <row r="767" spans="37:40" x14ac:dyDescent="0.35">
      <c r="AK767" s="38"/>
      <c r="AL767" s="38"/>
      <c r="AM767" s="38"/>
      <c r="AN767" s="38"/>
    </row>
    <row r="768" spans="37:40" x14ac:dyDescent="0.35">
      <c r="AK768" s="38"/>
      <c r="AL768" s="38"/>
      <c r="AM768" s="38"/>
      <c r="AN768" s="38"/>
    </row>
    <row r="769" spans="37:40" x14ac:dyDescent="0.35">
      <c r="AK769" s="38"/>
      <c r="AL769" s="38"/>
      <c r="AM769" s="38"/>
      <c r="AN769" s="38"/>
    </row>
    <row r="770" spans="37:40" x14ac:dyDescent="0.35">
      <c r="AK770" s="38"/>
      <c r="AL770" s="38"/>
      <c r="AM770" s="38"/>
      <c r="AN770" s="38"/>
    </row>
    <row r="771" spans="37:40" x14ac:dyDescent="0.35">
      <c r="AK771" s="38"/>
      <c r="AL771" s="38"/>
      <c r="AM771" s="38"/>
      <c r="AN771" s="38"/>
    </row>
    <row r="772" spans="37:40" x14ac:dyDescent="0.35">
      <c r="AK772" s="38"/>
      <c r="AL772" s="38"/>
      <c r="AM772" s="38"/>
      <c r="AN772" s="38"/>
    </row>
    <row r="773" spans="37:40" x14ac:dyDescent="0.35">
      <c r="AK773" s="38"/>
      <c r="AL773" s="38"/>
      <c r="AM773" s="38"/>
      <c r="AN773" s="38"/>
    </row>
    <row r="774" spans="37:40" x14ac:dyDescent="0.35">
      <c r="AK774" s="38"/>
      <c r="AL774" s="38"/>
      <c r="AM774" s="38"/>
      <c r="AN774" s="38"/>
    </row>
    <row r="775" spans="37:40" x14ac:dyDescent="0.35">
      <c r="AK775" s="38"/>
      <c r="AL775" s="38"/>
      <c r="AM775" s="38"/>
      <c r="AN775" s="38"/>
    </row>
    <row r="776" spans="37:40" x14ac:dyDescent="0.35">
      <c r="AK776" s="38"/>
      <c r="AL776" s="38"/>
      <c r="AM776" s="38"/>
      <c r="AN776" s="38"/>
    </row>
    <row r="777" spans="37:40" x14ac:dyDescent="0.35">
      <c r="AK777" s="38"/>
      <c r="AL777" s="38"/>
      <c r="AM777" s="38"/>
      <c r="AN777" s="38"/>
    </row>
    <row r="778" spans="37:40" x14ac:dyDescent="0.35">
      <c r="AK778" s="38"/>
      <c r="AL778" s="38"/>
      <c r="AM778" s="38"/>
      <c r="AN778" s="38"/>
    </row>
    <row r="779" spans="37:40" x14ac:dyDescent="0.35">
      <c r="AK779" s="38"/>
      <c r="AL779" s="38"/>
      <c r="AM779" s="38"/>
      <c r="AN779" s="38"/>
    </row>
    <row r="780" spans="37:40" x14ac:dyDescent="0.35">
      <c r="AK780" s="38"/>
      <c r="AL780" s="38"/>
      <c r="AM780" s="38"/>
      <c r="AN780" s="38"/>
    </row>
    <row r="781" spans="37:40" x14ac:dyDescent="0.35">
      <c r="AK781" s="38"/>
      <c r="AL781" s="38"/>
      <c r="AM781" s="38"/>
      <c r="AN781" s="38"/>
    </row>
    <row r="782" spans="37:40" x14ac:dyDescent="0.35">
      <c r="AK782" s="38"/>
      <c r="AL782" s="38"/>
      <c r="AM782" s="38"/>
      <c r="AN782" s="38"/>
    </row>
    <row r="783" spans="37:40" x14ac:dyDescent="0.35">
      <c r="AK783" s="38"/>
      <c r="AL783" s="38"/>
      <c r="AM783" s="38"/>
      <c r="AN783" s="38"/>
    </row>
    <row r="784" spans="37:40" x14ac:dyDescent="0.35">
      <c r="AK784" s="38"/>
      <c r="AL784" s="38"/>
      <c r="AM784" s="38"/>
      <c r="AN784" s="38"/>
    </row>
    <row r="785" spans="37:40" x14ac:dyDescent="0.35">
      <c r="AK785" s="38"/>
      <c r="AL785" s="38"/>
      <c r="AM785" s="38"/>
      <c r="AN785" s="38"/>
    </row>
    <row r="786" spans="37:40" x14ac:dyDescent="0.35">
      <c r="AK786" s="38"/>
      <c r="AL786" s="38"/>
      <c r="AM786" s="38"/>
      <c r="AN786" s="38"/>
    </row>
    <row r="787" spans="37:40" x14ac:dyDescent="0.35">
      <c r="AK787" s="38"/>
      <c r="AL787" s="38"/>
      <c r="AM787" s="38"/>
      <c r="AN787" s="38"/>
    </row>
    <row r="788" spans="37:40" x14ac:dyDescent="0.35">
      <c r="AK788" s="38"/>
      <c r="AL788" s="38"/>
      <c r="AM788" s="38"/>
      <c r="AN788" s="38"/>
    </row>
    <row r="789" spans="37:40" x14ac:dyDescent="0.35">
      <c r="AK789" s="38"/>
      <c r="AL789" s="38"/>
      <c r="AM789" s="38"/>
      <c r="AN789" s="38"/>
    </row>
    <row r="790" spans="37:40" x14ac:dyDescent="0.35">
      <c r="AK790" s="38"/>
      <c r="AL790" s="38"/>
      <c r="AM790" s="38"/>
      <c r="AN790" s="38"/>
    </row>
    <row r="791" spans="37:40" x14ac:dyDescent="0.35">
      <c r="AK791" s="38"/>
      <c r="AL791" s="38"/>
      <c r="AM791" s="38"/>
      <c r="AN791" s="38"/>
    </row>
    <row r="792" spans="37:40" x14ac:dyDescent="0.35">
      <c r="AK792" s="38"/>
      <c r="AL792" s="38"/>
      <c r="AM792" s="38"/>
      <c r="AN792" s="38"/>
    </row>
    <row r="793" spans="37:40" x14ac:dyDescent="0.35">
      <c r="AK793" s="38"/>
      <c r="AL793" s="38"/>
      <c r="AM793" s="38"/>
      <c r="AN793" s="38"/>
    </row>
    <row r="794" spans="37:40" x14ac:dyDescent="0.35">
      <c r="AK794" s="38"/>
      <c r="AL794" s="38"/>
      <c r="AM794" s="38"/>
      <c r="AN794" s="38"/>
    </row>
    <row r="795" spans="37:40" x14ac:dyDescent="0.35">
      <c r="AK795" s="38"/>
      <c r="AL795" s="38"/>
      <c r="AM795" s="38"/>
      <c r="AN795" s="38"/>
    </row>
    <row r="796" spans="37:40" x14ac:dyDescent="0.35">
      <c r="AK796" s="38"/>
      <c r="AL796" s="38"/>
      <c r="AM796" s="38"/>
      <c r="AN796" s="38"/>
    </row>
    <row r="797" spans="37:40" x14ac:dyDescent="0.35">
      <c r="AK797" s="38"/>
      <c r="AL797" s="38"/>
      <c r="AM797" s="38"/>
      <c r="AN797" s="38"/>
    </row>
    <row r="798" spans="37:40" x14ac:dyDescent="0.35">
      <c r="AK798" s="38"/>
      <c r="AL798" s="38"/>
      <c r="AM798" s="38"/>
      <c r="AN798" s="38"/>
    </row>
    <row r="799" spans="37:40" x14ac:dyDescent="0.35">
      <c r="AK799" s="38"/>
      <c r="AL799" s="38"/>
      <c r="AM799" s="38"/>
      <c r="AN799" s="38"/>
    </row>
    <row r="800" spans="37:40" x14ac:dyDescent="0.35">
      <c r="AK800" s="38"/>
      <c r="AL800" s="38"/>
      <c r="AM800" s="38"/>
      <c r="AN800" s="38"/>
    </row>
    <row r="801" spans="37:40" x14ac:dyDescent="0.35">
      <c r="AK801" s="38"/>
      <c r="AL801" s="38"/>
      <c r="AM801" s="38"/>
      <c r="AN801" s="38"/>
    </row>
    <row r="802" spans="37:40" x14ac:dyDescent="0.35">
      <c r="AK802" s="38"/>
      <c r="AL802" s="38"/>
      <c r="AM802" s="38"/>
      <c r="AN802" s="38"/>
    </row>
    <row r="803" spans="37:40" x14ac:dyDescent="0.35">
      <c r="AK803" s="38"/>
      <c r="AL803" s="38"/>
      <c r="AM803" s="38"/>
      <c r="AN803" s="38"/>
    </row>
    <row r="804" spans="37:40" x14ac:dyDescent="0.35">
      <c r="AK804" s="38"/>
      <c r="AL804" s="38"/>
      <c r="AM804" s="38"/>
      <c r="AN804" s="38"/>
    </row>
    <row r="805" spans="37:40" x14ac:dyDescent="0.35">
      <c r="AK805" s="38"/>
      <c r="AL805" s="38"/>
      <c r="AM805" s="38"/>
      <c r="AN805" s="38"/>
    </row>
    <row r="806" spans="37:40" x14ac:dyDescent="0.35">
      <c r="AK806" s="38"/>
      <c r="AL806" s="38"/>
      <c r="AM806" s="38"/>
      <c r="AN806" s="38"/>
    </row>
    <row r="807" spans="37:40" x14ac:dyDescent="0.35">
      <c r="AK807" s="38"/>
      <c r="AL807" s="38"/>
      <c r="AM807" s="38"/>
      <c r="AN807" s="38"/>
    </row>
    <row r="808" spans="37:40" x14ac:dyDescent="0.35">
      <c r="AK808" s="38"/>
      <c r="AL808" s="38"/>
      <c r="AM808" s="38"/>
      <c r="AN808" s="38"/>
    </row>
    <row r="809" spans="37:40" x14ac:dyDescent="0.35">
      <c r="AK809" s="38"/>
      <c r="AL809" s="38"/>
      <c r="AM809" s="38"/>
      <c r="AN809" s="38"/>
    </row>
    <row r="810" spans="37:40" x14ac:dyDescent="0.35">
      <c r="AK810" s="38"/>
      <c r="AL810" s="38"/>
      <c r="AM810" s="38"/>
      <c r="AN810" s="38"/>
    </row>
    <row r="811" spans="37:40" x14ac:dyDescent="0.35">
      <c r="AK811" s="38"/>
      <c r="AL811" s="38"/>
      <c r="AM811" s="38"/>
      <c r="AN811" s="38"/>
    </row>
    <row r="812" spans="37:40" x14ac:dyDescent="0.35">
      <c r="AK812" s="38"/>
      <c r="AL812" s="38"/>
      <c r="AM812" s="38"/>
      <c r="AN812" s="38"/>
    </row>
    <row r="813" spans="37:40" x14ac:dyDescent="0.35">
      <c r="AK813" s="38"/>
      <c r="AL813" s="38"/>
      <c r="AM813" s="38"/>
      <c r="AN813" s="38"/>
    </row>
    <row r="814" spans="37:40" x14ac:dyDescent="0.35">
      <c r="AK814" s="38"/>
      <c r="AL814" s="38"/>
      <c r="AM814" s="38"/>
      <c r="AN814" s="38"/>
    </row>
    <row r="815" spans="37:40" x14ac:dyDescent="0.35">
      <c r="AK815" s="38"/>
      <c r="AL815" s="38"/>
      <c r="AM815" s="38"/>
      <c r="AN815" s="38"/>
    </row>
    <row r="816" spans="37:40" x14ac:dyDescent="0.35">
      <c r="AK816" s="38"/>
      <c r="AL816" s="38"/>
      <c r="AM816" s="38"/>
      <c r="AN816" s="38"/>
    </row>
    <row r="817" spans="37:40" x14ac:dyDescent="0.35">
      <c r="AK817" s="38"/>
      <c r="AL817" s="38"/>
      <c r="AM817" s="38"/>
      <c r="AN817" s="38"/>
    </row>
    <row r="818" spans="37:40" x14ac:dyDescent="0.35">
      <c r="AK818" s="38"/>
      <c r="AL818" s="38"/>
      <c r="AM818" s="38"/>
      <c r="AN818" s="38"/>
    </row>
    <row r="819" spans="37:40" x14ac:dyDescent="0.35">
      <c r="AK819" s="38"/>
      <c r="AL819" s="38"/>
      <c r="AM819" s="38"/>
      <c r="AN819" s="38"/>
    </row>
    <row r="820" spans="37:40" x14ac:dyDescent="0.35">
      <c r="AK820" s="38"/>
      <c r="AL820" s="38"/>
      <c r="AM820" s="38"/>
      <c r="AN820" s="38"/>
    </row>
    <row r="821" spans="37:40" x14ac:dyDescent="0.35">
      <c r="AK821" s="38"/>
      <c r="AL821" s="38"/>
      <c r="AM821" s="38"/>
      <c r="AN821" s="38"/>
    </row>
    <row r="822" spans="37:40" x14ac:dyDescent="0.35">
      <c r="AK822" s="38"/>
      <c r="AL822" s="38"/>
      <c r="AM822" s="38"/>
      <c r="AN822" s="38"/>
    </row>
    <row r="823" spans="37:40" x14ac:dyDescent="0.35">
      <c r="AK823" s="38"/>
      <c r="AL823" s="38"/>
      <c r="AM823" s="38"/>
      <c r="AN823" s="38"/>
    </row>
    <row r="824" spans="37:40" x14ac:dyDescent="0.35">
      <c r="AK824" s="38"/>
      <c r="AL824" s="38"/>
      <c r="AM824" s="38"/>
      <c r="AN824" s="38"/>
    </row>
    <row r="825" spans="37:40" x14ac:dyDescent="0.35">
      <c r="AK825" s="38"/>
      <c r="AL825" s="38"/>
      <c r="AM825" s="38"/>
      <c r="AN825" s="38"/>
    </row>
    <row r="826" spans="37:40" x14ac:dyDescent="0.35">
      <c r="AK826" s="38"/>
      <c r="AL826" s="38"/>
      <c r="AM826" s="38"/>
      <c r="AN826" s="38"/>
    </row>
    <row r="827" spans="37:40" x14ac:dyDescent="0.35">
      <c r="AK827" s="38"/>
      <c r="AL827" s="38"/>
      <c r="AM827" s="38"/>
      <c r="AN827" s="38"/>
    </row>
    <row r="828" spans="37:40" x14ac:dyDescent="0.35">
      <c r="AK828" s="38"/>
      <c r="AL828" s="38"/>
      <c r="AM828" s="38"/>
      <c r="AN828" s="38"/>
    </row>
    <row r="829" spans="37:40" x14ac:dyDescent="0.35">
      <c r="AK829" s="38"/>
      <c r="AL829" s="38"/>
      <c r="AM829" s="38"/>
      <c r="AN829" s="38"/>
    </row>
    <row r="830" spans="37:40" x14ac:dyDescent="0.35">
      <c r="AK830" s="38"/>
      <c r="AL830" s="38"/>
      <c r="AM830" s="38"/>
      <c r="AN830" s="38"/>
    </row>
    <row r="831" spans="37:40" x14ac:dyDescent="0.35">
      <c r="AK831" s="38"/>
      <c r="AL831" s="38"/>
      <c r="AM831" s="38"/>
      <c r="AN831" s="38"/>
    </row>
    <row r="832" spans="37:40" x14ac:dyDescent="0.35">
      <c r="AK832" s="38"/>
      <c r="AL832" s="38"/>
      <c r="AM832" s="38"/>
      <c r="AN832" s="38"/>
    </row>
    <row r="833" spans="37:40" x14ac:dyDescent="0.35">
      <c r="AK833" s="38"/>
      <c r="AL833" s="38"/>
      <c r="AM833" s="38"/>
      <c r="AN833" s="38"/>
    </row>
    <row r="834" spans="37:40" x14ac:dyDescent="0.35">
      <c r="AK834" s="38"/>
      <c r="AL834" s="38"/>
      <c r="AM834" s="38"/>
      <c r="AN834" s="38"/>
    </row>
    <row r="835" spans="37:40" x14ac:dyDescent="0.35">
      <c r="AK835" s="38"/>
      <c r="AL835" s="38"/>
      <c r="AM835" s="38"/>
      <c r="AN835" s="38"/>
    </row>
    <row r="836" spans="37:40" x14ac:dyDescent="0.35">
      <c r="AK836" s="38"/>
      <c r="AL836" s="38"/>
      <c r="AM836" s="38"/>
      <c r="AN836" s="38"/>
    </row>
    <row r="837" spans="37:40" x14ac:dyDescent="0.35">
      <c r="AK837" s="38"/>
      <c r="AL837" s="38"/>
      <c r="AM837" s="38"/>
      <c r="AN837" s="38"/>
    </row>
    <row r="838" spans="37:40" x14ac:dyDescent="0.35">
      <c r="AK838" s="38"/>
      <c r="AL838" s="38"/>
      <c r="AM838" s="38"/>
      <c r="AN838" s="38"/>
    </row>
    <row r="839" spans="37:40" x14ac:dyDescent="0.35">
      <c r="AK839" s="38"/>
      <c r="AL839" s="38"/>
      <c r="AM839" s="38"/>
      <c r="AN839" s="38"/>
    </row>
    <row r="840" spans="37:40" x14ac:dyDescent="0.35">
      <c r="AK840" s="38"/>
      <c r="AL840" s="38"/>
      <c r="AM840" s="38"/>
      <c r="AN840" s="38"/>
    </row>
    <row r="841" spans="37:40" x14ac:dyDescent="0.35">
      <c r="AK841" s="38"/>
      <c r="AL841" s="38"/>
      <c r="AM841" s="38"/>
      <c r="AN841" s="38"/>
    </row>
    <row r="842" spans="37:40" x14ac:dyDescent="0.35">
      <c r="AK842" s="38"/>
      <c r="AL842" s="38"/>
      <c r="AM842" s="38"/>
      <c r="AN842" s="38"/>
    </row>
    <row r="843" spans="37:40" x14ac:dyDescent="0.35">
      <c r="AK843" s="38"/>
      <c r="AL843" s="38"/>
      <c r="AM843" s="38"/>
      <c r="AN843" s="38"/>
    </row>
    <row r="844" spans="37:40" x14ac:dyDescent="0.35">
      <c r="AK844" s="38"/>
      <c r="AL844" s="38"/>
      <c r="AM844" s="38"/>
      <c r="AN844" s="38"/>
    </row>
    <row r="845" spans="37:40" x14ac:dyDescent="0.35">
      <c r="AK845" s="38"/>
      <c r="AL845" s="38"/>
      <c r="AM845" s="38"/>
      <c r="AN845" s="38"/>
    </row>
    <row r="846" spans="37:40" x14ac:dyDescent="0.35">
      <c r="AK846" s="38"/>
      <c r="AL846" s="38"/>
      <c r="AM846" s="38"/>
      <c r="AN846" s="38"/>
    </row>
    <row r="847" spans="37:40" x14ac:dyDescent="0.35">
      <c r="AK847" s="38"/>
      <c r="AL847" s="38"/>
      <c r="AM847" s="38"/>
      <c r="AN847" s="38"/>
    </row>
    <row r="848" spans="37:40" x14ac:dyDescent="0.35">
      <c r="AK848" s="38"/>
      <c r="AL848" s="38"/>
      <c r="AM848" s="38"/>
      <c r="AN848" s="38"/>
    </row>
    <row r="849" spans="37:40" x14ac:dyDescent="0.35">
      <c r="AK849" s="38"/>
      <c r="AL849" s="38"/>
      <c r="AM849" s="38"/>
      <c r="AN849" s="38"/>
    </row>
    <row r="850" spans="37:40" x14ac:dyDescent="0.35">
      <c r="AK850" s="38"/>
      <c r="AL850" s="38"/>
      <c r="AM850" s="38"/>
      <c r="AN850" s="38"/>
    </row>
    <row r="851" spans="37:40" x14ac:dyDescent="0.35">
      <c r="AK851" s="38"/>
      <c r="AL851" s="38"/>
      <c r="AM851" s="38"/>
      <c r="AN851" s="38"/>
    </row>
    <row r="852" spans="37:40" x14ac:dyDescent="0.35">
      <c r="AK852" s="38"/>
      <c r="AL852" s="38"/>
      <c r="AM852" s="38"/>
      <c r="AN852" s="38"/>
    </row>
    <row r="853" spans="37:40" x14ac:dyDescent="0.35">
      <c r="AK853" s="38"/>
      <c r="AL853" s="38"/>
      <c r="AM853" s="38"/>
      <c r="AN853" s="38"/>
    </row>
    <row r="854" spans="37:40" x14ac:dyDescent="0.35">
      <c r="AK854" s="38"/>
      <c r="AL854" s="38"/>
      <c r="AM854" s="38"/>
      <c r="AN854" s="38"/>
    </row>
    <row r="855" spans="37:40" x14ac:dyDescent="0.35">
      <c r="AK855" s="38"/>
      <c r="AL855" s="38"/>
      <c r="AM855" s="38"/>
      <c r="AN855" s="38"/>
    </row>
    <row r="856" spans="37:40" x14ac:dyDescent="0.35">
      <c r="AK856" s="38"/>
      <c r="AL856" s="38"/>
      <c r="AM856" s="38"/>
      <c r="AN856" s="38"/>
    </row>
    <row r="857" spans="37:40" x14ac:dyDescent="0.35">
      <c r="AK857" s="38"/>
      <c r="AL857" s="38"/>
      <c r="AM857" s="38"/>
      <c r="AN857" s="38"/>
    </row>
    <row r="858" spans="37:40" x14ac:dyDescent="0.35">
      <c r="AK858" s="38"/>
      <c r="AL858" s="38"/>
      <c r="AM858" s="38"/>
      <c r="AN858" s="38"/>
    </row>
    <row r="859" spans="37:40" x14ac:dyDescent="0.35">
      <c r="AK859" s="38"/>
      <c r="AL859" s="38"/>
      <c r="AM859" s="38"/>
      <c r="AN859" s="38"/>
    </row>
    <row r="860" spans="37:40" x14ac:dyDescent="0.35">
      <c r="AK860" s="38"/>
      <c r="AL860" s="38"/>
      <c r="AM860" s="38"/>
      <c r="AN860" s="38"/>
    </row>
    <row r="861" spans="37:40" x14ac:dyDescent="0.35">
      <c r="AK861" s="38"/>
      <c r="AL861" s="38"/>
      <c r="AM861" s="38"/>
      <c r="AN861" s="38"/>
    </row>
    <row r="862" spans="37:40" x14ac:dyDescent="0.35">
      <c r="AK862" s="38"/>
      <c r="AL862" s="38"/>
      <c r="AM862" s="38"/>
      <c r="AN862" s="38"/>
    </row>
    <row r="863" spans="37:40" x14ac:dyDescent="0.35">
      <c r="AK863" s="38"/>
      <c r="AL863" s="38"/>
      <c r="AM863" s="38"/>
      <c r="AN863" s="38"/>
    </row>
    <row r="864" spans="37:40" x14ac:dyDescent="0.35">
      <c r="AK864" s="38"/>
      <c r="AL864" s="38"/>
      <c r="AM864" s="38"/>
      <c r="AN864" s="38"/>
    </row>
    <row r="865" spans="37:40" x14ac:dyDescent="0.35">
      <c r="AK865" s="38"/>
      <c r="AL865" s="38"/>
      <c r="AM865" s="38"/>
      <c r="AN865" s="38"/>
    </row>
    <row r="866" spans="37:40" x14ac:dyDescent="0.35">
      <c r="AK866" s="38"/>
      <c r="AL866" s="38"/>
      <c r="AM866" s="38"/>
      <c r="AN866" s="38"/>
    </row>
    <row r="867" spans="37:40" x14ac:dyDescent="0.35">
      <c r="AK867" s="38"/>
      <c r="AL867" s="38"/>
      <c r="AM867" s="38"/>
      <c r="AN867" s="38"/>
    </row>
    <row r="868" spans="37:40" x14ac:dyDescent="0.35">
      <c r="AK868" s="38"/>
      <c r="AL868" s="38"/>
      <c r="AM868" s="38"/>
      <c r="AN868" s="38"/>
    </row>
    <row r="869" spans="37:40" x14ac:dyDescent="0.35">
      <c r="AK869" s="38"/>
      <c r="AL869" s="38"/>
      <c r="AM869" s="38"/>
      <c r="AN869" s="38"/>
    </row>
    <row r="870" spans="37:40" x14ac:dyDescent="0.35">
      <c r="AK870" s="38"/>
      <c r="AL870" s="38"/>
      <c r="AM870" s="38"/>
      <c r="AN870" s="38"/>
    </row>
    <row r="871" spans="37:40" x14ac:dyDescent="0.35">
      <c r="AK871" s="38"/>
      <c r="AL871" s="38"/>
      <c r="AM871" s="38"/>
      <c r="AN871" s="38"/>
    </row>
    <row r="872" spans="37:40" x14ac:dyDescent="0.35">
      <c r="AK872" s="38"/>
      <c r="AL872" s="38"/>
      <c r="AM872" s="38"/>
      <c r="AN872" s="38"/>
    </row>
    <row r="873" spans="37:40" x14ac:dyDescent="0.35">
      <c r="AK873" s="38"/>
      <c r="AL873" s="38"/>
      <c r="AM873" s="38"/>
      <c r="AN873" s="38"/>
    </row>
    <row r="874" spans="37:40" x14ac:dyDescent="0.35">
      <c r="AK874" s="38"/>
      <c r="AL874" s="38"/>
      <c r="AM874" s="38"/>
      <c r="AN874" s="38"/>
    </row>
    <row r="875" spans="37:40" x14ac:dyDescent="0.35">
      <c r="AK875" s="38"/>
      <c r="AL875" s="38"/>
      <c r="AM875" s="38"/>
      <c r="AN875" s="38"/>
    </row>
    <row r="876" spans="37:40" x14ac:dyDescent="0.35">
      <c r="AK876" s="38"/>
      <c r="AL876" s="38"/>
      <c r="AM876" s="38"/>
      <c r="AN876" s="38"/>
    </row>
    <row r="877" spans="37:40" x14ac:dyDescent="0.35">
      <c r="AK877" s="38"/>
      <c r="AL877" s="38"/>
      <c r="AM877" s="38"/>
      <c r="AN877" s="38"/>
    </row>
    <row r="878" spans="37:40" x14ac:dyDescent="0.35">
      <c r="AK878" s="38"/>
      <c r="AL878" s="38"/>
      <c r="AM878" s="38"/>
      <c r="AN878" s="38"/>
    </row>
    <row r="879" spans="37:40" x14ac:dyDescent="0.35">
      <c r="AK879" s="38"/>
      <c r="AL879" s="38"/>
      <c r="AM879" s="38"/>
      <c r="AN879" s="38"/>
    </row>
    <row r="880" spans="37:40" x14ac:dyDescent="0.35">
      <c r="AK880" s="38"/>
      <c r="AL880" s="38"/>
      <c r="AM880" s="38"/>
      <c r="AN880" s="38"/>
    </row>
    <row r="881" spans="37:40" x14ac:dyDescent="0.35">
      <c r="AK881" s="38"/>
      <c r="AL881" s="38"/>
      <c r="AM881" s="38"/>
      <c r="AN881" s="38"/>
    </row>
    <row r="882" spans="37:40" x14ac:dyDescent="0.35">
      <c r="AK882" s="38"/>
      <c r="AL882" s="38"/>
      <c r="AM882" s="38"/>
      <c r="AN882" s="38"/>
    </row>
    <row r="883" spans="37:40" x14ac:dyDescent="0.35">
      <c r="AK883" s="38"/>
      <c r="AL883" s="38"/>
      <c r="AM883" s="38"/>
      <c r="AN883" s="38"/>
    </row>
    <row r="884" spans="37:40" x14ac:dyDescent="0.35">
      <c r="AK884" s="38"/>
      <c r="AL884" s="38"/>
      <c r="AM884" s="38"/>
      <c r="AN884" s="38"/>
    </row>
    <row r="885" spans="37:40" x14ac:dyDescent="0.35">
      <c r="AK885" s="38"/>
      <c r="AL885" s="38"/>
      <c r="AM885" s="38"/>
      <c r="AN885" s="38"/>
    </row>
    <row r="886" spans="37:40" x14ac:dyDescent="0.35">
      <c r="AK886" s="38"/>
      <c r="AL886" s="38"/>
      <c r="AM886" s="38"/>
      <c r="AN886" s="38"/>
    </row>
    <row r="887" spans="37:40" x14ac:dyDescent="0.35">
      <c r="AK887" s="38"/>
      <c r="AL887" s="38"/>
      <c r="AM887" s="38"/>
      <c r="AN887" s="38"/>
    </row>
    <row r="888" spans="37:40" x14ac:dyDescent="0.35">
      <c r="AK888" s="38"/>
      <c r="AL888" s="38"/>
      <c r="AM888" s="38"/>
      <c r="AN888" s="38"/>
    </row>
    <row r="889" spans="37:40" x14ac:dyDescent="0.35">
      <c r="AK889" s="38"/>
      <c r="AL889" s="38"/>
      <c r="AM889" s="38"/>
      <c r="AN889" s="38"/>
    </row>
    <row r="890" spans="37:40" x14ac:dyDescent="0.35">
      <c r="AK890" s="38"/>
      <c r="AL890" s="38"/>
      <c r="AM890" s="38"/>
      <c r="AN890" s="38"/>
    </row>
    <row r="891" spans="37:40" x14ac:dyDescent="0.35">
      <c r="AK891" s="38"/>
      <c r="AL891" s="38"/>
      <c r="AM891" s="38"/>
      <c r="AN891" s="38"/>
    </row>
    <row r="892" spans="37:40" x14ac:dyDescent="0.35">
      <c r="AK892" s="38"/>
      <c r="AL892" s="38"/>
      <c r="AM892" s="38"/>
      <c r="AN892" s="38"/>
    </row>
    <row r="893" spans="37:40" x14ac:dyDescent="0.35">
      <c r="AK893" s="38"/>
      <c r="AL893" s="38"/>
      <c r="AM893" s="38"/>
      <c r="AN893" s="38"/>
    </row>
    <row r="894" spans="37:40" x14ac:dyDescent="0.35">
      <c r="AK894" s="38"/>
      <c r="AL894" s="38"/>
      <c r="AM894" s="38"/>
      <c r="AN894" s="38"/>
    </row>
    <row r="895" spans="37:40" x14ac:dyDescent="0.35">
      <c r="AK895" s="38"/>
      <c r="AL895" s="38"/>
      <c r="AM895" s="38"/>
      <c r="AN895" s="38"/>
    </row>
    <row r="896" spans="37:40" x14ac:dyDescent="0.35">
      <c r="AK896" s="38"/>
      <c r="AL896" s="38"/>
      <c r="AM896" s="38"/>
      <c r="AN896" s="38"/>
    </row>
    <row r="897" spans="37:40" x14ac:dyDescent="0.35">
      <c r="AK897" s="38"/>
      <c r="AL897" s="38"/>
      <c r="AM897" s="38"/>
      <c r="AN897" s="38"/>
    </row>
    <row r="898" spans="37:40" x14ac:dyDescent="0.35">
      <c r="AK898" s="38"/>
      <c r="AL898" s="38"/>
      <c r="AM898" s="38"/>
      <c r="AN898" s="38"/>
    </row>
    <row r="899" spans="37:40" x14ac:dyDescent="0.35">
      <c r="AK899" s="38"/>
      <c r="AL899" s="38"/>
      <c r="AM899" s="38"/>
      <c r="AN899" s="38"/>
    </row>
    <row r="900" spans="37:40" x14ac:dyDescent="0.35">
      <c r="AK900" s="38"/>
      <c r="AL900" s="38"/>
      <c r="AM900" s="38"/>
      <c r="AN900" s="38"/>
    </row>
    <row r="901" spans="37:40" x14ac:dyDescent="0.35">
      <c r="AK901" s="38"/>
      <c r="AL901" s="38"/>
      <c r="AM901" s="38"/>
      <c r="AN901" s="38"/>
    </row>
    <row r="902" spans="37:40" x14ac:dyDescent="0.35">
      <c r="AK902" s="38"/>
      <c r="AL902" s="38"/>
      <c r="AM902" s="38"/>
      <c r="AN902" s="38"/>
    </row>
    <row r="903" spans="37:40" x14ac:dyDescent="0.35">
      <c r="AK903" s="38"/>
      <c r="AL903" s="38"/>
      <c r="AM903" s="38"/>
      <c r="AN903" s="38"/>
    </row>
    <row r="904" spans="37:40" x14ac:dyDescent="0.35">
      <c r="AK904" s="38"/>
      <c r="AL904" s="38"/>
      <c r="AM904" s="38"/>
      <c r="AN904" s="38"/>
    </row>
    <row r="905" spans="37:40" x14ac:dyDescent="0.35">
      <c r="AK905" s="38"/>
      <c r="AL905" s="38"/>
      <c r="AM905" s="38"/>
      <c r="AN905" s="38"/>
    </row>
    <row r="906" spans="37:40" x14ac:dyDescent="0.35">
      <c r="AK906" s="38"/>
      <c r="AL906" s="38"/>
      <c r="AM906" s="38"/>
      <c r="AN906" s="38"/>
    </row>
    <row r="907" spans="37:40" x14ac:dyDescent="0.35">
      <c r="AK907" s="38"/>
      <c r="AL907" s="38"/>
      <c r="AM907" s="38"/>
      <c r="AN907" s="38"/>
    </row>
    <row r="908" spans="37:40" x14ac:dyDescent="0.35">
      <c r="AK908" s="38"/>
      <c r="AL908" s="38"/>
      <c r="AM908" s="38"/>
      <c r="AN908" s="38"/>
    </row>
    <row r="909" spans="37:40" x14ac:dyDescent="0.35">
      <c r="AK909" s="38"/>
      <c r="AL909" s="38"/>
      <c r="AM909" s="38"/>
      <c r="AN909" s="38"/>
    </row>
    <row r="910" spans="37:40" x14ac:dyDescent="0.35">
      <c r="AK910" s="38"/>
      <c r="AL910" s="38"/>
      <c r="AM910" s="38"/>
      <c r="AN910" s="38"/>
    </row>
    <row r="911" spans="37:40" x14ac:dyDescent="0.35">
      <c r="AK911" s="38"/>
      <c r="AL911" s="38"/>
      <c r="AM911" s="38"/>
      <c r="AN911" s="38"/>
    </row>
    <row r="912" spans="37:40" x14ac:dyDescent="0.35">
      <c r="AK912" s="38"/>
      <c r="AL912" s="38"/>
      <c r="AM912" s="38"/>
      <c r="AN912" s="38"/>
    </row>
    <row r="913" spans="37:40" x14ac:dyDescent="0.35">
      <c r="AK913" s="38"/>
      <c r="AL913" s="38"/>
      <c r="AM913" s="38"/>
      <c r="AN913" s="38"/>
    </row>
    <row r="914" spans="37:40" x14ac:dyDescent="0.35">
      <c r="AK914" s="38"/>
      <c r="AL914" s="38"/>
      <c r="AM914" s="38"/>
      <c r="AN914" s="38"/>
    </row>
    <row r="915" spans="37:40" x14ac:dyDescent="0.35">
      <c r="AK915" s="38"/>
      <c r="AL915" s="38"/>
      <c r="AM915" s="38"/>
      <c r="AN915" s="38"/>
    </row>
    <row r="916" spans="37:40" x14ac:dyDescent="0.35">
      <c r="AK916" s="38"/>
      <c r="AL916" s="38"/>
      <c r="AM916" s="38"/>
      <c r="AN916" s="38"/>
    </row>
    <row r="917" spans="37:40" x14ac:dyDescent="0.35">
      <c r="AK917" s="38"/>
      <c r="AL917" s="38"/>
      <c r="AM917" s="38"/>
      <c r="AN917" s="38"/>
    </row>
    <row r="918" spans="37:40" x14ac:dyDescent="0.35">
      <c r="AK918" s="38"/>
      <c r="AL918" s="38"/>
      <c r="AM918" s="38"/>
      <c r="AN918" s="38"/>
    </row>
    <row r="919" spans="37:40" x14ac:dyDescent="0.35">
      <c r="AK919" s="38"/>
      <c r="AL919" s="38"/>
      <c r="AM919" s="38"/>
      <c r="AN919" s="38"/>
    </row>
    <row r="920" spans="37:40" x14ac:dyDescent="0.35">
      <c r="AK920" s="38"/>
      <c r="AL920" s="38"/>
      <c r="AM920" s="38"/>
      <c r="AN920" s="38"/>
    </row>
    <row r="921" spans="37:40" x14ac:dyDescent="0.35">
      <c r="AK921" s="38"/>
      <c r="AL921" s="38"/>
      <c r="AM921" s="38"/>
      <c r="AN921" s="38"/>
    </row>
    <row r="922" spans="37:40" x14ac:dyDescent="0.35">
      <c r="AK922" s="38"/>
      <c r="AL922" s="38"/>
      <c r="AM922" s="38"/>
      <c r="AN922" s="38"/>
    </row>
    <row r="923" spans="37:40" x14ac:dyDescent="0.35">
      <c r="AK923" s="38"/>
      <c r="AL923" s="38"/>
      <c r="AM923" s="38"/>
      <c r="AN923" s="38"/>
    </row>
    <row r="924" spans="37:40" x14ac:dyDescent="0.35">
      <c r="AK924" s="38"/>
      <c r="AL924" s="38"/>
      <c r="AM924" s="38"/>
      <c r="AN924" s="38"/>
    </row>
    <row r="925" spans="37:40" x14ac:dyDescent="0.35">
      <c r="AK925" s="38"/>
      <c r="AL925" s="38"/>
      <c r="AM925" s="38"/>
      <c r="AN925" s="38"/>
    </row>
    <row r="926" spans="37:40" x14ac:dyDescent="0.35">
      <c r="AK926" s="38"/>
      <c r="AL926" s="38"/>
      <c r="AM926" s="38"/>
      <c r="AN926" s="38"/>
    </row>
    <row r="927" spans="37:40" x14ac:dyDescent="0.35">
      <c r="AK927" s="38"/>
      <c r="AL927" s="38"/>
      <c r="AM927" s="38"/>
      <c r="AN927" s="38"/>
    </row>
    <row r="928" spans="37:40" x14ac:dyDescent="0.35">
      <c r="AK928" s="38"/>
      <c r="AL928" s="38"/>
      <c r="AM928" s="38"/>
      <c r="AN928" s="38"/>
    </row>
    <row r="929" spans="37:40" x14ac:dyDescent="0.35">
      <c r="AK929" s="38"/>
      <c r="AL929" s="38"/>
      <c r="AM929" s="38"/>
      <c r="AN929" s="38"/>
    </row>
    <row r="930" spans="37:40" x14ac:dyDescent="0.35">
      <c r="AK930" s="38"/>
      <c r="AL930" s="38"/>
      <c r="AM930" s="38"/>
      <c r="AN930" s="38"/>
    </row>
    <row r="931" spans="37:40" x14ac:dyDescent="0.35">
      <c r="AK931" s="38"/>
      <c r="AL931" s="38"/>
      <c r="AM931" s="38"/>
      <c r="AN931" s="38"/>
    </row>
    <row r="932" spans="37:40" x14ac:dyDescent="0.35">
      <c r="AK932" s="38"/>
      <c r="AL932" s="38"/>
      <c r="AM932" s="38"/>
      <c r="AN932" s="38"/>
    </row>
    <row r="933" spans="37:40" x14ac:dyDescent="0.35">
      <c r="AK933" s="38"/>
      <c r="AL933" s="38"/>
      <c r="AM933" s="38"/>
      <c r="AN933" s="38"/>
    </row>
    <row r="934" spans="37:40" x14ac:dyDescent="0.35">
      <c r="AK934" s="38"/>
      <c r="AL934" s="38"/>
      <c r="AM934" s="38"/>
      <c r="AN934" s="38"/>
    </row>
    <row r="935" spans="37:40" x14ac:dyDescent="0.35">
      <c r="AK935" s="38"/>
      <c r="AL935" s="38"/>
      <c r="AM935" s="38"/>
      <c r="AN935" s="38"/>
    </row>
    <row r="936" spans="37:40" x14ac:dyDescent="0.35">
      <c r="AK936" s="38"/>
      <c r="AL936" s="38"/>
      <c r="AM936" s="38"/>
      <c r="AN936" s="38"/>
    </row>
    <row r="937" spans="37:40" x14ac:dyDescent="0.35">
      <c r="AK937" s="38"/>
      <c r="AL937" s="38"/>
      <c r="AM937" s="38"/>
      <c r="AN937" s="38"/>
    </row>
    <row r="938" spans="37:40" x14ac:dyDescent="0.35">
      <c r="AK938" s="38"/>
      <c r="AL938" s="38"/>
      <c r="AM938" s="38"/>
      <c r="AN938" s="38"/>
    </row>
    <row r="939" spans="37:40" x14ac:dyDescent="0.35">
      <c r="AK939" s="38"/>
      <c r="AL939" s="38"/>
      <c r="AM939" s="38"/>
      <c r="AN939" s="38"/>
    </row>
    <row r="940" spans="37:40" x14ac:dyDescent="0.35">
      <c r="AK940" s="38"/>
      <c r="AL940" s="38"/>
      <c r="AM940" s="38"/>
      <c r="AN940" s="38"/>
    </row>
    <row r="941" spans="37:40" x14ac:dyDescent="0.35">
      <c r="AK941" s="38"/>
      <c r="AL941" s="38"/>
      <c r="AM941" s="38"/>
      <c r="AN941" s="38"/>
    </row>
    <row r="942" spans="37:40" x14ac:dyDescent="0.35">
      <c r="AK942" s="38"/>
      <c r="AL942" s="38"/>
      <c r="AM942" s="38"/>
      <c r="AN942" s="38"/>
    </row>
    <row r="943" spans="37:40" x14ac:dyDescent="0.35">
      <c r="AK943" s="38"/>
      <c r="AL943" s="38"/>
      <c r="AM943" s="38"/>
      <c r="AN943" s="38"/>
    </row>
    <row r="944" spans="37:40" x14ac:dyDescent="0.35">
      <c r="AK944" s="38"/>
      <c r="AL944" s="38"/>
      <c r="AM944" s="38"/>
      <c r="AN944" s="38"/>
    </row>
    <row r="945" spans="37:40" x14ac:dyDescent="0.35">
      <c r="AK945" s="38"/>
      <c r="AL945" s="38"/>
      <c r="AM945" s="38"/>
      <c r="AN945" s="38"/>
    </row>
    <row r="946" spans="37:40" x14ac:dyDescent="0.35">
      <c r="AK946" s="38"/>
      <c r="AL946" s="38"/>
      <c r="AM946" s="38"/>
      <c r="AN946" s="38"/>
    </row>
    <row r="947" spans="37:40" x14ac:dyDescent="0.35">
      <c r="AK947" s="38"/>
      <c r="AL947" s="38"/>
      <c r="AM947" s="38"/>
      <c r="AN947" s="38"/>
    </row>
    <row r="948" spans="37:40" x14ac:dyDescent="0.35">
      <c r="AK948" s="38"/>
      <c r="AL948" s="38"/>
      <c r="AM948" s="38"/>
      <c r="AN948" s="38"/>
    </row>
    <row r="949" spans="37:40" x14ac:dyDescent="0.35">
      <c r="AK949" s="38"/>
      <c r="AL949" s="38"/>
      <c r="AM949" s="38"/>
      <c r="AN949" s="38"/>
    </row>
    <row r="950" spans="37:40" x14ac:dyDescent="0.35">
      <c r="AK950" s="38"/>
      <c r="AL950" s="38"/>
      <c r="AM950" s="38"/>
      <c r="AN950" s="38"/>
    </row>
    <row r="951" spans="37:40" x14ac:dyDescent="0.35">
      <c r="AK951" s="38"/>
      <c r="AL951" s="38"/>
      <c r="AM951" s="38"/>
      <c r="AN951" s="38"/>
    </row>
    <row r="952" spans="37:40" x14ac:dyDescent="0.35">
      <c r="AK952" s="38"/>
      <c r="AL952" s="38"/>
      <c r="AM952" s="38"/>
      <c r="AN952" s="38"/>
    </row>
    <row r="953" spans="37:40" x14ac:dyDescent="0.35">
      <c r="AK953" s="38"/>
      <c r="AL953" s="38"/>
      <c r="AM953" s="38"/>
      <c r="AN953" s="38"/>
    </row>
    <row r="954" spans="37:40" x14ac:dyDescent="0.35">
      <c r="AK954" s="38"/>
      <c r="AL954" s="38"/>
      <c r="AM954" s="38"/>
      <c r="AN954" s="38"/>
    </row>
    <row r="955" spans="37:40" x14ac:dyDescent="0.35">
      <c r="AK955" s="38"/>
      <c r="AL955" s="38"/>
      <c r="AM955" s="38"/>
      <c r="AN955" s="38"/>
    </row>
    <row r="956" spans="37:40" x14ac:dyDescent="0.35">
      <c r="AK956" s="38"/>
      <c r="AL956" s="38"/>
      <c r="AM956" s="38"/>
      <c r="AN956" s="38"/>
    </row>
    <row r="957" spans="37:40" x14ac:dyDescent="0.35">
      <c r="AK957" s="38"/>
      <c r="AL957" s="38"/>
      <c r="AM957" s="38"/>
      <c r="AN957" s="38"/>
    </row>
    <row r="958" spans="37:40" x14ac:dyDescent="0.35">
      <c r="AK958" s="38"/>
      <c r="AL958" s="38"/>
      <c r="AM958" s="38"/>
      <c r="AN958" s="38"/>
    </row>
    <row r="959" spans="37:40" x14ac:dyDescent="0.35">
      <c r="AK959" s="38"/>
      <c r="AL959" s="38"/>
      <c r="AM959" s="38"/>
      <c r="AN959" s="38"/>
    </row>
    <row r="960" spans="37:40" x14ac:dyDescent="0.35">
      <c r="AK960" s="38"/>
      <c r="AL960" s="38"/>
      <c r="AM960" s="38"/>
      <c r="AN960" s="38"/>
    </row>
    <row r="961" spans="37:40" x14ac:dyDescent="0.35">
      <c r="AK961" s="38"/>
      <c r="AL961" s="38"/>
      <c r="AM961" s="38"/>
      <c r="AN961" s="38"/>
    </row>
    <row r="962" spans="37:40" x14ac:dyDescent="0.35">
      <c r="AK962" s="38"/>
      <c r="AL962" s="38"/>
      <c r="AM962" s="38"/>
      <c r="AN962" s="38"/>
    </row>
    <row r="963" spans="37:40" x14ac:dyDescent="0.35">
      <c r="AK963" s="38"/>
      <c r="AL963" s="38"/>
      <c r="AM963" s="38"/>
      <c r="AN963" s="38"/>
    </row>
    <row r="964" spans="37:40" x14ac:dyDescent="0.35">
      <c r="AK964" s="38"/>
      <c r="AL964" s="38"/>
      <c r="AM964" s="38"/>
      <c r="AN964" s="38"/>
    </row>
    <row r="965" spans="37:40" x14ac:dyDescent="0.35">
      <c r="AK965" s="38"/>
      <c r="AL965" s="38"/>
      <c r="AM965" s="38"/>
      <c r="AN965" s="38"/>
    </row>
    <row r="966" spans="37:40" x14ac:dyDescent="0.35">
      <c r="AK966" s="38"/>
      <c r="AL966" s="38"/>
      <c r="AM966" s="38"/>
      <c r="AN966" s="38"/>
    </row>
    <row r="967" spans="37:40" x14ac:dyDescent="0.35">
      <c r="AK967" s="38"/>
      <c r="AL967" s="38"/>
      <c r="AM967" s="38"/>
      <c r="AN967" s="38"/>
    </row>
    <row r="968" spans="37:40" x14ac:dyDescent="0.35">
      <c r="AK968" s="38"/>
      <c r="AL968" s="38"/>
      <c r="AM968" s="38"/>
      <c r="AN968" s="38"/>
    </row>
    <row r="969" spans="37:40" x14ac:dyDescent="0.35">
      <c r="AK969" s="38"/>
      <c r="AL969" s="38"/>
      <c r="AM969" s="38"/>
      <c r="AN969" s="38"/>
    </row>
    <row r="970" spans="37:40" x14ac:dyDescent="0.35">
      <c r="AK970" s="38"/>
      <c r="AL970" s="38"/>
      <c r="AM970" s="38"/>
      <c r="AN970" s="38"/>
    </row>
    <row r="971" spans="37:40" x14ac:dyDescent="0.35">
      <c r="AK971" s="38"/>
      <c r="AL971" s="38"/>
      <c r="AM971" s="38"/>
      <c r="AN971" s="38"/>
    </row>
    <row r="972" spans="37:40" x14ac:dyDescent="0.35">
      <c r="AK972" s="38"/>
      <c r="AL972" s="38"/>
      <c r="AM972" s="38"/>
      <c r="AN972" s="38"/>
    </row>
    <row r="973" spans="37:40" x14ac:dyDescent="0.35">
      <c r="AK973" s="38"/>
      <c r="AL973" s="38"/>
      <c r="AM973" s="38"/>
      <c r="AN973" s="38"/>
    </row>
    <row r="974" spans="37:40" x14ac:dyDescent="0.35">
      <c r="AK974" s="38"/>
      <c r="AL974" s="38"/>
      <c r="AM974" s="38"/>
      <c r="AN974" s="38"/>
    </row>
    <row r="975" spans="37:40" x14ac:dyDescent="0.35">
      <c r="AK975" s="38"/>
      <c r="AL975" s="38"/>
      <c r="AM975" s="38"/>
      <c r="AN975" s="38"/>
    </row>
    <row r="976" spans="37:40" x14ac:dyDescent="0.35">
      <c r="AK976" s="38"/>
      <c r="AL976" s="38"/>
      <c r="AM976" s="38"/>
      <c r="AN976" s="38"/>
    </row>
    <row r="977" spans="37:40" x14ac:dyDescent="0.35">
      <c r="AK977" s="38"/>
      <c r="AL977" s="38"/>
      <c r="AM977" s="38"/>
      <c r="AN977" s="38"/>
    </row>
    <row r="978" spans="37:40" x14ac:dyDescent="0.35">
      <c r="AK978" s="38"/>
      <c r="AL978" s="38"/>
      <c r="AM978" s="38"/>
      <c r="AN978" s="38"/>
    </row>
    <row r="979" spans="37:40" x14ac:dyDescent="0.35">
      <c r="AK979" s="38"/>
      <c r="AL979" s="38"/>
      <c r="AM979" s="38"/>
      <c r="AN979" s="38"/>
    </row>
    <row r="980" spans="37:40" x14ac:dyDescent="0.35">
      <c r="AK980" s="38"/>
      <c r="AL980" s="38"/>
      <c r="AM980" s="38"/>
      <c r="AN980" s="38"/>
    </row>
    <row r="981" spans="37:40" x14ac:dyDescent="0.35">
      <c r="AK981" s="38"/>
      <c r="AL981" s="38"/>
      <c r="AM981" s="38"/>
      <c r="AN981" s="38"/>
    </row>
    <row r="982" spans="37:40" x14ac:dyDescent="0.35">
      <c r="AK982" s="38"/>
      <c r="AL982" s="38"/>
      <c r="AM982" s="38"/>
      <c r="AN982" s="38"/>
    </row>
    <row r="983" spans="37:40" x14ac:dyDescent="0.35">
      <c r="AK983" s="38"/>
      <c r="AL983" s="38"/>
      <c r="AM983" s="38"/>
      <c r="AN983" s="38"/>
    </row>
    <row r="984" spans="37:40" x14ac:dyDescent="0.35">
      <c r="AK984" s="38"/>
      <c r="AL984" s="38"/>
      <c r="AM984" s="38"/>
      <c r="AN984" s="38"/>
    </row>
    <row r="985" spans="37:40" x14ac:dyDescent="0.35">
      <c r="AK985" s="38"/>
      <c r="AL985" s="38"/>
      <c r="AM985" s="38"/>
      <c r="AN985" s="38"/>
    </row>
    <row r="986" spans="37:40" x14ac:dyDescent="0.35">
      <c r="AK986" s="38"/>
      <c r="AL986" s="38"/>
      <c r="AM986" s="38"/>
      <c r="AN986" s="38"/>
    </row>
    <row r="987" spans="37:40" x14ac:dyDescent="0.35">
      <c r="AK987" s="38"/>
      <c r="AL987" s="38"/>
      <c r="AM987" s="38"/>
      <c r="AN987" s="38"/>
    </row>
    <row r="988" spans="37:40" x14ac:dyDescent="0.35">
      <c r="AK988" s="38"/>
      <c r="AL988" s="38"/>
      <c r="AM988" s="38"/>
      <c r="AN988" s="38"/>
    </row>
    <row r="989" spans="37:40" x14ac:dyDescent="0.35">
      <c r="AK989" s="38"/>
      <c r="AL989" s="38"/>
      <c r="AM989" s="38"/>
      <c r="AN989" s="38"/>
    </row>
    <row r="990" spans="37:40" x14ac:dyDescent="0.35">
      <c r="AK990" s="38"/>
      <c r="AL990" s="38"/>
      <c r="AM990" s="38"/>
      <c r="AN990" s="38"/>
    </row>
    <row r="991" spans="37:40" x14ac:dyDescent="0.35">
      <c r="AK991" s="38"/>
      <c r="AL991" s="38"/>
      <c r="AM991" s="38"/>
      <c r="AN991" s="38"/>
    </row>
    <row r="992" spans="37:40" x14ac:dyDescent="0.35">
      <c r="AK992" s="38"/>
      <c r="AL992" s="38"/>
      <c r="AM992" s="38"/>
      <c r="AN992" s="38"/>
    </row>
    <row r="993" spans="37:40" x14ac:dyDescent="0.35">
      <c r="AK993" s="38"/>
      <c r="AL993" s="38"/>
      <c r="AM993" s="38"/>
      <c r="AN993" s="38"/>
    </row>
    <row r="994" spans="37:40" x14ac:dyDescent="0.35">
      <c r="AK994" s="38"/>
      <c r="AL994" s="38"/>
      <c r="AM994" s="38"/>
      <c r="AN994" s="38"/>
    </row>
    <row r="995" spans="37:40" x14ac:dyDescent="0.35">
      <c r="AK995" s="38"/>
      <c r="AL995" s="38"/>
      <c r="AM995" s="38"/>
      <c r="AN995" s="38"/>
    </row>
    <row r="996" spans="37:40" x14ac:dyDescent="0.35">
      <c r="AK996" s="38"/>
      <c r="AL996" s="38"/>
      <c r="AM996" s="38"/>
      <c r="AN996" s="38"/>
    </row>
    <row r="997" spans="37:40" x14ac:dyDescent="0.35">
      <c r="AK997" s="38"/>
      <c r="AL997" s="38"/>
      <c r="AM997" s="38"/>
      <c r="AN997" s="38"/>
    </row>
    <row r="998" spans="37:40" x14ac:dyDescent="0.35">
      <c r="AK998" s="38"/>
      <c r="AL998" s="38"/>
      <c r="AM998" s="38"/>
      <c r="AN998" s="38"/>
    </row>
    <row r="999" spans="37:40" x14ac:dyDescent="0.35">
      <c r="AK999" s="38"/>
      <c r="AL999" s="38"/>
      <c r="AM999" s="38"/>
      <c r="AN999" s="38"/>
    </row>
    <row r="1000" spans="37:40" x14ac:dyDescent="0.35">
      <c r="AK1000" s="38"/>
      <c r="AL1000" s="38"/>
      <c r="AM1000" s="38"/>
      <c r="AN1000" s="38"/>
    </row>
    <row r="1001" spans="37:40" x14ac:dyDescent="0.35">
      <c r="AK1001" s="38"/>
      <c r="AL1001" s="38"/>
      <c r="AM1001" s="38"/>
      <c r="AN1001" s="38"/>
    </row>
    <row r="1002" spans="37:40" x14ac:dyDescent="0.35">
      <c r="AK1002" s="38"/>
      <c r="AL1002" s="38"/>
      <c r="AM1002" s="38"/>
      <c r="AN1002" s="38"/>
    </row>
    <row r="1003" spans="37:40" x14ac:dyDescent="0.35">
      <c r="AK1003" s="38"/>
      <c r="AL1003" s="38"/>
      <c r="AM1003" s="38"/>
      <c r="AN1003" s="38"/>
    </row>
    <row r="1004" spans="37:40" x14ac:dyDescent="0.35">
      <c r="AK1004" s="38"/>
      <c r="AL1004" s="38"/>
      <c r="AM1004" s="38"/>
      <c r="AN1004" s="38"/>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workbookViewId="0">
      <selection sqref="A1:XFD1048576"/>
    </sheetView>
  </sheetViews>
  <sheetFormatPr defaultColWidth="8.7265625" defaultRowHeight="14.5" x14ac:dyDescent="0.35"/>
  <cols>
    <col min="1" max="1" width="8.7265625" style="21"/>
    <col min="2" max="2" width="21.7265625" style="3" customWidth="1"/>
    <col min="3" max="3" width="30.1796875" style="3" customWidth="1"/>
    <col min="4" max="4" width="8.1796875" style="4" customWidth="1"/>
    <col min="5" max="5" width="20.1796875" style="3" customWidth="1"/>
    <col min="6" max="6" width="10.1796875" style="3" customWidth="1"/>
    <col min="7" max="8" width="6.54296875" style="21" customWidth="1"/>
    <col min="9" max="16384" width="8.7265625" style="21"/>
  </cols>
  <sheetData>
    <row r="1" spans="1:8" x14ac:dyDescent="0.35">
      <c r="A1" s="180" t="s">
        <v>0</v>
      </c>
    </row>
    <row r="2" spans="1:8" x14ac:dyDescent="0.35">
      <c r="A2" s="180" t="s">
        <v>11</v>
      </c>
    </row>
    <row r="4" spans="1:8" x14ac:dyDescent="0.35">
      <c r="A4" s="5" t="s">
        <v>17</v>
      </c>
      <c r="B4" s="5" t="s">
        <v>18</v>
      </c>
      <c r="C4" s="5" t="s">
        <v>67</v>
      </c>
      <c r="D4" s="6" t="s">
        <v>69</v>
      </c>
      <c r="E4" s="5" t="s">
        <v>68</v>
      </c>
      <c r="F4" s="5" t="s">
        <v>70</v>
      </c>
      <c r="G4" s="5" t="s">
        <v>168</v>
      </c>
      <c r="H4" s="5" t="s">
        <v>71</v>
      </c>
    </row>
    <row r="5" spans="1:8" ht="46.5" x14ac:dyDescent="0.35">
      <c r="A5" s="21">
        <v>1</v>
      </c>
      <c r="B5" s="212" t="s">
        <v>77</v>
      </c>
      <c r="C5" s="212" t="s">
        <v>19</v>
      </c>
      <c r="D5" s="213">
        <v>2011</v>
      </c>
      <c r="E5" s="212" t="s">
        <v>72</v>
      </c>
      <c r="F5" s="214">
        <v>30</v>
      </c>
      <c r="G5" s="214">
        <v>1</v>
      </c>
      <c r="H5" s="215" t="s">
        <v>73</v>
      </c>
    </row>
    <row r="6" spans="1:8" ht="62" x14ac:dyDescent="0.35">
      <c r="A6" s="21">
        <v>2</v>
      </c>
      <c r="B6" s="212" t="s">
        <v>76</v>
      </c>
      <c r="C6" s="212" t="s">
        <v>20</v>
      </c>
      <c r="D6" s="213">
        <v>2015</v>
      </c>
      <c r="E6" s="212" t="s">
        <v>74</v>
      </c>
      <c r="F6" s="214">
        <v>103</v>
      </c>
      <c r="G6" s="214">
        <v>4</v>
      </c>
      <c r="H6" s="215" t="s">
        <v>75</v>
      </c>
    </row>
    <row r="7" spans="1:8" ht="46.5" x14ac:dyDescent="0.35">
      <c r="A7" s="21">
        <v>3</v>
      </c>
      <c r="B7" s="212" t="s">
        <v>78</v>
      </c>
      <c r="C7" s="212" t="s">
        <v>21</v>
      </c>
      <c r="D7" s="213">
        <v>2010</v>
      </c>
      <c r="E7" s="212" t="s">
        <v>74</v>
      </c>
      <c r="F7" s="214">
        <v>98</v>
      </c>
      <c r="G7" s="214">
        <v>3</v>
      </c>
      <c r="H7" s="215" t="s">
        <v>79</v>
      </c>
    </row>
    <row r="8" spans="1:8" ht="46.5" x14ac:dyDescent="0.35">
      <c r="A8" s="21">
        <v>4</v>
      </c>
      <c r="B8" s="212" t="s">
        <v>80</v>
      </c>
      <c r="C8" s="212" t="s">
        <v>22</v>
      </c>
      <c r="D8" s="213">
        <v>2007</v>
      </c>
      <c r="E8" s="212" t="s">
        <v>81</v>
      </c>
      <c r="F8" s="214">
        <v>4</v>
      </c>
      <c r="G8" s="214">
        <v>4</v>
      </c>
      <c r="H8" s="215" t="s">
        <v>82</v>
      </c>
    </row>
    <row r="9" spans="1:8" ht="62" x14ac:dyDescent="0.35">
      <c r="A9" s="21">
        <v>5</v>
      </c>
      <c r="B9" s="212" t="s">
        <v>83</v>
      </c>
      <c r="C9" s="212" t="s">
        <v>23</v>
      </c>
      <c r="D9" s="213">
        <v>2015</v>
      </c>
      <c r="E9" s="212" t="s">
        <v>84</v>
      </c>
      <c r="F9" s="214">
        <v>84</v>
      </c>
      <c r="G9" s="214">
        <v>6</v>
      </c>
      <c r="H9" s="215" t="s">
        <v>85</v>
      </c>
    </row>
    <row r="10" spans="1:8" ht="31" x14ac:dyDescent="0.35">
      <c r="A10" s="21">
        <v>6</v>
      </c>
      <c r="B10" s="212" t="s">
        <v>86</v>
      </c>
      <c r="C10" s="212" t="s">
        <v>87</v>
      </c>
      <c r="D10" s="213">
        <v>2004</v>
      </c>
      <c r="E10" s="212" t="s">
        <v>88</v>
      </c>
      <c r="F10" s="214">
        <v>32</v>
      </c>
      <c r="G10" s="214">
        <v>1</v>
      </c>
      <c r="H10" s="215" t="s">
        <v>89</v>
      </c>
    </row>
    <row r="11" spans="1:8" ht="62" x14ac:dyDescent="0.35">
      <c r="A11" s="21">
        <v>7</v>
      </c>
      <c r="B11" s="212" t="s">
        <v>90</v>
      </c>
      <c r="C11" s="212" t="s">
        <v>91</v>
      </c>
      <c r="D11" s="213">
        <v>2014</v>
      </c>
      <c r="E11" s="212" t="s">
        <v>92</v>
      </c>
      <c r="F11" s="214">
        <v>71</v>
      </c>
      <c r="G11" s="214">
        <v>1</v>
      </c>
      <c r="H11" s="215" t="s">
        <v>93</v>
      </c>
    </row>
    <row r="12" spans="1:8" ht="77.5" x14ac:dyDescent="0.35">
      <c r="A12" s="21">
        <v>8</v>
      </c>
      <c r="B12" s="212" t="s">
        <v>94</v>
      </c>
      <c r="C12" s="212" t="s">
        <v>24</v>
      </c>
      <c r="D12" s="213">
        <v>2008</v>
      </c>
      <c r="E12" s="212" t="s">
        <v>95</v>
      </c>
      <c r="F12" s="214">
        <v>27</v>
      </c>
      <c r="G12" s="214">
        <v>2</v>
      </c>
      <c r="H12" s="215" t="s">
        <v>96</v>
      </c>
    </row>
    <row r="13" spans="1:8" ht="46.5" x14ac:dyDescent="0.35">
      <c r="A13" s="21">
        <v>9</v>
      </c>
      <c r="B13" s="212" t="s">
        <v>97</v>
      </c>
      <c r="C13" s="212" t="s">
        <v>25</v>
      </c>
      <c r="D13" s="213">
        <v>2001</v>
      </c>
      <c r="E13" s="212" t="s">
        <v>95</v>
      </c>
      <c r="F13" s="214">
        <v>20</v>
      </c>
      <c r="G13" s="214">
        <v>3</v>
      </c>
      <c r="H13" s="215" t="s">
        <v>98</v>
      </c>
    </row>
    <row r="14" spans="1:8" ht="62" x14ac:dyDescent="0.35">
      <c r="A14" s="21">
        <v>10</v>
      </c>
      <c r="B14" s="13" t="s">
        <v>352</v>
      </c>
      <c r="C14" s="212" t="s">
        <v>99</v>
      </c>
      <c r="D14" s="213">
        <v>2009</v>
      </c>
      <c r="E14" s="212" t="s">
        <v>100</v>
      </c>
      <c r="F14" s="214" t="s">
        <v>46</v>
      </c>
      <c r="G14" s="214" t="s">
        <v>46</v>
      </c>
      <c r="H14" s="215" t="s">
        <v>46</v>
      </c>
    </row>
    <row r="15" spans="1:8" ht="62" x14ac:dyDescent="0.35">
      <c r="A15" s="216" t="s">
        <v>758</v>
      </c>
      <c r="B15" s="212" t="s">
        <v>101</v>
      </c>
      <c r="C15" s="212" t="s">
        <v>102</v>
      </c>
      <c r="D15" s="213">
        <v>2003</v>
      </c>
      <c r="E15" s="212" t="s">
        <v>95</v>
      </c>
      <c r="F15" s="214">
        <v>22</v>
      </c>
      <c r="G15" s="214">
        <v>1</v>
      </c>
      <c r="H15" s="217" t="s">
        <v>103</v>
      </c>
    </row>
    <row r="16" spans="1:8" ht="62" x14ac:dyDescent="0.35">
      <c r="A16" s="216" t="s">
        <v>759</v>
      </c>
      <c r="B16" s="212" t="s">
        <v>101</v>
      </c>
      <c r="C16" s="212" t="s">
        <v>102</v>
      </c>
      <c r="D16" s="213">
        <v>2003</v>
      </c>
      <c r="E16" s="212" t="s">
        <v>95</v>
      </c>
      <c r="F16" s="214">
        <v>22</v>
      </c>
      <c r="G16" s="214">
        <v>1</v>
      </c>
      <c r="H16" s="217" t="s">
        <v>103</v>
      </c>
    </row>
    <row r="17" spans="1:8" ht="62" x14ac:dyDescent="0.35">
      <c r="A17" s="216" t="s">
        <v>760</v>
      </c>
      <c r="B17" s="212" t="s">
        <v>101</v>
      </c>
      <c r="C17" s="212" t="s">
        <v>102</v>
      </c>
      <c r="D17" s="213">
        <v>2003</v>
      </c>
      <c r="E17" s="212" t="s">
        <v>95</v>
      </c>
      <c r="F17" s="214">
        <v>22</v>
      </c>
      <c r="G17" s="214">
        <v>1</v>
      </c>
      <c r="H17" s="217" t="s">
        <v>103</v>
      </c>
    </row>
    <row r="18" spans="1:8" ht="46.5" x14ac:dyDescent="0.35">
      <c r="A18" s="21">
        <v>12</v>
      </c>
      <c r="B18" s="212" t="s">
        <v>104</v>
      </c>
      <c r="C18" s="212" t="s">
        <v>26</v>
      </c>
      <c r="D18" s="213">
        <v>2008</v>
      </c>
      <c r="E18" s="212" t="s">
        <v>81</v>
      </c>
      <c r="F18" s="214">
        <v>5</v>
      </c>
      <c r="G18" s="214">
        <v>2</v>
      </c>
      <c r="H18" s="215" t="s">
        <v>105</v>
      </c>
    </row>
    <row r="19" spans="1:8" ht="46.5" x14ac:dyDescent="0.35">
      <c r="A19" s="21">
        <v>13</v>
      </c>
      <c r="B19" s="212" t="s">
        <v>106</v>
      </c>
      <c r="C19" s="212" t="s">
        <v>107</v>
      </c>
      <c r="D19" s="213">
        <v>2015</v>
      </c>
      <c r="E19" s="212" t="s">
        <v>95</v>
      </c>
      <c r="F19" s="214">
        <v>34</v>
      </c>
      <c r="G19" s="214">
        <v>2</v>
      </c>
      <c r="H19" s="215" t="s">
        <v>108</v>
      </c>
    </row>
    <row r="20" spans="1:8" ht="62" x14ac:dyDescent="0.35">
      <c r="A20" s="21">
        <v>14</v>
      </c>
      <c r="B20" s="212" t="s">
        <v>109</v>
      </c>
      <c r="C20" s="212" t="s">
        <v>110</v>
      </c>
      <c r="D20" s="213">
        <v>2015</v>
      </c>
      <c r="E20" s="212" t="s">
        <v>111</v>
      </c>
      <c r="F20" s="214">
        <v>15</v>
      </c>
      <c r="G20" s="214">
        <v>2</v>
      </c>
      <c r="H20" s="215" t="s">
        <v>112</v>
      </c>
    </row>
    <row r="21" spans="1:8" ht="77.5" x14ac:dyDescent="0.35">
      <c r="A21" s="21">
        <v>15</v>
      </c>
      <c r="B21" s="212" t="s">
        <v>113</v>
      </c>
      <c r="C21" s="212" t="s">
        <v>27</v>
      </c>
      <c r="D21" s="213">
        <v>2010</v>
      </c>
      <c r="E21" s="212" t="s">
        <v>114</v>
      </c>
      <c r="F21" s="214">
        <v>31</v>
      </c>
      <c r="G21" s="214">
        <v>3</v>
      </c>
      <c r="H21" s="215" t="s">
        <v>115</v>
      </c>
    </row>
    <row r="22" spans="1:8" ht="46.5" x14ac:dyDescent="0.35">
      <c r="A22" s="21">
        <v>16</v>
      </c>
      <c r="B22" s="212" t="s">
        <v>116</v>
      </c>
      <c r="C22" s="212" t="s">
        <v>28</v>
      </c>
      <c r="D22" s="213">
        <v>1994</v>
      </c>
      <c r="E22" s="212" t="s">
        <v>117</v>
      </c>
      <c r="F22" s="214">
        <v>82</v>
      </c>
      <c r="G22" s="214">
        <v>4</v>
      </c>
      <c r="H22" s="215" t="s">
        <v>118</v>
      </c>
    </row>
    <row r="23" spans="1:8" ht="93" x14ac:dyDescent="0.35">
      <c r="A23" s="21">
        <v>17</v>
      </c>
      <c r="B23" s="212" t="s">
        <v>119</v>
      </c>
      <c r="C23" s="212" t="s">
        <v>29</v>
      </c>
      <c r="D23" s="213">
        <v>2010</v>
      </c>
      <c r="E23" s="212" t="s">
        <v>74</v>
      </c>
      <c r="F23" s="214">
        <v>98</v>
      </c>
      <c r="G23" s="214">
        <v>3</v>
      </c>
      <c r="H23" s="215" t="s">
        <v>120</v>
      </c>
    </row>
    <row r="24" spans="1:8" ht="31" x14ac:dyDescent="0.35">
      <c r="A24" s="21">
        <v>18</v>
      </c>
      <c r="B24" s="212" t="s">
        <v>121</v>
      </c>
      <c r="C24" s="212" t="s">
        <v>30</v>
      </c>
      <c r="D24" s="213">
        <v>1996</v>
      </c>
      <c r="E24" s="212" t="s">
        <v>95</v>
      </c>
      <c r="F24" s="214">
        <v>15</v>
      </c>
      <c r="G24" s="214">
        <v>1</v>
      </c>
      <c r="H24" s="215" t="s">
        <v>122</v>
      </c>
    </row>
    <row r="25" spans="1:8" ht="108.5" x14ac:dyDescent="0.35">
      <c r="A25" s="21">
        <v>19</v>
      </c>
      <c r="B25" s="212" t="s">
        <v>123</v>
      </c>
      <c r="C25" s="212" t="s">
        <v>31</v>
      </c>
      <c r="D25" s="213">
        <v>1996</v>
      </c>
      <c r="E25" s="212" t="s">
        <v>95</v>
      </c>
      <c r="F25" s="214">
        <v>15</v>
      </c>
      <c r="G25" s="214">
        <v>4</v>
      </c>
      <c r="H25" s="215" t="s">
        <v>124</v>
      </c>
    </row>
    <row r="26" spans="1:8" ht="77.5" x14ac:dyDescent="0.35">
      <c r="A26" s="21">
        <v>20</v>
      </c>
      <c r="B26" s="212" t="s">
        <v>125</v>
      </c>
      <c r="C26" s="212" t="s">
        <v>32</v>
      </c>
      <c r="D26" s="213">
        <v>2010</v>
      </c>
      <c r="E26" s="212" t="s">
        <v>126</v>
      </c>
      <c r="F26" s="214">
        <v>31</v>
      </c>
      <c r="G26" s="214">
        <v>1</v>
      </c>
      <c r="H26" s="215" t="s">
        <v>127</v>
      </c>
    </row>
    <row r="27" spans="1:8" ht="62" x14ac:dyDescent="0.35">
      <c r="A27" s="21">
        <v>21</v>
      </c>
      <c r="B27" s="212" t="s">
        <v>128</v>
      </c>
      <c r="C27" s="212" t="s">
        <v>129</v>
      </c>
      <c r="D27" s="213">
        <v>2013</v>
      </c>
      <c r="E27" s="212" t="s">
        <v>81</v>
      </c>
      <c r="F27" s="214">
        <v>10</v>
      </c>
      <c r="G27" s="214">
        <v>1</v>
      </c>
      <c r="H27" s="217" t="s">
        <v>130</v>
      </c>
    </row>
    <row r="28" spans="1:8" ht="46.5" x14ac:dyDescent="0.35">
      <c r="A28" s="216" t="s">
        <v>761</v>
      </c>
      <c r="B28" s="212" t="s">
        <v>131</v>
      </c>
      <c r="C28" s="212" t="s">
        <v>33</v>
      </c>
      <c r="D28" s="213">
        <v>2008</v>
      </c>
      <c r="E28" s="212" t="s">
        <v>95</v>
      </c>
      <c r="F28" s="214">
        <v>27</v>
      </c>
      <c r="G28" s="214">
        <v>4</v>
      </c>
      <c r="H28" s="215" t="s">
        <v>132</v>
      </c>
    </row>
    <row r="29" spans="1:8" ht="46.5" x14ac:dyDescent="0.35">
      <c r="A29" s="216" t="s">
        <v>762</v>
      </c>
      <c r="B29" s="212" t="s">
        <v>131</v>
      </c>
      <c r="C29" s="212" t="s">
        <v>33</v>
      </c>
      <c r="D29" s="213">
        <v>2008</v>
      </c>
      <c r="E29" s="212" t="s">
        <v>95</v>
      </c>
      <c r="F29" s="214">
        <v>27</v>
      </c>
      <c r="G29" s="214">
        <v>4</v>
      </c>
      <c r="H29" s="215" t="s">
        <v>132</v>
      </c>
    </row>
    <row r="30" spans="1:8" ht="46.5" x14ac:dyDescent="0.35">
      <c r="A30" s="21">
        <v>23</v>
      </c>
      <c r="B30" s="212" t="s">
        <v>133</v>
      </c>
      <c r="C30" s="212" t="s">
        <v>34</v>
      </c>
      <c r="D30" s="213">
        <v>1999</v>
      </c>
      <c r="E30" s="212" t="s">
        <v>117</v>
      </c>
      <c r="F30" s="214">
        <v>87</v>
      </c>
      <c r="G30" s="214">
        <v>4</v>
      </c>
      <c r="H30" s="215" t="s">
        <v>134</v>
      </c>
    </row>
    <row r="31" spans="1:8" ht="62" x14ac:dyDescent="0.35">
      <c r="A31" s="21">
        <v>24</v>
      </c>
      <c r="B31" s="212" t="s">
        <v>135</v>
      </c>
      <c r="C31" s="212" t="s">
        <v>35</v>
      </c>
      <c r="D31" s="213">
        <v>2014</v>
      </c>
      <c r="E31" s="212" t="s">
        <v>74</v>
      </c>
      <c r="F31" s="214">
        <v>102</v>
      </c>
      <c r="G31" s="214">
        <v>1</v>
      </c>
      <c r="H31" s="215" t="s">
        <v>136</v>
      </c>
    </row>
    <row r="32" spans="1:8" ht="139.5" x14ac:dyDescent="0.35">
      <c r="A32" s="21">
        <v>25</v>
      </c>
      <c r="B32" s="212" t="s">
        <v>137</v>
      </c>
      <c r="C32" s="212" t="s">
        <v>36</v>
      </c>
      <c r="D32" s="213">
        <v>1991</v>
      </c>
      <c r="E32" s="212" t="s">
        <v>138</v>
      </c>
      <c r="F32" s="214" t="s">
        <v>46</v>
      </c>
      <c r="G32" s="214" t="s">
        <v>46</v>
      </c>
      <c r="H32" s="215" t="s">
        <v>139</v>
      </c>
    </row>
    <row r="33" spans="1:8" ht="62" x14ac:dyDescent="0.35">
      <c r="A33" s="21">
        <v>26</v>
      </c>
      <c r="B33" s="212" t="s">
        <v>140</v>
      </c>
      <c r="C33" s="212" t="s">
        <v>37</v>
      </c>
      <c r="D33" s="213">
        <v>2010</v>
      </c>
      <c r="E33" s="212" t="s">
        <v>74</v>
      </c>
      <c r="F33" s="214">
        <v>98</v>
      </c>
      <c r="G33" s="214">
        <v>3</v>
      </c>
      <c r="H33" s="215" t="s">
        <v>141</v>
      </c>
    </row>
    <row r="34" spans="1:8" ht="124" x14ac:dyDescent="0.35">
      <c r="A34" s="21">
        <v>27</v>
      </c>
      <c r="B34" s="212" t="s">
        <v>142</v>
      </c>
      <c r="C34" s="212" t="s">
        <v>38</v>
      </c>
      <c r="D34" s="213">
        <v>2009</v>
      </c>
      <c r="E34" s="212" t="s">
        <v>111</v>
      </c>
      <c r="F34" s="214">
        <v>9</v>
      </c>
      <c r="G34" s="214">
        <v>1</v>
      </c>
      <c r="H34" s="215" t="s">
        <v>143</v>
      </c>
    </row>
    <row r="35" spans="1:8" ht="46.5" x14ac:dyDescent="0.35">
      <c r="A35" s="21">
        <v>28</v>
      </c>
      <c r="B35" s="212" t="s">
        <v>144</v>
      </c>
      <c r="C35" s="212" t="s">
        <v>145</v>
      </c>
      <c r="D35" s="213">
        <v>2012</v>
      </c>
      <c r="E35" s="212" t="s">
        <v>111</v>
      </c>
      <c r="F35" s="214">
        <v>12</v>
      </c>
      <c r="G35" s="214">
        <v>2</v>
      </c>
      <c r="H35" s="215" t="s">
        <v>146</v>
      </c>
    </row>
    <row r="36" spans="1:8" ht="46.5" x14ac:dyDescent="0.35">
      <c r="A36" s="216" t="s">
        <v>763</v>
      </c>
      <c r="B36" s="212" t="s">
        <v>147</v>
      </c>
      <c r="C36" s="212" t="s">
        <v>148</v>
      </c>
      <c r="D36" s="213">
        <v>2003</v>
      </c>
      <c r="E36" s="212" t="s">
        <v>95</v>
      </c>
      <c r="F36" s="214">
        <v>22</v>
      </c>
      <c r="G36" s="214">
        <v>1</v>
      </c>
      <c r="H36" s="217" t="s">
        <v>149</v>
      </c>
    </row>
    <row r="37" spans="1:8" ht="46.5" x14ac:dyDescent="0.35">
      <c r="A37" s="216" t="s">
        <v>764</v>
      </c>
      <c r="B37" s="212" t="s">
        <v>147</v>
      </c>
      <c r="C37" s="212" t="s">
        <v>148</v>
      </c>
      <c r="D37" s="213">
        <v>2003</v>
      </c>
      <c r="E37" s="212" t="s">
        <v>95</v>
      </c>
      <c r="F37" s="214">
        <v>22</v>
      </c>
      <c r="G37" s="214">
        <v>1</v>
      </c>
      <c r="H37" s="217" t="s">
        <v>149</v>
      </c>
    </row>
    <row r="38" spans="1:8" ht="46.5" x14ac:dyDescent="0.35">
      <c r="A38" s="216" t="s">
        <v>765</v>
      </c>
      <c r="B38" s="212" t="s">
        <v>147</v>
      </c>
      <c r="C38" s="212" t="s">
        <v>148</v>
      </c>
      <c r="D38" s="213">
        <v>2003</v>
      </c>
      <c r="E38" s="212" t="s">
        <v>95</v>
      </c>
      <c r="F38" s="214">
        <v>22</v>
      </c>
      <c r="G38" s="214">
        <v>1</v>
      </c>
      <c r="H38" s="217" t="s">
        <v>149</v>
      </c>
    </row>
    <row r="39" spans="1:8" ht="46.5" x14ac:dyDescent="0.35">
      <c r="A39" s="21">
        <v>30</v>
      </c>
      <c r="B39" s="212" t="s">
        <v>150</v>
      </c>
      <c r="C39" s="212" t="s">
        <v>39</v>
      </c>
      <c r="D39" s="213">
        <v>1992</v>
      </c>
      <c r="E39" s="212" t="s">
        <v>95</v>
      </c>
      <c r="F39" s="214">
        <v>11</v>
      </c>
      <c r="G39" s="214">
        <v>4</v>
      </c>
      <c r="H39" s="217" t="s">
        <v>149</v>
      </c>
    </row>
    <row r="40" spans="1:8" ht="46.5" x14ac:dyDescent="0.35">
      <c r="A40" s="21">
        <v>31</v>
      </c>
      <c r="B40" s="212" t="s">
        <v>151</v>
      </c>
      <c r="C40" s="212" t="s">
        <v>40</v>
      </c>
      <c r="D40" s="213">
        <v>2012</v>
      </c>
      <c r="E40" s="212" t="s">
        <v>74</v>
      </c>
      <c r="F40" s="214">
        <v>100</v>
      </c>
      <c r="G40" s="214">
        <v>1</v>
      </c>
      <c r="H40" s="215" t="s">
        <v>152</v>
      </c>
    </row>
    <row r="41" spans="1:8" ht="46.5" x14ac:dyDescent="0.35">
      <c r="A41" s="21">
        <v>32</v>
      </c>
      <c r="B41" s="212" t="s">
        <v>153</v>
      </c>
      <c r="C41" s="212" t="s">
        <v>154</v>
      </c>
      <c r="D41" s="213">
        <v>1991</v>
      </c>
      <c r="E41" s="212" t="s">
        <v>117</v>
      </c>
      <c r="F41" s="214">
        <v>79</v>
      </c>
      <c r="G41" s="214">
        <v>3</v>
      </c>
      <c r="H41" s="215" t="s">
        <v>155</v>
      </c>
    </row>
    <row r="42" spans="1:8" ht="31" x14ac:dyDescent="0.35">
      <c r="A42" s="21">
        <v>33</v>
      </c>
      <c r="B42" s="212" t="s">
        <v>156</v>
      </c>
      <c r="C42" s="212" t="s">
        <v>41</v>
      </c>
      <c r="D42" s="213">
        <v>2014</v>
      </c>
      <c r="E42" s="212" t="s">
        <v>157</v>
      </c>
      <c r="F42" s="214">
        <v>39</v>
      </c>
      <c r="G42" s="214">
        <v>4</v>
      </c>
      <c r="H42" s="215" t="s">
        <v>158</v>
      </c>
    </row>
    <row r="43" spans="1:8" ht="124" x14ac:dyDescent="0.35">
      <c r="A43" s="21">
        <v>34</v>
      </c>
      <c r="B43" s="212" t="s">
        <v>159</v>
      </c>
      <c r="C43" s="212" t="s">
        <v>160</v>
      </c>
      <c r="D43" s="213">
        <v>2017</v>
      </c>
      <c r="E43" s="212" t="s">
        <v>161</v>
      </c>
      <c r="F43" s="214" t="s">
        <v>46</v>
      </c>
      <c r="G43" s="214" t="s">
        <v>46</v>
      </c>
      <c r="H43" s="215" t="s">
        <v>162</v>
      </c>
    </row>
    <row r="44" spans="1:8" ht="43.5" x14ac:dyDescent="0.35">
      <c r="A44" s="21">
        <v>35</v>
      </c>
      <c r="B44" s="212" t="s">
        <v>163</v>
      </c>
      <c r="C44" s="3" t="s">
        <v>42</v>
      </c>
      <c r="D44" s="213">
        <v>2017</v>
      </c>
      <c r="E44" s="212" t="s">
        <v>111</v>
      </c>
      <c r="F44" s="214">
        <v>17</v>
      </c>
      <c r="G44" s="214">
        <v>3</v>
      </c>
      <c r="H44" s="215" t="s">
        <v>164</v>
      </c>
    </row>
    <row r="45" spans="1:8" ht="58" x14ac:dyDescent="0.35">
      <c r="A45" s="21">
        <v>36</v>
      </c>
      <c r="B45" s="212" t="s">
        <v>165</v>
      </c>
      <c r="C45" s="3" t="s">
        <v>166</v>
      </c>
      <c r="D45" s="213">
        <v>2017</v>
      </c>
      <c r="E45" s="212" t="s">
        <v>95</v>
      </c>
      <c r="F45" s="214">
        <v>36</v>
      </c>
      <c r="G45" s="214">
        <v>2</v>
      </c>
      <c r="H45" s="215" t="s">
        <v>167</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7"/>
  <sheetViews>
    <sheetView workbookViewId="0">
      <selection sqref="A1:XFD1048576"/>
    </sheetView>
  </sheetViews>
  <sheetFormatPr defaultColWidth="9.1796875" defaultRowHeight="14.5" x14ac:dyDescent="0.35"/>
  <cols>
    <col min="1" max="1" width="29.81640625" style="219" customWidth="1"/>
    <col min="2" max="2" width="29.81640625" style="21" customWidth="1"/>
    <col min="3" max="3" width="28.1796875" style="21" customWidth="1"/>
    <col min="4" max="4" width="24.54296875" style="21" customWidth="1"/>
    <col min="5" max="5" width="24.453125" style="21" customWidth="1"/>
    <col min="6" max="6" width="20.81640625" style="21" customWidth="1"/>
    <col min="7" max="7" width="19.26953125" style="21" customWidth="1"/>
    <col min="8" max="8" width="17.1796875" style="21" customWidth="1"/>
    <col min="9" max="9" width="18.1796875" style="21" customWidth="1"/>
    <col min="10" max="10" width="13.81640625" style="21" customWidth="1"/>
    <col min="11" max="11" width="20.1796875" style="21" customWidth="1"/>
    <col min="12" max="12" width="17.1796875" style="21" customWidth="1"/>
    <col min="13" max="13" width="12.54296875" style="21" customWidth="1"/>
    <col min="14" max="14" width="21.7265625" style="21" customWidth="1"/>
    <col min="15" max="16384" width="9.1796875" style="21"/>
  </cols>
  <sheetData>
    <row r="1" spans="1:14" x14ac:dyDescent="0.35">
      <c r="A1" s="218" t="s">
        <v>0</v>
      </c>
    </row>
    <row r="2" spans="1:14" x14ac:dyDescent="0.35">
      <c r="A2" s="218" t="s">
        <v>14</v>
      </c>
    </row>
    <row r="4" spans="1:14" x14ac:dyDescent="0.35">
      <c r="A4" s="219" t="s">
        <v>169</v>
      </c>
    </row>
    <row r="6" spans="1:14" x14ac:dyDescent="0.35">
      <c r="A6" s="220"/>
      <c r="B6" s="59"/>
      <c r="C6" s="59"/>
      <c r="D6" s="59"/>
      <c r="E6" s="59"/>
      <c r="F6" s="59"/>
      <c r="G6" s="59"/>
      <c r="H6" s="59"/>
      <c r="I6" s="59"/>
      <c r="J6" s="59"/>
      <c r="K6" s="59"/>
      <c r="L6" s="59"/>
      <c r="M6" s="59"/>
      <c r="N6" s="59"/>
    </row>
    <row r="7" spans="1:14" x14ac:dyDescent="0.35">
      <c r="A7" s="221" t="s">
        <v>223</v>
      </c>
      <c r="B7" s="222"/>
      <c r="C7" s="59"/>
      <c r="D7" s="11"/>
      <c r="E7" s="11"/>
      <c r="F7" s="11"/>
      <c r="G7" s="11"/>
      <c r="H7" s="11"/>
      <c r="I7" s="11"/>
      <c r="J7" s="59"/>
      <c r="K7" s="59"/>
      <c r="L7" s="59"/>
      <c r="M7" s="59"/>
      <c r="N7" s="59"/>
    </row>
    <row r="8" spans="1:14" ht="29" x14ac:dyDescent="0.35">
      <c r="A8" s="223" t="s">
        <v>179</v>
      </c>
      <c r="B8" s="224" t="s">
        <v>173</v>
      </c>
      <c r="C8" s="224" t="s">
        <v>174</v>
      </c>
      <c r="D8" s="224" t="s">
        <v>175</v>
      </c>
      <c r="E8" s="224" t="s">
        <v>176</v>
      </c>
      <c r="F8" s="225" t="s">
        <v>177</v>
      </c>
      <c r="G8" s="225" t="s">
        <v>43</v>
      </c>
      <c r="H8" s="224" t="s">
        <v>67</v>
      </c>
      <c r="I8" s="225" t="s">
        <v>178</v>
      </c>
      <c r="J8" s="59"/>
      <c r="K8" s="59"/>
      <c r="L8" s="59"/>
      <c r="M8" s="59"/>
      <c r="N8" s="59"/>
    </row>
    <row r="9" spans="1:14" x14ac:dyDescent="0.35">
      <c r="A9" s="221" t="s">
        <v>180</v>
      </c>
      <c r="B9" s="11"/>
      <c r="C9" s="11"/>
      <c r="D9" s="11"/>
      <c r="E9" s="11"/>
      <c r="F9" s="11"/>
      <c r="G9" s="221"/>
      <c r="H9" s="226" t="s">
        <v>181</v>
      </c>
      <c r="I9" s="59"/>
      <c r="J9" s="59"/>
      <c r="K9" s="59"/>
      <c r="L9" s="59"/>
      <c r="M9" s="59"/>
      <c r="N9" s="59"/>
    </row>
    <row r="10" spans="1:14" ht="58" x14ac:dyDescent="0.35">
      <c r="A10" s="223" t="s">
        <v>224</v>
      </c>
      <c r="B10" s="224" t="s">
        <v>225</v>
      </c>
      <c r="C10" s="224" t="s">
        <v>182</v>
      </c>
      <c r="D10" s="224" t="s">
        <v>183</v>
      </c>
      <c r="E10" s="224" t="s">
        <v>184</v>
      </c>
      <c r="F10" s="224" t="s">
        <v>185</v>
      </c>
      <c r="G10" s="224" t="s">
        <v>186</v>
      </c>
      <c r="H10" s="224" t="s">
        <v>187</v>
      </c>
      <c r="I10" s="227"/>
      <c r="J10" s="59"/>
      <c r="K10" s="59"/>
      <c r="L10" s="59"/>
      <c r="M10" s="59"/>
      <c r="N10" s="59"/>
    </row>
    <row r="11" spans="1:14" x14ac:dyDescent="0.35">
      <c r="A11" s="221" t="s">
        <v>188</v>
      </c>
      <c r="B11" s="221"/>
      <c r="C11" s="221"/>
      <c r="D11" s="221"/>
      <c r="E11" s="221"/>
      <c r="F11" s="221"/>
      <c r="G11" s="59"/>
      <c r="H11" s="59"/>
      <c r="I11" s="59"/>
      <c r="J11" s="59"/>
      <c r="K11" s="59"/>
      <c r="L11" s="59"/>
      <c r="M11" s="59"/>
      <c r="N11" s="59"/>
    </row>
    <row r="12" spans="1:14" ht="43.5" x14ac:dyDescent="0.35">
      <c r="A12" s="223" t="s">
        <v>189</v>
      </c>
      <c r="B12" s="224" t="s">
        <v>190</v>
      </c>
      <c r="C12" s="224" t="s">
        <v>191</v>
      </c>
      <c r="D12" s="224" t="s">
        <v>192</v>
      </c>
      <c r="E12" s="224" t="s">
        <v>193</v>
      </c>
      <c r="F12" s="224" t="s">
        <v>194</v>
      </c>
      <c r="G12" s="227"/>
      <c r="H12" s="227"/>
      <c r="I12" s="227"/>
      <c r="J12" s="59"/>
      <c r="K12" s="59"/>
      <c r="L12" s="59"/>
      <c r="M12" s="59"/>
      <c r="N12" s="59"/>
    </row>
    <row r="13" spans="1:14" x14ac:dyDescent="0.35">
      <c r="A13" s="221" t="s">
        <v>195</v>
      </c>
      <c r="B13" s="11"/>
      <c r="C13" s="11"/>
      <c r="D13" s="11"/>
      <c r="E13" s="11"/>
      <c r="F13" s="11"/>
      <c r="G13" s="11"/>
      <c r="H13" s="11"/>
      <c r="I13" s="11"/>
      <c r="J13" s="11"/>
      <c r="K13" s="11"/>
      <c r="L13" s="11"/>
      <c r="M13" s="11"/>
      <c r="N13" s="11"/>
    </row>
    <row r="14" spans="1:14" ht="43.5" x14ac:dyDescent="0.35">
      <c r="A14" s="223" t="s">
        <v>196</v>
      </c>
      <c r="B14" s="224" t="s">
        <v>197</v>
      </c>
      <c r="C14" s="224" t="s">
        <v>198</v>
      </c>
      <c r="D14" s="224" t="s">
        <v>199</v>
      </c>
      <c r="E14" s="224" t="s">
        <v>200</v>
      </c>
      <c r="F14" s="224" t="s">
        <v>201</v>
      </c>
      <c r="G14" s="224" t="s">
        <v>202</v>
      </c>
      <c r="H14" s="224" t="s">
        <v>203</v>
      </c>
      <c r="I14" s="224" t="s">
        <v>204</v>
      </c>
      <c r="J14" s="224" t="s">
        <v>205</v>
      </c>
      <c r="K14" s="224" t="s">
        <v>44</v>
      </c>
      <c r="L14" s="224" t="s">
        <v>206</v>
      </c>
      <c r="M14" s="224" t="s">
        <v>207</v>
      </c>
      <c r="N14" s="224" t="s">
        <v>208</v>
      </c>
    </row>
    <row r="15" spans="1:14" x14ac:dyDescent="0.35">
      <c r="A15" s="221" t="s">
        <v>209</v>
      </c>
      <c r="B15" s="11"/>
      <c r="C15" s="11"/>
      <c r="D15" s="11"/>
      <c r="E15" s="11"/>
      <c r="F15" s="11"/>
      <c r="G15" s="59"/>
      <c r="H15" s="59"/>
      <c r="I15" s="59"/>
      <c r="J15" s="59"/>
      <c r="K15" s="59"/>
      <c r="L15" s="59"/>
      <c r="M15" s="59"/>
      <c r="N15" s="59"/>
    </row>
    <row r="16" spans="1:14" ht="43.5" x14ac:dyDescent="0.35">
      <c r="A16" s="223" t="s">
        <v>210</v>
      </c>
      <c r="B16" s="224" t="s">
        <v>211</v>
      </c>
      <c r="C16" s="224" t="s">
        <v>212</v>
      </c>
      <c r="D16" s="224" t="s">
        <v>213</v>
      </c>
      <c r="E16" s="224" t="s">
        <v>214</v>
      </c>
      <c r="F16" s="224" t="s">
        <v>215</v>
      </c>
      <c r="G16" s="227"/>
      <c r="H16" s="227"/>
      <c r="I16" s="227"/>
      <c r="J16" s="59"/>
      <c r="K16" s="59"/>
      <c r="L16" s="59"/>
      <c r="M16" s="59"/>
      <c r="N16" s="59"/>
    </row>
    <row r="17" spans="1:14" x14ac:dyDescent="0.35">
      <c r="A17" s="221" t="s">
        <v>216</v>
      </c>
      <c r="B17" s="11"/>
      <c r="C17" s="11"/>
      <c r="D17" s="11"/>
      <c r="E17" s="11"/>
      <c r="F17" s="11"/>
      <c r="G17" s="59"/>
      <c r="H17" s="59"/>
      <c r="I17" s="59"/>
      <c r="J17" s="59"/>
      <c r="K17" s="59"/>
      <c r="L17" s="59"/>
      <c r="M17" s="59"/>
      <c r="N17" s="59"/>
    </row>
    <row r="18" spans="1:14" ht="43.5" x14ac:dyDescent="0.35">
      <c r="A18" s="223" t="s">
        <v>217</v>
      </c>
      <c r="B18" s="224" t="s">
        <v>218</v>
      </c>
      <c r="C18" s="224" t="s">
        <v>219</v>
      </c>
      <c r="D18" s="224" t="s">
        <v>220</v>
      </c>
      <c r="E18" s="224" t="s">
        <v>221</v>
      </c>
      <c r="F18" s="224" t="s">
        <v>222</v>
      </c>
      <c r="G18" s="227"/>
      <c r="H18" s="227"/>
      <c r="I18" s="227"/>
      <c r="J18" s="59"/>
      <c r="K18" s="59"/>
      <c r="L18" s="59"/>
      <c r="M18" s="59"/>
      <c r="N18" s="59"/>
    </row>
    <row r="21" spans="1:14" x14ac:dyDescent="0.35">
      <c r="A21" s="218" t="s">
        <v>231</v>
      </c>
    </row>
    <row r="22" spans="1:14" ht="29" x14ac:dyDescent="0.35">
      <c r="A22" s="227" t="s">
        <v>232</v>
      </c>
      <c r="B22" s="228" t="s">
        <v>226</v>
      </c>
      <c r="C22" s="229" t="s">
        <v>227</v>
      </c>
      <c r="D22" s="229" t="s">
        <v>228</v>
      </c>
      <c r="E22" s="229" t="s">
        <v>229</v>
      </c>
      <c r="F22" s="229" t="s">
        <v>230</v>
      </c>
    </row>
    <row r="23" spans="1:14" x14ac:dyDescent="0.35">
      <c r="A23" s="21" t="s">
        <v>233</v>
      </c>
      <c r="B23" s="21" t="s">
        <v>248</v>
      </c>
      <c r="C23" s="21" t="s">
        <v>248</v>
      </c>
      <c r="D23" s="21" t="s">
        <v>257</v>
      </c>
      <c r="E23" s="21" t="s">
        <v>270</v>
      </c>
      <c r="F23" s="21" t="s">
        <v>263</v>
      </c>
    </row>
    <row r="24" spans="1:14" x14ac:dyDescent="0.35">
      <c r="A24" s="21" t="s">
        <v>234</v>
      </c>
      <c r="B24" s="21" t="s">
        <v>249</v>
      </c>
      <c r="C24" s="21" t="s">
        <v>249</v>
      </c>
      <c r="D24" s="21" t="s">
        <v>258</v>
      </c>
      <c r="E24" s="21" t="s">
        <v>271</v>
      </c>
      <c r="F24" s="21" t="s">
        <v>264</v>
      </c>
    </row>
    <row r="25" spans="1:14" x14ac:dyDescent="0.35">
      <c r="A25" s="21" t="s">
        <v>235</v>
      </c>
      <c r="B25" s="21" t="s">
        <v>250</v>
      </c>
      <c r="C25" s="21" t="s">
        <v>250</v>
      </c>
      <c r="D25" s="21" t="s">
        <v>259</v>
      </c>
      <c r="E25" s="21" t="s">
        <v>272</v>
      </c>
      <c r="F25" s="21" t="s">
        <v>265</v>
      </c>
    </row>
    <row r="26" spans="1:14" x14ac:dyDescent="0.35">
      <c r="A26" s="21" t="s">
        <v>236</v>
      </c>
      <c r="B26" s="21" t="s">
        <v>251</v>
      </c>
      <c r="C26" s="21" t="s">
        <v>251</v>
      </c>
      <c r="D26" s="21" t="s">
        <v>260</v>
      </c>
      <c r="E26" s="21" t="s">
        <v>273</v>
      </c>
      <c r="F26" s="21" t="s">
        <v>266</v>
      </c>
    </row>
    <row r="27" spans="1:14" x14ac:dyDescent="0.35">
      <c r="A27" s="21" t="s">
        <v>237</v>
      </c>
      <c r="B27" s="21" t="s">
        <v>252</v>
      </c>
      <c r="C27" s="21" t="s">
        <v>252</v>
      </c>
      <c r="D27" s="21" t="s">
        <v>261</v>
      </c>
      <c r="E27" s="21" t="s">
        <v>274</v>
      </c>
      <c r="F27" s="21" t="s">
        <v>267</v>
      </c>
    </row>
    <row r="28" spans="1:14" x14ac:dyDescent="0.35">
      <c r="A28" s="21" t="s">
        <v>238</v>
      </c>
      <c r="B28" s="21" t="s">
        <v>253</v>
      </c>
      <c r="C28" s="21" t="s">
        <v>253</v>
      </c>
      <c r="D28" s="21" t="s">
        <v>262</v>
      </c>
      <c r="E28" s="21" t="s">
        <v>275</v>
      </c>
      <c r="F28" s="21" t="s">
        <v>268</v>
      </c>
    </row>
    <row r="29" spans="1:14" x14ac:dyDescent="0.35">
      <c r="A29" s="21" t="s">
        <v>239</v>
      </c>
      <c r="B29" s="21" t="s">
        <v>254</v>
      </c>
      <c r="C29" s="21" t="s">
        <v>254</v>
      </c>
      <c r="D29" s="21" t="s">
        <v>246</v>
      </c>
      <c r="E29" s="21" t="s">
        <v>276</v>
      </c>
      <c r="F29" s="21" t="s">
        <v>269</v>
      </c>
    </row>
    <row r="30" spans="1:14" x14ac:dyDescent="0.35">
      <c r="A30" s="21" t="s">
        <v>240</v>
      </c>
      <c r="B30" s="21" t="s">
        <v>255</v>
      </c>
      <c r="C30" s="21" t="s">
        <v>255</v>
      </c>
      <c r="D30" s="21" t="s">
        <v>247</v>
      </c>
      <c r="E30" s="21" t="s">
        <v>277</v>
      </c>
      <c r="F30" s="21" t="s">
        <v>246</v>
      </c>
    </row>
    <row r="31" spans="1:14" x14ac:dyDescent="0.35">
      <c r="A31" s="21" t="s">
        <v>241</v>
      </c>
      <c r="B31" s="21" t="s">
        <v>256</v>
      </c>
      <c r="C31" s="21" t="s">
        <v>256</v>
      </c>
      <c r="D31" s="219"/>
      <c r="E31" s="21" t="s">
        <v>278</v>
      </c>
      <c r="F31" s="21" t="s">
        <v>247</v>
      </c>
    </row>
    <row r="32" spans="1:14" x14ac:dyDescent="0.35">
      <c r="A32" s="21" t="s">
        <v>242</v>
      </c>
      <c r="B32" s="21" t="s">
        <v>246</v>
      </c>
      <c r="C32" s="21" t="s">
        <v>246</v>
      </c>
      <c r="E32" s="21" t="s">
        <v>246</v>
      </c>
      <c r="F32" s="219"/>
    </row>
    <row r="33" spans="1:5" x14ac:dyDescent="0.35">
      <c r="A33" s="21" t="s">
        <v>243</v>
      </c>
      <c r="B33" s="21" t="s">
        <v>247</v>
      </c>
      <c r="C33" s="21" t="s">
        <v>247</v>
      </c>
      <c r="E33" s="21" t="s">
        <v>247</v>
      </c>
    </row>
    <row r="34" spans="1:5" x14ac:dyDescent="0.35">
      <c r="A34" s="21" t="s">
        <v>244</v>
      </c>
      <c r="B34" s="219"/>
      <c r="C34" s="219"/>
      <c r="E34" s="219"/>
    </row>
    <row r="35" spans="1:5" x14ac:dyDescent="0.35">
      <c r="A35" s="21" t="s">
        <v>245</v>
      </c>
    </row>
    <row r="36" spans="1:5" x14ac:dyDescent="0.35">
      <c r="A36" s="3" t="s">
        <v>246</v>
      </c>
    </row>
    <row r="37" spans="1:5" x14ac:dyDescent="0.35">
      <c r="A37" s="21" t="s">
        <v>247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1"/>
  <sheetViews>
    <sheetView workbookViewId="0">
      <selection sqref="A1:XFD1048576"/>
    </sheetView>
  </sheetViews>
  <sheetFormatPr defaultColWidth="9.1796875" defaultRowHeight="14.5" x14ac:dyDescent="0.35"/>
  <cols>
    <col min="1" max="1" width="9.1796875" style="3" customWidth="1"/>
    <col min="2" max="2" width="17.1796875" style="3" customWidth="1"/>
    <col min="3" max="3" width="23.453125" style="3" customWidth="1"/>
    <col min="4" max="4" width="25.1796875" style="3" customWidth="1"/>
    <col min="5" max="5" width="29.453125" style="4" customWidth="1"/>
    <col min="6" max="7" width="12.54296875" style="21" customWidth="1"/>
    <col min="8" max="8" width="34.81640625" style="21" customWidth="1"/>
    <col min="9" max="9" width="29.7265625" style="3" customWidth="1"/>
    <col min="10" max="10" width="31.54296875" style="3" customWidth="1"/>
    <col min="11" max="11" width="9.1796875" style="21"/>
    <col min="12" max="12" width="25.1796875" style="21" customWidth="1"/>
    <col min="13" max="13" width="9.453125" style="21" bestFit="1" customWidth="1"/>
    <col min="14" max="16" width="9.1796875" style="21"/>
    <col min="17" max="17" width="27.453125" style="21" customWidth="1"/>
    <col min="18" max="20" width="9.1796875" style="21"/>
    <col min="21" max="21" width="25.1796875" style="21" customWidth="1"/>
    <col min="22" max="16384" width="9.1796875" style="21"/>
  </cols>
  <sheetData>
    <row r="1" spans="1:23" x14ac:dyDescent="0.35">
      <c r="A1" s="230" t="s">
        <v>0</v>
      </c>
    </row>
    <row r="2" spans="1:23" x14ac:dyDescent="0.35">
      <c r="A2" s="230" t="s">
        <v>375</v>
      </c>
    </row>
    <row r="3" spans="1:23" x14ac:dyDescent="0.35">
      <c r="A3" s="230"/>
    </row>
    <row r="4" spans="1:23" ht="15" thickBot="1" x14ac:dyDescent="0.4">
      <c r="C4" s="231" t="s">
        <v>757</v>
      </c>
      <c r="D4" s="232"/>
      <c r="E4" s="233"/>
      <c r="F4" s="234"/>
      <c r="G4" s="234"/>
      <c r="H4" s="234"/>
      <c r="I4" s="232"/>
      <c r="J4" s="232"/>
      <c r="L4" s="180" t="s">
        <v>455</v>
      </c>
      <c r="Q4" s="180" t="s">
        <v>454</v>
      </c>
      <c r="U4" s="180" t="s">
        <v>453</v>
      </c>
    </row>
    <row r="5" spans="1:23" ht="44" thickBot="1" x14ac:dyDescent="0.4">
      <c r="A5" s="234" t="s">
        <v>17</v>
      </c>
      <c r="B5" s="235" t="s">
        <v>173</v>
      </c>
      <c r="C5" s="235" t="s">
        <v>174</v>
      </c>
      <c r="D5" s="235" t="s">
        <v>175</v>
      </c>
      <c r="E5" s="235" t="s">
        <v>176</v>
      </c>
      <c r="F5" s="236" t="s">
        <v>177</v>
      </c>
      <c r="G5" s="236" t="s">
        <v>374</v>
      </c>
      <c r="H5" s="235" t="s">
        <v>68</v>
      </c>
      <c r="I5" s="237" t="s">
        <v>376</v>
      </c>
      <c r="J5" s="237" t="s">
        <v>398</v>
      </c>
      <c r="L5" s="238" t="s">
        <v>401</v>
      </c>
      <c r="M5" s="239" t="s">
        <v>403</v>
      </c>
      <c r="N5" s="240" t="s">
        <v>404</v>
      </c>
      <c r="Q5" s="241" t="s">
        <v>400</v>
      </c>
      <c r="R5" s="242" t="s">
        <v>403</v>
      </c>
      <c r="S5" s="240" t="s">
        <v>404</v>
      </c>
      <c r="U5" s="241" t="s">
        <v>402</v>
      </c>
      <c r="V5" s="239" t="s">
        <v>403</v>
      </c>
      <c r="W5" s="240" t="s">
        <v>404</v>
      </c>
    </row>
    <row r="6" spans="1:23" ht="44" thickBot="1" x14ac:dyDescent="0.4">
      <c r="A6" s="21">
        <v>1</v>
      </c>
      <c r="B6" s="212" t="s">
        <v>77</v>
      </c>
      <c r="C6" s="212" t="s">
        <v>77</v>
      </c>
      <c r="D6" s="3" t="s">
        <v>279</v>
      </c>
      <c r="E6" s="3" t="s">
        <v>280</v>
      </c>
      <c r="F6" s="4" t="s">
        <v>281</v>
      </c>
      <c r="G6" s="4" t="s">
        <v>281</v>
      </c>
      <c r="H6" s="212" t="s">
        <v>72</v>
      </c>
      <c r="I6" s="14" t="s">
        <v>377</v>
      </c>
      <c r="J6" s="14" t="s">
        <v>377</v>
      </c>
      <c r="L6" s="204" t="s">
        <v>347</v>
      </c>
      <c r="M6" s="205">
        <f>COUNTIF(F6:F46,"y")</f>
        <v>29</v>
      </c>
      <c r="N6" s="243">
        <f>29/36</f>
        <v>0.80555555555555558</v>
      </c>
      <c r="Q6" s="244" t="s">
        <v>72</v>
      </c>
      <c r="R6" s="201">
        <v>11</v>
      </c>
      <c r="S6" s="245">
        <f>R6/36</f>
        <v>0.30555555555555558</v>
      </c>
      <c r="T6" s="246"/>
      <c r="U6" s="74" t="s">
        <v>406</v>
      </c>
      <c r="V6" s="201">
        <v>9</v>
      </c>
      <c r="W6" s="245">
        <f>V6/36</f>
        <v>0.25</v>
      </c>
    </row>
    <row r="7" spans="1:23" ht="145.5" thickBot="1" x14ac:dyDescent="0.4">
      <c r="A7" s="21">
        <v>2</v>
      </c>
      <c r="B7" s="212" t="s">
        <v>348</v>
      </c>
      <c r="C7" s="212" t="s">
        <v>76</v>
      </c>
      <c r="D7" s="3" t="s">
        <v>282</v>
      </c>
      <c r="E7" s="3" t="s">
        <v>283</v>
      </c>
      <c r="F7" s="4" t="s">
        <v>284</v>
      </c>
      <c r="G7" s="4" t="s">
        <v>281</v>
      </c>
      <c r="H7" s="212" t="s">
        <v>74</v>
      </c>
      <c r="I7" s="14" t="s">
        <v>378</v>
      </c>
      <c r="J7" s="14" t="s">
        <v>377</v>
      </c>
      <c r="L7" s="247" t="s">
        <v>456</v>
      </c>
      <c r="M7" s="59"/>
      <c r="N7" s="59"/>
      <c r="Q7" s="244" t="s">
        <v>74</v>
      </c>
      <c r="R7" s="201">
        <v>6</v>
      </c>
      <c r="S7" s="245">
        <f t="shared" ref="S7:S19" si="0">R7/36</f>
        <v>0.16666666666666666</v>
      </c>
      <c r="T7" s="246"/>
      <c r="U7" s="76" t="s">
        <v>407</v>
      </c>
      <c r="V7" s="205">
        <v>10</v>
      </c>
      <c r="W7" s="243">
        <f>V7/36</f>
        <v>0.27777777777777779</v>
      </c>
    </row>
    <row r="8" spans="1:23" ht="43.5" x14ac:dyDescent="0.35">
      <c r="A8" s="21">
        <v>3</v>
      </c>
      <c r="B8" s="212" t="s">
        <v>78</v>
      </c>
      <c r="C8" s="212" t="s">
        <v>78</v>
      </c>
      <c r="D8" s="3" t="s">
        <v>285</v>
      </c>
      <c r="E8" s="3" t="s">
        <v>286</v>
      </c>
      <c r="F8" s="4" t="s">
        <v>281</v>
      </c>
      <c r="G8" s="4" t="s">
        <v>281</v>
      </c>
      <c r="H8" s="212" t="s">
        <v>74</v>
      </c>
      <c r="I8" s="14" t="s">
        <v>379</v>
      </c>
      <c r="J8" s="14" t="s">
        <v>377</v>
      </c>
      <c r="L8" s="238" t="s">
        <v>405</v>
      </c>
      <c r="M8" s="239" t="s">
        <v>403</v>
      </c>
      <c r="N8" s="240" t="s">
        <v>404</v>
      </c>
      <c r="Q8" s="244" t="s">
        <v>117</v>
      </c>
      <c r="R8" s="201">
        <v>3</v>
      </c>
      <c r="S8" s="245">
        <f t="shared" si="0"/>
        <v>8.3333333333333329E-2</v>
      </c>
      <c r="T8" s="246"/>
    </row>
    <row r="9" spans="1:23" ht="31.5" thickBot="1" x14ac:dyDescent="0.4">
      <c r="A9" s="21">
        <v>4</v>
      </c>
      <c r="B9" s="212" t="s">
        <v>80</v>
      </c>
      <c r="C9" s="212" t="s">
        <v>80</v>
      </c>
      <c r="D9" s="3" t="s">
        <v>287</v>
      </c>
      <c r="E9" s="3" t="s">
        <v>288</v>
      </c>
      <c r="F9" s="4" t="s">
        <v>281</v>
      </c>
      <c r="G9" s="4" t="s">
        <v>281</v>
      </c>
      <c r="H9" s="212" t="s">
        <v>81</v>
      </c>
      <c r="I9" s="14" t="s">
        <v>380</v>
      </c>
      <c r="J9" s="14" t="s">
        <v>381</v>
      </c>
      <c r="L9" s="204" t="s">
        <v>347</v>
      </c>
      <c r="M9" s="205">
        <f>COUNTIF(G6:G46, "Y")</f>
        <v>24</v>
      </c>
      <c r="N9" s="243">
        <f>M9/36</f>
        <v>0.66666666666666663</v>
      </c>
      <c r="Q9" s="244" t="s">
        <v>111</v>
      </c>
      <c r="R9" s="201">
        <v>4</v>
      </c>
      <c r="S9" s="245">
        <f t="shared" si="0"/>
        <v>0.1111111111111111</v>
      </c>
      <c r="T9" s="246"/>
    </row>
    <row r="10" spans="1:23" ht="62" x14ac:dyDescent="0.35">
      <c r="A10" s="21">
        <v>5</v>
      </c>
      <c r="B10" s="212" t="s">
        <v>349</v>
      </c>
      <c r="C10" s="212" t="s">
        <v>83</v>
      </c>
      <c r="D10" s="3" t="s">
        <v>289</v>
      </c>
      <c r="E10" s="3" t="s">
        <v>290</v>
      </c>
      <c r="F10" s="4" t="s">
        <v>284</v>
      </c>
      <c r="G10" s="4" t="s">
        <v>281</v>
      </c>
      <c r="H10" s="212" t="s">
        <v>84</v>
      </c>
      <c r="I10" s="14" t="s">
        <v>377</v>
      </c>
      <c r="J10" s="14" t="s">
        <v>382</v>
      </c>
      <c r="M10" s="248"/>
      <c r="Q10" s="244" t="s">
        <v>81</v>
      </c>
      <c r="R10" s="201">
        <v>3</v>
      </c>
      <c r="S10" s="245">
        <f t="shared" si="0"/>
        <v>8.3333333333333329E-2</v>
      </c>
      <c r="T10" s="246"/>
    </row>
    <row r="11" spans="1:23" ht="72.5" x14ac:dyDescent="0.35">
      <c r="A11" s="21">
        <v>6</v>
      </c>
      <c r="B11" s="212" t="s">
        <v>350</v>
      </c>
      <c r="C11" s="212" t="s">
        <v>86</v>
      </c>
      <c r="D11" s="3" t="s">
        <v>291</v>
      </c>
      <c r="E11" s="3" t="s">
        <v>292</v>
      </c>
      <c r="F11" s="4" t="s">
        <v>281</v>
      </c>
      <c r="G11" s="4" t="s">
        <v>281</v>
      </c>
      <c r="H11" s="212" t="s">
        <v>88</v>
      </c>
      <c r="I11" s="14" t="s">
        <v>377</v>
      </c>
      <c r="J11" s="14" t="s">
        <v>383</v>
      </c>
      <c r="L11" s="180"/>
      <c r="Q11" s="244" t="s">
        <v>84</v>
      </c>
      <c r="R11" s="201">
        <v>1</v>
      </c>
      <c r="S11" s="245">
        <f t="shared" si="0"/>
        <v>2.7777777777777776E-2</v>
      </c>
      <c r="T11" s="246"/>
    </row>
    <row r="12" spans="1:23" ht="46.5" x14ac:dyDescent="0.35">
      <c r="A12" s="21">
        <v>7</v>
      </c>
      <c r="B12" s="212" t="s">
        <v>351</v>
      </c>
      <c r="C12" s="212" t="s">
        <v>90</v>
      </c>
      <c r="D12" s="3" t="s">
        <v>293</v>
      </c>
      <c r="E12" s="3" t="s">
        <v>294</v>
      </c>
      <c r="F12" s="4" t="s">
        <v>284</v>
      </c>
      <c r="G12" s="4" t="s">
        <v>284</v>
      </c>
      <c r="H12" s="212" t="s">
        <v>92</v>
      </c>
      <c r="I12" s="14" t="s">
        <v>377</v>
      </c>
      <c r="J12" s="14" t="s">
        <v>384</v>
      </c>
      <c r="Q12" s="244" t="s">
        <v>92</v>
      </c>
      <c r="R12" s="201">
        <v>1</v>
      </c>
      <c r="S12" s="245">
        <f t="shared" si="0"/>
        <v>2.7777777777777776E-2</v>
      </c>
      <c r="T12" s="246"/>
    </row>
    <row r="13" spans="1:23" ht="46.5" x14ac:dyDescent="0.35">
      <c r="A13" s="21">
        <v>8</v>
      </c>
      <c r="B13" s="212" t="s">
        <v>94</v>
      </c>
      <c r="C13" s="212" t="s">
        <v>94</v>
      </c>
      <c r="D13" s="3" t="s">
        <v>295</v>
      </c>
      <c r="E13" s="3" t="s">
        <v>296</v>
      </c>
      <c r="F13" s="4" t="s">
        <v>281</v>
      </c>
      <c r="G13" s="4" t="s">
        <v>281</v>
      </c>
      <c r="H13" s="212" t="s">
        <v>95</v>
      </c>
      <c r="I13" s="14" t="s">
        <v>377</v>
      </c>
      <c r="J13" s="14" t="s">
        <v>385</v>
      </c>
      <c r="Q13" s="244" t="s">
        <v>114</v>
      </c>
      <c r="R13" s="201">
        <v>1</v>
      </c>
      <c r="S13" s="245">
        <f t="shared" si="0"/>
        <v>2.7777777777777776E-2</v>
      </c>
      <c r="T13" s="246"/>
    </row>
    <row r="14" spans="1:23" ht="87" x14ac:dyDescent="0.35">
      <c r="A14" s="21">
        <v>9</v>
      </c>
      <c r="B14" s="212" t="s">
        <v>97</v>
      </c>
      <c r="C14" s="212" t="s">
        <v>97</v>
      </c>
      <c r="D14" s="3" t="s">
        <v>297</v>
      </c>
      <c r="E14" s="3" t="s">
        <v>298</v>
      </c>
      <c r="F14" s="4" t="s">
        <v>281</v>
      </c>
      <c r="G14" s="4" t="s">
        <v>284</v>
      </c>
      <c r="H14" s="212" t="s">
        <v>95</v>
      </c>
      <c r="I14" s="14" t="s">
        <v>386</v>
      </c>
      <c r="J14" s="14" t="s">
        <v>377</v>
      </c>
      <c r="Q14" s="244" t="s">
        <v>157</v>
      </c>
      <c r="R14" s="201">
        <v>1</v>
      </c>
      <c r="S14" s="245">
        <f t="shared" si="0"/>
        <v>2.7777777777777776E-2</v>
      </c>
      <c r="T14" s="246"/>
    </row>
    <row r="15" spans="1:23" ht="46.5" x14ac:dyDescent="0.35">
      <c r="A15" s="21">
        <v>10</v>
      </c>
      <c r="B15" s="13" t="s">
        <v>353</v>
      </c>
      <c r="C15" s="13" t="s">
        <v>352</v>
      </c>
      <c r="D15" s="3" t="s">
        <v>299</v>
      </c>
      <c r="E15" s="3" t="s">
        <v>300</v>
      </c>
      <c r="F15" s="4" t="s">
        <v>281</v>
      </c>
      <c r="G15" s="4" t="s">
        <v>281</v>
      </c>
      <c r="H15" s="212" t="s">
        <v>100</v>
      </c>
      <c r="I15" s="14" t="s">
        <v>377</v>
      </c>
      <c r="J15" s="14" t="s">
        <v>377</v>
      </c>
      <c r="Q15" s="244" t="s">
        <v>126</v>
      </c>
      <c r="R15" s="201">
        <v>1</v>
      </c>
      <c r="S15" s="245">
        <f t="shared" si="0"/>
        <v>2.7777777777777776E-2</v>
      </c>
      <c r="T15" s="246"/>
    </row>
    <row r="16" spans="1:23" ht="29" x14ac:dyDescent="0.35">
      <c r="A16" s="216" t="s">
        <v>758</v>
      </c>
      <c r="B16" s="212" t="s">
        <v>101</v>
      </c>
      <c r="C16" s="212" t="s">
        <v>101</v>
      </c>
      <c r="D16" s="3" t="s">
        <v>301</v>
      </c>
      <c r="E16" s="3" t="s">
        <v>302</v>
      </c>
      <c r="F16" s="4" t="s">
        <v>281</v>
      </c>
      <c r="G16" s="4" t="s">
        <v>281</v>
      </c>
      <c r="H16" s="212" t="s">
        <v>95</v>
      </c>
      <c r="I16" s="14" t="s">
        <v>387</v>
      </c>
      <c r="J16" s="14" t="s">
        <v>377</v>
      </c>
      <c r="Q16" s="244" t="s">
        <v>88</v>
      </c>
      <c r="R16" s="201">
        <v>1</v>
      </c>
      <c r="S16" s="245">
        <f t="shared" si="0"/>
        <v>2.7777777777777776E-2</v>
      </c>
      <c r="T16" s="246"/>
    </row>
    <row r="17" spans="1:20" ht="93" x14ac:dyDescent="0.35">
      <c r="A17" s="216" t="s">
        <v>759</v>
      </c>
      <c r="B17" s="249" t="s">
        <v>101</v>
      </c>
      <c r="C17" s="249" t="s">
        <v>101</v>
      </c>
      <c r="D17" s="13" t="s">
        <v>303</v>
      </c>
      <c r="E17" s="13" t="s">
        <v>302</v>
      </c>
      <c r="F17" s="250" t="s">
        <v>46</v>
      </c>
      <c r="G17" s="250" t="s">
        <v>46</v>
      </c>
      <c r="H17" s="249" t="s">
        <v>46</v>
      </c>
      <c r="I17" s="14" t="s">
        <v>46</v>
      </c>
      <c r="J17" s="14" t="s">
        <v>46</v>
      </c>
      <c r="Q17" s="244" t="s">
        <v>161</v>
      </c>
      <c r="R17" s="201">
        <v>1</v>
      </c>
      <c r="S17" s="245">
        <f t="shared" si="0"/>
        <v>2.7777777777777776E-2</v>
      </c>
      <c r="T17" s="246"/>
    </row>
    <row r="18" spans="1:20" ht="46.5" x14ac:dyDescent="0.35">
      <c r="A18" s="216" t="s">
        <v>760</v>
      </c>
      <c r="B18" s="249" t="s">
        <v>101</v>
      </c>
      <c r="C18" s="249" t="s">
        <v>101</v>
      </c>
      <c r="D18" s="13" t="s">
        <v>303</v>
      </c>
      <c r="E18" s="13" t="s">
        <v>302</v>
      </c>
      <c r="F18" s="250" t="s">
        <v>46</v>
      </c>
      <c r="G18" s="250" t="s">
        <v>46</v>
      </c>
      <c r="H18" s="249" t="s">
        <v>46</v>
      </c>
      <c r="I18" s="14" t="s">
        <v>46</v>
      </c>
      <c r="J18" s="14" t="s">
        <v>46</v>
      </c>
      <c r="Q18" s="244" t="s">
        <v>100</v>
      </c>
      <c r="R18" s="201">
        <v>1</v>
      </c>
      <c r="S18" s="245">
        <f t="shared" si="0"/>
        <v>2.7777777777777776E-2</v>
      </c>
      <c r="T18" s="246"/>
    </row>
    <row r="19" spans="1:20" ht="93.5" thickBot="1" x14ac:dyDescent="0.4">
      <c r="A19" s="21">
        <v>12</v>
      </c>
      <c r="B19" s="212" t="s">
        <v>410</v>
      </c>
      <c r="C19" s="212" t="s">
        <v>104</v>
      </c>
      <c r="D19" s="3" t="s">
        <v>304</v>
      </c>
      <c r="E19" s="3" t="s">
        <v>305</v>
      </c>
      <c r="F19" s="4" t="s">
        <v>281</v>
      </c>
      <c r="G19" s="4" t="s">
        <v>281</v>
      </c>
      <c r="H19" s="212" t="s">
        <v>81</v>
      </c>
      <c r="I19" s="18" t="s">
        <v>377</v>
      </c>
      <c r="J19" s="18" t="s">
        <v>377</v>
      </c>
      <c r="Q19" s="251" t="s">
        <v>138</v>
      </c>
      <c r="R19" s="205">
        <v>1</v>
      </c>
      <c r="S19" s="243">
        <f t="shared" si="0"/>
        <v>2.7777777777777776E-2</v>
      </c>
      <c r="T19" s="246"/>
    </row>
    <row r="20" spans="1:20" ht="29" x14ac:dyDescent="0.35">
      <c r="A20" s="21">
        <v>13</v>
      </c>
      <c r="B20" s="212" t="s">
        <v>106</v>
      </c>
      <c r="C20" s="212" t="s">
        <v>106</v>
      </c>
      <c r="D20" s="3" t="s">
        <v>306</v>
      </c>
      <c r="E20" s="3" t="s">
        <v>307</v>
      </c>
      <c r="F20" s="4" t="s">
        <v>281</v>
      </c>
      <c r="G20" s="4" t="s">
        <v>281</v>
      </c>
      <c r="H20" s="212" t="s">
        <v>95</v>
      </c>
      <c r="I20" s="18" t="s">
        <v>377</v>
      </c>
      <c r="J20" s="18" t="s">
        <v>377</v>
      </c>
    </row>
    <row r="21" spans="1:20" ht="29" x14ac:dyDescent="0.35">
      <c r="A21" s="21">
        <v>14</v>
      </c>
      <c r="B21" s="212" t="s">
        <v>354</v>
      </c>
      <c r="C21" s="212" t="s">
        <v>109</v>
      </c>
      <c r="E21" s="3" t="s">
        <v>308</v>
      </c>
      <c r="F21" s="4" t="s">
        <v>281</v>
      </c>
      <c r="G21" s="4" t="s">
        <v>284</v>
      </c>
      <c r="H21" s="212" t="s">
        <v>111</v>
      </c>
      <c r="I21" s="14" t="s">
        <v>388</v>
      </c>
      <c r="J21" s="14" t="s">
        <v>377</v>
      </c>
    </row>
    <row r="22" spans="1:20" ht="72.5" x14ac:dyDescent="0.35">
      <c r="A22" s="21">
        <v>15</v>
      </c>
      <c r="B22" s="212" t="s">
        <v>355</v>
      </c>
      <c r="C22" s="212" t="s">
        <v>113</v>
      </c>
      <c r="D22" s="3" t="s">
        <v>346</v>
      </c>
      <c r="E22" s="3" t="s">
        <v>309</v>
      </c>
      <c r="F22" s="4" t="s">
        <v>281</v>
      </c>
      <c r="G22" s="4" t="s">
        <v>284</v>
      </c>
      <c r="H22" s="212" t="s">
        <v>114</v>
      </c>
      <c r="I22" s="14" t="s">
        <v>377</v>
      </c>
      <c r="J22" s="14" t="s">
        <v>377</v>
      </c>
    </row>
    <row r="23" spans="1:20" ht="43.5" x14ac:dyDescent="0.35">
      <c r="A23" s="21">
        <v>16</v>
      </c>
      <c r="B23" s="212" t="s">
        <v>356</v>
      </c>
      <c r="C23" s="212" t="s">
        <v>116</v>
      </c>
      <c r="D23" s="3" t="s">
        <v>310</v>
      </c>
      <c r="E23" s="3" t="s">
        <v>311</v>
      </c>
      <c r="F23" s="4" t="s">
        <v>281</v>
      </c>
      <c r="G23" s="4" t="s">
        <v>281</v>
      </c>
      <c r="H23" s="212" t="s">
        <v>117</v>
      </c>
      <c r="I23" s="14" t="s">
        <v>377</v>
      </c>
      <c r="J23" s="14" t="s">
        <v>377</v>
      </c>
    </row>
    <row r="24" spans="1:20" ht="43.5" x14ac:dyDescent="0.35">
      <c r="A24" s="21">
        <v>17</v>
      </c>
      <c r="B24" s="212" t="s">
        <v>357</v>
      </c>
      <c r="C24" s="212" t="s">
        <v>119</v>
      </c>
      <c r="D24" s="3" t="s">
        <v>312</v>
      </c>
      <c r="E24" s="3" t="s">
        <v>313</v>
      </c>
      <c r="F24" s="4" t="s">
        <v>281</v>
      </c>
      <c r="G24" s="4" t="s">
        <v>281</v>
      </c>
      <c r="H24" s="212" t="s">
        <v>74</v>
      </c>
      <c r="I24" s="14" t="s">
        <v>377</v>
      </c>
      <c r="J24" s="14" t="s">
        <v>377</v>
      </c>
    </row>
    <row r="25" spans="1:20" ht="31" x14ac:dyDescent="0.35">
      <c r="A25" s="21">
        <v>18</v>
      </c>
      <c r="B25" s="212" t="s">
        <v>358</v>
      </c>
      <c r="C25" s="212" t="s">
        <v>121</v>
      </c>
      <c r="D25" s="3" t="s">
        <v>314</v>
      </c>
      <c r="E25" s="3" t="s">
        <v>308</v>
      </c>
      <c r="F25" s="4" t="s">
        <v>281</v>
      </c>
      <c r="G25" s="4" t="s">
        <v>284</v>
      </c>
      <c r="H25" s="212" t="s">
        <v>95</v>
      </c>
      <c r="I25" s="14" t="s">
        <v>377</v>
      </c>
      <c r="J25" s="14" t="s">
        <v>377</v>
      </c>
    </row>
    <row r="26" spans="1:20" ht="108.5" x14ac:dyDescent="0.35">
      <c r="A26" s="21">
        <v>19</v>
      </c>
      <c r="B26" s="212" t="s">
        <v>358</v>
      </c>
      <c r="C26" s="212" t="s">
        <v>123</v>
      </c>
      <c r="D26" s="3" t="s">
        <v>315</v>
      </c>
      <c r="E26" s="3" t="s">
        <v>316</v>
      </c>
      <c r="F26" s="4" t="s">
        <v>281</v>
      </c>
      <c r="G26" s="4" t="s">
        <v>281</v>
      </c>
      <c r="H26" s="212" t="s">
        <v>95</v>
      </c>
      <c r="I26" s="14" t="s">
        <v>377</v>
      </c>
      <c r="J26" s="14" t="s">
        <v>377</v>
      </c>
    </row>
    <row r="27" spans="1:20" ht="62" x14ac:dyDescent="0.35">
      <c r="A27" s="21">
        <v>20</v>
      </c>
      <c r="B27" s="212" t="s">
        <v>359</v>
      </c>
      <c r="C27" s="212" t="s">
        <v>125</v>
      </c>
      <c r="D27" s="3" t="s">
        <v>317</v>
      </c>
      <c r="E27" s="3" t="s">
        <v>318</v>
      </c>
      <c r="F27" s="4" t="s">
        <v>284</v>
      </c>
      <c r="G27" s="4" t="s">
        <v>281</v>
      </c>
      <c r="H27" s="212" t="s">
        <v>126</v>
      </c>
      <c r="I27" s="14" t="s">
        <v>377</v>
      </c>
      <c r="J27" s="14" t="s">
        <v>389</v>
      </c>
    </row>
    <row r="28" spans="1:20" ht="145" x14ac:dyDescent="0.35">
      <c r="A28" s="21">
        <v>21</v>
      </c>
      <c r="B28" s="212" t="s">
        <v>360</v>
      </c>
      <c r="C28" s="212" t="s">
        <v>128</v>
      </c>
      <c r="D28" s="3" t="s">
        <v>319</v>
      </c>
      <c r="E28" s="3" t="s">
        <v>320</v>
      </c>
      <c r="F28" s="4" t="s">
        <v>281</v>
      </c>
      <c r="G28" s="4" t="s">
        <v>281</v>
      </c>
      <c r="H28" s="212" t="s">
        <v>81</v>
      </c>
      <c r="I28" s="14" t="s">
        <v>377</v>
      </c>
      <c r="J28" s="14" t="s">
        <v>390</v>
      </c>
    </row>
    <row r="29" spans="1:20" ht="58" x14ac:dyDescent="0.35">
      <c r="A29" s="216" t="s">
        <v>761</v>
      </c>
      <c r="B29" s="212" t="s">
        <v>361</v>
      </c>
      <c r="C29" s="212" t="s">
        <v>131</v>
      </c>
      <c r="D29" s="3" t="s">
        <v>321</v>
      </c>
      <c r="E29" s="3" t="s">
        <v>399</v>
      </c>
      <c r="F29" s="4" t="s">
        <v>281</v>
      </c>
      <c r="G29" s="4" t="s">
        <v>281</v>
      </c>
      <c r="H29" s="212" t="s">
        <v>95</v>
      </c>
      <c r="I29" s="14" t="s">
        <v>377</v>
      </c>
      <c r="J29" s="14" t="s">
        <v>377</v>
      </c>
    </row>
    <row r="30" spans="1:20" ht="58" x14ac:dyDescent="0.35">
      <c r="A30" s="216" t="s">
        <v>762</v>
      </c>
      <c r="B30" s="212" t="s">
        <v>361</v>
      </c>
      <c r="C30" s="212" t="s">
        <v>131</v>
      </c>
      <c r="D30" s="3" t="s">
        <v>321</v>
      </c>
      <c r="E30" s="3" t="s">
        <v>399</v>
      </c>
      <c r="F30" s="4" t="s">
        <v>46</v>
      </c>
      <c r="G30" s="4" t="s">
        <v>46</v>
      </c>
      <c r="H30" s="212" t="s">
        <v>46</v>
      </c>
      <c r="I30" s="14" t="s">
        <v>46</v>
      </c>
      <c r="J30" s="14" t="s">
        <v>46</v>
      </c>
    </row>
    <row r="31" spans="1:20" ht="46.5" x14ac:dyDescent="0.35">
      <c r="A31" s="21">
        <v>23</v>
      </c>
      <c r="B31" s="212" t="s">
        <v>362</v>
      </c>
      <c r="C31" s="212" t="s">
        <v>133</v>
      </c>
      <c r="D31" s="3" t="s">
        <v>322</v>
      </c>
      <c r="E31" s="3" t="s">
        <v>323</v>
      </c>
      <c r="F31" s="4" t="s">
        <v>281</v>
      </c>
      <c r="G31" s="4" t="s">
        <v>281</v>
      </c>
      <c r="H31" s="212" t="s">
        <v>117</v>
      </c>
      <c r="I31" s="14" t="s">
        <v>391</v>
      </c>
      <c r="J31" s="14" t="s">
        <v>377</v>
      </c>
    </row>
    <row r="32" spans="1:20" ht="72.5" x14ac:dyDescent="0.35">
      <c r="A32" s="21">
        <v>24</v>
      </c>
      <c r="B32" s="212" t="s">
        <v>363</v>
      </c>
      <c r="C32" s="212" t="s">
        <v>135</v>
      </c>
      <c r="D32" s="3" t="s">
        <v>324</v>
      </c>
      <c r="E32" s="3" t="s">
        <v>325</v>
      </c>
      <c r="F32" s="4" t="s">
        <v>281</v>
      </c>
      <c r="G32" s="4" t="s">
        <v>281</v>
      </c>
      <c r="H32" s="212" t="s">
        <v>74</v>
      </c>
      <c r="I32" s="14" t="s">
        <v>377</v>
      </c>
      <c r="J32" s="14" t="s">
        <v>377</v>
      </c>
    </row>
    <row r="33" spans="1:10" ht="87" x14ac:dyDescent="0.35">
      <c r="A33" s="21">
        <v>25</v>
      </c>
      <c r="B33" s="212" t="s">
        <v>364</v>
      </c>
      <c r="C33" s="212" t="s">
        <v>137</v>
      </c>
      <c r="D33" s="3" t="s">
        <v>326</v>
      </c>
      <c r="E33" s="3" t="s">
        <v>327</v>
      </c>
      <c r="F33" s="4" t="s">
        <v>284</v>
      </c>
      <c r="G33" s="4" t="s">
        <v>284</v>
      </c>
      <c r="H33" s="212" t="s">
        <v>138</v>
      </c>
      <c r="I33" s="14" t="s">
        <v>377</v>
      </c>
      <c r="J33" s="14" t="s">
        <v>392</v>
      </c>
    </row>
    <row r="34" spans="1:10" ht="72.5" x14ac:dyDescent="0.35">
      <c r="A34" s="21">
        <v>26</v>
      </c>
      <c r="B34" s="212" t="s">
        <v>365</v>
      </c>
      <c r="C34" s="212" t="s">
        <v>140</v>
      </c>
      <c r="D34" s="3" t="s">
        <v>328</v>
      </c>
      <c r="E34" s="3" t="s">
        <v>329</v>
      </c>
      <c r="F34" s="4" t="s">
        <v>281</v>
      </c>
      <c r="G34" s="4" t="s">
        <v>281</v>
      </c>
      <c r="H34" s="212" t="s">
        <v>74</v>
      </c>
      <c r="I34" s="14" t="s">
        <v>377</v>
      </c>
      <c r="J34" s="14" t="s">
        <v>377</v>
      </c>
    </row>
    <row r="35" spans="1:10" ht="29" x14ac:dyDescent="0.35">
      <c r="A35" s="21">
        <v>27</v>
      </c>
      <c r="B35" s="212" t="s">
        <v>142</v>
      </c>
      <c r="C35" s="212" t="s">
        <v>142</v>
      </c>
      <c r="D35" s="3" t="s">
        <v>330</v>
      </c>
      <c r="E35" s="3" t="s">
        <v>331</v>
      </c>
      <c r="F35" s="4" t="s">
        <v>281</v>
      </c>
      <c r="G35" s="4" t="s">
        <v>284</v>
      </c>
      <c r="H35" s="212" t="s">
        <v>111</v>
      </c>
      <c r="I35" s="14" t="s">
        <v>377</v>
      </c>
      <c r="J35" s="14" t="s">
        <v>377</v>
      </c>
    </row>
    <row r="36" spans="1:10" ht="58" x14ac:dyDescent="0.35">
      <c r="A36" s="21">
        <v>28</v>
      </c>
      <c r="B36" s="212" t="s">
        <v>366</v>
      </c>
      <c r="C36" s="212" t="s">
        <v>144</v>
      </c>
      <c r="D36" s="3" t="s">
        <v>332</v>
      </c>
      <c r="E36" s="3" t="s">
        <v>52</v>
      </c>
      <c r="F36" s="4" t="s">
        <v>281</v>
      </c>
      <c r="G36" s="4" t="s">
        <v>284</v>
      </c>
      <c r="H36" s="212" t="s">
        <v>111</v>
      </c>
      <c r="I36" s="14" t="s">
        <v>377</v>
      </c>
      <c r="J36" s="14" t="s">
        <v>377</v>
      </c>
    </row>
    <row r="37" spans="1:10" ht="43.5" x14ac:dyDescent="0.35">
      <c r="A37" s="216" t="s">
        <v>763</v>
      </c>
      <c r="B37" s="212" t="s">
        <v>367</v>
      </c>
      <c r="C37" s="212" t="s">
        <v>147</v>
      </c>
      <c r="D37" s="3" t="s">
        <v>333</v>
      </c>
      <c r="E37" s="3" t="s">
        <v>334</v>
      </c>
      <c r="F37" s="4" t="s">
        <v>281</v>
      </c>
      <c r="G37" s="4" t="s">
        <v>281</v>
      </c>
      <c r="H37" s="212" t="s">
        <v>95</v>
      </c>
      <c r="I37" s="14" t="s">
        <v>393</v>
      </c>
      <c r="J37" s="14" t="s">
        <v>377</v>
      </c>
    </row>
    <row r="38" spans="1:10" ht="29" x14ac:dyDescent="0.35">
      <c r="A38" s="216" t="s">
        <v>764</v>
      </c>
      <c r="B38" s="212" t="s">
        <v>367</v>
      </c>
      <c r="C38" s="212" t="s">
        <v>147</v>
      </c>
      <c r="D38" s="3" t="s">
        <v>333</v>
      </c>
      <c r="E38" s="3" t="s">
        <v>334</v>
      </c>
      <c r="F38" s="4" t="s">
        <v>46</v>
      </c>
      <c r="G38" s="4" t="s">
        <v>46</v>
      </c>
      <c r="H38" s="212" t="s">
        <v>46</v>
      </c>
      <c r="I38" s="14" t="s">
        <v>46</v>
      </c>
      <c r="J38" s="14" t="s">
        <v>46</v>
      </c>
    </row>
    <row r="39" spans="1:10" ht="29" x14ac:dyDescent="0.35">
      <c r="A39" s="216" t="s">
        <v>765</v>
      </c>
      <c r="B39" s="212" t="s">
        <v>367</v>
      </c>
      <c r="C39" s="212" t="s">
        <v>147</v>
      </c>
      <c r="D39" s="3" t="s">
        <v>333</v>
      </c>
      <c r="E39" s="3" t="s">
        <v>334</v>
      </c>
      <c r="F39" s="4" t="s">
        <v>46</v>
      </c>
      <c r="G39" s="4" t="s">
        <v>46</v>
      </c>
      <c r="H39" s="212" t="s">
        <v>46</v>
      </c>
      <c r="I39" s="14" t="s">
        <v>46</v>
      </c>
      <c r="J39" s="14" t="s">
        <v>46</v>
      </c>
    </row>
    <row r="40" spans="1:10" ht="72.5" x14ac:dyDescent="0.35">
      <c r="A40" s="21">
        <v>30</v>
      </c>
      <c r="B40" s="212" t="s">
        <v>373</v>
      </c>
      <c r="C40" s="212" t="s">
        <v>150</v>
      </c>
      <c r="D40" s="3" t="s">
        <v>335</v>
      </c>
      <c r="E40" s="3" t="s">
        <v>336</v>
      </c>
      <c r="F40" s="4" t="s">
        <v>281</v>
      </c>
      <c r="G40" s="4" t="s">
        <v>281</v>
      </c>
      <c r="H40" s="212" t="s">
        <v>95</v>
      </c>
      <c r="I40" s="14" t="s">
        <v>377</v>
      </c>
      <c r="J40" s="14" t="s">
        <v>377</v>
      </c>
    </row>
    <row r="41" spans="1:10" ht="72.5" x14ac:dyDescent="0.35">
      <c r="A41" s="21">
        <v>31</v>
      </c>
      <c r="B41" s="212" t="s">
        <v>368</v>
      </c>
      <c r="C41" s="212" t="s">
        <v>151</v>
      </c>
      <c r="D41" s="3" t="s">
        <v>337</v>
      </c>
      <c r="E41" s="3" t="s">
        <v>338</v>
      </c>
      <c r="F41" s="4" t="s">
        <v>281</v>
      </c>
      <c r="G41" s="4" t="s">
        <v>281</v>
      </c>
      <c r="H41" s="212" t="s">
        <v>74</v>
      </c>
      <c r="I41" s="14" t="s">
        <v>377</v>
      </c>
      <c r="J41" s="14" t="s">
        <v>377</v>
      </c>
    </row>
    <row r="42" spans="1:10" ht="31" x14ac:dyDescent="0.35">
      <c r="A42" s="21">
        <v>32</v>
      </c>
      <c r="B42" s="212" t="s">
        <v>153</v>
      </c>
      <c r="C42" s="212" t="s">
        <v>153</v>
      </c>
      <c r="D42" s="3" t="s">
        <v>339</v>
      </c>
      <c r="E42" s="3" t="s">
        <v>52</v>
      </c>
      <c r="F42" s="4" t="s">
        <v>281</v>
      </c>
      <c r="G42" s="4" t="s">
        <v>284</v>
      </c>
      <c r="H42" s="212" t="s">
        <v>117</v>
      </c>
      <c r="I42" s="14" t="s">
        <v>394</v>
      </c>
      <c r="J42" s="14" t="s">
        <v>377</v>
      </c>
    </row>
    <row r="43" spans="1:10" ht="72.5" x14ac:dyDescent="0.35">
      <c r="A43" s="21">
        <v>33</v>
      </c>
      <c r="B43" s="212" t="s">
        <v>369</v>
      </c>
      <c r="C43" s="212" t="s">
        <v>156</v>
      </c>
      <c r="E43" s="3" t="s">
        <v>340</v>
      </c>
      <c r="F43" s="4" t="s">
        <v>284</v>
      </c>
      <c r="G43" s="4" t="s">
        <v>284</v>
      </c>
      <c r="H43" s="212" t="s">
        <v>157</v>
      </c>
      <c r="I43" s="14" t="s">
        <v>377</v>
      </c>
      <c r="J43" s="14" t="s">
        <v>395</v>
      </c>
    </row>
    <row r="44" spans="1:10" ht="77.5" x14ac:dyDescent="0.35">
      <c r="A44" s="21">
        <v>34</v>
      </c>
      <c r="B44" s="212" t="s">
        <v>371</v>
      </c>
      <c r="C44" s="212" t="s">
        <v>370</v>
      </c>
      <c r="D44" s="3" t="s">
        <v>341</v>
      </c>
      <c r="E44" s="3" t="s">
        <v>308</v>
      </c>
      <c r="F44" s="4" t="s">
        <v>284</v>
      </c>
      <c r="G44" s="4" t="s">
        <v>284</v>
      </c>
      <c r="H44" s="212" t="s">
        <v>161</v>
      </c>
      <c r="I44" s="14" t="s">
        <v>396</v>
      </c>
      <c r="J44" s="14" t="s">
        <v>377</v>
      </c>
    </row>
    <row r="45" spans="1:10" ht="72.5" x14ac:dyDescent="0.35">
      <c r="A45" s="21">
        <v>35</v>
      </c>
      <c r="B45" s="212" t="s">
        <v>163</v>
      </c>
      <c r="C45" s="212" t="s">
        <v>163</v>
      </c>
      <c r="D45" s="3" t="s">
        <v>342</v>
      </c>
      <c r="E45" s="3" t="s">
        <v>343</v>
      </c>
      <c r="F45" s="4" t="s">
        <v>281</v>
      </c>
      <c r="G45" s="250" t="s">
        <v>284</v>
      </c>
      <c r="H45" s="212" t="s">
        <v>111</v>
      </c>
      <c r="I45" s="14" t="s">
        <v>377</v>
      </c>
      <c r="J45" s="14" t="s">
        <v>377</v>
      </c>
    </row>
    <row r="46" spans="1:10" ht="72.5" x14ac:dyDescent="0.35">
      <c r="A46" s="21">
        <v>36</v>
      </c>
      <c r="B46" s="212" t="s">
        <v>372</v>
      </c>
      <c r="C46" s="212" t="s">
        <v>165</v>
      </c>
      <c r="D46" s="3" t="s">
        <v>344</v>
      </c>
      <c r="E46" s="3" t="s">
        <v>345</v>
      </c>
      <c r="F46" s="4" t="s">
        <v>281</v>
      </c>
      <c r="G46" s="4" t="s">
        <v>281</v>
      </c>
      <c r="H46" s="212" t="s">
        <v>95</v>
      </c>
      <c r="I46" s="14" t="s">
        <v>377</v>
      </c>
      <c r="J46" s="14" t="s">
        <v>397</v>
      </c>
    </row>
    <row r="47" spans="1:10" ht="15.5" x14ac:dyDescent="0.35">
      <c r="I47" s="212"/>
      <c r="J47" s="212"/>
    </row>
    <row r="48" spans="1:10" ht="15.5" x14ac:dyDescent="0.35">
      <c r="I48" s="212"/>
      <c r="J48" s="212"/>
    </row>
    <row r="49" spans="9:10" ht="15.5" x14ac:dyDescent="0.35">
      <c r="I49" s="212"/>
      <c r="J49" s="212"/>
    </row>
    <row r="50" spans="9:10" ht="15.5" x14ac:dyDescent="0.35">
      <c r="I50" s="212"/>
      <c r="J50" s="212"/>
    </row>
    <row r="51" spans="9:10" ht="15.5" x14ac:dyDescent="0.35">
      <c r="I51" s="212"/>
      <c r="J51" s="212"/>
    </row>
  </sheetData>
  <sortState xmlns:xlrd2="http://schemas.microsoft.com/office/spreadsheetml/2017/richdata2" ref="Q9:Q16">
    <sortCondition ref="Q9:Q16"/>
  </sortState>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workbookViewId="0">
      <selection sqref="A1:XFD1048576"/>
    </sheetView>
  </sheetViews>
  <sheetFormatPr defaultColWidth="9.1796875" defaultRowHeight="14.5" x14ac:dyDescent="0.35"/>
  <cols>
    <col min="1" max="1" width="9.1796875" style="21"/>
    <col min="2" max="2" width="16.1796875" style="21" customWidth="1"/>
    <col min="3" max="16384" width="9.1796875" style="21"/>
  </cols>
  <sheetData>
    <row r="1" spans="1:5" x14ac:dyDescent="0.35">
      <c r="A1" s="180" t="s">
        <v>0</v>
      </c>
    </row>
    <row r="2" spans="1:5" x14ac:dyDescent="0.35">
      <c r="A2" s="180" t="s">
        <v>66</v>
      </c>
    </row>
    <row r="4" spans="1:5" ht="58.5" thickBot="1" x14ac:dyDescent="0.4">
      <c r="A4" s="252" t="s">
        <v>43</v>
      </c>
      <c r="B4" s="253" t="s">
        <v>44</v>
      </c>
      <c r="C4" s="254" t="s">
        <v>45</v>
      </c>
      <c r="D4" s="234"/>
      <c r="E4" s="234"/>
    </row>
    <row r="5" spans="1:5" x14ac:dyDescent="0.35">
      <c r="A5" s="19">
        <v>2011</v>
      </c>
      <c r="B5" s="20">
        <v>2010</v>
      </c>
      <c r="C5" s="19">
        <v>2010</v>
      </c>
      <c r="D5" s="19">
        <f>A5-C5</f>
        <v>1</v>
      </c>
      <c r="E5" s="19">
        <v>1</v>
      </c>
    </row>
    <row r="6" spans="1:5" x14ac:dyDescent="0.35">
      <c r="A6" s="19">
        <v>2015</v>
      </c>
      <c r="B6" s="20" t="s">
        <v>46</v>
      </c>
      <c r="C6" s="21" t="s">
        <v>46</v>
      </c>
      <c r="D6" s="19" t="s">
        <v>46</v>
      </c>
      <c r="E6" s="19" t="s">
        <v>46</v>
      </c>
    </row>
    <row r="7" spans="1:5" x14ac:dyDescent="0.35">
      <c r="A7" s="19">
        <v>2010</v>
      </c>
      <c r="B7" s="20" t="s">
        <v>46</v>
      </c>
      <c r="C7" s="21" t="s">
        <v>46</v>
      </c>
      <c r="D7" s="19" t="s">
        <v>46</v>
      </c>
      <c r="E7" s="19" t="s">
        <v>46</v>
      </c>
    </row>
    <row r="8" spans="1:5" x14ac:dyDescent="0.35">
      <c r="A8" s="19">
        <v>2007</v>
      </c>
      <c r="B8" s="20">
        <v>2007</v>
      </c>
      <c r="C8" s="19">
        <v>2007</v>
      </c>
      <c r="D8" s="19">
        <f>A8-C8</f>
        <v>0</v>
      </c>
      <c r="E8" s="19">
        <v>0</v>
      </c>
    </row>
    <row r="9" spans="1:5" x14ac:dyDescent="0.35">
      <c r="A9" s="19">
        <v>2015</v>
      </c>
      <c r="B9" s="20" t="s">
        <v>46</v>
      </c>
      <c r="C9" s="21" t="s">
        <v>46</v>
      </c>
      <c r="D9" s="19" t="s">
        <v>46</v>
      </c>
      <c r="E9" s="19" t="s">
        <v>46</v>
      </c>
    </row>
    <row r="10" spans="1:5" x14ac:dyDescent="0.35">
      <c r="A10" s="19">
        <v>2004</v>
      </c>
      <c r="B10" s="20" t="s">
        <v>47</v>
      </c>
      <c r="C10" s="19">
        <v>2000</v>
      </c>
      <c r="D10" s="19">
        <f>A10-C10</f>
        <v>4</v>
      </c>
      <c r="E10" s="19">
        <v>4</v>
      </c>
    </row>
    <row r="11" spans="1:5" x14ac:dyDescent="0.35">
      <c r="A11" s="19">
        <v>2014</v>
      </c>
      <c r="B11" s="20" t="s">
        <v>46</v>
      </c>
      <c r="C11" s="21" t="s">
        <v>46</v>
      </c>
      <c r="D11" s="19" t="s">
        <v>46</v>
      </c>
      <c r="E11" s="19" t="s">
        <v>46</v>
      </c>
    </row>
    <row r="12" spans="1:5" x14ac:dyDescent="0.35">
      <c r="A12" s="19">
        <v>2008</v>
      </c>
      <c r="B12" s="20">
        <v>2007</v>
      </c>
      <c r="C12" s="19">
        <v>2007</v>
      </c>
      <c r="D12" s="19">
        <f t="shared" ref="D12:D16" si="0">A12-C12</f>
        <v>1</v>
      </c>
      <c r="E12" s="19">
        <v>1</v>
      </c>
    </row>
    <row r="13" spans="1:5" x14ac:dyDescent="0.35">
      <c r="A13" s="19">
        <v>2001</v>
      </c>
      <c r="B13" s="20" t="s">
        <v>48</v>
      </c>
      <c r="C13" s="19">
        <v>2000</v>
      </c>
      <c r="D13" s="19">
        <f t="shared" si="0"/>
        <v>1</v>
      </c>
      <c r="E13" s="19">
        <v>1</v>
      </c>
    </row>
    <row r="14" spans="1:5" ht="43.5" x14ac:dyDescent="0.35">
      <c r="A14" s="19">
        <v>2009</v>
      </c>
      <c r="B14" s="20" t="s">
        <v>49</v>
      </c>
      <c r="C14" s="19">
        <v>2009</v>
      </c>
      <c r="D14" s="19">
        <f t="shared" si="0"/>
        <v>0</v>
      </c>
      <c r="E14" s="19">
        <v>0</v>
      </c>
    </row>
    <row r="15" spans="1:5" x14ac:dyDescent="0.35">
      <c r="A15" s="19">
        <v>2003</v>
      </c>
      <c r="B15" s="20">
        <v>2001</v>
      </c>
      <c r="C15" s="19">
        <v>2001</v>
      </c>
      <c r="D15" s="19">
        <f t="shared" si="0"/>
        <v>2</v>
      </c>
      <c r="E15" s="19">
        <v>2</v>
      </c>
    </row>
    <row r="16" spans="1:5" x14ac:dyDescent="0.35">
      <c r="A16" s="19">
        <v>2008</v>
      </c>
      <c r="B16" s="20" t="s">
        <v>50</v>
      </c>
      <c r="C16" s="19">
        <v>2005</v>
      </c>
      <c r="D16" s="19">
        <f t="shared" si="0"/>
        <v>3</v>
      </c>
      <c r="E16" s="19">
        <v>3</v>
      </c>
    </row>
    <row r="17" spans="1:5" x14ac:dyDescent="0.35">
      <c r="A17" s="19">
        <v>2015</v>
      </c>
      <c r="B17" s="20" t="s">
        <v>46</v>
      </c>
      <c r="C17" s="21" t="s">
        <v>46</v>
      </c>
      <c r="D17" s="19" t="s">
        <v>46</v>
      </c>
      <c r="E17" s="19" t="s">
        <v>46</v>
      </c>
    </row>
    <row r="18" spans="1:5" x14ac:dyDescent="0.35">
      <c r="A18" s="19">
        <v>2015</v>
      </c>
      <c r="B18" s="20" t="s">
        <v>46</v>
      </c>
      <c r="C18" s="21" t="s">
        <v>46</v>
      </c>
      <c r="D18" s="19" t="s">
        <v>46</v>
      </c>
      <c r="E18" s="19" t="s">
        <v>46</v>
      </c>
    </row>
    <row r="19" spans="1:5" x14ac:dyDescent="0.35">
      <c r="A19" s="19">
        <v>2010</v>
      </c>
      <c r="B19" s="20">
        <v>2008</v>
      </c>
      <c r="C19" s="19">
        <v>2008</v>
      </c>
      <c r="D19" s="19">
        <f t="shared" ref="D19:D20" si="1">A19-C19</f>
        <v>2</v>
      </c>
      <c r="E19" s="19">
        <v>2</v>
      </c>
    </row>
    <row r="20" spans="1:5" x14ac:dyDescent="0.35">
      <c r="A20" s="19">
        <v>1994</v>
      </c>
      <c r="B20" s="20">
        <v>1991</v>
      </c>
      <c r="C20" s="19">
        <v>1991</v>
      </c>
      <c r="D20" s="19">
        <f t="shared" si="1"/>
        <v>3</v>
      </c>
      <c r="E20" s="19">
        <v>3</v>
      </c>
    </row>
    <row r="21" spans="1:5" x14ac:dyDescent="0.35">
      <c r="A21" s="19">
        <v>2010</v>
      </c>
      <c r="B21" s="20" t="s">
        <v>46</v>
      </c>
      <c r="C21" s="21" t="s">
        <v>46</v>
      </c>
      <c r="D21" s="19" t="s">
        <v>46</v>
      </c>
      <c r="E21" s="19" t="s">
        <v>46</v>
      </c>
    </row>
    <row r="22" spans="1:5" x14ac:dyDescent="0.35">
      <c r="A22" s="19">
        <v>1996</v>
      </c>
      <c r="B22" s="20">
        <v>1995</v>
      </c>
      <c r="C22" s="19">
        <v>1995</v>
      </c>
      <c r="D22" s="19">
        <f t="shared" ref="D22:D23" si="2">A22-C22</f>
        <v>1</v>
      </c>
      <c r="E22" s="19">
        <v>1</v>
      </c>
    </row>
    <row r="23" spans="1:5" x14ac:dyDescent="0.35">
      <c r="A23" s="19">
        <v>1996</v>
      </c>
      <c r="B23" s="20" t="s">
        <v>51</v>
      </c>
      <c r="C23" s="19">
        <v>1992</v>
      </c>
      <c r="D23" s="19">
        <f t="shared" si="2"/>
        <v>4</v>
      </c>
      <c r="E23" s="19">
        <v>4</v>
      </c>
    </row>
    <row r="24" spans="1:5" x14ac:dyDescent="0.35">
      <c r="A24" s="19">
        <v>2010</v>
      </c>
      <c r="B24" s="20" t="s">
        <v>52</v>
      </c>
      <c r="C24" s="19" t="s">
        <v>46</v>
      </c>
      <c r="D24" s="19" t="s">
        <v>46</v>
      </c>
      <c r="E24" s="19" t="s">
        <v>46</v>
      </c>
    </row>
    <row r="25" spans="1:5" ht="29" x14ac:dyDescent="0.35">
      <c r="A25" s="19">
        <v>2013</v>
      </c>
      <c r="B25" s="20" t="s">
        <v>53</v>
      </c>
      <c r="C25" s="19">
        <v>2010</v>
      </c>
      <c r="D25" s="19">
        <f t="shared" ref="D25:D26" si="3">A25-C25</f>
        <v>3</v>
      </c>
      <c r="E25" s="19">
        <v>3</v>
      </c>
    </row>
    <row r="26" spans="1:5" x14ac:dyDescent="0.35">
      <c r="A26" s="19">
        <v>2008</v>
      </c>
      <c r="B26" s="20" t="s">
        <v>54</v>
      </c>
      <c r="C26" s="19">
        <v>2007</v>
      </c>
      <c r="D26" s="19">
        <f t="shared" si="3"/>
        <v>1</v>
      </c>
      <c r="E26" s="19">
        <v>1</v>
      </c>
    </row>
    <row r="27" spans="1:5" x14ac:dyDescent="0.35">
      <c r="A27" s="19">
        <v>1999</v>
      </c>
      <c r="B27" s="20" t="s">
        <v>46</v>
      </c>
      <c r="C27" s="21" t="s">
        <v>46</v>
      </c>
      <c r="D27" s="19" t="s">
        <v>46</v>
      </c>
      <c r="E27" s="19" t="s">
        <v>46</v>
      </c>
    </row>
    <row r="28" spans="1:5" ht="29" x14ac:dyDescent="0.35">
      <c r="A28" s="19">
        <v>2014</v>
      </c>
      <c r="B28" s="20" t="s">
        <v>55</v>
      </c>
      <c r="C28" s="19">
        <v>2012</v>
      </c>
      <c r="D28" s="19">
        <f t="shared" ref="D28:D33" si="4">A28-C28</f>
        <v>2</v>
      </c>
      <c r="E28" s="19">
        <v>2</v>
      </c>
    </row>
    <row r="29" spans="1:5" x14ac:dyDescent="0.35">
      <c r="A29" s="19">
        <v>1991</v>
      </c>
      <c r="B29" s="20" t="s">
        <v>56</v>
      </c>
      <c r="C29" s="19">
        <v>1991</v>
      </c>
      <c r="D29" s="19">
        <f t="shared" si="4"/>
        <v>0</v>
      </c>
      <c r="E29" s="19">
        <v>0</v>
      </c>
    </row>
    <row r="30" spans="1:5" x14ac:dyDescent="0.35">
      <c r="A30" s="19">
        <v>2010</v>
      </c>
      <c r="B30" s="20" t="s">
        <v>57</v>
      </c>
      <c r="C30" s="14">
        <v>2010</v>
      </c>
      <c r="D30" s="19">
        <f t="shared" si="4"/>
        <v>0</v>
      </c>
      <c r="E30" s="19">
        <v>0</v>
      </c>
    </row>
    <row r="31" spans="1:5" x14ac:dyDescent="0.35">
      <c r="A31" s="19">
        <v>2009</v>
      </c>
      <c r="B31" s="20" t="s">
        <v>58</v>
      </c>
      <c r="C31" s="19">
        <v>2008</v>
      </c>
      <c r="D31" s="19">
        <f t="shared" si="4"/>
        <v>1</v>
      </c>
      <c r="E31" s="19">
        <v>1</v>
      </c>
    </row>
    <row r="32" spans="1:5" ht="29" x14ac:dyDescent="0.35">
      <c r="A32" s="19">
        <v>2012</v>
      </c>
      <c r="B32" s="20" t="s">
        <v>59</v>
      </c>
      <c r="C32" s="19">
        <v>2010</v>
      </c>
      <c r="D32" s="19">
        <f t="shared" si="4"/>
        <v>2</v>
      </c>
      <c r="E32" s="19">
        <v>2</v>
      </c>
    </row>
    <row r="33" spans="1:6" x14ac:dyDescent="0.35">
      <c r="A33" s="19">
        <v>2003</v>
      </c>
      <c r="B33" s="20">
        <v>2001</v>
      </c>
      <c r="C33" s="19">
        <v>2001</v>
      </c>
      <c r="D33" s="19">
        <f t="shared" si="4"/>
        <v>2</v>
      </c>
      <c r="E33" s="19">
        <v>2</v>
      </c>
    </row>
    <row r="34" spans="1:6" x14ac:dyDescent="0.35">
      <c r="A34" s="19">
        <v>1992</v>
      </c>
      <c r="B34" s="20" t="s">
        <v>60</v>
      </c>
      <c r="C34" s="21" t="s">
        <v>46</v>
      </c>
      <c r="D34" s="19" t="s">
        <v>46</v>
      </c>
      <c r="E34" s="19" t="s">
        <v>46</v>
      </c>
    </row>
    <row r="35" spans="1:6" ht="43.5" x14ac:dyDescent="0.35">
      <c r="A35" s="19">
        <v>2012</v>
      </c>
      <c r="B35" s="20" t="s">
        <v>61</v>
      </c>
      <c r="C35" s="19">
        <v>2010</v>
      </c>
      <c r="D35" s="19">
        <f t="shared" ref="D35:D36" si="5">A35-C35</f>
        <v>2</v>
      </c>
      <c r="E35" s="19">
        <v>2</v>
      </c>
    </row>
    <row r="36" spans="1:6" ht="29" x14ac:dyDescent="0.35">
      <c r="A36" s="19">
        <v>1991</v>
      </c>
      <c r="B36" s="20" t="s">
        <v>62</v>
      </c>
      <c r="C36" s="19">
        <v>1991</v>
      </c>
      <c r="D36" s="19">
        <f t="shared" si="5"/>
        <v>0</v>
      </c>
      <c r="E36" s="19">
        <v>0</v>
      </c>
    </row>
    <row r="37" spans="1:6" x14ac:dyDescent="0.35">
      <c r="A37" s="19">
        <v>2014</v>
      </c>
      <c r="B37" s="20" t="s">
        <v>46</v>
      </c>
      <c r="C37" s="21" t="s">
        <v>46</v>
      </c>
      <c r="D37" s="19" t="s">
        <v>46</v>
      </c>
      <c r="E37" s="19" t="s">
        <v>46</v>
      </c>
    </row>
    <row r="38" spans="1:6" x14ac:dyDescent="0.35">
      <c r="A38" s="19">
        <v>2017</v>
      </c>
      <c r="B38" s="20">
        <v>2015</v>
      </c>
      <c r="C38" s="21">
        <v>2015</v>
      </c>
      <c r="D38" s="19">
        <v>2</v>
      </c>
      <c r="E38" s="19">
        <v>2</v>
      </c>
    </row>
    <row r="39" spans="1:6" x14ac:dyDescent="0.35">
      <c r="A39" s="19">
        <v>2017</v>
      </c>
      <c r="B39" s="20" t="s">
        <v>63</v>
      </c>
      <c r="C39" s="21">
        <v>2016</v>
      </c>
      <c r="D39" s="22">
        <v>1</v>
      </c>
      <c r="E39" s="22">
        <v>1</v>
      </c>
    </row>
    <row r="40" spans="1:6" x14ac:dyDescent="0.35">
      <c r="A40" s="19">
        <v>2017</v>
      </c>
      <c r="B40" s="20" t="s">
        <v>46</v>
      </c>
      <c r="C40" s="19" t="s">
        <v>46</v>
      </c>
      <c r="D40" s="19" t="s">
        <v>46</v>
      </c>
      <c r="E40" s="19" t="s">
        <v>46</v>
      </c>
      <c r="F40" s="181" t="s">
        <v>64</v>
      </c>
    </row>
    <row r="41" spans="1:6" x14ac:dyDescent="0.35">
      <c r="B41" s="20"/>
      <c r="D41" s="181" t="s">
        <v>65</v>
      </c>
      <c r="E41" s="181">
        <f>AVERAGE(E5:E40)</f>
        <v>1.5833333333333333</v>
      </c>
      <c r="F41" s="181">
        <f>STDEV(E5:E40)</f>
        <v>1.2128538629008951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49"/>
  <sheetViews>
    <sheetView zoomScaleNormal="100" workbookViewId="0">
      <selection activeCell="A2" sqref="A2"/>
    </sheetView>
  </sheetViews>
  <sheetFormatPr defaultColWidth="8.7265625" defaultRowHeight="14.5" x14ac:dyDescent="0.35"/>
  <cols>
    <col min="1" max="1" width="8.7265625" style="19"/>
    <col min="2" max="2" width="15.7265625" style="19" customWidth="1"/>
    <col min="3" max="3" width="20.1796875" style="19" customWidth="1"/>
    <col min="4" max="5" width="20.81640625" style="19" customWidth="1"/>
    <col min="6" max="6" width="23.453125" style="19" customWidth="1"/>
    <col min="7" max="7" width="23.1796875" style="14" customWidth="1"/>
    <col min="8" max="8" width="17.26953125" style="19" customWidth="1"/>
    <col min="9" max="12" width="16" style="19" customWidth="1"/>
    <col min="13" max="13" width="28.54296875" style="19" customWidth="1"/>
    <col min="14" max="14" width="7.7265625" style="255" customWidth="1"/>
    <col min="15" max="15" width="9.453125" style="255" customWidth="1"/>
    <col min="16" max="16" width="11.54296875" style="19" customWidth="1"/>
    <col min="17" max="17" width="16.81640625" style="19" customWidth="1"/>
    <col min="18" max="18" width="17.54296875" style="19" customWidth="1"/>
    <col min="19" max="19" width="8.7265625" style="19"/>
    <col min="20" max="20" width="21.453125" style="19" customWidth="1"/>
    <col min="21" max="21" width="8.7265625" style="19"/>
    <col min="22" max="23" width="11.81640625" style="19" customWidth="1"/>
    <col min="24" max="24" width="20" style="19" customWidth="1"/>
    <col min="25" max="32" width="11.81640625" style="19" customWidth="1"/>
    <col min="33" max="33" width="12.54296875" style="19" customWidth="1"/>
    <col min="34" max="34" width="11.81640625" style="19" customWidth="1"/>
    <col min="35" max="35" width="12.81640625" style="19" customWidth="1"/>
    <col min="36" max="36" width="11.81640625" style="19" customWidth="1"/>
    <col min="37" max="37" width="12.54296875" style="19" customWidth="1"/>
    <col min="38" max="41" width="11.81640625" style="19" customWidth="1"/>
    <col min="42" max="42" width="9.1796875" style="255" customWidth="1"/>
    <col min="43" max="43" width="13.7265625" style="19" customWidth="1"/>
    <col min="44" max="44" width="19.81640625" style="19" customWidth="1"/>
    <col min="45" max="45" width="15.54296875" style="19" customWidth="1"/>
    <col min="46" max="46" width="21" style="19" customWidth="1"/>
    <col min="47" max="47" width="28.54296875" style="19" customWidth="1"/>
    <col min="48" max="48" width="33.1796875" style="19" customWidth="1"/>
    <col min="49" max="49" width="31.453125" style="19" customWidth="1"/>
    <col min="50" max="50" width="8.7265625" style="19"/>
    <col min="51" max="51" width="20.453125" style="19" customWidth="1"/>
    <col min="52" max="16384" width="8.7265625" style="19"/>
  </cols>
  <sheetData>
    <row r="1" spans="1:50" x14ac:dyDescent="0.35">
      <c r="A1" s="181" t="s">
        <v>0</v>
      </c>
      <c r="G1" s="19"/>
    </row>
    <row r="2" spans="1:50" x14ac:dyDescent="0.35">
      <c r="A2" s="181" t="s">
        <v>779</v>
      </c>
      <c r="G2" s="19"/>
    </row>
    <row r="3" spans="1:50" x14ac:dyDescent="0.35">
      <c r="A3" s="181"/>
      <c r="G3" s="19"/>
    </row>
    <row r="4" spans="1:50" ht="44" thickBot="1" x14ac:dyDescent="0.4">
      <c r="C4" s="181" t="s">
        <v>826</v>
      </c>
      <c r="G4" s="19"/>
      <c r="H4" s="182" t="s">
        <v>767</v>
      </c>
      <c r="I4" s="181" t="s">
        <v>768</v>
      </c>
      <c r="M4" s="182" t="s">
        <v>825</v>
      </c>
      <c r="Q4" s="181" t="s">
        <v>452</v>
      </c>
      <c r="T4" s="181" t="s">
        <v>732</v>
      </c>
      <c r="X4" s="181" t="s">
        <v>778</v>
      </c>
    </row>
    <row r="5" spans="1:50" ht="116.5" thickBot="1" x14ac:dyDescent="0.4">
      <c r="A5" s="254" t="s">
        <v>17</v>
      </c>
      <c r="B5" s="237" t="s">
        <v>173</v>
      </c>
      <c r="C5" s="188" t="s">
        <v>429</v>
      </c>
      <c r="D5" s="189" t="s">
        <v>427</v>
      </c>
      <c r="E5" s="189" t="s">
        <v>428</v>
      </c>
      <c r="F5" s="189" t="s">
        <v>411</v>
      </c>
      <c r="G5" s="191" t="s">
        <v>820</v>
      </c>
      <c r="H5" s="256" t="s">
        <v>417</v>
      </c>
      <c r="I5" s="188" t="s">
        <v>418</v>
      </c>
      <c r="J5" s="189" t="s">
        <v>419</v>
      </c>
      <c r="K5" s="191" t="s">
        <v>420</v>
      </c>
      <c r="L5" s="310"/>
      <c r="M5" s="304" t="s">
        <v>821</v>
      </c>
      <c r="N5" s="192"/>
      <c r="O5" s="257" t="s">
        <v>17</v>
      </c>
      <c r="P5" s="258" t="s">
        <v>173</v>
      </c>
      <c r="Q5" s="188" t="s">
        <v>822</v>
      </c>
      <c r="R5" s="259" t="s">
        <v>823</v>
      </c>
      <c r="S5" s="255"/>
      <c r="T5" s="188" t="s">
        <v>824</v>
      </c>
      <c r="U5" s="260" t="s">
        <v>425</v>
      </c>
      <c r="V5" s="261" t="s">
        <v>733</v>
      </c>
      <c r="W5" s="198"/>
      <c r="X5" s="262" t="s">
        <v>769</v>
      </c>
      <c r="Y5" s="263" t="s">
        <v>240</v>
      </c>
      <c r="Z5" s="263" t="s">
        <v>241</v>
      </c>
      <c r="AA5" s="263" t="s">
        <v>244</v>
      </c>
      <c r="AB5" s="263" t="s">
        <v>243</v>
      </c>
      <c r="AC5" s="263" t="s">
        <v>245</v>
      </c>
      <c r="AD5" s="263" t="s">
        <v>238</v>
      </c>
      <c r="AE5" s="263" t="s">
        <v>234</v>
      </c>
      <c r="AF5" s="263" t="s">
        <v>236</v>
      </c>
      <c r="AG5" s="263" t="s">
        <v>235</v>
      </c>
      <c r="AH5" s="264" t="s">
        <v>246</v>
      </c>
      <c r="AI5" s="265" t="s">
        <v>770</v>
      </c>
      <c r="AJ5" s="266" t="s">
        <v>233</v>
      </c>
      <c r="AK5" s="263" t="s">
        <v>237</v>
      </c>
      <c r="AL5" s="263" t="s">
        <v>239</v>
      </c>
      <c r="AM5" s="264" t="s">
        <v>242</v>
      </c>
      <c r="AN5" s="265" t="s">
        <v>771</v>
      </c>
      <c r="AO5" s="192"/>
      <c r="AX5" s="255"/>
    </row>
    <row r="6" spans="1:50" ht="72.5" x14ac:dyDescent="0.35">
      <c r="A6" s="21">
        <v>1</v>
      </c>
      <c r="B6" s="14" t="s">
        <v>77</v>
      </c>
      <c r="C6" s="267" t="s">
        <v>412</v>
      </c>
      <c r="D6" s="268" t="s">
        <v>412</v>
      </c>
      <c r="E6" s="268" t="s">
        <v>412</v>
      </c>
      <c r="F6" s="268" t="s">
        <v>413</v>
      </c>
      <c r="G6" s="269" t="s">
        <v>413</v>
      </c>
      <c r="H6" s="270">
        <v>3</v>
      </c>
      <c r="I6" s="271" t="s">
        <v>421</v>
      </c>
      <c r="J6" s="272" t="s">
        <v>422</v>
      </c>
      <c r="K6" s="273" t="s">
        <v>421</v>
      </c>
      <c r="L6" s="308"/>
      <c r="M6" s="305" t="s">
        <v>430</v>
      </c>
      <c r="N6" s="274"/>
      <c r="O6" s="21">
        <v>1</v>
      </c>
      <c r="P6" s="14" t="s">
        <v>77</v>
      </c>
      <c r="Q6" s="165" t="s">
        <v>234</v>
      </c>
      <c r="R6" s="275" t="s">
        <v>377</v>
      </c>
      <c r="T6" s="165" t="s">
        <v>240</v>
      </c>
      <c r="U6" s="272">
        <f>COUNTIF(Q6:Q46,"Students-Medical")</f>
        <v>14</v>
      </c>
      <c r="V6" s="276">
        <f>U6/40</f>
        <v>0.35</v>
      </c>
      <c r="W6" s="277"/>
      <c r="X6" s="278" t="s">
        <v>772</v>
      </c>
      <c r="Y6" s="194">
        <v>0</v>
      </c>
      <c r="Z6" s="194">
        <v>0</v>
      </c>
      <c r="AA6" s="194">
        <v>0</v>
      </c>
      <c r="AB6" s="194">
        <v>0</v>
      </c>
      <c r="AC6" s="194">
        <v>0</v>
      </c>
      <c r="AD6" s="194">
        <v>0</v>
      </c>
      <c r="AE6" s="279">
        <v>4</v>
      </c>
      <c r="AF6" s="194">
        <v>0</v>
      </c>
      <c r="AG6" s="194">
        <v>1</v>
      </c>
      <c r="AH6" s="280">
        <v>2</v>
      </c>
      <c r="AI6" s="281">
        <f>SUM(Y6:AH6)</f>
        <v>7</v>
      </c>
      <c r="AJ6" s="282">
        <v>0</v>
      </c>
      <c r="AK6" s="194">
        <v>0</v>
      </c>
      <c r="AL6" s="194">
        <v>0</v>
      </c>
      <c r="AM6" s="280">
        <v>0</v>
      </c>
      <c r="AN6" s="281">
        <f>SUM(Y6:AM6)-AI6</f>
        <v>7</v>
      </c>
      <c r="AO6" s="59"/>
    </row>
    <row r="7" spans="1:50" ht="58" x14ac:dyDescent="0.35">
      <c r="A7" s="21">
        <v>2</v>
      </c>
      <c r="B7" s="14" t="s">
        <v>348</v>
      </c>
      <c r="C7" s="267" t="s">
        <v>412</v>
      </c>
      <c r="D7" s="268" t="s">
        <v>413</v>
      </c>
      <c r="E7" s="268" t="s">
        <v>412</v>
      </c>
      <c r="F7" s="268" t="s">
        <v>412</v>
      </c>
      <c r="G7" s="269" t="s">
        <v>413</v>
      </c>
      <c r="H7" s="270">
        <v>3</v>
      </c>
      <c r="I7" s="271" t="s">
        <v>422</v>
      </c>
      <c r="J7" s="272" t="s">
        <v>422</v>
      </c>
      <c r="K7" s="273" t="s">
        <v>422</v>
      </c>
      <c r="L7" s="308"/>
      <c r="M7" s="305" t="s">
        <v>414</v>
      </c>
      <c r="N7" s="274"/>
      <c r="O7" s="21">
        <v>2</v>
      </c>
      <c r="P7" s="14" t="s">
        <v>348</v>
      </c>
      <c r="Q7" s="165" t="s">
        <v>240</v>
      </c>
      <c r="R7" s="275" t="s">
        <v>347</v>
      </c>
      <c r="T7" s="165" t="s">
        <v>234</v>
      </c>
      <c r="U7" s="272">
        <f>COUNTIF(Q6:Q46,"Physicians")</f>
        <v>8</v>
      </c>
      <c r="V7" s="276">
        <f t="shared" ref="V7:V20" si="0">U7/40</f>
        <v>0.2</v>
      </c>
      <c r="W7" s="277"/>
      <c r="X7" s="283" t="s">
        <v>773</v>
      </c>
      <c r="Y7" s="201">
        <v>6</v>
      </c>
      <c r="Z7" s="201">
        <v>1</v>
      </c>
      <c r="AA7" s="201">
        <v>1</v>
      </c>
      <c r="AB7" s="201">
        <v>1</v>
      </c>
      <c r="AC7" s="201">
        <v>1</v>
      </c>
      <c r="AD7" s="201">
        <v>0</v>
      </c>
      <c r="AE7" s="284">
        <v>1</v>
      </c>
      <c r="AF7" s="201">
        <v>1</v>
      </c>
      <c r="AG7" s="201">
        <v>0</v>
      </c>
      <c r="AH7" s="285">
        <v>1</v>
      </c>
      <c r="AI7" s="286">
        <f>SUM(Y7:AH7)</f>
        <v>13</v>
      </c>
      <c r="AJ7" s="287">
        <v>0</v>
      </c>
      <c r="AK7" s="201">
        <v>0</v>
      </c>
      <c r="AL7" s="201">
        <v>0</v>
      </c>
      <c r="AM7" s="285">
        <v>0</v>
      </c>
      <c r="AN7" s="286">
        <f t="shared" ref="AN7:AN10" si="1">SUM(Y7:AM7)-AI7</f>
        <v>13</v>
      </c>
      <c r="AO7" s="59"/>
    </row>
    <row r="8" spans="1:50" ht="58" x14ac:dyDescent="0.35">
      <c r="A8" s="21">
        <v>3</v>
      </c>
      <c r="B8" s="14" t="s">
        <v>78</v>
      </c>
      <c r="C8" s="267" t="s">
        <v>413</v>
      </c>
      <c r="D8" s="268" t="s">
        <v>413</v>
      </c>
      <c r="E8" s="268" t="s">
        <v>413</v>
      </c>
      <c r="F8" s="268" t="s">
        <v>412</v>
      </c>
      <c r="G8" s="269" t="s">
        <v>412</v>
      </c>
      <c r="H8" s="270">
        <v>2</v>
      </c>
      <c r="I8" s="271" t="s">
        <v>421</v>
      </c>
      <c r="J8" s="272" t="s">
        <v>421</v>
      </c>
      <c r="K8" s="273" t="s">
        <v>421</v>
      </c>
      <c r="L8" s="308"/>
      <c r="M8" s="306" t="s">
        <v>431</v>
      </c>
      <c r="N8" s="198"/>
      <c r="O8" s="21">
        <v>3</v>
      </c>
      <c r="P8" s="14" t="s">
        <v>78</v>
      </c>
      <c r="Q8" s="165" t="s">
        <v>234</v>
      </c>
      <c r="R8" s="275" t="s">
        <v>377</v>
      </c>
      <c r="T8" s="165" t="s">
        <v>238</v>
      </c>
      <c r="U8" s="272">
        <f>COUNTIF(Q6:Q46,"Residents/Fellows")</f>
        <v>2</v>
      </c>
      <c r="V8" s="276">
        <f t="shared" si="0"/>
        <v>0.05</v>
      </c>
      <c r="W8" s="277"/>
      <c r="X8" s="283" t="s">
        <v>774</v>
      </c>
      <c r="Y8" s="201">
        <v>6</v>
      </c>
      <c r="Z8" s="201">
        <v>1</v>
      </c>
      <c r="AA8" s="201">
        <v>0</v>
      </c>
      <c r="AB8" s="201">
        <v>0</v>
      </c>
      <c r="AC8" s="201">
        <v>1</v>
      </c>
      <c r="AD8" s="201">
        <v>0</v>
      </c>
      <c r="AE8" s="284">
        <v>2</v>
      </c>
      <c r="AF8" s="201">
        <v>0</v>
      </c>
      <c r="AG8" s="201">
        <v>1</v>
      </c>
      <c r="AH8" s="285">
        <v>2</v>
      </c>
      <c r="AI8" s="286">
        <f>SUM(Y8:AH8)</f>
        <v>13</v>
      </c>
      <c r="AJ8" s="287">
        <v>0</v>
      </c>
      <c r="AK8" s="201">
        <v>0</v>
      </c>
      <c r="AL8" s="201">
        <v>0</v>
      </c>
      <c r="AM8" s="285">
        <v>0</v>
      </c>
      <c r="AN8" s="286">
        <f t="shared" si="1"/>
        <v>13</v>
      </c>
      <c r="AO8" s="59"/>
    </row>
    <row r="9" spans="1:50" ht="116" x14ac:dyDescent="0.35">
      <c r="A9" s="21">
        <v>4</v>
      </c>
      <c r="B9" s="14" t="s">
        <v>80</v>
      </c>
      <c r="C9" s="267" t="s">
        <v>413</v>
      </c>
      <c r="D9" s="268" t="s">
        <v>413</v>
      </c>
      <c r="E9" s="268" t="s">
        <v>413</v>
      </c>
      <c r="F9" s="268" t="s">
        <v>281</v>
      </c>
      <c r="G9" s="269" t="s">
        <v>412</v>
      </c>
      <c r="H9" s="270">
        <v>2</v>
      </c>
      <c r="I9" s="271" t="s">
        <v>421</v>
      </c>
      <c r="J9" s="272" t="s">
        <v>421</v>
      </c>
      <c r="K9" s="273" t="s">
        <v>421</v>
      </c>
      <c r="L9" s="308"/>
      <c r="M9" s="305" t="s">
        <v>415</v>
      </c>
      <c r="N9" s="274"/>
      <c r="O9" s="21">
        <v>4</v>
      </c>
      <c r="P9" s="14" t="s">
        <v>80</v>
      </c>
      <c r="Q9" s="165" t="s">
        <v>236</v>
      </c>
      <c r="R9" s="275" t="s">
        <v>377</v>
      </c>
      <c r="T9" s="165" t="s">
        <v>236</v>
      </c>
      <c r="U9" s="272">
        <f>COUNTIF(Q6:Q46,"Nurses")</f>
        <v>3</v>
      </c>
      <c r="V9" s="276">
        <f t="shared" si="0"/>
        <v>7.4999999999999997E-2</v>
      </c>
      <c r="W9" s="277"/>
      <c r="X9" s="283" t="s">
        <v>775</v>
      </c>
      <c r="Y9" s="201">
        <v>5</v>
      </c>
      <c r="Z9" s="201">
        <v>2</v>
      </c>
      <c r="AA9" s="201">
        <v>0</v>
      </c>
      <c r="AB9" s="201">
        <v>0</v>
      </c>
      <c r="AC9" s="201">
        <v>1</v>
      </c>
      <c r="AD9" s="201">
        <v>2</v>
      </c>
      <c r="AE9" s="284">
        <v>4</v>
      </c>
      <c r="AF9" s="201">
        <v>1</v>
      </c>
      <c r="AG9" s="201">
        <v>0</v>
      </c>
      <c r="AH9" s="285">
        <v>2</v>
      </c>
      <c r="AI9" s="286">
        <f>SUM(Y9:AH9)</f>
        <v>17</v>
      </c>
      <c r="AJ9" s="287">
        <v>0</v>
      </c>
      <c r="AK9" s="201">
        <v>0</v>
      </c>
      <c r="AL9" s="201">
        <v>0</v>
      </c>
      <c r="AM9" s="285">
        <v>0</v>
      </c>
      <c r="AN9" s="286">
        <f t="shared" si="1"/>
        <v>17</v>
      </c>
      <c r="AO9" s="59"/>
    </row>
    <row r="10" spans="1:50" ht="116.5" thickBot="1" x14ac:dyDescent="0.4">
      <c r="A10" s="21">
        <v>5</v>
      </c>
      <c r="B10" s="14" t="s">
        <v>349</v>
      </c>
      <c r="C10" s="267" t="s">
        <v>412</v>
      </c>
      <c r="D10" s="268" t="s">
        <v>413</v>
      </c>
      <c r="E10" s="268" t="s">
        <v>281</v>
      </c>
      <c r="F10" s="268" t="s">
        <v>284</v>
      </c>
      <c r="G10" s="269" t="s">
        <v>281</v>
      </c>
      <c r="H10" s="270">
        <v>2</v>
      </c>
      <c r="I10" s="271" t="s">
        <v>422</v>
      </c>
      <c r="J10" s="272" t="s">
        <v>421</v>
      </c>
      <c r="K10" s="273" t="s">
        <v>421</v>
      </c>
      <c r="L10" s="308"/>
      <c r="M10" s="307" t="s">
        <v>416</v>
      </c>
      <c r="N10" s="274"/>
      <c r="O10" s="21">
        <v>5</v>
      </c>
      <c r="P10" s="14" t="s">
        <v>349</v>
      </c>
      <c r="Q10" s="165" t="s">
        <v>240</v>
      </c>
      <c r="R10" s="275" t="s">
        <v>377</v>
      </c>
      <c r="T10" s="165" t="s">
        <v>241</v>
      </c>
      <c r="U10" s="272">
        <f>COUNTIF(Q6:Q46,"Students-Nursing")</f>
        <v>4</v>
      </c>
      <c r="V10" s="276">
        <f t="shared" si="0"/>
        <v>0.1</v>
      </c>
      <c r="W10" s="277"/>
      <c r="X10" s="283" t="s">
        <v>776</v>
      </c>
      <c r="Y10" s="201">
        <v>7</v>
      </c>
      <c r="Z10" s="201">
        <v>3</v>
      </c>
      <c r="AA10" s="201">
        <v>0</v>
      </c>
      <c r="AB10" s="201">
        <v>0</v>
      </c>
      <c r="AC10" s="201">
        <v>1</v>
      </c>
      <c r="AD10" s="201">
        <v>2</v>
      </c>
      <c r="AE10" s="284">
        <v>3</v>
      </c>
      <c r="AF10" s="201">
        <v>2</v>
      </c>
      <c r="AG10" s="201">
        <v>0</v>
      </c>
      <c r="AH10" s="285">
        <v>1</v>
      </c>
      <c r="AI10" s="288">
        <f>SUM(Y10:AH10)</f>
        <v>19</v>
      </c>
      <c r="AJ10" s="287">
        <v>0</v>
      </c>
      <c r="AK10" s="201">
        <v>0</v>
      </c>
      <c r="AL10" s="201">
        <v>0</v>
      </c>
      <c r="AM10" s="285">
        <v>0</v>
      </c>
      <c r="AN10" s="288">
        <f t="shared" si="1"/>
        <v>19</v>
      </c>
      <c r="AO10" s="59"/>
    </row>
    <row r="11" spans="1:50" ht="15" thickBot="1" x14ac:dyDescent="0.4">
      <c r="A11" s="21">
        <v>6</v>
      </c>
      <c r="B11" s="14" t="s">
        <v>350</v>
      </c>
      <c r="C11" s="267" t="s">
        <v>281</v>
      </c>
      <c r="D11" s="268" t="s">
        <v>284</v>
      </c>
      <c r="E11" s="268" t="s">
        <v>281</v>
      </c>
      <c r="F11" s="268" t="s">
        <v>412</v>
      </c>
      <c r="G11" s="269" t="s">
        <v>413</v>
      </c>
      <c r="H11" s="270">
        <v>3</v>
      </c>
      <c r="I11" s="271" t="s">
        <v>422</v>
      </c>
      <c r="J11" s="272" t="s">
        <v>422</v>
      </c>
      <c r="K11" s="273" t="s">
        <v>422</v>
      </c>
      <c r="L11" s="183"/>
      <c r="M11" s="255"/>
      <c r="O11" s="21">
        <v>6</v>
      </c>
      <c r="P11" s="14" t="s">
        <v>350</v>
      </c>
      <c r="Q11" s="165" t="s">
        <v>240</v>
      </c>
      <c r="R11" s="275" t="s">
        <v>347</v>
      </c>
      <c r="T11" s="165" t="s">
        <v>246</v>
      </c>
      <c r="U11" s="272">
        <f>COUNTIF(Q5:Q46,"Other")</f>
        <v>4</v>
      </c>
      <c r="V11" s="276">
        <f t="shared" si="0"/>
        <v>0.1</v>
      </c>
      <c r="W11" s="277"/>
      <c r="X11" s="289" t="s">
        <v>777</v>
      </c>
      <c r="Y11" s="205">
        <f>SUM(Y6:Y10)</f>
        <v>24</v>
      </c>
      <c r="Z11" s="205">
        <f t="shared" ref="Z11:AH11" si="2">SUM(Z6:Z10)</f>
        <v>7</v>
      </c>
      <c r="AA11" s="205">
        <f t="shared" si="2"/>
        <v>1</v>
      </c>
      <c r="AB11" s="205">
        <f t="shared" si="2"/>
        <v>1</v>
      </c>
      <c r="AC11" s="205">
        <f t="shared" si="2"/>
        <v>4</v>
      </c>
      <c r="AD11" s="205">
        <f t="shared" si="2"/>
        <v>4</v>
      </c>
      <c r="AE11" s="205">
        <f t="shared" si="2"/>
        <v>14</v>
      </c>
      <c r="AF11" s="205">
        <f t="shared" si="2"/>
        <v>4</v>
      </c>
      <c r="AG11" s="205">
        <f t="shared" si="2"/>
        <v>2</v>
      </c>
      <c r="AH11" s="205">
        <f t="shared" si="2"/>
        <v>8</v>
      </c>
      <c r="AI11" s="290">
        <f>SUM(AI6:AI10)</f>
        <v>69</v>
      </c>
      <c r="AJ11" s="205">
        <f>SUM(AJ6:AJ10)</f>
        <v>0</v>
      </c>
      <c r="AK11" s="205">
        <f t="shared" ref="AK11:AN11" si="3">SUM(AK6:AK10)</f>
        <v>0</v>
      </c>
      <c r="AL11" s="205">
        <f t="shared" si="3"/>
        <v>0</v>
      </c>
      <c r="AM11" s="205">
        <f t="shared" si="3"/>
        <v>0</v>
      </c>
      <c r="AN11" s="205">
        <f t="shared" si="3"/>
        <v>69</v>
      </c>
      <c r="AO11" s="21"/>
    </row>
    <row r="12" spans="1:50" x14ac:dyDescent="0.35">
      <c r="A12" s="21">
        <v>7</v>
      </c>
      <c r="B12" s="14" t="s">
        <v>351</v>
      </c>
      <c r="C12" s="267" t="s">
        <v>413</v>
      </c>
      <c r="D12" s="268" t="s">
        <v>412</v>
      </c>
      <c r="E12" s="268" t="s">
        <v>284</v>
      </c>
      <c r="F12" s="268" t="s">
        <v>413</v>
      </c>
      <c r="G12" s="269" t="s">
        <v>413</v>
      </c>
      <c r="H12" s="270">
        <v>1</v>
      </c>
      <c r="I12" s="271" t="s">
        <v>421</v>
      </c>
      <c r="J12" s="272" t="s">
        <v>421</v>
      </c>
      <c r="K12" s="273" t="s">
        <v>421</v>
      </c>
      <c r="L12" s="183"/>
      <c r="M12" s="255"/>
      <c r="O12" s="21">
        <v>7</v>
      </c>
      <c r="P12" s="14" t="s">
        <v>351</v>
      </c>
      <c r="Q12" s="165" t="s">
        <v>246</v>
      </c>
      <c r="R12" s="275" t="s">
        <v>377</v>
      </c>
      <c r="T12" s="165" t="s">
        <v>233</v>
      </c>
      <c r="U12" s="272">
        <f>COUNTIF(Q6:Q46,"Faculty (non-Physicians)")</f>
        <v>0</v>
      </c>
      <c r="V12" s="276">
        <f t="shared" si="0"/>
        <v>0</v>
      </c>
      <c r="W12" s="277"/>
      <c r="X12" s="277"/>
      <c r="Y12" s="277"/>
      <c r="Z12" s="277"/>
      <c r="AA12" s="277"/>
      <c r="AB12" s="277"/>
      <c r="AC12" s="277"/>
      <c r="AD12" s="277"/>
      <c r="AE12" s="277"/>
      <c r="AF12" s="277"/>
      <c r="AG12" s="277"/>
      <c r="AH12" s="277"/>
      <c r="AI12" s="277"/>
      <c r="AJ12" s="277"/>
      <c r="AK12" s="277"/>
      <c r="AL12" s="277"/>
      <c r="AM12" s="277"/>
      <c r="AN12" s="277"/>
      <c r="AO12" s="277"/>
    </row>
    <row r="13" spans="1:50" x14ac:dyDescent="0.35">
      <c r="A13" s="21">
        <v>8</v>
      </c>
      <c r="B13" s="14" t="s">
        <v>94</v>
      </c>
      <c r="C13" s="267" t="s">
        <v>284</v>
      </c>
      <c r="D13" s="268" t="s">
        <v>284</v>
      </c>
      <c r="E13" s="268" t="s">
        <v>412</v>
      </c>
      <c r="F13" s="268" t="s">
        <v>412</v>
      </c>
      <c r="G13" s="269" t="s">
        <v>413</v>
      </c>
      <c r="H13" s="270">
        <v>2</v>
      </c>
      <c r="I13" s="271" t="s">
        <v>422</v>
      </c>
      <c r="J13" s="272" t="s">
        <v>421</v>
      </c>
      <c r="K13" s="273" t="s">
        <v>421</v>
      </c>
      <c r="L13" s="183"/>
      <c r="M13" s="255"/>
      <c r="O13" s="21">
        <v>8</v>
      </c>
      <c r="P13" s="14" t="s">
        <v>94</v>
      </c>
      <c r="Q13" s="165" t="s">
        <v>238</v>
      </c>
      <c r="R13" s="275" t="s">
        <v>347</v>
      </c>
      <c r="T13" s="165" t="s">
        <v>245</v>
      </c>
      <c r="U13" s="272">
        <f>COUNTIF(Q6:Q46,"Students-Other")</f>
        <v>2</v>
      </c>
      <c r="V13" s="276">
        <f t="shared" si="0"/>
        <v>0.05</v>
      </c>
      <c r="W13" s="277"/>
      <c r="X13" s="277"/>
      <c r="Y13" s="277"/>
      <c r="Z13" s="277"/>
      <c r="AA13" s="277"/>
      <c r="AB13" s="277"/>
      <c r="AC13" s="277"/>
      <c r="AD13" s="277"/>
      <c r="AE13" s="277"/>
      <c r="AF13" s="277"/>
      <c r="AG13" s="277"/>
      <c r="AH13" s="277"/>
      <c r="AI13" s="277"/>
      <c r="AJ13" s="277"/>
      <c r="AK13" s="277"/>
      <c r="AL13" s="277"/>
      <c r="AM13" s="277"/>
      <c r="AN13" s="277"/>
      <c r="AO13" s="277"/>
    </row>
    <row r="14" spans="1:50" ht="29" x14ac:dyDescent="0.35">
      <c r="A14" s="21">
        <v>9</v>
      </c>
      <c r="B14" s="14" t="s">
        <v>97</v>
      </c>
      <c r="C14" s="267" t="s">
        <v>284</v>
      </c>
      <c r="D14" s="268" t="s">
        <v>284</v>
      </c>
      <c r="E14" s="268" t="s">
        <v>412</v>
      </c>
      <c r="F14" s="268" t="s">
        <v>412</v>
      </c>
      <c r="G14" s="269" t="s">
        <v>413</v>
      </c>
      <c r="H14" s="270">
        <v>2</v>
      </c>
      <c r="I14" s="271" t="s">
        <v>422</v>
      </c>
      <c r="J14" s="272" t="s">
        <v>421</v>
      </c>
      <c r="K14" s="273" t="s">
        <v>421</v>
      </c>
      <c r="L14" s="183"/>
      <c r="M14" s="255"/>
      <c r="O14" s="21">
        <v>9</v>
      </c>
      <c r="P14" s="14" t="s">
        <v>97</v>
      </c>
      <c r="Q14" s="165" t="s">
        <v>238</v>
      </c>
      <c r="R14" s="275" t="s">
        <v>347</v>
      </c>
      <c r="T14" s="165" t="s">
        <v>235</v>
      </c>
      <c r="U14" s="272">
        <f>COUNTIF(Q6:Q46,"Clinical Informatics Team")</f>
        <v>1</v>
      </c>
      <c r="V14" s="276">
        <f t="shared" si="0"/>
        <v>2.5000000000000001E-2</v>
      </c>
      <c r="W14" s="277"/>
      <c r="X14" s="277"/>
      <c r="Y14" s="277"/>
      <c r="Z14" s="277"/>
      <c r="AA14" s="277"/>
      <c r="AB14" s="277"/>
      <c r="AC14" s="277"/>
      <c r="AD14" s="277"/>
      <c r="AE14" s="277"/>
      <c r="AF14" s="277"/>
      <c r="AG14" s="277"/>
      <c r="AH14" s="277"/>
      <c r="AI14" s="277"/>
      <c r="AJ14" s="277"/>
      <c r="AK14" s="277"/>
      <c r="AL14" s="277"/>
      <c r="AM14" s="277"/>
      <c r="AN14" s="277"/>
      <c r="AO14" s="277"/>
    </row>
    <row r="15" spans="1:50" x14ac:dyDescent="0.35">
      <c r="A15" s="21">
        <v>10</v>
      </c>
      <c r="B15" s="18" t="s">
        <v>353</v>
      </c>
      <c r="C15" s="267" t="s">
        <v>284</v>
      </c>
      <c r="D15" s="268" t="s">
        <v>284</v>
      </c>
      <c r="E15" s="268" t="s">
        <v>284</v>
      </c>
      <c r="F15" s="268" t="s">
        <v>412</v>
      </c>
      <c r="G15" s="269" t="s">
        <v>413</v>
      </c>
      <c r="H15" s="270">
        <v>1</v>
      </c>
      <c r="I15" s="271" t="s">
        <v>421</v>
      </c>
      <c r="J15" s="272" t="s">
        <v>421</v>
      </c>
      <c r="K15" s="273" t="s">
        <v>421</v>
      </c>
      <c r="L15" s="183"/>
      <c r="M15" s="255"/>
      <c r="O15" s="21">
        <v>10</v>
      </c>
      <c r="P15" s="18" t="s">
        <v>353</v>
      </c>
      <c r="Q15" s="165" t="s">
        <v>234</v>
      </c>
      <c r="R15" s="275" t="s">
        <v>347</v>
      </c>
      <c r="T15" s="165" t="s">
        <v>243</v>
      </c>
      <c r="U15" s="272">
        <f>COUNTIF(Q6:Q46,"Students-Public Health")</f>
        <v>1</v>
      </c>
      <c r="V15" s="276">
        <f t="shared" si="0"/>
        <v>2.5000000000000001E-2</v>
      </c>
      <c r="W15" s="277"/>
      <c r="X15" s="277"/>
      <c r="Y15" s="277"/>
      <c r="Z15" s="277"/>
      <c r="AA15" s="277"/>
      <c r="AB15" s="277"/>
      <c r="AC15" s="277"/>
      <c r="AD15" s="277"/>
      <c r="AE15" s="277"/>
      <c r="AF15" s="277"/>
      <c r="AG15" s="277"/>
      <c r="AH15" s="277"/>
      <c r="AI15" s="277"/>
      <c r="AJ15" s="277"/>
      <c r="AK15" s="277"/>
      <c r="AL15" s="277"/>
      <c r="AM15" s="277"/>
      <c r="AN15" s="277"/>
      <c r="AO15" s="277"/>
    </row>
    <row r="16" spans="1:50" x14ac:dyDescent="0.35">
      <c r="A16" s="216" t="s">
        <v>758</v>
      </c>
      <c r="B16" s="14" t="s">
        <v>101</v>
      </c>
      <c r="C16" s="267" t="s">
        <v>308</v>
      </c>
      <c r="D16" s="268" t="s">
        <v>308</v>
      </c>
      <c r="E16" s="268" t="s">
        <v>308</v>
      </c>
      <c r="F16" s="268" t="s">
        <v>308</v>
      </c>
      <c r="G16" s="269" t="s">
        <v>308</v>
      </c>
      <c r="H16" s="270" t="s">
        <v>46</v>
      </c>
      <c r="I16" s="267" t="s">
        <v>46</v>
      </c>
      <c r="J16" s="268" t="s">
        <v>46</v>
      </c>
      <c r="K16" s="269" t="s">
        <v>46</v>
      </c>
      <c r="L16" s="309"/>
      <c r="M16" s="255"/>
      <c r="O16" s="216" t="s">
        <v>758</v>
      </c>
      <c r="P16" s="14" t="s">
        <v>101</v>
      </c>
      <c r="Q16" s="267" t="s">
        <v>46</v>
      </c>
      <c r="R16" s="269" t="s">
        <v>46</v>
      </c>
      <c r="T16" s="165" t="s">
        <v>244</v>
      </c>
      <c r="U16" s="272">
        <f>COUNTIF(Q6:Q46,"Students-Allied Health")</f>
        <v>1</v>
      </c>
      <c r="V16" s="276">
        <f t="shared" si="0"/>
        <v>2.5000000000000001E-2</v>
      </c>
      <c r="W16" s="277"/>
      <c r="X16" s="277"/>
      <c r="Y16" s="277"/>
      <c r="Z16" s="277"/>
      <c r="AA16" s="277"/>
      <c r="AB16" s="277"/>
      <c r="AC16" s="277"/>
      <c r="AD16" s="277"/>
      <c r="AE16" s="277"/>
      <c r="AF16" s="277"/>
      <c r="AG16" s="277"/>
      <c r="AH16" s="277"/>
      <c r="AI16" s="277"/>
      <c r="AJ16" s="277"/>
      <c r="AK16" s="277"/>
      <c r="AL16" s="277"/>
      <c r="AM16" s="277"/>
      <c r="AN16" s="277"/>
      <c r="AO16" s="277"/>
    </row>
    <row r="17" spans="1:41" ht="29" x14ac:dyDescent="0.35">
      <c r="A17" s="216" t="s">
        <v>759</v>
      </c>
      <c r="B17" s="18" t="s">
        <v>101</v>
      </c>
      <c r="C17" s="267" t="s">
        <v>284</v>
      </c>
      <c r="D17" s="268" t="s">
        <v>284</v>
      </c>
      <c r="E17" s="268" t="s">
        <v>412</v>
      </c>
      <c r="F17" s="268" t="s">
        <v>281</v>
      </c>
      <c r="G17" s="269" t="s">
        <v>413</v>
      </c>
      <c r="H17" s="270">
        <v>2</v>
      </c>
      <c r="I17" s="271" t="s">
        <v>422</v>
      </c>
      <c r="J17" s="272" t="s">
        <v>421</v>
      </c>
      <c r="K17" s="273" t="s">
        <v>421</v>
      </c>
      <c r="L17" s="183"/>
      <c r="M17" s="255"/>
      <c r="O17" s="216" t="s">
        <v>759</v>
      </c>
      <c r="P17" s="18" t="s">
        <v>101</v>
      </c>
      <c r="Q17" s="165" t="s">
        <v>240</v>
      </c>
      <c r="R17" s="275" t="s">
        <v>377</v>
      </c>
      <c r="T17" s="165" t="s">
        <v>237</v>
      </c>
      <c r="U17" s="272">
        <f>COUNTIF(Q6:Q46,"Public Health Professionals")</f>
        <v>0</v>
      </c>
      <c r="V17" s="276">
        <f t="shared" si="0"/>
        <v>0</v>
      </c>
      <c r="W17" s="277"/>
      <c r="X17" s="277"/>
      <c r="Y17" s="277"/>
      <c r="Z17" s="277"/>
      <c r="AA17" s="277"/>
      <c r="AB17" s="277"/>
      <c r="AC17" s="277"/>
      <c r="AD17" s="277"/>
      <c r="AE17" s="277"/>
      <c r="AF17" s="277"/>
      <c r="AG17" s="277"/>
      <c r="AH17" s="277"/>
      <c r="AI17" s="277"/>
      <c r="AJ17" s="277"/>
      <c r="AK17" s="277"/>
      <c r="AL17" s="277"/>
      <c r="AM17" s="277"/>
      <c r="AN17" s="277"/>
      <c r="AO17" s="277"/>
    </row>
    <row r="18" spans="1:41" x14ac:dyDescent="0.35">
      <c r="A18" s="216" t="s">
        <v>760</v>
      </c>
      <c r="B18" s="18" t="s">
        <v>101</v>
      </c>
      <c r="C18" s="267" t="s">
        <v>284</v>
      </c>
      <c r="D18" s="268" t="s">
        <v>284</v>
      </c>
      <c r="E18" s="268" t="s">
        <v>412</v>
      </c>
      <c r="F18" s="268" t="s">
        <v>412</v>
      </c>
      <c r="G18" s="269" t="s">
        <v>413</v>
      </c>
      <c r="H18" s="270">
        <v>2</v>
      </c>
      <c r="I18" s="271" t="s">
        <v>422</v>
      </c>
      <c r="J18" s="272" t="s">
        <v>421</v>
      </c>
      <c r="K18" s="273" t="s">
        <v>421</v>
      </c>
      <c r="L18" s="183"/>
      <c r="M18" s="255"/>
      <c r="O18" s="216" t="s">
        <v>760</v>
      </c>
      <c r="P18" s="18" t="s">
        <v>101</v>
      </c>
      <c r="Q18" s="165" t="s">
        <v>241</v>
      </c>
      <c r="R18" s="275" t="s">
        <v>377</v>
      </c>
      <c r="T18" s="165" t="s">
        <v>424</v>
      </c>
      <c r="U18" s="272">
        <f>COUNTIF(Q6:Q46,"Students-Dentistry")</f>
        <v>0</v>
      </c>
      <c r="V18" s="276">
        <f t="shared" si="0"/>
        <v>0</v>
      </c>
      <c r="W18" s="277"/>
      <c r="X18" s="277"/>
      <c r="Y18" s="277"/>
      <c r="Z18" s="277"/>
      <c r="AA18" s="277"/>
      <c r="AB18" s="277"/>
      <c r="AC18" s="277"/>
      <c r="AD18" s="277"/>
      <c r="AE18" s="277"/>
      <c r="AF18" s="277"/>
      <c r="AG18" s="277"/>
      <c r="AH18" s="277"/>
      <c r="AI18" s="277"/>
      <c r="AJ18" s="277"/>
      <c r="AK18" s="277"/>
      <c r="AL18" s="277"/>
      <c r="AM18" s="277"/>
      <c r="AN18" s="277"/>
      <c r="AO18" s="277"/>
    </row>
    <row r="19" spans="1:41" x14ac:dyDescent="0.35">
      <c r="A19" s="21">
        <v>12</v>
      </c>
      <c r="B19" s="14" t="s">
        <v>409</v>
      </c>
      <c r="C19" s="267" t="s">
        <v>284</v>
      </c>
      <c r="D19" s="268" t="s">
        <v>284</v>
      </c>
      <c r="E19" s="268" t="s">
        <v>284</v>
      </c>
      <c r="F19" s="268" t="s">
        <v>412</v>
      </c>
      <c r="G19" s="269" t="s">
        <v>413</v>
      </c>
      <c r="H19" s="270">
        <v>1</v>
      </c>
      <c r="I19" s="271" t="s">
        <v>421</v>
      </c>
      <c r="J19" s="272" t="s">
        <v>421</v>
      </c>
      <c r="K19" s="273" t="s">
        <v>421</v>
      </c>
      <c r="L19" s="183"/>
      <c r="M19" s="255"/>
      <c r="O19" s="21">
        <v>12</v>
      </c>
      <c r="P19" s="14" t="s">
        <v>409</v>
      </c>
      <c r="Q19" s="165" t="s">
        <v>246</v>
      </c>
      <c r="R19" s="275" t="s">
        <v>347</v>
      </c>
      <c r="T19" s="165" t="s">
        <v>242</v>
      </c>
      <c r="U19" s="272">
        <f>COUNTIF(Q6:Q46,"Students-Pharmacy")</f>
        <v>0</v>
      </c>
      <c r="V19" s="276">
        <f t="shared" si="0"/>
        <v>0</v>
      </c>
      <c r="W19" s="277"/>
      <c r="X19" s="277"/>
      <c r="Y19" s="277"/>
      <c r="Z19" s="277"/>
      <c r="AA19" s="277"/>
      <c r="AB19" s="277"/>
      <c r="AC19" s="277"/>
      <c r="AD19" s="277"/>
      <c r="AE19" s="277"/>
      <c r="AF19" s="277"/>
      <c r="AG19" s="277"/>
      <c r="AH19" s="277"/>
      <c r="AI19" s="277"/>
      <c r="AJ19" s="277"/>
      <c r="AK19" s="277"/>
      <c r="AL19" s="277"/>
      <c r="AM19" s="277"/>
      <c r="AN19" s="277"/>
      <c r="AO19" s="277"/>
    </row>
    <row r="20" spans="1:41" x14ac:dyDescent="0.35">
      <c r="A20" s="21">
        <v>13</v>
      </c>
      <c r="B20" s="14" t="s">
        <v>106</v>
      </c>
      <c r="C20" s="267" t="s">
        <v>284</v>
      </c>
      <c r="D20" s="268" t="s">
        <v>413</v>
      </c>
      <c r="E20" s="268" t="s">
        <v>284</v>
      </c>
      <c r="F20" s="268" t="s">
        <v>284</v>
      </c>
      <c r="G20" s="269" t="s">
        <v>281</v>
      </c>
      <c r="H20" s="270">
        <v>1</v>
      </c>
      <c r="I20" s="271" t="s">
        <v>421</v>
      </c>
      <c r="J20" s="272" t="s">
        <v>421</v>
      </c>
      <c r="K20" s="273" t="s">
        <v>421</v>
      </c>
      <c r="L20" s="183"/>
      <c r="M20" s="255"/>
      <c r="O20" s="21">
        <v>13</v>
      </c>
      <c r="P20" s="14" t="s">
        <v>106</v>
      </c>
      <c r="Q20" s="165" t="s">
        <v>245</v>
      </c>
      <c r="R20" s="275" t="s">
        <v>377</v>
      </c>
      <c r="T20" s="267" t="s">
        <v>247</v>
      </c>
      <c r="U20" s="272">
        <f>COUNTIF(Q6:Q46,"Not Stated")</f>
        <v>0</v>
      </c>
      <c r="V20" s="276">
        <f t="shared" si="0"/>
        <v>0</v>
      </c>
      <c r="W20" s="277"/>
      <c r="X20" s="277"/>
      <c r="Y20" s="277"/>
      <c r="Z20" s="277"/>
      <c r="AA20" s="277"/>
      <c r="AB20" s="277"/>
      <c r="AC20" s="277"/>
      <c r="AD20" s="277"/>
      <c r="AE20" s="277"/>
      <c r="AF20" s="277"/>
      <c r="AG20" s="277"/>
      <c r="AH20" s="277"/>
      <c r="AI20" s="277"/>
      <c r="AJ20" s="277"/>
      <c r="AK20" s="277"/>
      <c r="AL20" s="277"/>
      <c r="AM20" s="277"/>
      <c r="AN20" s="277"/>
      <c r="AO20" s="277"/>
    </row>
    <row r="21" spans="1:41" ht="29.5" thickBot="1" x14ac:dyDescent="0.4">
      <c r="A21" s="21">
        <v>14</v>
      </c>
      <c r="B21" s="14" t="s">
        <v>354</v>
      </c>
      <c r="C21" s="267" t="s">
        <v>284</v>
      </c>
      <c r="D21" s="268" t="s">
        <v>284</v>
      </c>
      <c r="E21" s="268" t="s">
        <v>412</v>
      </c>
      <c r="F21" s="268" t="s">
        <v>412</v>
      </c>
      <c r="G21" s="269" t="s">
        <v>413</v>
      </c>
      <c r="H21" s="270">
        <v>2</v>
      </c>
      <c r="I21" s="271" t="s">
        <v>422</v>
      </c>
      <c r="J21" s="272" t="s">
        <v>421</v>
      </c>
      <c r="K21" s="273" t="s">
        <v>421</v>
      </c>
      <c r="L21" s="183"/>
      <c r="M21" s="255"/>
      <c r="O21" s="21">
        <v>14</v>
      </c>
      <c r="P21" s="14" t="s">
        <v>354</v>
      </c>
      <c r="Q21" s="165" t="s">
        <v>234</v>
      </c>
      <c r="R21" s="275" t="s">
        <v>347</v>
      </c>
      <c r="T21" s="291" t="s">
        <v>426</v>
      </c>
      <c r="U21" s="292">
        <f>SUM(U6:U20)</f>
        <v>40</v>
      </c>
      <c r="V21" s="293">
        <f>SUM(V6:V20)</f>
        <v>1</v>
      </c>
      <c r="W21" s="294"/>
      <c r="X21" s="294"/>
      <c r="Y21" s="294"/>
      <c r="Z21" s="294"/>
      <c r="AA21" s="294"/>
      <c r="AB21" s="294"/>
      <c r="AC21" s="294"/>
      <c r="AD21" s="294"/>
      <c r="AE21" s="294"/>
      <c r="AF21" s="294"/>
      <c r="AG21" s="294"/>
      <c r="AH21" s="294"/>
      <c r="AI21" s="294"/>
      <c r="AJ21" s="294"/>
      <c r="AK21" s="294"/>
      <c r="AL21" s="294"/>
      <c r="AM21" s="294"/>
      <c r="AN21" s="294"/>
      <c r="AO21" s="294"/>
    </row>
    <row r="22" spans="1:41" x14ac:dyDescent="0.35">
      <c r="A22" s="21">
        <v>15</v>
      </c>
      <c r="B22" s="14" t="s">
        <v>355</v>
      </c>
      <c r="C22" s="267" t="s">
        <v>413</v>
      </c>
      <c r="D22" s="268" t="s">
        <v>413</v>
      </c>
      <c r="E22" s="268" t="s">
        <v>413</v>
      </c>
      <c r="F22" s="268" t="s">
        <v>413</v>
      </c>
      <c r="G22" s="269" t="s">
        <v>412</v>
      </c>
      <c r="H22" s="270">
        <v>1</v>
      </c>
      <c r="I22" s="271" t="s">
        <v>421</v>
      </c>
      <c r="J22" s="272" t="s">
        <v>421</v>
      </c>
      <c r="K22" s="273" t="s">
        <v>421</v>
      </c>
      <c r="L22" s="183"/>
      <c r="M22" s="255"/>
      <c r="O22" s="21">
        <v>15</v>
      </c>
      <c r="P22" s="14" t="s">
        <v>355</v>
      </c>
      <c r="Q22" s="165" t="s">
        <v>241</v>
      </c>
      <c r="R22" s="275" t="s">
        <v>377</v>
      </c>
    </row>
    <row r="23" spans="1:41" ht="29" x14ac:dyDescent="0.35">
      <c r="A23" s="21">
        <v>16</v>
      </c>
      <c r="B23" s="14" t="s">
        <v>356</v>
      </c>
      <c r="C23" s="267" t="s">
        <v>284</v>
      </c>
      <c r="D23" s="268" t="s">
        <v>284</v>
      </c>
      <c r="E23" s="268" t="s">
        <v>284</v>
      </c>
      <c r="F23" s="268" t="s">
        <v>412</v>
      </c>
      <c r="G23" s="269" t="s">
        <v>413</v>
      </c>
      <c r="H23" s="270">
        <v>1</v>
      </c>
      <c r="I23" s="271" t="s">
        <v>421</v>
      </c>
      <c r="J23" s="272" t="s">
        <v>421</v>
      </c>
      <c r="K23" s="273" t="s">
        <v>421</v>
      </c>
      <c r="L23" s="183"/>
      <c r="M23" s="255"/>
      <c r="O23" s="21">
        <v>16</v>
      </c>
      <c r="P23" s="14" t="s">
        <v>356</v>
      </c>
      <c r="Q23" s="165" t="s">
        <v>240</v>
      </c>
      <c r="R23" s="275" t="s">
        <v>377</v>
      </c>
    </row>
    <row r="24" spans="1:41" x14ac:dyDescent="0.35">
      <c r="A24" s="21">
        <v>17</v>
      </c>
      <c r="B24" s="14" t="s">
        <v>357</v>
      </c>
      <c r="C24" s="267" t="s">
        <v>413</v>
      </c>
      <c r="D24" s="268" t="s">
        <v>413</v>
      </c>
      <c r="E24" s="268" t="s">
        <v>413</v>
      </c>
      <c r="F24" s="268" t="s">
        <v>413</v>
      </c>
      <c r="G24" s="269" t="s">
        <v>412</v>
      </c>
      <c r="H24" s="270">
        <v>1</v>
      </c>
      <c r="I24" s="271" t="s">
        <v>421</v>
      </c>
      <c r="J24" s="272" t="s">
        <v>421</v>
      </c>
      <c r="K24" s="273" t="s">
        <v>421</v>
      </c>
      <c r="L24" s="183"/>
      <c r="M24" s="255"/>
      <c r="O24" s="21">
        <v>17</v>
      </c>
      <c r="P24" s="14" t="s">
        <v>357</v>
      </c>
      <c r="Q24" s="165" t="s">
        <v>240</v>
      </c>
      <c r="R24" s="275" t="s">
        <v>377</v>
      </c>
    </row>
    <row r="25" spans="1:41" ht="29" x14ac:dyDescent="0.35">
      <c r="A25" s="21">
        <v>18</v>
      </c>
      <c r="B25" s="14" t="s">
        <v>358</v>
      </c>
      <c r="C25" s="267" t="s">
        <v>284</v>
      </c>
      <c r="D25" s="268" t="s">
        <v>413</v>
      </c>
      <c r="E25" s="268" t="s">
        <v>412</v>
      </c>
      <c r="F25" s="268" t="s">
        <v>284</v>
      </c>
      <c r="G25" s="269" t="s">
        <v>413</v>
      </c>
      <c r="H25" s="270">
        <v>1</v>
      </c>
      <c r="I25" s="271" t="s">
        <v>421</v>
      </c>
      <c r="J25" s="272" t="s">
        <v>421</v>
      </c>
      <c r="K25" s="273" t="s">
        <v>421</v>
      </c>
      <c r="L25" s="183"/>
      <c r="M25" s="255"/>
      <c r="O25" s="21">
        <v>18</v>
      </c>
      <c r="P25" s="14" t="s">
        <v>358</v>
      </c>
      <c r="Q25" s="165" t="s">
        <v>240</v>
      </c>
      <c r="R25" s="275" t="s">
        <v>377</v>
      </c>
    </row>
    <row r="26" spans="1:41" ht="29" x14ac:dyDescent="0.35">
      <c r="A26" s="21">
        <v>19</v>
      </c>
      <c r="B26" s="14" t="s">
        <v>358</v>
      </c>
      <c r="C26" s="267" t="s">
        <v>281</v>
      </c>
      <c r="D26" s="268" t="s">
        <v>284</v>
      </c>
      <c r="E26" s="268" t="s">
        <v>284</v>
      </c>
      <c r="F26" s="268" t="s">
        <v>284</v>
      </c>
      <c r="G26" s="269" t="s">
        <v>281</v>
      </c>
      <c r="H26" s="270">
        <v>2</v>
      </c>
      <c r="I26" s="271" t="s">
        <v>421</v>
      </c>
      <c r="J26" s="272" t="s">
        <v>421</v>
      </c>
      <c r="K26" s="273" t="s">
        <v>421</v>
      </c>
      <c r="L26" s="183"/>
      <c r="M26" s="255"/>
      <c r="O26" s="21">
        <v>19</v>
      </c>
      <c r="P26" s="14" t="s">
        <v>358</v>
      </c>
      <c r="Q26" s="165" t="s">
        <v>240</v>
      </c>
      <c r="R26" s="275" t="s">
        <v>377</v>
      </c>
    </row>
    <row r="27" spans="1:41" ht="29" x14ac:dyDescent="0.35">
      <c r="A27" s="21">
        <v>20</v>
      </c>
      <c r="B27" s="14" t="s">
        <v>359</v>
      </c>
      <c r="C27" s="267" t="s">
        <v>412</v>
      </c>
      <c r="D27" s="268" t="s">
        <v>281</v>
      </c>
      <c r="E27" s="268" t="s">
        <v>284</v>
      </c>
      <c r="F27" s="268" t="s">
        <v>284</v>
      </c>
      <c r="G27" s="269" t="s">
        <v>413</v>
      </c>
      <c r="H27" s="270">
        <v>2</v>
      </c>
      <c r="I27" s="271" t="s">
        <v>421</v>
      </c>
      <c r="J27" s="272" t="s">
        <v>421</v>
      </c>
      <c r="K27" s="273" t="s">
        <v>421</v>
      </c>
      <c r="L27" s="183"/>
      <c r="M27" s="255"/>
      <c r="O27" s="21">
        <v>20</v>
      </c>
      <c r="P27" s="14" t="s">
        <v>359</v>
      </c>
      <c r="Q27" s="165" t="s">
        <v>246</v>
      </c>
      <c r="R27" s="275" t="s">
        <v>377</v>
      </c>
    </row>
    <row r="28" spans="1:41" x14ac:dyDescent="0.35">
      <c r="A28" s="21">
        <v>21</v>
      </c>
      <c r="B28" s="14" t="s">
        <v>360</v>
      </c>
      <c r="C28" s="267" t="s">
        <v>284</v>
      </c>
      <c r="D28" s="268" t="s">
        <v>412</v>
      </c>
      <c r="E28" s="268" t="s">
        <v>284</v>
      </c>
      <c r="F28" s="268" t="s">
        <v>284</v>
      </c>
      <c r="G28" s="269" t="s">
        <v>413</v>
      </c>
      <c r="H28" s="270">
        <v>1</v>
      </c>
      <c r="I28" s="271" t="s">
        <v>421</v>
      </c>
      <c r="J28" s="272" t="s">
        <v>421</v>
      </c>
      <c r="K28" s="273" t="s">
        <v>421</v>
      </c>
      <c r="L28" s="183"/>
      <c r="M28" s="255"/>
      <c r="O28" s="21">
        <v>21</v>
      </c>
      <c r="P28" s="14" t="s">
        <v>360</v>
      </c>
      <c r="Q28" s="165" t="s">
        <v>234</v>
      </c>
      <c r="R28" s="275" t="s">
        <v>347</v>
      </c>
    </row>
    <row r="29" spans="1:41" ht="29" x14ac:dyDescent="0.35">
      <c r="A29" s="216" t="s">
        <v>761</v>
      </c>
      <c r="B29" s="14" t="s">
        <v>361</v>
      </c>
      <c r="C29" s="267" t="s">
        <v>413</v>
      </c>
      <c r="D29" s="268" t="s">
        <v>413</v>
      </c>
      <c r="E29" s="268" t="s">
        <v>413</v>
      </c>
      <c r="F29" s="268" t="s">
        <v>413</v>
      </c>
      <c r="G29" s="269" t="s">
        <v>281</v>
      </c>
      <c r="H29" s="270">
        <v>1</v>
      </c>
      <c r="I29" s="271" t="s">
        <v>421</v>
      </c>
      <c r="J29" s="272" t="s">
        <v>421</v>
      </c>
      <c r="K29" s="273" t="s">
        <v>421</v>
      </c>
      <c r="L29" s="183"/>
      <c r="M29" s="255"/>
      <c r="O29" s="216" t="s">
        <v>761</v>
      </c>
      <c r="P29" s="14" t="s">
        <v>361</v>
      </c>
      <c r="Q29" s="165" t="s">
        <v>244</v>
      </c>
      <c r="R29" s="275" t="s">
        <v>347</v>
      </c>
    </row>
    <row r="30" spans="1:41" x14ac:dyDescent="0.35">
      <c r="A30" s="216" t="s">
        <v>762</v>
      </c>
      <c r="B30" s="14" t="s">
        <v>361</v>
      </c>
      <c r="C30" s="267" t="s">
        <v>412</v>
      </c>
      <c r="D30" s="268" t="s">
        <v>284</v>
      </c>
      <c r="E30" s="268" t="s">
        <v>412</v>
      </c>
      <c r="F30" s="268" t="s">
        <v>412</v>
      </c>
      <c r="G30" s="269" t="s">
        <v>413</v>
      </c>
      <c r="H30" s="270">
        <v>3</v>
      </c>
      <c r="I30" s="271" t="s">
        <v>422</v>
      </c>
      <c r="J30" s="272" t="s">
        <v>422</v>
      </c>
      <c r="K30" s="273" t="s">
        <v>422</v>
      </c>
      <c r="L30" s="183"/>
      <c r="M30" s="255"/>
      <c r="O30" s="216" t="s">
        <v>762</v>
      </c>
      <c r="P30" s="14" t="s">
        <v>361</v>
      </c>
      <c r="Q30" s="165" t="s">
        <v>245</v>
      </c>
      <c r="R30" s="275" t="s">
        <v>347</v>
      </c>
    </row>
    <row r="31" spans="1:41" x14ac:dyDescent="0.35">
      <c r="A31" s="21">
        <v>23</v>
      </c>
      <c r="B31" s="14" t="s">
        <v>362</v>
      </c>
      <c r="C31" s="267" t="s">
        <v>412</v>
      </c>
      <c r="D31" s="268" t="s">
        <v>284</v>
      </c>
      <c r="E31" s="268" t="s">
        <v>412</v>
      </c>
      <c r="F31" s="268" t="s">
        <v>412</v>
      </c>
      <c r="G31" s="269" t="s">
        <v>413</v>
      </c>
      <c r="H31" s="295">
        <v>3</v>
      </c>
      <c r="I31" s="271" t="s">
        <v>422</v>
      </c>
      <c r="J31" s="272" t="s">
        <v>422</v>
      </c>
      <c r="K31" s="273" t="s">
        <v>422</v>
      </c>
      <c r="L31" s="183"/>
      <c r="M31" s="255"/>
      <c r="O31" s="21">
        <v>23</v>
      </c>
      <c r="P31" s="14" t="s">
        <v>362</v>
      </c>
      <c r="Q31" s="165" t="s">
        <v>241</v>
      </c>
      <c r="R31" s="275" t="s">
        <v>347</v>
      </c>
    </row>
    <row r="32" spans="1:41" x14ac:dyDescent="0.35">
      <c r="A32" s="21">
        <v>24</v>
      </c>
      <c r="B32" s="14" t="s">
        <v>363</v>
      </c>
      <c r="C32" s="267" t="s">
        <v>284</v>
      </c>
      <c r="D32" s="268" t="s">
        <v>412</v>
      </c>
      <c r="E32" s="268" t="s">
        <v>413</v>
      </c>
      <c r="F32" s="268" t="s">
        <v>413</v>
      </c>
      <c r="G32" s="269" t="s">
        <v>413</v>
      </c>
      <c r="H32" s="270">
        <v>1</v>
      </c>
      <c r="I32" s="271" t="s">
        <v>421</v>
      </c>
      <c r="J32" s="272" t="s">
        <v>421</v>
      </c>
      <c r="K32" s="273" t="s">
        <v>421</v>
      </c>
      <c r="L32" s="183"/>
      <c r="M32" s="255"/>
      <c r="O32" s="21">
        <v>24</v>
      </c>
      <c r="P32" s="14" t="s">
        <v>363</v>
      </c>
      <c r="Q32" s="165" t="s">
        <v>234</v>
      </c>
      <c r="R32" s="275" t="s">
        <v>377</v>
      </c>
    </row>
    <row r="33" spans="1:18" x14ac:dyDescent="0.35">
      <c r="A33" s="21">
        <v>25</v>
      </c>
      <c r="B33" s="14" t="s">
        <v>364</v>
      </c>
      <c r="C33" s="267" t="s">
        <v>284</v>
      </c>
      <c r="D33" s="268" t="s">
        <v>284</v>
      </c>
      <c r="E33" s="268" t="s">
        <v>281</v>
      </c>
      <c r="F33" s="268" t="s">
        <v>413</v>
      </c>
      <c r="G33" s="269" t="s">
        <v>412</v>
      </c>
      <c r="H33" s="270">
        <v>2</v>
      </c>
      <c r="I33" s="271" t="s">
        <v>421</v>
      </c>
      <c r="J33" s="272" t="s">
        <v>421</v>
      </c>
      <c r="K33" s="273" t="s">
        <v>421</v>
      </c>
      <c r="L33" s="183"/>
      <c r="M33" s="255"/>
      <c r="O33" s="21">
        <v>25</v>
      </c>
      <c r="P33" s="14" t="s">
        <v>364</v>
      </c>
      <c r="Q33" s="165" t="s">
        <v>240</v>
      </c>
      <c r="R33" s="275" t="s">
        <v>377</v>
      </c>
    </row>
    <row r="34" spans="1:18" x14ac:dyDescent="0.35">
      <c r="A34" s="21">
        <v>26</v>
      </c>
      <c r="B34" s="14" t="s">
        <v>365</v>
      </c>
      <c r="C34" s="267" t="s">
        <v>284</v>
      </c>
      <c r="D34" s="268" t="s">
        <v>413</v>
      </c>
      <c r="E34" s="268" t="s">
        <v>412</v>
      </c>
      <c r="F34" s="268" t="s">
        <v>413</v>
      </c>
      <c r="G34" s="269" t="s">
        <v>413</v>
      </c>
      <c r="H34" s="270">
        <v>1</v>
      </c>
      <c r="I34" s="271" t="s">
        <v>421</v>
      </c>
      <c r="J34" s="272" t="s">
        <v>421</v>
      </c>
      <c r="K34" s="273" t="s">
        <v>421</v>
      </c>
      <c r="L34" s="183"/>
      <c r="M34" s="255"/>
      <c r="O34" s="21">
        <v>26</v>
      </c>
      <c r="P34" s="14" t="s">
        <v>365</v>
      </c>
      <c r="Q34" s="165" t="s">
        <v>236</v>
      </c>
      <c r="R34" s="275" t="s">
        <v>377</v>
      </c>
    </row>
    <row r="35" spans="1:18" x14ac:dyDescent="0.35">
      <c r="A35" s="21">
        <v>27</v>
      </c>
      <c r="B35" s="14" t="s">
        <v>142</v>
      </c>
      <c r="C35" s="267" t="s">
        <v>281</v>
      </c>
      <c r="D35" s="268" t="s">
        <v>284</v>
      </c>
      <c r="E35" s="268" t="s">
        <v>284</v>
      </c>
      <c r="F35" s="268" t="s">
        <v>413</v>
      </c>
      <c r="G35" s="269" t="s">
        <v>281</v>
      </c>
      <c r="H35" s="270">
        <v>2</v>
      </c>
      <c r="I35" s="271" t="s">
        <v>421</v>
      </c>
      <c r="J35" s="272" t="s">
        <v>421</v>
      </c>
      <c r="K35" s="273" t="s">
        <v>421</v>
      </c>
      <c r="L35" s="183"/>
      <c r="M35" s="255"/>
      <c r="O35" s="21">
        <v>27</v>
      </c>
      <c r="P35" s="14" t="s">
        <v>142</v>
      </c>
      <c r="Q35" s="165" t="s">
        <v>240</v>
      </c>
      <c r="R35" s="275" t="s">
        <v>377</v>
      </c>
    </row>
    <row r="36" spans="1:18" x14ac:dyDescent="0.35">
      <c r="A36" s="21">
        <v>28</v>
      </c>
      <c r="B36" s="14" t="s">
        <v>366</v>
      </c>
      <c r="C36" s="267" t="s">
        <v>412</v>
      </c>
      <c r="D36" s="268" t="s">
        <v>284</v>
      </c>
      <c r="E36" s="268" t="s">
        <v>284</v>
      </c>
      <c r="F36" s="268" t="s">
        <v>284</v>
      </c>
      <c r="G36" s="269" t="s">
        <v>413</v>
      </c>
      <c r="H36" s="270">
        <v>1</v>
      </c>
      <c r="I36" s="271" t="s">
        <v>421</v>
      </c>
      <c r="J36" s="272" t="s">
        <v>421</v>
      </c>
      <c r="K36" s="273" t="s">
        <v>421</v>
      </c>
      <c r="L36" s="183"/>
      <c r="M36" s="255"/>
      <c r="O36" s="21">
        <v>28</v>
      </c>
      <c r="P36" s="14" t="s">
        <v>366</v>
      </c>
      <c r="Q36" s="165" t="s">
        <v>240</v>
      </c>
      <c r="R36" s="275" t="s">
        <v>377</v>
      </c>
    </row>
    <row r="37" spans="1:18" x14ac:dyDescent="0.35">
      <c r="A37" s="216" t="s">
        <v>763</v>
      </c>
      <c r="B37" s="14" t="s">
        <v>367</v>
      </c>
      <c r="C37" s="267" t="s">
        <v>284</v>
      </c>
      <c r="D37" s="268" t="s">
        <v>281</v>
      </c>
      <c r="E37" s="268" t="s">
        <v>412</v>
      </c>
      <c r="F37" s="268" t="s">
        <v>412</v>
      </c>
      <c r="G37" s="269" t="s">
        <v>284</v>
      </c>
      <c r="H37" s="270">
        <v>3</v>
      </c>
      <c r="I37" s="271" t="s">
        <v>422</v>
      </c>
      <c r="J37" s="272" t="s">
        <v>421</v>
      </c>
      <c r="K37" s="273" t="s">
        <v>421</v>
      </c>
      <c r="L37" s="183"/>
      <c r="M37" s="255"/>
      <c r="O37" s="216" t="s">
        <v>763</v>
      </c>
      <c r="P37" s="14" t="s">
        <v>367</v>
      </c>
      <c r="Q37" s="165" t="s">
        <v>234</v>
      </c>
      <c r="R37" s="275" t="s">
        <v>347</v>
      </c>
    </row>
    <row r="38" spans="1:18" x14ac:dyDescent="0.35">
      <c r="A38" s="216" t="s">
        <v>764</v>
      </c>
      <c r="B38" s="14" t="s">
        <v>367</v>
      </c>
      <c r="C38" s="267" t="s">
        <v>413</v>
      </c>
      <c r="D38" s="268" t="s">
        <v>413</v>
      </c>
      <c r="E38" s="268" t="s">
        <v>413</v>
      </c>
      <c r="F38" s="268" t="s">
        <v>281</v>
      </c>
      <c r="G38" s="269" t="s">
        <v>413</v>
      </c>
      <c r="H38" s="270">
        <v>1</v>
      </c>
      <c r="I38" s="271" t="s">
        <v>421</v>
      </c>
      <c r="J38" s="272" t="s">
        <v>421</v>
      </c>
      <c r="K38" s="273" t="s">
        <v>421</v>
      </c>
      <c r="L38" s="183"/>
      <c r="M38" s="255"/>
      <c r="O38" s="216" t="s">
        <v>764</v>
      </c>
      <c r="P38" s="14" t="s">
        <v>367</v>
      </c>
      <c r="Q38" s="267" t="s">
        <v>240</v>
      </c>
      <c r="R38" s="275" t="s">
        <v>347</v>
      </c>
    </row>
    <row r="39" spans="1:18" x14ac:dyDescent="0.35">
      <c r="A39" s="216" t="s">
        <v>765</v>
      </c>
      <c r="B39" s="14" t="s">
        <v>367</v>
      </c>
      <c r="C39" s="267" t="s">
        <v>284</v>
      </c>
      <c r="D39" s="268" t="s">
        <v>284</v>
      </c>
      <c r="E39" s="268" t="s">
        <v>412</v>
      </c>
      <c r="F39" s="268" t="s">
        <v>413</v>
      </c>
      <c r="G39" s="269" t="s">
        <v>413</v>
      </c>
      <c r="H39" s="270">
        <v>1</v>
      </c>
      <c r="I39" s="271" t="s">
        <v>421</v>
      </c>
      <c r="J39" s="272" t="s">
        <v>421</v>
      </c>
      <c r="K39" s="273" t="s">
        <v>421</v>
      </c>
      <c r="L39" s="183"/>
      <c r="M39" s="255"/>
      <c r="O39" s="216" t="s">
        <v>765</v>
      </c>
      <c r="P39" s="14" t="s">
        <v>367</v>
      </c>
      <c r="Q39" s="165" t="s">
        <v>241</v>
      </c>
      <c r="R39" s="275" t="s">
        <v>377</v>
      </c>
    </row>
    <row r="40" spans="1:18" ht="29" x14ac:dyDescent="0.35">
      <c r="A40" s="21">
        <v>30</v>
      </c>
      <c r="B40" s="14" t="s">
        <v>373</v>
      </c>
      <c r="C40" s="267" t="s">
        <v>284</v>
      </c>
      <c r="D40" s="268" t="s">
        <v>413</v>
      </c>
      <c r="E40" s="268" t="s">
        <v>413</v>
      </c>
      <c r="F40" s="268" t="s">
        <v>413</v>
      </c>
      <c r="G40" s="269" t="s">
        <v>412</v>
      </c>
      <c r="H40" s="270">
        <v>1</v>
      </c>
      <c r="I40" s="271" t="s">
        <v>421</v>
      </c>
      <c r="J40" s="272" t="s">
        <v>421</v>
      </c>
      <c r="K40" s="273" t="s">
        <v>421</v>
      </c>
      <c r="L40" s="183"/>
      <c r="M40" s="255"/>
      <c r="O40" s="21">
        <v>30</v>
      </c>
      <c r="P40" s="14" t="s">
        <v>373</v>
      </c>
      <c r="Q40" s="165" t="s">
        <v>243</v>
      </c>
      <c r="R40" s="275" t="s">
        <v>347</v>
      </c>
    </row>
    <row r="41" spans="1:18" x14ac:dyDescent="0.35">
      <c r="A41" s="21">
        <v>31</v>
      </c>
      <c r="B41" s="14" t="s">
        <v>368</v>
      </c>
      <c r="C41" s="267" t="s">
        <v>412</v>
      </c>
      <c r="D41" s="268" t="s">
        <v>284</v>
      </c>
      <c r="E41" s="268" t="s">
        <v>284</v>
      </c>
      <c r="F41" s="268" t="s">
        <v>413</v>
      </c>
      <c r="G41" s="269" t="s">
        <v>413</v>
      </c>
      <c r="H41" s="270">
        <v>1</v>
      </c>
      <c r="I41" s="271" t="s">
        <v>421</v>
      </c>
      <c r="J41" s="272" t="s">
        <v>421</v>
      </c>
      <c r="K41" s="273" t="s">
        <v>421</v>
      </c>
      <c r="L41" s="183"/>
      <c r="M41" s="255"/>
      <c r="O41" s="21">
        <v>31</v>
      </c>
      <c r="P41" s="14" t="s">
        <v>368</v>
      </c>
      <c r="Q41" s="165" t="s">
        <v>234</v>
      </c>
      <c r="R41" s="275" t="s">
        <v>347</v>
      </c>
    </row>
    <row r="42" spans="1:18" ht="29" x14ac:dyDescent="0.35">
      <c r="A42" s="21">
        <v>32</v>
      </c>
      <c r="B42" s="14" t="s">
        <v>153</v>
      </c>
      <c r="C42" s="267" t="s">
        <v>412</v>
      </c>
      <c r="D42" s="268" t="s">
        <v>412</v>
      </c>
      <c r="E42" s="268" t="s">
        <v>413</v>
      </c>
      <c r="F42" s="268" t="s">
        <v>413</v>
      </c>
      <c r="G42" s="269" t="s">
        <v>413</v>
      </c>
      <c r="H42" s="270">
        <v>2</v>
      </c>
      <c r="I42" s="271" t="s">
        <v>421</v>
      </c>
      <c r="J42" s="272" t="s">
        <v>421</v>
      </c>
      <c r="K42" s="273" t="s">
        <v>421</v>
      </c>
      <c r="L42" s="183"/>
      <c r="M42" s="255"/>
      <c r="O42" s="21">
        <v>32</v>
      </c>
      <c r="P42" s="14" t="s">
        <v>153</v>
      </c>
      <c r="Q42" s="165" t="s">
        <v>235</v>
      </c>
      <c r="R42" s="275" t="s">
        <v>347</v>
      </c>
    </row>
    <row r="43" spans="1:18" ht="29" x14ac:dyDescent="0.35">
      <c r="A43" s="21">
        <v>33</v>
      </c>
      <c r="B43" s="14" t="s">
        <v>369</v>
      </c>
      <c r="C43" s="267" t="s">
        <v>284</v>
      </c>
      <c r="D43" s="268" t="s">
        <v>284</v>
      </c>
      <c r="E43" s="268" t="s">
        <v>412</v>
      </c>
      <c r="F43" s="268" t="s">
        <v>413</v>
      </c>
      <c r="G43" s="269" t="s">
        <v>413</v>
      </c>
      <c r="H43" s="270">
        <v>1</v>
      </c>
      <c r="I43" s="271" t="s">
        <v>421</v>
      </c>
      <c r="J43" s="272" t="s">
        <v>421</v>
      </c>
      <c r="K43" s="273" t="s">
        <v>421</v>
      </c>
      <c r="L43" s="183"/>
      <c r="M43" s="255"/>
      <c r="O43" s="21">
        <v>33</v>
      </c>
      <c r="P43" s="14" t="s">
        <v>369</v>
      </c>
      <c r="Q43" s="165" t="s">
        <v>236</v>
      </c>
      <c r="R43" s="275" t="s">
        <v>377</v>
      </c>
    </row>
    <row r="44" spans="1:18" x14ac:dyDescent="0.35">
      <c r="A44" s="21">
        <v>34</v>
      </c>
      <c r="B44" s="14" t="s">
        <v>371</v>
      </c>
      <c r="C44" s="267" t="s">
        <v>284</v>
      </c>
      <c r="D44" s="268" t="s">
        <v>284</v>
      </c>
      <c r="E44" s="268" t="s">
        <v>284</v>
      </c>
      <c r="F44" s="268" t="s">
        <v>413</v>
      </c>
      <c r="G44" s="269" t="s">
        <v>412</v>
      </c>
      <c r="H44" s="270">
        <v>1</v>
      </c>
      <c r="I44" s="271" t="s">
        <v>421</v>
      </c>
      <c r="J44" s="272" t="s">
        <v>421</v>
      </c>
      <c r="K44" s="273" t="s">
        <v>421</v>
      </c>
      <c r="L44" s="183"/>
      <c r="M44" s="255"/>
      <c r="O44" s="21">
        <v>34</v>
      </c>
      <c r="P44" s="14" t="s">
        <v>371</v>
      </c>
      <c r="Q44" s="267" t="s">
        <v>240</v>
      </c>
      <c r="R44" s="296" t="s">
        <v>377</v>
      </c>
    </row>
    <row r="45" spans="1:18" x14ac:dyDescent="0.35">
      <c r="A45" s="21">
        <v>35</v>
      </c>
      <c r="B45" s="14" t="s">
        <v>163</v>
      </c>
      <c r="C45" s="267" t="s">
        <v>412</v>
      </c>
      <c r="D45" s="268" t="s">
        <v>284</v>
      </c>
      <c r="E45" s="268" t="s">
        <v>281</v>
      </c>
      <c r="F45" s="268" t="s">
        <v>281</v>
      </c>
      <c r="G45" s="269" t="s">
        <v>281</v>
      </c>
      <c r="H45" s="270">
        <v>4</v>
      </c>
      <c r="I45" s="271" t="s">
        <v>422</v>
      </c>
      <c r="J45" s="272" t="s">
        <v>422</v>
      </c>
      <c r="K45" s="273" t="s">
        <v>422</v>
      </c>
      <c r="L45" s="183"/>
      <c r="M45" s="255"/>
      <c r="O45" s="21">
        <v>35</v>
      </c>
      <c r="P45" s="14" t="s">
        <v>163</v>
      </c>
      <c r="Q45" s="267" t="s">
        <v>246</v>
      </c>
      <c r="R45" s="296" t="s">
        <v>347</v>
      </c>
    </row>
    <row r="46" spans="1:18" ht="15" thickBot="1" x14ac:dyDescent="0.4">
      <c r="A46" s="21">
        <v>36</v>
      </c>
      <c r="B46" s="14" t="s">
        <v>372</v>
      </c>
      <c r="C46" s="297" t="s">
        <v>284</v>
      </c>
      <c r="D46" s="298" t="s">
        <v>284</v>
      </c>
      <c r="E46" s="298" t="s">
        <v>281</v>
      </c>
      <c r="F46" s="298" t="s">
        <v>284</v>
      </c>
      <c r="G46" s="299" t="s">
        <v>284</v>
      </c>
      <c r="H46" s="270">
        <v>1</v>
      </c>
      <c r="I46" s="300" t="s">
        <v>421</v>
      </c>
      <c r="J46" s="301" t="s">
        <v>421</v>
      </c>
      <c r="K46" s="302" t="s">
        <v>421</v>
      </c>
      <c r="L46" s="183"/>
      <c r="M46" s="255"/>
      <c r="O46" s="21">
        <v>36</v>
      </c>
      <c r="P46" s="14" t="s">
        <v>372</v>
      </c>
      <c r="Q46" s="297" t="s">
        <v>240</v>
      </c>
      <c r="R46" s="303" t="s">
        <v>377</v>
      </c>
    </row>
    <row r="47" spans="1:18" x14ac:dyDescent="0.35">
      <c r="M47" s="255"/>
    </row>
    <row r="48" spans="1:18" x14ac:dyDescent="0.35">
      <c r="M48" s="255"/>
    </row>
    <row r="49" spans="13:13" x14ac:dyDescent="0.35">
      <c r="M49" s="255"/>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6"/>
  <sheetViews>
    <sheetView workbookViewId="0">
      <selection activeCell="A2" sqref="A2"/>
    </sheetView>
  </sheetViews>
  <sheetFormatPr defaultColWidth="9.1796875" defaultRowHeight="14.5" x14ac:dyDescent="0.35"/>
  <cols>
    <col min="1" max="1" width="9.1796875" style="21"/>
    <col min="2" max="8" width="11.81640625" style="21" customWidth="1"/>
    <col min="9" max="9" width="33.54296875" style="21" customWidth="1"/>
    <col min="10" max="10" width="8.1796875" style="59" customWidth="1"/>
    <col min="11" max="11" width="18.54296875" style="21" customWidth="1"/>
    <col min="12" max="12" width="17.26953125" style="21" customWidth="1"/>
    <col min="13" max="13" width="16.26953125" style="21" customWidth="1"/>
    <col min="14" max="14" width="28" style="21" customWidth="1"/>
    <col min="15" max="16" width="28.54296875" style="21" customWidth="1"/>
    <col min="17" max="17" width="14.54296875" style="59" customWidth="1"/>
    <col min="18" max="18" width="18.453125" style="21" customWidth="1"/>
    <col min="19" max="20" width="9.1796875" style="21"/>
    <col min="21" max="21" width="11.81640625" style="21" customWidth="1"/>
    <col min="22" max="22" width="29.1796875" style="21" customWidth="1"/>
    <col min="23" max="24" width="9.1796875" style="21"/>
    <col min="25" max="25" width="18.1796875" style="21" customWidth="1"/>
    <col min="26" max="27" width="9.1796875" style="21"/>
    <col min="28" max="28" width="19" style="21" customWidth="1"/>
    <col min="29" max="16384" width="9.1796875" style="21"/>
  </cols>
  <sheetData>
    <row r="1" spans="1:30" x14ac:dyDescent="0.35">
      <c r="A1" s="181" t="s">
        <v>0</v>
      </c>
    </row>
    <row r="2" spans="1:30" x14ac:dyDescent="0.35">
      <c r="A2" s="181" t="s">
        <v>780</v>
      </c>
    </row>
    <row r="3" spans="1:30" ht="15" thickBot="1" x14ac:dyDescent="0.4">
      <c r="R3" s="180" t="s">
        <v>802</v>
      </c>
    </row>
    <row r="4" spans="1:30" ht="44" thickBot="1" x14ac:dyDescent="0.4">
      <c r="A4" s="255"/>
      <c r="B4" s="19"/>
      <c r="C4" s="181" t="s">
        <v>827</v>
      </c>
      <c r="D4" s="19"/>
      <c r="E4" s="19"/>
      <c r="F4" s="19"/>
      <c r="G4" s="19"/>
      <c r="H4" s="19"/>
      <c r="I4" s="181" t="s">
        <v>825</v>
      </c>
      <c r="J4" s="183"/>
      <c r="K4" s="181" t="s">
        <v>451</v>
      </c>
      <c r="L4" s="19"/>
      <c r="M4" s="19"/>
      <c r="N4" s="182" t="s">
        <v>784</v>
      </c>
      <c r="O4" s="182" t="s">
        <v>785</v>
      </c>
      <c r="P4" s="181" t="s">
        <v>786</v>
      </c>
      <c r="Q4" s="183"/>
      <c r="R4" s="184" t="s">
        <v>787</v>
      </c>
      <c r="S4" s="185" t="s">
        <v>788</v>
      </c>
      <c r="T4" s="186"/>
      <c r="U4" s="187"/>
      <c r="V4" s="185" t="s">
        <v>789</v>
      </c>
      <c r="W4" s="186"/>
      <c r="X4" s="187"/>
      <c r="Y4" s="185" t="s">
        <v>790</v>
      </c>
      <c r="Z4" s="186"/>
      <c r="AA4" s="187"/>
      <c r="AB4" s="185" t="s">
        <v>791</v>
      </c>
      <c r="AC4" s="186"/>
      <c r="AD4" s="187"/>
    </row>
    <row r="5" spans="1:30" ht="101.5" x14ac:dyDescent="0.35">
      <c r="A5" s="311" t="s">
        <v>17</v>
      </c>
      <c r="B5" s="312" t="s">
        <v>173</v>
      </c>
      <c r="C5" s="188" t="s">
        <v>429</v>
      </c>
      <c r="D5" s="189" t="s">
        <v>427</v>
      </c>
      <c r="E5" s="189" t="s">
        <v>428</v>
      </c>
      <c r="F5" s="189" t="s">
        <v>411</v>
      </c>
      <c r="G5" s="191" t="s">
        <v>820</v>
      </c>
      <c r="H5" s="192"/>
      <c r="I5" s="304" t="s">
        <v>821</v>
      </c>
      <c r="J5" s="192"/>
      <c r="K5" s="188" t="s">
        <v>432</v>
      </c>
      <c r="L5" s="189" t="s">
        <v>783</v>
      </c>
      <c r="M5" s="190" t="s">
        <v>433</v>
      </c>
      <c r="N5" s="188" t="s">
        <v>817</v>
      </c>
      <c r="O5" s="189" t="s">
        <v>818</v>
      </c>
      <c r="P5" s="191" t="s">
        <v>819</v>
      </c>
      <c r="Q5" s="192"/>
      <c r="R5" s="170" t="s">
        <v>792</v>
      </c>
      <c r="S5" s="193" t="s">
        <v>435</v>
      </c>
      <c r="T5" s="194" t="s">
        <v>793</v>
      </c>
      <c r="U5" s="195" t="s">
        <v>794</v>
      </c>
      <c r="V5" s="193" t="s">
        <v>435</v>
      </c>
      <c r="W5" s="194" t="s">
        <v>793</v>
      </c>
      <c r="X5" s="196" t="s">
        <v>442</v>
      </c>
      <c r="Y5" s="193" t="s">
        <v>435</v>
      </c>
      <c r="Z5" s="194" t="s">
        <v>793</v>
      </c>
      <c r="AA5" s="196" t="s">
        <v>442</v>
      </c>
      <c r="AB5" s="193" t="s">
        <v>435</v>
      </c>
      <c r="AC5" s="194" t="s">
        <v>793</v>
      </c>
      <c r="AD5" s="196" t="s">
        <v>442</v>
      </c>
    </row>
    <row r="6" spans="1:30" ht="58" x14ac:dyDescent="0.35">
      <c r="A6" s="21">
        <v>1</v>
      </c>
      <c r="B6" s="14" t="s">
        <v>77</v>
      </c>
      <c r="C6" s="267" t="s">
        <v>412</v>
      </c>
      <c r="D6" s="268" t="s">
        <v>412</v>
      </c>
      <c r="E6" s="268" t="s">
        <v>412</v>
      </c>
      <c r="F6" s="268" t="s">
        <v>413</v>
      </c>
      <c r="G6" s="269" t="s">
        <v>413</v>
      </c>
      <c r="H6" s="309"/>
      <c r="I6" s="305" t="s">
        <v>430</v>
      </c>
      <c r="J6" s="309"/>
      <c r="K6" s="164" t="s">
        <v>248</v>
      </c>
      <c r="L6" s="164" t="s">
        <v>46</v>
      </c>
      <c r="M6" s="170" t="s">
        <v>247</v>
      </c>
      <c r="N6" s="165" t="s">
        <v>435</v>
      </c>
      <c r="O6" s="164" t="s">
        <v>438</v>
      </c>
      <c r="P6" s="197" t="s">
        <v>441</v>
      </c>
      <c r="Q6" s="198"/>
      <c r="R6" s="199" t="s">
        <v>773</v>
      </c>
      <c r="S6" s="200">
        <v>2</v>
      </c>
      <c r="T6" s="201">
        <v>0</v>
      </c>
      <c r="U6" s="202">
        <v>0</v>
      </c>
      <c r="V6" s="200">
        <v>1</v>
      </c>
      <c r="W6" s="201">
        <v>2</v>
      </c>
      <c r="X6" s="202">
        <v>2</v>
      </c>
      <c r="Y6" s="200">
        <v>4</v>
      </c>
      <c r="Z6" s="201">
        <v>1</v>
      </c>
      <c r="AA6" s="202">
        <v>0</v>
      </c>
      <c r="AB6" s="200">
        <v>1</v>
      </c>
      <c r="AC6" s="201">
        <v>0</v>
      </c>
      <c r="AD6" s="202">
        <v>0</v>
      </c>
    </row>
    <row r="7" spans="1:30" ht="58" x14ac:dyDescent="0.35">
      <c r="A7" s="21">
        <v>2</v>
      </c>
      <c r="B7" s="14" t="s">
        <v>348</v>
      </c>
      <c r="C7" s="267" t="s">
        <v>412</v>
      </c>
      <c r="D7" s="268" t="s">
        <v>413</v>
      </c>
      <c r="E7" s="268" t="s">
        <v>412</v>
      </c>
      <c r="F7" s="268" t="s">
        <v>412</v>
      </c>
      <c r="G7" s="269" t="s">
        <v>413</v>
      </c>
      <c r="H7" s="309"/>
      <c r="I7" s="305" t="s">
        <v>414</v>
      </c>
      <c r="J7" s="309"/>
      <c r="K7" s="164" t="s">
        <v>248</v>
      </c>
      <c r="L7" s="164" t="s">
        <v>46</v>
      </c>
      <c r="M7" s="170" t="s">
        <v>256</v>
      </c>
      <c r="N7" s="165" t="s">
        <v>435</v>
      </c>
      <c r="O7" s="164" t="s">
        <v>438</v>
      </c>
      <c r="P7" s="197" t="s">
        <v>442</v>
      </c>
      <c r="Q7" s="198"/>
      <c r="R7" s="199" t="s">
        <v>775</v>
      </c>
      <c r="S7" s="200">
        <v>5</v>
      </c>
      <c r="T7" s="201">
        <v>0</v>
      </c>
      <c r="U7" s="202">
        <v>0</v>
      </c>
      <c r="V7" s="203">
        <v>1</v>
      </c>
      <c r="W7" s="201">
        <v>0</v>
      </c>
      <c r="X7" s="202">
        <v>2</v>
      </c>
      <c r="Y7" s="200">
        <v>2</v>
      </c>
      <c r="Z7" s="201">
        <v>1</v>
      </c>
      <c r="AA7" s="202">
        <v>0</v>
      </c>
      <c r="AB7" s="200">
        <v>5</v>
      </c>
      <c r="AC7" s="201">
        <v>0</v>
      </c>
      <c r="AD7" s="202">
        <v>0</v>
      </c>
    </row>
    <row r="8" spans="1:30" ht="58" x14ac:dyDescent="0.35">
      <c r="A8" s="21">
        <v>3</v>
      </c>
      <c r="B8" s="14" t="s">
        <v>78</v>
      </c>
      <c r="C8" s="267" t="s">
        <v>413</v>
      </c>
      <c r="D8" s="268" t="s">
        <v>413</v>
      </c>
      <c r="E8" s="268" t="s">
        <v>413</v>
      </c>
      <c r="F8" s="268" t="s">
        <v>412</v>
      </c>
      <c r="G8" s="269" t="s">
        <v>412</v>
      </c>
      <c r="H8" s="309"/>
      <c r="I8" s="306" t="s">
        <v>431</v>
      </c>
      <c r="J8" s="309"/>
      <c r="K8" s="164" t="s">
        <v>246</v>
      </c>
      <c r="L8" s="164" t="s">
        <v>447</v>
      </c>
      <c r="M8" s="170" t="s">
        <v>247</v>
      </c>
      <c r="N8" s="165" t="s">
        <v>435</v>
      </c>
      <c r="O8" s="164" t="s">
        <v>436</v>
      </c>
      <c r="P8" s="197" t="s">
        <v>46</v>
      </c>
      <c r="Q8" s="198"/>
      <c r="R8" s="199" t="s">
        <v>795</v>
      </c>
      <c r="S8" s="200">
        <v>1</v>
      </c>
      <c r="T8" s="201">
        <v>0</v>
      </c>
      <c r="U8" s="202">
        <v>0</v>
      </c>
      <c r="V8" s="200">
        <v>1</v>
      </c>
      <c r="W8" s="201">
        <v>1</v>
      </c>
      <c r="X8" s="202">
        <v>0</v>
      </c>
      <c r="Y8" s="200">
        <v>2</v>
      </c>
      <c r="Z8" s="201">
        <v>1</v>
      </c>
      <c r="AA8" s="202">
        <v>0</v>
      </c>
      <c r="AB8" s="200">
        <v>6</v>
      </c>
      <c r="AC8" s="201">
        <v>0</v>
      </c>
      <c r="AD8" s="202">
        <v>0</v>
      </c>
    </row>
    <row r="9" spans="1:30" ht="101.5" x14ac:dyDescent="0.35">
      <c r="A9" s="21">
        <v>4</v>
      </c>
      <c r="B9" s="14" t="s">
        <v>80</v>
      </c>
      <c r="C9" s="267" t="s">
        <v>413</v>
      </c>
      <c r="D9" s="268" t="s">
        <v>413</v>
      </c>
      <c r="E9" s="268" t="s">
        <v>413</v>
      </c>
      <c r="F9" s="268" t="s">
        <v>281</v>
      </c>
      <c r="G9" s="269" t="s">
        <v>412</v>
      </c>
      <c r="H9" s="309"/>
      <c r="I9" s="305" t="s">
        <v>415</v>
      </c>
      <c r="J9" s="309"/>
      <c r="K9" s="164" t="s">
        <v>250</v>
      </c>
      <c r="L9" s="164" t="s">
        <v>46</v>
      </c>
      <c r="M9" s="170" t="s">
        <v>247</v>
      </c>
      <c r="N9" s="165" t="s">
        <v>435</v>
      </c>
      <c r="O9" s="164" t="s">
        <v>436</v>
      </c>
      <c r="P9" s="197" t="s">
        <v>46</v>
      </c>
      <c r="Q9" s="198"/>
      <c r="R9" s="199" t="s">
        <v>796</v>
      </c>
      <c r="S9" s="200">
        <v>1</v>
      </c>
      <c r="T9" s="201">
        <v>0</v>
      </c>
      <c r="U9" s="202">
        <v>0</v>
      </c>
      <c r="V9" s="200">
        <v>1</v>
      </c>
      <c r="W9" s="201">
        <v>0</v>
      </c>
      <c r="X9" s="202">
        <v>2</v>
      </c>
      <c r="Y9" s="200">
        <v>5</v>
      </c>
      <c r="Z9" s="201">
        <v>1</v>
      </c>
      <c r="AA9" s="202">
        <v>0</v>
      </c>
      <c r="AB9" s="200">
        <v>8</v>
      </c>
      <c r="AC9" s="201">
        <v>0</v>
      </c>
      <c r="AD9" s="202">
        <v>0</v>
      </c>
    </row>
    <row r="10" spans="1:30" ht="87.5" thickBot="1" x14ac:dyDescent="0.4">
      <c r="A10" s="21">
        <v>5</v>
      </c>
      <c r="B10" s="14" t="s">
        <v>349</v>
      </c>
      <c r="C10" s="267" t="s">
        <v>412</v>
      </c>
      <c r="D10" s="268" t="s">
        <v>413</v>
      </c>
      <c r="E10" s="268" t="s">
        <v>281</v>
      </c>
      <c r="F10" s="268" t="s">
        <v>284</v>
      </c>
      <c r="G10" s="269" t="s">
        <v>281</v>
      </c>
      <c r="H10" s="309"/>
      <c r="I10" s="307" t="s">
        <v>416</v>
      </c>
      <c r="J10" s="309"/>
      <c r="K10" s="164" t="s">
        <v>246</v>
      </c>
      <c r="L10" s="164" t="s">
        <v>448</v>
      </c>
      <c r="M10" s="170" t="s">
        <v>247</v>
      </c>
      <c r="N10" s="165" t="s">
        <v>435</v>
      </c>
      <c r="O10" s="164" t="s">
        <v>436</v>
      </c>
      <c r="P10" s="197" t="s">
        <v>46</v>
      </c>
      <c r="Q10" s="198"/>
      <c r="R10" s="199" t="s">
        <v>772</v>
      </c>
      <c r="S10" s="204">
        <v>0</v>
      </c>
      <c r="T10" s="205">
        <v>0</v>
      </c>
      <c r="U10" s="206">
        <v>0</v>
      </c>
      <c r="V10" s="204">
        <v>0</v>
      </c>
      <c r="W10" s="205">
        <v>0</v>
      </c>
      <c r="X10" s="206">
        <v>0</v>
      </c>
      <c r="Y10" s="204">
        <v>0</v>
      </c>
      <c r="Z10" s="205">
        <v>0</v>
      </c>
      <c r="AA10" s="206">
        <v>0</v>
      </c>
      <c r="AB10" s="204">
        <v>5</v>
      </c>
      <c r="AC10" s="205">
        <v>0</v>
      </c>
      <c r="AD10" s="206">
        <v>0</v>
      </c>
    </row>
    <row r="11" spans="1:30" x14ac:dyDescent="0.35">
      <c r="A11" s="21">
        <v>6</v>
      </c>
      <c r="B11" s="14" t="s">
        <v>350</v>
      </c>
      <c r="C11" s="267" t="s">
        <v>281</v>
      </c>
      <c r="D11" s="268" t="s">
        <v>284</v>
      </c>
      <c r="E11" s="268" t="s">
        <v>281</v>
      </c>
      <c r="F11" s="268" t="s">
        <v>412</v>
      </c>
      <c r="G11" s="269" t="s">
        <v>413</v>
      </c>
      <c r="H11" s="313"/>
      <c r="I11" s="309"/>
      <c r="J11" s="309"/>
      <c r="K11" s="164" t="s">
        <v>442</v>
      </c>
      <c r="L11" s="164" t="s">
        <v>46</v>
      </c>
      <c r="M11" s="170" t="s">
        <v>247</v>
      </c>
      <c r="N11" s="165" t="s">
        <v>442</v>
      </c>
      <c r="O11" s="164" t="s">
        <v>438</v>
      </c>
      <c r="P11" s="197" t="s">
        <v>442</v>
      </c>
      <c r="Q11" s="198"/>
      <c r="R11" s="207" t="s">
        <v>797</v>
      </c>
      <c r="S11" s="21">
        <f>SUM(S6:S10)</f>
        <v>9</v>
      </c>
      <c r="T11" s="21">
        <f t="shared" ref="T11:AD11" si="0">SUM(T6:T10)</f>
        <v>0</v>
      </c>
      <c r="U11" s="21">
        <f t="shared" si="0"/>
        <v>0</v>
      </c>
      <c r="V11" s="21">
        <f t="shared" si="0"/>
        <v>4</v>
      </c>
      <c r="W11" s="21">
        <f t="shared" si="0"/>
        <v>3</v>
      </c>
      <c r="X11" s="21">
        <f t="shared" si="0"/>
        <v>6</v>
      </c>
      <c r="Y11" s="21">
        <f t="shared" si="0"/>
        <v>13</v>
      </c>
      <c r="Z11" s="21">
        <f t="shared" si="0"/>
        <v>4</v>
      </c>
      <c r="AA11" s="21">
        <f t="shared" si="0"/>
        <v>0</v>
      </c>
      <c r="AB11" s="21">
        <f t="shared" si="0"/>
        <v>25</v>
      </c>
      <c r="AC11" s="21">
        <f t="shared" si="0"/>
        <v>0</v>
      </c>
      <c r="AD11" s="21">
        <f t="shared" si="0"/>
        <v>0</v>
      </c>
    </row>
    <row r="12" spans="1:30" x14ac:dyDescent="0.35">
      <c r="A12" s="21">
        <v>7</v>
      </c>
      <c r="B12" s="14" t="s">
        <v>351</v>
      </c>
      <c r="C12" s="267" t="s">
        <v>413</v>
      </c>
      <c r="D12" s="268" t="s">
        <v>412</v>
      </c>
      <c r="E12" s="268" t="s">
        <v>284</v>
      </c>
      <c r="F12" s="268" t="s">
        <v>413</v>
      </c>
      <c r="G12" s="269" t="s">
        <v>413</v>
      </c>
      <c r="H12" s="309"/>
      <c r="I12" s="309"/>
      <c r="J12" s="309"/>
      <c r="K12" s="164" t="s">
        <v>246</v>
      </c>
      <c r="L12" s="164" t="s">
        <v>437</v>
      </c>
      <c r="M12" s="170" t="s">
        <v>256</v>
      </c>
      <c r="N12" s="165" t="s">
        <v>435</v>
      </c>
      <c r="O12" s="164" t="s">
        <v>436</v>
      </c>
      <c r="P12" s="197" t="s">
        <v>46</v>
      </c>
      <c r="Q12" s="198"/>
      <c r="R12" s="208" t="s">
        <v>798</v>
      </c>
      <c r="AD12" s="22"/>
    </row>
    <row r="13" spans="1:30" ht="29" x14ac:dyDescent="0.35">
      <c r="A13" s="21">
        <v>8</v>
      </c>
      <c r="B13" s="14" t="s">
        <v>94</v>
      </c>
      <c r="C13" s="267" t="s">
        <v>284</v>
      </c>
      <c r="D13" s="268" t="s">
        <v>284</v>
      </c>
      <c r="E13" s="268" t="s">
        <v>412</v>
      </c>
      <c r="F13" s="268" t="s">
        <v>412</v>
      </c>
      <c r="G13" s="269" t="s">
        <v>413</v>
      </c>
      <c r="H13" s="309"/>
      <c r="I13" s="309"/>
      <c r="J13" s="309"/>
      <c r="K13" s="164" t="s">
        <v>253</v>
      </c>
      <c r="L13" s="164" t="s">
        <v>46</v>
      </c>
      <c r="M13" s="170" t="s">
        <v>253</v>
      </c>
      <c r="N13" s="165" t="s">
        <v>444</v>
      </c>
      <c r="O13" s="164" t="s">
        <v>438</v>
      </c>
      <c r="P13" s="197" t="s">
        <v>442</v>
      </c>
      <c r="Q13" s="198"/>
      <c r="R13" s="208" t="s">
        <v>799</v>
      </c>
    </row>
    <row r="14" spans="1:30" x14ac:dyDescent="0.35">
      <c r="A14" s="21">
        <v>9</v>
      </c>
      <c r="B14" s="14" t="s">
        <v>97</v>
      </c>
      <c r="C14" s="267" t="s">
        <v>284</v>
      </c>
      <c r="D14" s="268" t="s">
        <v>284</v>
      </c>
      <c r="E14" s="268" t="s">
        <v>412</v>
      </c>
      <c r="F14" s="268" t="s">
        <v>412</v>
      </c>
      <c r="G14" s="269" t="s">
        <v>413</v>
      </c>
      <c r="H14" s="309"/>
      <c r="I14" s="309"/>
      <c r="J14" s="309"/>
      <c r="K14" s="164" t="s">
        <v>247</v>
      </c>
      <c r="L14" s="164" t="s">
        <v>46</v>
      </c>
      <c r="M14" s="170" t="s">
        <v>442</v>
      </c>
      <c r="N14" s="165" t="s">
        <v>443</v>
      </c>
      <c r="O14" s="164" t="s">
        <v>438</v>
      </c>
      <c r="P14" s="197" t="s">
        <v>442</v>
      </c>
      <c r="Q14" s="198"/>
      <c r="R14" s="208" t="s">
        <v>800</v>
      </c>
    </row>
    <row r="15" spans="1:30" x14ac:dyDescent="0.35">
      <c r="A15" s="21">
        <v>10</v>
      </c>
      <c r="B15" s="18" t="s">
        <v>353</v>
      </c>
      <c r="C15" s="267" t="s">
        <v>284</v>
      </c>
      <c r="D15" s="268" t="s">
        <v>284</v>
      </c>
      <c r="E15" s="268" t="s">
        <v>284</v>
      </c>
      <c r="F15" s="268" t="s">
        <v>412</v>
      </c>
      <c r="G15" s="269" t="s">
        <v>413</v>
      </c>
      <c r="H15" s="309"/>
      <c r="I15" s="309"/>
      <c r="J15" s="309"/>
      <c r="K15" s="164" t="s">
        <v>246</v>
      </c>
      <c r="L15" s="164" t="s">
        <v>446</v>
      </c>
      <c r="M15" s="170" t="s">
        <v>247</v>
      </c>
      <c r="N15" s="165" t="s">
        <v>435</v>
      </c>
      <c r="O15" s="164" t="s">
        <v>436</v>
      </c>
      <c r="P15" s="197" t="s">
        <v>46</v>
      </c>
      <c r="Q15" s="198"/>
      <c r="R15" s="208" t="s">
        <v>801</v>
      </c>
      <c r="S15" s="209"/>
      <c r="T15" s="209"/>
      <c r="U15" s="209"/>
    </row>
    <row r="16" spans="1:30" ht="29" x14ac:dyDescent="0.35">
      <c r="A16" s="216" t="s">
        <v>758</v>
      </c>
      <c r="B16" s="14" t="s">
        <v>101</v>
      </c>
      <c r="C16" s="267" t="s">
        <v>308</v>
      </c>
      <c r="D16" s="268" t="s">
        <v>308</v>
      </c>
      <c r="E16" s="268" t="s">
        <v>308</v>
      </c>
      <c r="F16" s="268" t="s">
        <v>308</v>
      </c>
      <c r="G16" s="269" t="s">
        <v>308</v>
      </c>
      <c r="H16" s="309"/>
      <c r="I16" s="309"/>
      <c r="J16" s="309"/>
      <c r="K16" s="164" t="s">
        <v>249</v>
      </c>
      <c r="L16" s="164" t="s">
        <v>46</v>
      </c>
      <c r="M16" s="170" t="s">
        <v>251</v>
      </c>
      <c r="N16" s="165" t="s">
        <v>435</v>
      </c>
      <c r="O16" s="164" t="s">
        <v>436</v>
      </c>
      <c r="P16" s="197" t="s">
        <v>46</v>
      </c>
      <c r="Q16" s="198"/>
    </row>
    <row r="17" spans="1:17" ht="29" x14ac:dyDescent="0.35">
      <c r="A17" s="216" t="s">
        <v>759</v>
      </c>
      <c r="B17" s="18" t="s">
        <v>101</v>
      </c>
      <c r="C17" s="267" t="s">
        <v>284</v>
      </c>
      <c r="D17" s="268" t="s">
        <v>284</v>
      </c>
      <c r="E17" s="268" t="s">
        <v>412</v>
      </c>
      <c r="F17" s="268" t="s">
        <v>281</v>
      </c>
      <c r="G17" s="269" t="s">
        <v>413</v>
      </c>
      <c r="H17" s="309"/>
      <c r="I17" s="309"/>
      <c r="J17" s="309"/>
      <c r="K17" s="164" t="s">
        <v>249</v>
      </c>
      <c r="L17" s="164" t="s">
        <v>46</v>
      </c>
      <c r="M17" s="170" t="s">
        <v>423</v>
      </c>
      <c r="N17" s="165" t="s">
        <v>435</v>
      </c>
      <c r="O17" s="164" t="s">
        <v>436</v>
      </c>
      <c r="P17" s="197" t="s">
        <v>46</v>
      </c>
      <c r="Q17" s="198"/>
    </row>
    <row r="18" spans="1:17" x14ac:dyDescent="0.35">
      <c r="A18" s="216" t="s">
        <v>760</v>
      </c>
      <c r="B18" s="18" t="s">
        <v>101</v>
      </c>
      <c r="C18" s="267" t="s">
        <v>284</v>
      </c>
      <c r="D18" s="268" t="s">
        <v>284</v>
      </c>
      <c r="E18" s="268" t="s">
        <v>412</v>
      </c>
      <c r="F18" s="268" t="s">
        <v>412</v>
      </c>
      <c r="G18" s="269" t="s">
        <v>413</v>
      </c>
      <c r="H18" s="309"/>
      <c r="I18" s="309"/>
      <c r="J18" s="309"/>
      <c r="K18" s="164" t="s">
        <v>423</v>
      </c>
      <c r="L18" s="164" t="s">
        <v>46</v>
      </c>
      <c r="M18" s="170" t="s">
        <v>251</v>
      </c>
      <c r="N18" s="165" t="s">
        <v>435</v>
      </c>
      <c r="O18" s="164" t="s">
        <v>438</v>
      </c>
      <c r="P18" s="197" t="s">
        <v>439</v>
      </c>
      <c r="Q18" s="198"/>
    </row>
    <row r="19" spans="1:17" x14ac:dyDescent="0.35">
      <c r="A19" s="21">
        <v>12</v>
      </c>
      <c r="B19" s="14" t="s">
        <v>409</v>
      </c>
      <c r="C19" s="267" t="s">
        <v>284</v>
      </c>
      <c r="D19" s="268" t="s">
        <v>284</v>
      </c>
      <c r="E19" s="268" t="s">
        <v>284</v>
      </c>
      <c r="F19" s="268" t="s">
        <v>412</v>
      </c>
      <c r="G19" s="269" t="s">
        <v>413</v>
      </c>
      <c r="H19" s="309"/>
      <c r="I19" s="309"/>
      <c r="J19" s="309"/>
      <c r="K19" s="164" t="s">
        <v>247</v>
      </c>
      <c r="L19" s="164" t="s">
        <v>46</v>
      </c>
      <c r="M19" s="170" t="s">
        <v>248</v>
      </c>
      <c r="N19" s="165" t="s">
        <v>435</v>
      </c>
      <c r="O19" s="164" t="s">
        <v>438</v>
      </c>
      <c r="P19" s="197" t="s">
        <v>439</v>
      </c>
      <c r="Q19" s="198"/>
    </row>
    <row r="20" spans="1:17" ht="29" x14ac:dyDescent="0.35">
      <c r="A20" s="21">
        <v>13</v>
      </c>
      <c r="B20" s="14" t="s">
        <v>106</v>
      </c>
      <c r="C20" s="267" t="s">
        <v>284</v>
      </c>
      <c r="D20" s="268" t="s">
        <v>413</v>
      </c>
      <c r="E20" s="268" t="s">
        <v>284</v>
      </c>
      <c r="F20" s="268" t="s">
        <v>284</v>
      </c>
      <c r="G20" s="269" t="s">
        <v>281</v>
      </c>
      <c r="H20" s="309"/>
      <c r="I20" s="309"/>
      <c r="J20" s="309"/>
      <c r="K20" s="164" t="s">
        <v>249</v>
      </c>
      <c r="L20" s="164" t="s">
        <v>46</v>
      </c>
      <c r="M20" s="170" t="s">
        <v>247</v>
      </c>
      <c r="N20" s="165" t="s">
        <v>435</v>
      </c>
      <c r="O20" s="164" t="s">
        <v>436</v>
      </c>
      <c r="P20" s="197" t="s">
        <v>46</v>
      </c>
      <c r="Q20" s="198"/>
    </row>
    <row r="21" spans="1:17" ht="29" x14ac:dyDescent="0.35">
      <c r="A21" s="21">
        <v>14</v>
      </c>
      <c r="B21" s="14" t="s">
        <v>354</v>
      </c>
      <c r="C21" s="267" t="s">
        <v>284</v>
      </c>
      <c r="D21" s="268" t="s">
        <v>284</v>
      </c>
      <c r="E21" s="268" t="s">
        <v>412</v>
      </c>
      <c r="F21" s="268" t="s">
        <v>412</v>
      </c>
      <c r="G21" s="269" t="s">
        <v>413</v>
      </c>
      <c r="H21" s="309"/>
      <c r="I21" s="309"/>
      <c r="J21" s="309"/>
      <c r="K21" s="164" t="s">
        <v>246</v>
      </c>
      <c r="L21" s="164" t="s">
        <v>450</v>
      </c>
      <c r="M21" s="170" t="s">
        <v>247</v>
      </c>
      <c r="N21" s="165" t="s">
        <v>435</v>
      </c>
      <c r="O21" s="164" t="s">
        <v>436</v>
      </c>
      <c r="P21" s="197" t="s">
        <v>46</v>
      </c>
      <c r="Q21" s="198"/>
    </row>
    <row r="22" spans="1:17" ht="29" x14ac:dyDescent="0.35">
      <c r="A22" s="21">
        <v>15</v>
      </c>
      <c r="B22" s="14" t="s">
        <v>355</v>
      </c>
      <c r="C22" s="267" t="s">
        <v>413</v>
      </c>
      <c r="D22" s="268" t="s">
        <v>413</v>
      </c>
      <c r="E22" s="268" t="s">
        <v>413</v>
      </c>
      <c r="F22" s="268" t="s">
        <v>413</v>
      </c>
      <c r="G22" s="269" t="s">
        <v>412</v>
      </c>
      <c r="H22" s="309"/>
      <c r="I22" s="309"/>
      <c r="J22" s="309"/>
      <c r="K22" s="164" t="s">
        <v>253</v>
      </c>
      <c r="L22" s="164"/>
      <c r="M22" s="170" t="s">
        <v>253</v>
      </c>
      <c r="N22" s="165" t="s">
        <v>444</v>
      </c>
      <c r="O22" s="164" t="s">
        <v>438</v>
      </c>
      <c r="P22" s="197" t="s">
        <v>442</v>
      </c>
      <c r="Q22" s="198"/>
    </row>
    <row r="23" spans="1:17" ht="29" x14ac:dyDescent="0.35">
      <c r="A23" s="21">
        <v>16</v>
      </c>
      <c r="B23" s="14" t="s">
        <v>356</v>
      </c>
      <c r="C23" s="267" t="s">
        <v>284</v>
      </c>
      <c r="D23" s="268" t="s">
        <v>284</v>
      </c>
      <c r="E23" s="268" t="s">
        <v>284</v>
      </c>
      <c r="F23" s="268" t="s">
        <v>412</v>
      </c>
      <c r="G23" s="269" t="s">
        <v>413</v>
      </c>
      <c r="H23" s="309"/>
      <c r="I23" s="309"/>
      <c r="J23" s="309"/>
      <c r="K23" s="164" t="s">
        <v>246</v>
      </c>
      <c r="L23" s="164" t="s">
        <v>440</v>
      </c>
      <c r="M23" s="170" t="s">
        <v>247</v>
      </c>
      <c r="N23" s="165" t="s">
        <v>435</v>
      </c>
      <c r="O23" s="164" t="s">
        <v>438</v>
      </c>
      <c r="P23" s="197" t="s">
        <v>441</v>
      </c>
      <c r="Q23" s="198"/>
    </row>
    <row r="24" spans="1:17" x14ac:dyDescent="0.35">
      <c r="A24" s="21">
        <v>17</v>
      </c>
      <c r="B24" s="14" t="s">
        <v>357</v>
      </c>
      <c r="C24" s="267" t="s">
        <v>413</v>
      </c>
      <c r="D24" s="268" t="s">
        <v>413</v>
      </c>
      <c r="E24" s="268" t="s">
        <v>413</v>
      </c>
      <c r="F24" s="268" t="s">
        <v>413</v>
      </c>
      <c r="G24" s="269" t="s">
        <v>412</v>
      </c>
      <c r="H24" s="309"/>
      <c r="I24" s="309"/>
      <c r="J24" s="309"/>
      <c r="K24" s="164" t="s">
        <v>423</v>
      </c>
      <c r="L24" s="164" t="s">
        <v>46</v>
      </c>
      <c r="M24" s="170" t="s">
        <v>423</v>
      </c>
      <c r="N24" s="165" t="s">
        <v>46</v>
      </c>
      <c r="O24" s="164" t="s">
        <v>438</v>
      </c>
      <c r="P24" s="197" t="s">
        <v>46</v>
      </c>
      <c r="Q24" s="198"/>
    </row>
    <row r="25" spans="1:17" x14ac:dyDescent="0.35">
      <c r="A25" s="21">
        <v>18</v>
      </c>
      <c r="B25" s="14" t="s">
        <v>358</v>
      </c>
      <c r="C25" s="267" t="s">
        <v>284</v>
      </c>
      <c r="D25" s="268" t="s">
        <v>413</v>
      </c>
      <c r="E25" s="268" t="s">
        <v>412</v>
      </c>
      <c r="F25" s="268" t="s">
        <v>284</v>
      </c>
      <c r="G25" s="269" t="s">
        <v>413</v>
      </c>
      <c r="H25" s="309"/>
      <c r="I25" s="309"/>
      <c r="J25" s="309"/>
      <c r="K25" s="164" t="s">
        <v>248</v>
      </c>
      <c r="L25" s="164" t="s">
        <v>46</v>
      </c>
      <c r="M25" s="170" t="s">
        <v>247</v>
      </c>
      <c r="N25" s="165" t="s">
        <v>435</v>
      </c>
      <c r="O25" s="164" t="s">
        <v>438</v>
      </c>
      <c r="P25" s="197" t="s">
        <v>441</v>
      </c>
      <c r="Q25" s="198"/>
    </row>
    <row r="26" spans="1:17" x14ac:dyDescent="0.35">
      <c r="A26" s="21">
        <v>19</v>
      </c>
      <c r="B26" s="14" t="s">
        <v>358</v>
      </c>
      <c r="C26" s="267" t="s">
        <v>281</v>
      </c>
      <c r="D26" s="268" t="s">
        <v>284</v>
      </c>
      <c r="E26" s="268" t="s">
        <v>284</v>
      </c>
      <c r="F26" s="268" t="s">
        <v>284</v>
      </c>
      <c r="G26" s="269" t="s">
        <v>281</v>
      </c>
      <c r="H26" s="309"/>
      <c r="I26" s="309"/>
      <c r="J26" s="309"/>
      <c r="K26" s="164" t="s">
        <v>250</v>
      </c>
      <c r="L26" s="164" t="s">
        <v>46</v>
      </c>
      <c r="M26" s="170" t="s">
        <v>250</v>
      </c>
      <c r="N26" s="165" t="s">
        <v>435</v>
      </c>
      <c r="O26" s="164" t="s">
        <v>438</v>
      </c>
      <c r="P26" s="197" t="s">
        <v>442</v>
      </c>
      <c r="Q26" s="198"/>
    </row>
    <row r="27" spans="1:17" ht="29" x14ac:dyDescent="0.35">
      <c r="A27" s="21">
        <v>20</v>
      </c>
      <c r="B27" s="14" t="s">
        <v>359</v>
      </c>
      <c r="C27" s="267" t="s">
        <v>412</v>
      </c>
      <c r="D27" s="268" t="s">
        <v>281</v>
      </c>
      <c r="E27" s="268" t="s">
        <v>284</v>
      </c>
      <c r="F27" s="268" t="s">
        <v>284</v>
      </c>
      <c r="G27" s="269" t="s">
        <v>413</v>
      </c>
      <c r="H27" s="309"/>
      <c r="I27" s="309"/>
      <c r="J27" s="309"/>
      <c r="K27" s="164" t="s">
        <v>246</v>
      </c>
      <c r="L27" s="164" t="s">
        <v>448</v>
      </c>
      <c r="M27" s="170" t="s">
        <v>247</v>
      </c>
      <c r="N27" s="165" t="s">
        <v>435</v>
      </c>
      <c r="O27" s="164" t="s">
        <v>438</v>
      </c>
      <c r="P27" s="197" t="s">
        <v>441</v>
      </c>
      <c r="Q27" s="198"/>
    </row>
    <row r="28" spans="1:17" ht="29" x14ac:dyDescent="0.35">
      <c r="A28" s="21">
        <v>21</v>
      </c>
      <c r="B28" s="14" t="s">
        <v>360</v>
      </c>
      <c r="C28" s="267" t="s">
        <v>284</v>
      </c>
      <c r="D28" s="268" t="s">
        <v>412</v>
      </c>
      <c r="E28" s="268" t="s">
        <v>284</v>
      </c>
      <c r="F28" s="268" t="s">
        <v>284</v>
      </c>
      <c r="G28" s="269" t="s">
        <v>413</v>
      </c>
      <c r="H28" s="309"/>
      <c r="I28" s="309"/>
      <c r="J28" s="309"/>
      <c r="K28" s="164" t="s">
        <v>253</v>
      </c>
      <c r="L28" s="164" t="s">
        <v>46</v>
      </c>
      <c r="M28" s="170" t="s">
        <v>253</v>
      </c>
      <c r="N28" s="165" t="s">
        <v>444</v>
      </c>
      <c r="O28" s="164" t="s">
        <v>438</v>
      </c>
      <c r="P28" s="197" t="s">
        <v>442</v>
      </c>
      <c r="Q28" s="198"/>
    </row>
    <row r="29" spans="1:17" x14ac:dyDescent="0.35">
      <c r="A29" s="216" t="s">
        <v>761</v>
      </c>
      <c r="B29" s="14" t="s">
        <v>361</v>
      </c>
      <c r="C29" s="267" t="s">
        <v>413</v>
      </c>
      <c r="D29" s="268" t="s">
        <v>413</v>
      </c>
      <c r="E29" s="268" t="s">
        <v>413</v>
      </c>
      <c r="F29" s="268" t="s">
        <v>413</v>
      </c>
      <c r="G29" s="269" t="s">
        <v>281</v>
      </c>
      <c r="H29" s="309"/>
      <c r="I29" s="309"/>
      <c r="J29" s="309"/>
      <c r="K29" s="164" t="s">
        <v>442</v>
      </c>
      <c r="L29" s="164" t="s">
        <v>46</v>
      </c>
      <c r="M29" s="170" t="s">
        <v>442</v>
      </c>
      <c r="N29" s="165" t="s">
        <v>443</v>
      </c>
      <c r="O29" s="164" t="s">
        <v>438</v>
      </c>
      <c r="P29" s="197" t="s">
        <v>442</v>
      </c>
      <c r="Q29" s="198"/>
    </row>
    <row r="30" spans="1:17" x14ac:dyDescent="0.35">
      <c r="A30" s="216" t="s">
        <v>762</v>
      </c>
      <c r="B30" s="14" t="s">
        <v>361</v>
      </c>
      <c r="C30" s="267" t="s">
        <v>412</v>
      </c>
      <c r="D30" s="268" t="s">
        <v>284</v>
      </c>
      <c r="E30" s="268" t="s">
        <v>412</v>
      </c>
      <c r="F30" s="268" t="s">
        <v>412</v>
      </c>
      <c r="G30" s="269" t="s">
        <v>413</v>
      </c>
      <c r="H30" s="309"/>
      <c r="I30" s="309"/>
      <c r="J30" s="309"/>
      <c r="K30" s="164" t="s">
        <v>246</v>
      </c>
      <c r="L30" s="164" t="s">
        <v>445</v>
      </c>
      <c r="M30" s="170" t="s">
        <v>423</v>
      </c>
      <c r="N30" s="165" t="s">
        <v>435</v>
      </c>
      <c r="O30" s="164" t="s">
        <v>436</v>
      </c>
      <c r="P30" s="197" t="s">
        <v>46</v>
      </c>
      <c r="Q30" s="198"/>
    </row>
    <row r="31" spans="1:17" x14ac:dyDescent="0.35">
      <c r="A31" s="21">
        <v>23</v>
      </c>
      <c r="B31" s="14" t="s">
        <v>362</v>
      </c>
      <c r="C31" s="267" t="s">
        <v>412</v>
      </c>
      <c r="D31" s="268" t="s">
        <v>284</v>
      </c>
      <c r="E31" s="268" t="s">
        <v>412</v>
      </c>
      <c r="F31" s="268" t="s">
        <v>412</v>
      </c>
      <c r="G31" s="269" t="s">
        <v>413</v>
      </c>
      <c r="H31" s="309"/>
      <c r="I31" s="309"/>
      <c r="J31" s="309"/>
      <c r="K31" s="164" t="s">
        <v>423</v>
      </c>
      <c r="L31" s="164" t="s">
        <v>46</v>
      </c>
      <c r="M31" s="170" t="s">
        <v>423</v>
      </c>
      <c r="N31" s="165" t="s">
        <v>46</v>
      </c>
      <c r="O31" s="164" t="s">
        <v>436</v>
      </c>
      <c r="P31" s="197" t="s">
        <v>46</v>
      </c>
      <c r="Q31" s="198"/>
    </row>
    <row r="32" spans="1:17" x14ac:dyDescent="0.35">
      <c r="A32" s="21">
        <v>24</v>
      </c>
      <c r="B32" s="14" t="s">
        <v>363</v>
      </c>
      <c r="C32" s="267" t="s">
        <v>284</v>
      </c>
      <c r="D32" s="268" t="s">
        <v>412</v>
      </c>
      <c r="E32" s="268" t="s">
        <v>413</v>
      </c>
      <c r="F32" s="268" t="s">
        <v>413</v>
      </c>
      <c r="G32" s="269" t="s">
        <v>413</v>
      </c>
      <c r="H32" s="309"/>
      <c r="I32" s="309"/>
      <c r="J32" s="309"/>
      <c r="K32" s="164" t="s">
        <v>246</v>
      </c>
      <c r="L32" s="164" t="s">
        <v>449</v>
      </c>
      <c r="M32" s="170" t="s">
        <v>251</v>
      </c>
      <c r="N32" s="165" t="s">
        <v>435</v>
      </c>
      <c r="O32" s="164" t="s">
        <v>438</v>
      </c>
      <c r="P32" s="197" t="s">
        <v>439</v>
      </c>
      <c r="Q32" s="198"/>
    </row>
    <row r="33" spans="1:17" x14ac:dyDescent="0.35">
      <c r="A33" s="21">
        <v>25</v>
      </c>
      <c r="B33" s="14" t="s">
        <v>364</v>
      </c>
      <c r="C33" s="267" t="s">
        <v>284</v>
      </c>
      <c r="D33" s="268" t="s">
        <v>284</v>
      </c>
      <c r="E33" s="268" t="s">
        <v>281</v>
      </c>
      <c r="F33" s="268" t="s">
        <v>413</v>
      </c>
      <c r="G33" s="269" t="s">
        <v>412</v>
      </c>
      <c r="H33" s="309"/>
      <c r="I33" s="309"/>
      <c r="J33" s="309"/>
      <c r="K33" s="164" t="s">
        <v>246</v>
      </c>
      <c r="L33" s="164" t="s">
        <v>434</v>
      </c>
      <c r="M33" s="170" t="s">
        <v>423</v>
      </c>
      <c r="N33" s="165" t="s">
        <v>435</v>
      </c>
      <c r="O33" s="164" t="s">
        <v>436</v>
      </c>
      <c r="P33" s="197" t="s">
        <v>46</v>
      </c>
      <c r="Q33" s="198"/>
    </row>
    <row r="34" spans="1:17" x14ac:dyDescent="0.35">
      <c r="A34" s="21">
        <v>26</v>
      </c>
      <c r="B34" s="14" t="s">
        <v>365</v>
      </c>
      <c r="C34" s="267" t="s">
        <v>284</v>
      </c>
      <c r="D34" s="268" t="s">
        <v>413</v>
      </c>
      <c r="E34" s="268" t="s">
        <v>412</v>
      </c>
      <c r="F34" s="268" t="s">
        <v>413</v>
      </c>
      <c r="G34" s="269" t="s">
        <v>413</v>
      </c>
      <c r="H34" s="309"/>
      <c r="I34" s="309"/>
      <c r="J34" s="309"/>
      <c r="K34" s="164" t="s">
        <v>247</v>
      </c>
      <c r="L34" s="164" t="s">
        <v>46</v>
      </c>
      <c r="M34" s="170" t="s">
        <v>247</v>
      </c>
      <c r="N34" s="165" t="s">
        <v>46</v>
      </c>
      <c r="O34" s="164" t="s">
        <v>436</v>
      </c>
      <c r="P34" s="197" t="s">
        <v>46</v>
      </c>
      <c r="Q34" s="198"/>
    </row>
    <row r="35" spans="1:17" ht="29" x14ac:dyDescent="0.35">
      <c r="A35" s="21">
        <v>27</v>
      </c>
      <c r="B35" s="14" t="s">
        <v>142</v>
      </c>
      <c r="C35" s="267" t="s">
        <v>281</v>
      </c>
      <c r="D35" s="268" t="s">
        <v>284</v>
      </c>
      <c r="E35" s="268" t="s">
        <v>284</v>
      </c>
      <c r="F35" s="268" t="s">
        <v>413</v>
      </c>
      <c r="G35" s="269" t="s">
        <v>281</v>
      </c>
      <c r="H35" s="309"/>
      <c r="I35" s="309"/>
      <c r="J35" s="309"/>
      <c r="K35" s="164" t="s">
        <v>249</v>
      </c>
      <c r="L35" s="164" t="s">
        <v>46</v>
      </c>
      <c r="M35" s="170" t="s">
        <v>423</v>
      </c>
      <c r="N35" s="165" t="s">
        <v>435</v>
      </c>
      <c r="O35" s="164" t="s">
        <v>436</v>
      </c>
      <c r="P35" s="197" t="s">
        <v>46</v>
      </c>
      <c r="Q35" s="198"/>
    </row>
    <row r="36" spans="1:17" x14ac:dyDescent="0.35">
      <c r="A36" s="21">
        <v>28</v>
      </c>
      <c r="B36" s="14" t="s">
        <v>366</v>
      </c>
      <c r="C36" s="267" t="s">
        <v>412</v>
      </c>
      <c r="D36" s="268" t="s">
        <v>284</v>
      </c>
      <c r="E36" s="268" t="s">
        <v>284</v>
      </c>
      <c r="F36" s="268" t="s">
        <v>284</v>
      </c>
      <c r="G36" s="269" t="s">
        <v>413</v>
      </c>
      <c r="H36" s="309"/>
      <c r="I36" s="309"/>
      <c r="J36" s="309"/>
      <c r="K36" s="164" t="s">
        <v>246</v>
      </c>
      <c r="L36" s="164" t="s">
        <v>437</v>
      </c>
      <c r="M36" s="170" t="s">
        <v>423</v>
      </c>
      <c r="N36" s="165" t="s">
        <v>435</v>
      </c>
      <c r="O36" s="164" t="s">
        <v>436</v>
      </c>
      <c r="P36" s="197" t="s">
        <v>46</v>
      </c>
      <c r="Q36" s="198"/>
    </row>
    <row r="37" spans="1:17" ht="29" x14ac:dyDescent="0.35">
      <c r="A37" s="216" t="s">
        <v>763</v>
      </c>
      <c r="B37" s="14" t="s">
        <v>367</v>
      </c>
      <c r="C37" s="267" t="s">
        <v>284</v>
      </c>
      <c r="D37" s="268" t="s">
        <v>281</v>
      </c>
      <c r="E37" s="268" t="s">
        <v>412</v>
      </c>
      <c r="F37" s="268" t="s">
        <v>412</v>
      </c>
      <c r="G37" s="269" t="s">
        <v>284</v>
      </c>
      <c r="H37" s="309"/>
      <c r="I37" s="309"/>
      <c r="J37" s="309"/>
      <c r="K37" s="164" t="s">
        <v>253</v>
      </c>
      <c r="L37" s="164" t="s">
        <v>46</v>
      </c>
      <c r="M37" s="170" t="s">
        <v>251</v>
      </c>
      <c r="N37" s="165" t="s">
        <v>443</v>
      </c>
      <c r="O37" s="164" t="s">
        <v>438</v>
      </c>
      <c r="P37" s="197" t="s">
        <v>442</v>
      </c>
      <c r="Q37" s="198"/>
    </row>
    <row r="38" spans="1:17" ht="29" x14ac:dyDescent="0.35">
      <c r="A38" s="216" t="s">
        <v>764</v>
      </c>
      <c r="B38" s="14" t="s">
        <v>367</v>
      </c>
      <c r="C38" s="267" t="s">
        <v>413</v>
      </c>
      <c r="D38" s="268" t="s">
        <v>413</v>
      </c>
      <c r="E38" s="268" t="s">
        <v>413</v>
      </c>
      <c r="F38" s="268" t="s">
        <v>281</v>
      </c>
      <c r="G38" s="269" t="s">
        <v>413</v>
      </c>
      <c r="H38" s="309"/>
      <c r="I38" s="309"/>
      <c r="J38" s="309"/>
      <c r="K38" s="164" t="s">
        <v>253</v>
      </c>
      <c r="L38" s="171" t="s">
        <v>46</v>
      </c>
      <c r="M38" s="170" t="s">
        <v>423</v>
      </c>
      <c r="N38" s="165" t="s">
        <v>444</v>
      </c>
      <c r="O38" s="164" t="s">
        <v>438</v>
      </c>
      <c r="P38" s="197" t="s">
        <v>441</v>
      </c>
      <c r="Q38" s="198"/>
    </row>
    <row r="39" spans="1:17" x14ac:dyDescent="0.35">
      <c r="A39" s="216" t="s">
        <v>765</v>
      </c>
      <c r="B39" s="14" t="s">
        <v>367</v>
      </c>
      <c r="C39" s="267" t="s">
        <v>284</v>
      </c>
      <c r="D39" s="268" t="s">
        <v>284</v>
      </c>
      <c r="E39" s="268" t="s">
        <v>412</v>
      </c>
      <c r="F39" s="268" t="s">
        <v>413</v>
      </c>
      <c r="G39" s="269" t="s">
        <v>413</v>
      </c>
      <c r="H39" s="309"/>
      <c r="I39" s="309"/>
      <c r="J39" s="309"/>
      <c r="K39" s="164" t="s">
        <v>247</v>
      </c>
      <c r="L39" s="164" t="s">
        <v>46</v>
      </c>
      <c r="M39" s="170" t="s">
        <v>251</v>
      </c>
      <c r="N39" s="165" t="s">
        <v>435</v>
      </c>
      <c r="O39" s="164" t="s">
        <v>438</v>
      </c>
      <c r="P39" s="197" t="s">
        <v>439</v>
      </c>
      <c r="Q39" s="198"/>
    </row>
    <row r="40" spans="1:17" x14ac:dyDescent="0.35">
      <c r="A40" s="21">
        <v>30</v>
      </c>
      <c r="B40" s="14" t="s">
        <v>373</v>
      </c>
      <c r="C40" s="267" t="s">
        <v>284</v>
      </c>
      <c r="D40" s="268" t="s">
        <v>413</v>
      </c>
      <c r="E40" s="268" t="s">
        <v>413</v>
      </c>
      <c r="F40" s="268" t="s">
        <v>413</v>
      </c>
      <c r="G40" s="269" t="s">
        <v>412</v>
      </c>
      <c r="H40" s="309"/>
      <c r="I40" s="309"/>
      <c r="J40" s="309"/>
      <c r="K40" s="164" t="s">
        <v>247</v>
      </c>
      <c r="L40" s="164" t="s">
        <v>46</v>
      </c>
      <c r="M40" s="170" t="s">
        <v>248</v>
      </c>
      <c r="N40" s="165" t="s">
        <v>435</v>
      </c>
      <c r="O40" s="164" t="s">
        <v>438</v>
      </c>
      <c r="P40" s="197" t="s">
        <v>439</v>
      </c>
      <c r="Q40" s="198"/>
    </row>
    <row r="41" spans="1:17" ht="29" x14ac:dyDescent="0.35">
      <c r="A41" s="21">
        <v>31</v>
      </c>
      <c r="B41" s="14" t="s">
        <v>368</v>
      </c>
      <c r="C41" s="267" t="s">
        <v>412</v>
      </c>
      <c r="D41" s="268" t="s">
        <v>284</v>
      </c>
      <c r="E41" s="268" t="s">
        <v>284</v>
      </c>
      <c r="F41" s="268" t="s">
        <v>413</v>
      </c>
      <c r="G41" s="269" t="s">
        <v>413</v>
      </c>
      <c r="H41" s="309"/>
      <c r="I41" s="309"/>
      <c r="J41" s="309"/>
      <c r="K41" s="164" t="s">
        <v>253</v>
      </c>
      <c r="L41" s="164" t="s">
        <v>46</v>
      </c>
      <c r="M41" s="170" t="s">
        <v>253</v>
      </c>
      <c r="N41" s="165" t="s">
        <v>444</v>
      </c>
      <c r="O41" s="164" t="s">
        <v>438</v>
      </c>
      <c r="P41" s="197" t="s">
        <v>442</v>
      </c>
      <c r="Q41" s="198"/>
    </row>
    <row r="42" spans="1:17" x14ac:dyDescent="0.35">
      <c r="A42" s="21">
        <v>32</v>
      </c>
      <c r="B42" s="14" t="s">
        <v>153</v>
      </c>
      <c r="C42" s="267" t="s">
        <v>412</v>
      </c>
      <c r="D42" s="268" t="s">
        <v>412</v>
      </c>
      <c r="E42" s="268" t="s">
        <v>413</v>
      </c>
      <c r="F42" s="268" t="s">
        <v>413</v>
      </c>
      <c r="G42" s="269" t="s">
        <v>413</v>
      </c>
      <c r="H42" s="309"/>
      <c r="I42" s="309"/>
      <c r="J42" s="309"/>
      <c r="K42" s="164" t="s">
        <v>246</v>
      </c>
      <c r="L42" s="164" t="s">
        <v>437</v>
      </c>
      <c r="M42" s="170" t="s">
        <v>247</v>
      </c>
      <c r="N42" s="165" t="s">
        <v>435</v>
      </c>
      <c r="O42" s="164" t="s">
        <v>436</v>
      </c>
      <c r="P42" s="197" t="s">
        <v>46</v>
      </c>
      <c r="Q42" s="198"/>
    </row>
    <row r="43" spans="1:17" ht="29" x14ac:dyDescent="0.35">
      <c r="A43" s="21">
        <v>33</v>
      </c>
      <c r="B43" s="14" t="s">
        <v>369</v>
      </c>
      <c r="C43" s="267" t="s">
        <v>284</v>
      </c>
      <c r="D43" s="268" t="s">
        <v>284</v>
      </c>
      <c r="E43" s="268" t="s">
        <v>412</v>
      </c>
      <c r="F43" s="268" t="s">
        <v>413</v>
      </c>
      <c r="G43" s="269" t="s">
        <v>413</v>
      </c>
      <c r="H43" s="309"/>
      <c r="I43" s="309"/>
      <c r="J43" s="309"/>
      <c r="K43" s="164" t="s">
        <v>248</v>
      </c>
      <c r="L43" s="164" t="s">
        <v>46</v>
      </c>
      <c r="M43" s="170" t="s">
        <v>423</v>
      </c>
      <c r="N43" s="165" t="s">
        <v>435</v>
      </c>
      <c r="O43" s="164" t="s">
        <v>438</v>
      </c>
      <c r="P43" s="197" t="s">
        <v>441</v>
      </c>
      <c r="Q43" s="198"/>
    </row>
    <row r="44" spans="1:17" x14ac:dyDescent="0.35">
      <c r="A44" s="21">
        <v>34</v>
      </c>
      <c r="B44" s="14" t="s">
        <v>371</v>
      </c>
      <c r="C44" s="267" t="s">
        <v>284</v>
      </c>
      <c r="D44" s="268" t="s">
        <v>284</v>
      </c>
      <c r="E44" s="268" t="s">
        <v>284</v>
      </c>
      <c r="F44" s="268" t="s">
        <v>413</v>
      </c>
      <c r="G44" s="269" t="s">
        <v>412</v>
      </c>
      <c r="H44" s="309"/>
      <c r="I44" s="309"/>
      <c r="J44" s="309"/>
      <c r="K44" s="164" t="s">
        <v>248</v>
      </c>
      <c r="L44" s="164" t="s">
        <v>46</v>
      </c>
      <c r="M44" s="170" t="s">
        <v>423</v>
      </c>
      <c r="N44" s="165" t="s">
        <v>435</v>
      </c>
      <c r="O44" s="164" t="s">
        <v>438</v>
      </c>
      <c r="P44" s="197" t="s">
        <v>441</v>
      </c>
      <c r="Q44" s="198"/>
    </row>
    <row r="45" spans="1:17" x14ac:dyDescent="0.35">
      <c r="A45" s="21">
        <v>35</v>
      </c>
      <c r="B45" s="14" t="s">
        <v>163</v>
      </c>
      <c r="C45" s="267" t="s">
        <v>412</v>
      </c>
      <c r="D45" s="268" t="s">
        <v>284</v>
      </c>
      <c r="E45" s="268" t="s">
        <v>281</v>
      </c>
      <c r="F45" s="268" t="s">
        <v>281</v>
      </c>
      <c r="G45" s="269" t="s">
        <v>281</v>
      </c>
      <c r="H45" s="309"/>
      <c r="I45" s="309"/>
      <c r="J45" s="309"/>
      <c r="K45" s="164" t="s">
        <v>247</v>
      </c>
      <c r="L45" s="164" t="s">
        <v>46</v>
      </c>
      <c r="M45" s="170" t="s">
        <v>251</v>
      </c>
      <c r="N45" s="165" t="s">
        <v>435</v>
      </c>
      <c r="O45" s="164" t="s">
        <v>438</v>
      </c>
      <c r="P45" s="197" t="s">
        <v>439</v>
      </c>
      <c r="Q45" s="198"/>
    </row>
    <row r="46" spans="1:17" ht="15" thickBot="1" x14ac:dyDescent="0.4">
      <c r="A46" s="21">
        <v>36</v>
      </c>
      <c r="B46" s="14" t="s">
        <v>372</v>
      </c>
      <c r="C46" s="297" t="s">
        <v>284</v>
      </c>
      <c r="D46" s="298" t="s">
        <v>284</v>
      </c>
      <c r="E46" s="298" t="s">
        <v>281</v>
      </c>
      <c r="F46" s="298" t="s">
        <v>284</v>
      </c>
      <c r="G46" s="299" t="s">
        <v>284</v>
      </c>
      <c r="H46" s="309"/>
      <c r="J46" s="309"/>
      <c r="K46" s="164" t="s">
        <v>248</v>
      </c>
      <c r="L46" s="164" t="s">
        <v>46</v>
      </c>
      <c r="M46" s="178" t="s">
        <v>423</v>
      </c>
      <c r="N46" s="179" t="s">
        <v>435</v>
      </c>
      <c r="O46" s="210" t="s">
        <v>438</v>
      </c>
      <c r="P46" s="211" t="s">
        <v>441</v>
      </c>
      <c r="Q46" s="198"/>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46"/>
  <sheetViews>
    <sheetView workbookViewId="0">
      <selection activeCell="A2" sqref="A2"/>
    </sheetView>
  </sheetViews>
  <sheetFormatPr defaultColWidth="9.1796875" defaultRowHeight="14.5" x14ac:dyDescent="0.35"/>
  <cols>
    <col min="1" max="1" width="8.7265625" style="19" customWidth="1"/>
    <col min="2" max="2" width="15.7265625" style="19" customWidth="1"/>
    <col min="3" max="3" width="28.81640625" style="21" customWidth="1"/>
    <col min="4" max="4" width="32.26953125" style="21" customWidth="1"/>
    <col min="5" max="5" width="9.1796875" style="21"/>
    <col min="6" max="6" width="13.1796875" style="21" customWidth="1"/>
    <col min="7" max="7" width="17.1796875" style="21" customWidth="1"/>
    <col min="8" max="8" width="10.1796875" style="21" customWidth="1"/>
    <col min="9" max="9" width="19.453125" style="21" customWidth="1"/>
    <col min="10" max="10" width="15.1796875" style="21" customWidth="1"/>
    <col min="11" max="11" width="21.1796875" style="21" customWidth="1"/>
    <col min="12" max="12" width="19.54296875" style="21" customWidth="1"/>
    <col min="13" max="13" width="20.54296875" style="21" customWidth="1"/>
    <col min="14" max="14" width="18" style="21" customWidth="1"/>
    <col min="15" max="15" width="13.453125" style="21" customWidth="1"/>
    <col min="16" max="16" width="14.1796875" style="21" customWidth="1"/>
    <col min="17" max="17" width="9.1796875" style="21"/>
    <col min="18" max="18" width="16.81640625" style="3" customWidth="1"/>
    <col min="19" max="20" width="9.1796875" style="21"/>
    <col min="21" max="21" width="12.81640625" style="21" customWidth="1"/>
    <col min="22" max="22" width="20.1796875" style="21" customWidth="1"/>
    <col min="23" max="23" width="14.81640625" style="21" customWidth="1"/>
    <col min="24" max="24" width="14.81640625" style="248" customWidth="1"/>
    <col min="25" max="25" width="19.26953125" style="21" customWidth="1"/>
    <col min="26" max="26" width="16.54296875" style="21" customWidth="1"/>
    <col min="27" max="27" width="12.81640625" style="21" customWidth="1"/>
    <col min="28" max="28" width="13.54296875" style="21" customWidth="1"/>
    <col min="29" max="29" width="12.54296875" style="21" customWidth="1"/>
    <col min="30" max="30" width="17.1796875" style="21" customWidth="1"/>
    <col min="31" max="31" width="15.54296875" style="21" customWidth="1"/>
    <col min="32" max="32" width="19.54296875" style="21" customWidth="1"/>
    <col min="33" max="33" width="16.26953125" style="21" customWidth="1"/>
    <col min="34" max="34" width="11.7265625" style="21" customWidth="1"/>
    <col min="35" max="35" width="16.453125" style="21" customWidth="1"/>
    <col min="36" max="36" width="10.81640625" style="21" customWidth="1"/>
    <col min="37" max="37" width="14.1796875" style="21" customWidth="1"/>
    <col min="38" max="38" width="12.26953125" style="21" customWidth="1"/>
    <col min="39" max="16384" width="9.1796875" style="21"/>
  </cols>
  <sheetData>
    <row r="1" spans="1:38" x14ac:dyDescent="0.35">
      <c r="A1" s="180" t="s">
        <v>0</v>
      </c>
      <c r="D1" s="180"/>
    </row>
    <row r="2" spans="1:38" x14ac:dyDescent="0.35">
      <c r="A2" s="180" t="s">
        <v>408</v>
      </c>
    </row>
    <row r="3" spans="1:38" x14ac:dyDescent="0.35">
      <c r="A3" s="181"/>
    </row>
    <row r="4" spans="1:38" ht="15" thickBot="1" x14ac:dyDescent="0.4">
      <c r="C4" s="180" t="s">
        <v>757</v>
      </c>
      <c r="H4" s="180" t="s">
        <v>551</v>
      </c>
      <c r="U4" s="314" t="s">
        <v>560</v>
      </c>
      <c r="Z4" s="180" t="s">
        <v>559</v>
      </c>
    </row>
    <row r="5" spans="1:38" ht="58.5" thickBot="1" x14ac:dyDescent="0.4">
      <c r="A5" s="254" t="s">
        <v>17</v>
      </c>
      <c r="B5" s="237" t="s">
        <v>173</v>
      </c>
      <c r="C5" s="315" t="s">
        <v>210</v>
      </c>
      <c r="D5" s="315" t="s">
        <v>211</v>
      </c>
      <c r="E5" s="182"/>
      <c r="F5" s="188" t="s">
        <v>457</v>
      </c>
      <c r="G5" s="191" t="s">
        <v>458</v>
      </c>
      <c r="H5" s="316" t="s">
        <v>459</v>
      </c>
      <c r="I5" s="317" t="s">
        <v>460</v>
      </c>
      <c r="J5" s="317" t="s">
        <v>461</v>
      </c>
      <c r="K5" s="317" t="s">
        <v>462</v>
      </c>
      <c r="L5" s="317" t="s">
        <v>463</v>
      </c>
      <c r="M5" s="317" t="s">
        <v>464</v>
      </c>
      <c r="N5" s="317" t="s">
        <v>465</v>
      </c>
      <c r="O5" s="317" t="s">
        <v>466</v>
      </c>
      <c r="P5" s="317" t="s">
        <v>467</v>
      </c>
      <c r="Q5" s="317" t="s">
        <v>468</v>
      </c>
      <c r="R5" s="317" t="s">
        <v>469</v>
      </c>
      <c r="S5" s="19"/>
      <c r="U5" s="164" t="s">
        <v>552</v>
      </c>
      <c r="V5" s="268" t="s">
        <v>553</v>
      </c>
      <c r="W5" s="164" t="s">
        <v>554</v>
      </c>
      <c r="X5" s="198"/>
      <c r="Y5" s="318" t="s">
        <v>752</v>
      </c>
      <c r="Z5" s="189" t="s">
        <v>458</v>
      </c>
      <c r="AA5" s="239" t="s">
        <v>459</v>
      </c>
      <c r="AB5" s="239" t="s">
        <v>460</v>
      </c>
      <c r="AC5" s="239" t="s">
        <v>461</v>
      </c>
      <c r="AD5" s="239" t="s">
        <v>462</v>
      </c>
      <c r="AE5" s="239" t="s">
        <v>463</v>
      </c>
      <c r="AF5" s="239" t="s">
        <v>464</v>
      </c>
      <c r="AG5" s="239" t="s">
        <v>465</v>
      </c>
      <c r="AH5" s="239" t="s">
        <v>466</v>
      </c>
      <c r="AI5" s="239" t="s">
        <v>467</v>
      </c>
      <c r="AJ5" s="239" t="s">
        <v>468</v>
      </c>
      <c r="AK5" s="33" t="s">
        <v>469</v>
      </c>
      <c r="AL5" s="19"/>
    </row>
    <row r="6" spans="1:38" ht="58" x14ac:dyDescent="0.35">
      <c r="A6" s="21">
        <v>1</v>
      </c>
      <c r="B6" s="14" t="s">
        <v>77</v>
      </c>
      <c r="C6" s="19" t="s">
        <v>470</v>
      </c>
      <c r="D6" s="19" t="s">
        <v>471</v>
      </c>
      <c r="E6" s="19"/>
      <c r="F6" s="319">
        <f>COUNTIF(H6:Q6,"Y")</f>
        <v>3</v>
      </c>
      <c r="G6" s="273" t="s">
        <v>412</v>
      </c>
      <c r="H6" s="19" t="s">
        <v>412</v>
      </c>
      <c r="I6" s="19" t="s">
        <v>284</v>
      </c>
      <c r="J6" s="19" t="s">
        <v>281</v>
      </c>
      <c r="K6" s="19" t="s">
        <v>412</v>
      </c>
      <c r="L6" s="19" t="s">
        <v>413</v>
      </c>
      <c r="M6" s="19" t="s">
        <v>413</v>
      </c>
      <c r="N6" s="19" t="s">
        <v>413</v>
      </c>
      <c r="O6" s="19" t="s">
        <v>413</v>
      </c>
      <c r="P6" s="19" t="s">
        <v>413</v>
      </c>
      <c r="Q6" s="19" t="s">
        <v>413</v>
      </c>
      <c r="R6" s="18" t="s">
        <v>472</v>
      </c>
      <c r="S6" s="19"/>
      <c r="U6" s="320" t="s">
        <v>555</v>
      </c>
      <c r="V6" s="321">
        <f>COUNTIF(F6:F46,"0")</f>
        <v>17</v>
      </c>
      <c r="W6" s="322">
        <f t="shared" ref="W6:W12" si="0">V6/36*100</f>
        <v>47.222222222222221</v>
      </c>
      <c r="X6" s="323"/>
      <c r="Y6" s="271" t="s">
        <v>347</v>
      </c>
      <c r="Z6" s="171">
        <f t="shared" ref="Z6:AJ6" si="1">COUNTIF(G6:G46,"Y")</f>
        <v>20</v>
      </c>
      <c r="AA6" s="171">
        <f t="shared" si="1"/>
        <v>6</v>
      </c>
      <c r="AB6" s="164">
        <f t="shared" si="1"/>
        <v>12</v>
      </c>
      <c r="AC6" s="164">
        <f t="shared" si="1"/>
        <v>14</v>
      </c>
      <c r="AD6" s="164">
        <f t="shared" si="1"/>
        <v>5</v>
      </c>
      <c r="AE6" s="164">
        <f t="shared" si="1"/>
        <v>6</v>
      </c>
      <c r="AF6" s="164">
        <f t="shared" si="1"/>
        <v>1</v>
      </c>
      <c r="AG6" s="164">
        <f t="shared" si="1"/>
        <v>3</v>
      </c>
      <c r="AH6" s="164">
        <f t="shared" si="1"/>
        <v>2</v>
      </c>
      <c r="AI6" s="164">
        <f t="shared" si="1"/>
        <v>7</v>
      </c>
      <c r="AJ6" s="164">
        <f t="shared" si="1"/>
        <v>1</v>
      </c>
      <c r="AK6" s="324" t="s">
        <v>751</v>
      </c>
    </row>
    <row r="7" spans="1:38" x14ac:dyDescent="0.35">
      <c r="A7" s="21">
        <v>2</v>
      </c>
      <c r="B7" s="14" t="s">
        <v>348</v>
      </c>
      <c r="C7" s="19" t="s">
        <v>473</v>
      </c>
      <c r="D7" s="19" t="s">
        <v>474</v>
      </c>
      <c r="E7" s="19"/>
      <c r="F7" s="319">
        <f t="shared" ref="F7:F16" si="2">COUNTIF(H7:Q7,"Y")</f>
        <v>0</v>
      </c>
      <c r="G7" s="273" t="s">
        <v>413</v>
      </c>
      <c r="H7" s="19" t="s">
        <v>284</v>
      </c>
      <c r="I7" s="19" t="s">
        <v>284</v>
      </c>
      <c r="J7" s="19" t="s">
        <v>284</v>
      </c>
      <c r="K7" s="19" t="s">
        <v>284</v>
      </c>
      <c r="L7" s="19" t="s">
        <v>284</v>
      </c>
      <c r="M7" s="19" t="s">
        <v>284</v>
      </c>
      <c r="N7" s="19" t="s">
        <v>284</v>
      </c>
      <c r="O7" s="19" t="s">
        <v>284</v>
      </c>
      <c r="P7" s="19" t="s">
        <v>284</v>
      </c>
      <c r="Q7" s="19" t="s">
        <v>284</v>
      </c>
      <c r="R7" s="18" t="s">
        <v>46</v>
      </c>
      <c r="S7" s="19"/>
      <c r="U7" s="164">
        <v>1</v>
      </c>
      <c r="V7" s="325">
        <f>COUNTIF(F6:F46,"1")</f>
        <v>2</v>
      </c>
      <c r="W7" s="322">
        <f t="shared" si="0"/>
        <v>5.5555555555555554</v>
      </c>
      <c r="X7" s="323"/>
      <c r="Y7" s="271" t="s">
        <v>377</v>
      </c>
      <c r="Z7" s="164">
        <f t="shared" ref="Z7:AK7" si="3">COUNTIF(G6:G46,"n")</f>
        <v>21</v>
      </c>
      <c r="AA7" s="164">
        <f t="shared" si="3"/>
        <v>19</v>
      </c>
      <c r="AB7" s="164">
        <f t="shared" si="3"/>
        <v>14</v>
      </c>
      <c r="AC7" s="164">
        <f t="shared" si="3"/>
        <v>11</v>
      </c>
      <c r="AD7" s="164">
        <f t="shared" si="3"/>
        <v>23</v>
      </c>
      <c r="AE7" s="164">
        <f t="shared" si="3"/>
        <v>19</v>
      </c>
      <c r="AF7" s="164">
        <f t="shared" si="3"/>
        <v>27</v>
      </c>
      <c r="AG7" s="164">
        <f t="shared" si="3"/>
        <v>25</v>
      </c>
      <c r="AH7" s="164">
        <f t="shared" si="3"/>
        <v>26</v>
      </c>
      <c r="AI7" s="164">
        <f t="shared" si="3"/>
        <v>21</v>
      </c>
      <c r="AJ7" s="164">
        <f t="shared" si="3"/>
        <v>27</v>
      </c>
      <c r="AK7" s="197">
        <f t="shared" si="3"/>
        <v>0</v>
      </c>
      <c r="AL7" s="19"/>
    </row>
    <row r="8" spans="1:38" x14ac:dyDescent="0.35">
      <c r="A8" s="21">
        <v>3</v>
      </c>
      <c r="B8" s="14" t="s">
        <v>78</v>
      </c>
      <c r="C8" s="19" t="s">
        <v>475</v>
      </c>
      <c r="D8" s="19" t="s">
        <v>423</v>
      </c>
      <c r="E8" s="19"/>
      <c r="F8" s="319">
        <f t="shared" si="2"/>
        <v>0</v>
      </c>
      <c r="G8" s="273" t="s">
        <v>413</v>
      </c>
      <c r="H8" s="19" t="s">
        <v>284</v>
      </c>
      <c r="I8" s="19" t="s">
        <v>284</v>
      </c>
      <c r="J8" s="19" t="s">
        <v>284</v>
      </c>
      <c r="K8" s="19" t="s">
        <v>284</v>
      </c>
      <c r="L8" s="19" t="s">
        <v>284</v>
      </c>
      <c r="M8" s="19" t="s">
        <v>284</v>
      </c>
      <c r="N8" s="19" t="s">
        <v>284</v>
      </c>
      <c r="O8" s="19" t="s">
        <v>284</v>
      </c>
      <c r="P8" s="19" t="s">
        <v>284</v>
      </c>
      <c r="Q8" s="19" t="s">
        <v>284</v>
      </c>
      <c r="R8" s="18" t="s">
        <v>46</v>
      </c>
      <c r="S8" s="19"/>
      <c r="U8" s="164">
        <v>2</v>
      </c>
      <c r="V8" s="321">
        <f>COUNTIF(F6:F46,"2")</f>
        <v>6</v>
      </c>
      <c r="W8" s="322">
        <f t="shared" si="0"/>
        <v>16.666666666666664</v>
      </c>
      <c r="X8" s="323"/>
      <c r="Y8" s="271" t="s">
        <v>423</v>
      </c>
      <c r="Z8" s="164">
        <f t="shared" ref="Z8:AK8" si="4">COUNTIF(G6:G46,"blank")</f>
        <v>0</v>
      </c>
      <c r="AA8" s="164">
        <f t="shared" si="4"/>
        <v>0</v>
      </c>
      <c r="AB8" s="164">
        <f t="shared" si="4"/>
        <v>0</v>
      </c>
      <c r="AC8" s="164">
        <f t="shared" si="4"/>
        <v>0</v>
      </c>
      <c r="AD8" s="164">
        <f t="shared" si="4"/>
        <v>0</v>
      </c>
      <c r="AE8" s="164">
        <f t="shared" si="4"/>
        <v>0</v>
      </c>
      <c r="AF8" s="164">
        <f t="shared" si="4"/>
        <v>0</v>
      </c>
      <c r="AG8" s="164">
        <f t="shared" si="4"/>
        <v>0</v>
      </c>
      <c r="AH8" s="164">
        <f t="shared" si="4"/>
        <v>0</v>
      </c>
      <c r="AI8" s="164">
        <f t="shared" si="4"/>
        <v>0</v>
      </c>
      <c r="AJ8" s="164">
        <f t="shared" si="4"/>
        <v>0</v>
      </c>
      <c r="AK8" s="197">
        <f t="shared" si="4"/>
        <v>0</v>
      </c>
      <c r="AL8" s="19"/>
    </row>
    <row r="9" spans="1:38" x14ac:dyDescent="0.35">
      <c r="A9" s="21">
        <v>4</v>
      </c>
      <c r="B9" s="14" t="s">
        <v>80</v>
      </c>
      <c r="C9" s="19" t="s">
        <v>476</v>
      </c>
      <c r="D9" s="19" t="s">
        <v>423</v>
      </c>
      <c r="E9" s="19"/>
      <c r="F9" s="319">
        <f t="shared" si="2"/>
        <v>2</v>
      </c>
      <c r="G9" s="273" t="s">
        <v>281</v>
      </c>
      <c r="H9" s="19" t="s">
        <v>284</v>
      </c>
      <c r="I9" s="19" t="s">
        <v>284</v>
      </c>
      <c r="J9" s="19" t="s">
        <v>284</v>
      </c>
      <c r="K9" s="19" t="s">
        <v>284</v>
      </c>
      <c r="L9" s="19" t="s">
        <v>284</v>
      </c>
      <c r="M9" s="19" t="s">
        <v>281</v>
      </c>
      <c r="N9" s="19" t="s">
        <v>281</v>
      </c>
      <c r="O9" s="19" t="s">
        <v>284</v>
      </c>
      <c r="P9" s="19" t="s">
        <v>284</v>
      </c>
      <c r="Q9" s="19" t="s">
        <v>284</v>
      </c>
      <c r="R9" s="18" t="s">
        <v>46</v>
      </c>
      <c r="S9" s="19"/>
      <c r="U9" s="164">
        <v>3</v>
      </c>
      <c r="V9" s="321">
        <f>COUNTIF(F6:F46,"3")</f>
        <v>5</v>
      </c>
      <c r="W9" s="322">
        <f t="shared" si="0"/>
        <v>13.888888888888889</v>
      </c>
      <c r="X9" s="323"/>
      <c r="Y9" s="271" t="s">
        <v>556</v>
      </c>
      <c r="Z9" s="164">
        <f t="shared" ref="Z9:AK9" si="5">COUNTIF(G6:G46,"unclear")</f>
        <v>0</v>
      </c>
      <c r="AA9" s="164">
        <f t="shared" si="5"/>
        <v>0</v>
      </c>
      <c r="AB9" s="164">
        <f t="shared" si="5"/>
        <v>0</v>
      </c>
      <c r="AC9" s="164">
        <f t="shared" si="5"/>
        <v>1</v>
      </c>
      <c r="AD9" s="164">
        <f t="shared" si="5"/>
        <v>0</v>
      </c>
      <c r="AE9" s="164">
        <f t="shared" si="5"/>
        <v>4</v>
      </c>
      <c r="AF9" s="164">
        <f t="shared" si="5"/>
        <v>0</v>
      </c>
      <c r="AG9" s="164">
        <f t="shared" si="5"/>
        <v>0</v>
      </c>
      <c r="AH9" s="164">
        <f t="shared" si="5"/>
        <v>0</v>
      </c>
      <c r="AI9" s="164">
        <f t="shared" si="5"/>
        <v>0</v>
      </c>
      <c r="AJ9" s="164">
        <f t="shared" si="5"/>
        <v>0</v>
      </c>
      <c r="AK9" s="197">
        <f t="shared" si="5"/>
        <v>0</v>
      </c>
      <c r="AL9" s="19"/>
    </row>
    <row r="10" spans="1:38" ht="15" thickBot="1" x14ac:dyDescent="0.4">
      <c r="A10" s="21">
        <v>5</v>
      </c>
      <c r="B10" s="14" t="s">
        <v>349</v>
      </c>
      <c r="C10" s="19" t="s">
        <v>477</v>
      </c>
      <c r="D10" s="19" t="s">
        <v>478</v>
      </c>
      <c r="E10" s="19"/>
      <c r="F10" s="319">
        <f t="shared" si="2"/>
        <v>0</v>
      </c>
      <c r="G10" s="273" t="s">
        <v>284</v>
      </c>
      <c r="H10" s="19" t="s">
        <v>284</v>
      </c>
      <c r="I10" s="19" t="s">
        <v>284</v>
      </c>
      <c r="J10" s="19" t="s">
        <v>413</v>
      </c>
      <c r="K10" s="19" t="s">
        <v>284</v>
      </c>
      <c r="L10" s="19" t="s">
        <v>284</v>
      </c>
      <c r="M10" s="19" t="s">
        <v>284</v>
      </c>
      <c r="N10" s="19" t="s">
        <v>284</v>
      </c>
      <c r="O10" s="19" t="s">
        <v>284</v>
      </c>
      <c r="P10" s="19" t="s">
        <v>284</v>
      </c>
      <c r="Q10" s="19" t="s">
        <v>284</v>
      </c>
      <c r="R10" s="18" t="s">
        <v>46</v>
      </c>
      <c r="S10" s="19"/>
      <c r="U10" s="164">
        <v>4</v>
      </c>
      <c r="V10" s="321">
        <f>COUNTIF(F6:F46,"4")</f>
        <v>3</v>
      </c>
      <c r="W10" s="322">
        <f t="shared" si="0"/>
        <v>8.3333333333333321</v>
      </c>
      <c r="X10" s="323"/>
      <c r="Y10" s="300" t="s">
        <v>327</v>
      </c>
      <c r="Z10" s="326">
        <f t="shared" ref="Z10:AK10" si="6">COUNTIF(G6:G46,"n/a")</f>
        <v>0</v>
      </c>
      <c r="AA10" s="326">
        <f t="shared" si="6"/>
        <v>0</v>
      </c>
      <c r="AB10" s="326">
        <f t="shared" si="6"/>
        <v>1</v>
      </c>
      <c r="AC10" s="326">
        <f t="shared" si="6"/>
        <v>1</v>
      </c>
      <c r="AD10" s="326">
        <f t="shared" si="6"/>
        <v>0</v>
      </c>
      <c r="AE10" s="326">
        <f t="shared" si="6"/>
        <v>0</v>
      </c>
      <c r="AF10" s="326">
        <f t="shared" si="6"/>
        <v>0</v>
      </c>
      <c r="AG10" s="326">
        <f t="shared" si="6"/>
        <v>0</v>
      </c>
      <c r="AH10" s="326">
        <f t="shared" si="6"/>
        <v>0</v>
      </c>
      <c r="AI10" s="326">
        <f t="shared" si="6"/>
        <v>0</v>
      </c>
      <c r="AJ10" s="326">
        <f t="shared" si="6"/>
        <v>0</v>
      </c>
      <c r="AK10" s="327">
        <f t="shared" si="6"/>
        <v>0</v>
      </c>
      <c r="AL10" s="19"/>
    </row>
    <row r="11" spans="1:38" x14ac:dyDescent="0.35">
      <c r="A11" s="21">
        <v>6</v>
      </c>
      <c r="B11" s="14" t="s">
        <v>350</v>
      </c>
      <c r="C11" s="19" t="s">
        <v>479</v>
      </c>
      <c r="D11" s="19" t="s">
        <v>480</v>
      </c>
      <c r="E11" s="19"/>
      <c r="F11" s="319">
        <f t="shared" si="2"/>
        <v>0</v>
      </c>
      <c r="G11" s="273" t="s">
        <v>284</v>
      </c>
      <c r="H11" s="19" t="s">
        <v>284</v>
      </c>
      <c r="I11" s="19" t="s">
        <v>284</v>
      </c>
      <c r="J11" s="19" t="s">
        <v>284</v>
      </c>
      <c r="K11" s="19" t="s">
        <v>284</v>
      </c>
      <c r="L11" s="19" t="s">
        <v>284</v>
      </c>
      <c r="M11" s="19" t="s">
        <v>284</v>
      </c>
      <c r="N11" s="19" t="s">
        <v>284</v>
      </c>
      <c r="O11" s="19" t="s">
        <v>284</v>
      </c>
      <c r="P11" s="19" t="s">
        <v>284</v>
      </c>
      <c r="Q11" s="19" t="s">
        <v>284</v>
      </c>
      <c r="R11" s="18" t="s">
        <v>46</v>
      </c>
      <c r="S11" s="19"/>
      <c r="U11" s="164">
        <v>5</v>
      </c>
      <c r="V11" s="321">
        <f>COUNTIF(F6:F46,"5")</f>
        <v>2</v>
      </c>
      <c r="W11" s="322">
        <f t="shared" si="0"/>
        <v>5.5555555555555554</v>
      </c>
      <c r="X11" s="323"/>
      <c r="Y11" s="328" t="s">
        <v>557</v>
      </c>
      <c r="Z11" s="14">
        <f>SUM(Z6:Z10)</f>
        <v>41</v>
      </c>
      <c r="AA11" s="14"/>
      <c r="AB11" s="19"/>
      <c r="AC11" s="19"/>
      <c r="AD11" s="14"/>
      <c r="AE11" s="14"/>
      <c r="AF11" s="14"/>
      <c r="AG11" s="14"/>
      <c r="AH11" s="14"/>
      <c r="AI11" s="19"/>
      <c r="AJ11" s="19"/>
      <c r="AL11" s="19"/>
    </row>
    <row r="12" spans="1:38" x14ac:dyDescent="0.35">
      <c r="A12" s="21">
        <v>7</v>
      </c>
      <c r="B12" s="14" t="s">
        <v>351</v>
      </c>
      <c r="C12" s="19" t="s">
        <v>481</v>
      </c>
      <c r="D12" s="19" t="s">
        <v>482</v>
      </c>
      <c r="E12" s="19"/>
      <c r="F12" s="319">
        <f t="shared" si="2"/>
        <v>0</v>
      </c>
      <c r="G12" s="273" t="s">
        <v>413</v>
      </c>
      <c r="H12" s="19" t="s">
        <v>284</v>
      </c>
      <c r="I12" s="19" t="s">
        <v>284</v>
      </c>
      <c r="J12" s="19" t="s">
        <v>284</v>
      </c>
      <c r="K12" s="19" t="s">
        <v>284</v>
      </c>
      <c r="L12" s="19" t="s">
        <v>284</v>
      </c>
      <c r="M12" s="19" t="s">
        <v>284</v>
      </c>
      <c r="N12" s="19" t="s">
        <v>284</v>
      </c>
      <c r="O12" s="19" t="s">
        <v>284</v>
      </c>
      <c r="P12" s="19" t="s">
        <v>284</v>
      </c>
      <c r="Q12" s="19" t="s">
        <v>284</v>
      </c>
      <c r="R12" s="18" t="s">
        <v>46</v>
      </c>
      <c r="S12" s="19"/>
      <c r="U12" s="164">
        <v>6</v>
      </c>
      <c r="V12" s="321">
        <f>COUNTIF(F6:F46,"6")</f>
        <v>1</v>
      </c>
      <c r="W12" s="322">
        <f t="shared" si="0"/>
        <v>2.7777777777777777</v>
      </c>
      <c r="X12" s="323"/>
      <c r="Y12" s="329"/>
      <c r="Z12" s="330"/>
      <c r="AA12" s="331"/>
      <c r="AB12" s="331"/>
      <c r="AC12" s="331"/>
      <c r="AD12" s="331"/>
      <c r="AE12" s="331"/>
      <c r="AF12" s="331"/>
      <c r="AG12" s="331"/>
      <c r="AH12" s="331"/>
      <c r="AI12" s="331"/>
      <c r="AJ12" s="331"/>
      <c r="AK12" s="331"/>
      <c r="AL12" s="19"/>
    </row>
    <row r="13" spans="1:38" x14ac:dyDescent="0.35">
      <c r="A13" s="21">
        <v>8</v>
      </c>
      <c r="B13" s="14" t="s">
        <v>94</v>
      </c>
      <c r="C13" s="19" t="s">
        <v>483</v>
      </c>
      <c r="D13" s="19" t="s">
        <v>484</v>
      </c>
      <c r="E13" s="19"/>
      <c r="F13" s="319">
        <f t="shared" si="2"/>
        <v>3</v>
      </c>
      <c r="G13" s="273" t="s">
        <v>412</v>
      </c>
      <c r="H13" s="19" t="s">
        <v>485</v>
      </c>
      <c r="I13" s="19" t="s">
        <v>412</v>
      </c>
      <c r="J13" s="19" t="s">
        <v>412</v>
      </c>
      <c r="K13" s="19" t="s">
        <v>281</v>
      </c>
      <c r="L13" s="19" t="s">
        <v>449</v>
      </c>
      <c r="M13" s="19" t="s">
        <v>413</v>
      </c>
      <c r="N13" s="19" t="s">
        <v>413</v>
      </c>
      <c r="O13" s="19" t="s">
        <v>413</v>
      </c>
      <c r="P13" s="19" t="s">
        <v>413</v>
      </c>
      <c r="Q13" s="19" t="s">
        <v>413</v>
      </c>
      <c r="R13" s="18" t="s">
        <v>46</v>
      </c>
      <c r="S13" s="19"/>
      <c r="U13" s="320" t="s">
        <v>423</v>
      </c>
      <c r="V13" s="321">
        <f>COUNTIF(F6:F46,"blank")</f>
        <v>5</v>
      </c>
      <c r="W13" s="322"/>
      <c r="X13" s="323"/>
      <c r="Y13" s="329"/>
      <c r="Z13" s="331"/>
      <c r="AA13" s="14"/>
      <c r="AB13" s="19"/>
      <c r="AC13" s="19"/>
      <c r="AD13" s="14"/>
      <c r="AE13" s="14"/>
      <c r="AF13" s="14"/>
      <c r="AG13" s="14"/>
      <c r="AH13" s="14"/>
      <c r="AI13" s="19"/>
      <c r="AJ13" s="19"/>
      <c r="AK13" s="19"/>
      <c r="AL13" s="19"/>
    </row>
    <row r="14" spans="1:38" x14ac:dyDescent="0.35">
      <c r="A14" s="21">
        <v>9</v>
      </c>
      <c r="B14" s="14" t="s">
        <v>97</v>
      </c>
      <c r="C14" s="19" t="s">
        <v>486</v>
      </c>
      <c r="D14" s="19" t="s">
        <v>486</v>
      </c>
      <c r="E14" s="19"/>
      <c r="F14" s="319">
        <f t="shared" si="2"/>
        <v>0</v>
      </c>
      <c r="G14" s="273" t="s">
        <v>413</v>
      </c>
      <c r="H14" s="19" t="s">
        <v>46</v>
      </c>
      <c r="I14" s="19" t="s">
        <v>46</v>
      </c>
      <c r="J14" s="19" t="s">
        <v>46</v>
      </c>
      <c r="K14" s="19" t="s">
        <v>46</v>
      </c>
      <c r="L14" s="19" t="s">
        <v>46</v>
      </c>
      <c r="M14" s="19" t="s">
        <v>46</v>
      </c>
      <c r="N14" s="19" t="s">
        <v>46</v>
      </c>
      <c r="O14" s="19" t="s">
        <v>46</v>
      </c>
      <c r="P14" s="19" t="s">
        <v>46</v>
      </c>
      <c r="Q14" s="19" t="s">
        <v>46</v>
      </c>
      <c r="R14" s="18" t="s">
        <v>46</v>
      </c>
      <c r="S14" s="19"/>
      <c r="U14" s="320" t="s">
        <v>558</v>
      </c>
      <c r="V14" s="321">
        <f>SUM(V6:V13)</f>
        <v>41</v>
      </c>
      <c r="W14" s="332">
        <f>SUM(W6:W13)</f>
        <v>99.999999999999986</v>
      </c>
      <c r="X14" s="333"/>
      <c r="Y14" s="19"/>
      <c r="Z14" s="14"/>
      <c r="AA14" s="14"/>
      <c r="AB14" s="334"/>
      <c r="AC14" s="334"/>
      <c r="AD14" s="14"/>
      <c r="AE14" s="14"/>
      <c r="AF14" s="14"/>
      <c r="AG14" s="14"/>
      <c r="AH14" s="14"/>
      <c r="AI14" s="19"/>
      <c r="AJ14" s="19"/>
      <c r="AK14" s="19"/>
      <c r="AL14" s="19"/>
    </row>
    <row r="15" spans="1:38" x14ac:dyDescent="0.35">
      <c r="A15" s="21">
        <v>10</v>
      </c>
      <c r="B15" s="18" t="s">
        <v>353</v>
      </c>
      <c r="C15" s="19" t="s">
        <v>487</v>
      </c>
      <c r="D15" s="19" t="s">
        <v>423</v>
      </c>
      <c r="E15" s="19"/>
      <c r="F15" s="319">
        <f t="shared" si="2"/>
        <v>0</v>
      </c>
      <c r="G15" s="273" t="s">
        <v>413</v>
      </c>
      <c r="H15" s="19" t="s">
        <v>46</v>
      </c>
      <c r="I15" s="19" t="s">
        <v>46</v>
      </c>
      <c r="J15" s="19" t="s">
        <v>46</v>
      </c>
      <c r="K15" s="19" t="s">
        <v>46</v>
      </c>
      <c r="L15" s="19" t="s">
        <v>46</v>
      </c>
      <c r="M15" s="19" t="s">
        <v>46</v>
      </c>
      <c r="N15" s="19" t="s">
        <v>46</v>
      </c>
      <c r="O15" s="19" t="s">
        <v>46</v>
      </c>
      <c r="P15" s="19" t="s">
        <v>46</v>
      </c>
      <c r="Q15" s="19" t="s">
        <v>46</v>
      </c>
      <c r="R15" s="18" t="s">
        <v>46</v>
      </c>
      <c r="S15" s="19"/>
      <c r="U15" s="335"/>
      <c r="V15" s="19"/>
      <c r="W15" s="14"/>
      <c r="X15" s="18"/>
      <c r="AA15" s="14"/>
      <c r="AB15" s="19"/>
      <c r="AC15" s="19"/>
      <c r="AD15" s="14"/>
      <c r="AE15" s="14"/>
      <c r="AF15" s="14"/>
      <c r="AG15" s="14"/>
      <c r="AH15" s="14"/>
      <c r="AI15" s="19"/>
      <c r="AJ15" s="19"/>
      <c r="AK15" s="19"/>
      <c r="AL15" s="19"/>
    </row>
    <row r="16" spans="1:38" x14ac:dyDescent="0.35">
      <c r="A16" s="216" t="s">
        <v>758</v>
      </c>
      <c r="B16" s="14" t="s">
        <v>101</v>
      </c>
      <c r="C16" s="19" t="s">
        <v>488</v>
      </c>
      <c r="D16" s="19" t="s">
        <v>423</v>
      </c>
      <c r="E16" s="19"/>
      <c r="F16" s="319">
        <f t="shared" si="2"/>
        <v>0</v>
      </c>
      <c r="G16" s="273" t="s">
        <v>284</v>
      </c>
      <c r="H16" s="19" t="s">
        <v>284</v>
      </c>
      <c r="I16" s="19" t="s">
        <v>413</v>
      </c>
      <c r="J16" s="19" t="s">
        <v>413</v>
      </c>
      <c r="K16" s="19" t="s">
        <v>413</v>
      </c>
      <c r="L16" s="19" t="s">
        <v>413</v>
      </c>
      <c r="M16" s="19" t="s">
        <v>413</v>
      </c>
      <c r="N16" s="19" t="s">
        <v>413</v>
      </c>
      <c r="O16" s="19" t="s">
        <v>284</v>
      </c>
      <c r="P16" s="19" t="s">
        <v>284</v>
      </c>
      <c r="Q16" s="19" t="s">
        <v>413</v>
      </c>
      <c r="R16" s="18" t="s">
        <v>46</v>
      </c>
      <c r="S16" s="19"/>
    </row>
    <row r="17" spans="1:19" x14ac:dyDescent="0.35">
      <c r="A17" s="216" t="s">
        <v>759</v>
      </c>
      <c r="B17" s="18" t="s">
        <v>101</v>
      </c>
      <c r="C17" s="19" t="s">
        <v>423</v>
      </c>
      <c r="D17" s="19" t="s">
        <v>423</v>
      </c>
      <c r="E17" s="19"/>
      <c r="F17" s="319" t="s">
        <v>423</v>
      </c>
      <c r="G17" s="273" t="s">
        <v>413</v>
      </c>
      <c r="H17" s="19" t="s">
        <v>46</v>
      </c>
      <c r="I17" s="19" t="s">
        <v>46</v>
      </c>
      <c r="J17" s="19" t="s">
        <v>46</v>
      </c>
      <c r="K17" s="19" t="s">
        <v>46</v>
      </c>
      <c r="L17" s="19" t="s">
        <v>46</v>
      </c>
      <c r="M17" s="19" t="s">
        <v>46</v>
      </c>
      <c r="N17" s="19" t="s">
        <v>46</v>
      </c>
      <c r="O17" s="19" t="s">
        <v>46</v>
      </c>
      <c r="P17" s="19" t="s">
        <v>46</v>
      </c>
      <c r="Q17" s="19" t="s">
        <v>46</v>
      </c>
      <c r="R17" s="18" t="s">
        <v>46</v>
      </c>
      <c r="S17" s="19"/>
    </row>
    <row r="18" spans="1:19" x14ac:dyDescent="0.35">
      <c r="A18" s="216" t="s">
        <v>760</v>
      </c>
      <c r="B18" s="18" t="s">
        <v>101</v>
      </c>
      <c r="C18" s="19" t="s">
        <v>423</v>
      </c>
      <c r="D18" s="19" t="s">
        <v>423</v>
      </c>
      <c r="E18" s="19"/>
      <c r="F18" s="319" t="s">
        <v>423</v>
      </c>
      <c r="G18" s="273" t="s">
        <v>413</v>
      </c>
      <c r="H18" s="19" t="s">
        <v>46</v>
      </c>
      <c r="I18" s="19" t="s">
        <v>46</v>
      </c>
      <c r="J18" s="19" t="s">
        <v>46</v>
      </c>
      <c r="K18" s="19" t="s">
        <v>46</v>
      </c>
      <c r="L18" s="19" t="s">
        <v>46</v>
      </c>
      <c r="M18" s="19" t="s">
        <v>46</v>
      </c>
      <c r="N18" s="19" t="s">
        <v>46</v>
      </c>
      <c r="O18" s="19" t="s">
        <v>46</v>
      </c>
      <c r="P18" s="19" t="s">
        <v>46</v>
      </c>
      <c r="Q18" s="19" t="s">
        <v>46</v>
      </c>
      <c r="R18" s="18" t="s">
        <v>46</v>
      </c>
      <c r="S18" s="19"/>
    </row>
    <row r="19" spans="1:19" x14ac:dyDescent="0.35">
      <c r="A19" s="21">
        <v>12</v>
      </c>
      <c r="B19" s="14" t="s">
        <v>409</v>
      </c>
      <c r="C19" s="19" t="s">
        <v>423</v>
      </c>
      <c r="D19" s="19" t="s">
        <v>423</v>
      </c>
      <c r="E19" s="19"/>
      <c r="F19" s="319">
        <f>COUNTIF(H19:Q19,"Y")</f>
        <v>0</v>
      </c>
      <c r="G19" s="273" t="s">
        <v>413</v>
      </c>
      <c r="H19" s="19" t="s">
        <v>46</v>
      </c>
      <c r="I19" s="19" t="s">
        <v>46</v>
      </c>
      <c r="J19" s="19" t="s">
        <v>46</v>
      </c>
      <c r="K19" s="19" t="s">
        <v>46</v>
      </c>
      <c r="L19" s="19" t="s">
        <v>46</v>
      </c>
      <c r="M19" s="19" t="s">
        <v>46</v>
      </c>
      <c r="N19" s="19" t="s">
        <v>46</v>
      </c>
      <c r="O19" s="19" t="s">
        <v>46</v>
      </c>
      <c r="P19" s="19" t="s">
        <v>46</v>
      </c>
      <c r="Q19" s="19" t="s">
        <v>46</v>
      </c>
      <c r="R19" s="18" t="s">
        <v>46</v>
      </c>
      <c r="S19" s="19"/>
    </row>
    <row r="20" spans="1:19" x14ac:dyDescent="0.35">
      <c r="A20" s="21">
        <v>13</v>
      </c>
      <c r="B20" s="14" t="s">
        <v>106</v>
      </c>
      <c r="C20" s="19" t="s">
        <v>489</v>
      </c>
      <c r="D20" s="19" t="s">
        <v>490</v>
      </c>
      <c r="E20" s="19"/>
      <c r="F20" s="319">
        <f t="shared" ref="F20:F29" si="7">COUNTIF(H20:Q20,"Y")</f>
        <v>2</v>
      </c>
      <c r="G20" s="273" t="s">
        <v>281</v>
      </c>
      <c r="H20" s="19" t="s">
        <v>284</v>
      </c>
      <c r="I20" s="19" t="s">
        <v>281</v>
      </c>
      <c r="J20" s="19" t="s">
        <v>281</v>
      </c>
      <c r="K20" s="19" t="s">
        <v>284</v>
      </c>
      <c r="L20" s="19" t="s">
        <v>284</v>
      </c>
      <c r="M20" s="19" t="s">
        <v>284</v>
      </c>
      <c r="N20" s="19" t="s">
        <v>284</v>
      </c>
      <c r="O20" s="19" t="s">
        <v>284</v>
      </c>
      <c r="P20" s="19" t="s">
        <v>284</v>
      </c>
      <c r="Q20" s="19" t="s">
        <v>284</v>
      </c>
      <c r="R20" s="18" t="s">
        <v>46</v>
      </c>
      <c r="S20" s="19"/>
    </row>
    <row r="21" spans="1:19" x14ac:dyDescent="0.35">
      <c r="A21" s="21">
        <v>14</v>
      </c>
      <c r="B21" s="14" t="s">
        <v>354</v>
      </c>
      <c r="C21" s="19" t="s">
        <v>491</v>
      </c>
      <c r="D21" s="19" t="s">
        <v>492</v>
      </c>
      <c r="E21" s="19"/>
      <c r="F21" s="319">
        <f t="shared" si="7"/>
        <v>4</v>
      </c>
      <c r="G21" s="273" t="s">
        <v>412</v>
      </c>
      <c r="H21" s="19" t="s">
        <v>412</v>
      </c>
      <c r="I21" s="19" t="s">
        <v>281</v>
      </c>
      <c r="J21" s="19" t="s">
        <v>281</v>
      </c>
      <c r="K21" s="19" t="s">
        <v>413</v>
      </c>
      <c r="L21" s="19" t="s">
        <v>413</v>
      </c>
      <c r="M21" s="19" t="s">
        <v>413</v>
      </c>
      <c r="N21" s="19" t="s">
        <v>413</v>
      </c>
      <c r="O21" s="19" t="s">
        <v>412</v>
      </c>
      <c r="P21" s="19" t="s">
        <v>413</v>
      </c>
      <c r="Q21" s="19" t="s">
        <v>413</v>
      </c>
      <c r="R21" s="18" t="s">
        <v>493</v>
      </c>
      <c r="S21" s="19"/>
    </row>
    <row r="22" spans="1:19" x14ac:dyDescent="0.35">
      <c r="A22" s="21">
        <v>15</v>
      </c>
      <c r="B22" s="14" t="s">
        <v>355</v>
      </c>
      <c r="C22" s="19" t="s">
        <v>494</v>
      </c>
      <c r="D22" s="19" t="s">
        <v>495</v>
      </c>
      <c r="E22" s="19"/>
      <c r="F22" s="319">
        <f t="shared" si="7"/>
        <v>3</v>
      </c>
      <c r="G22" s="273" t="s">
        <v>281</v>
      </c>
      <c r="H22" s="19" t="s">
        <v>46</v>
      </c>
      <c r="I22" s="19" t="s">
        <v>281</v>
      </c>
      <c r="J22" s="19" t="s">
        <v>281</v>
      </c>
      <c r="K22" s="19" t="s">
        <v>46</v>
      </c>
      <c r="L22" s="19" t="s">
        <v>281</v>
      </c>
      <c r="M22" s="19" t="s">
        <v>46</v>
      </c>
      <c r="N22" s="19" t="s">
        <v>46</v>
      </c>
      <c r="O22" s="19" t="s">
        <v>46</v>
      </c>
      <c r="P22" s="19" t="s">
        <v>46</v>
      </c>
      <c r="Q22" s="19" t="s">
        <v>46</v>
      </c>
      <c r="R22" s="18" t="s">
        <v>46</v>
      </c>
      <c r="S22" s="19"/>
    </row>
    <row r="23" spans="1:19" x14ac:dyDescent="0.35">
      <c r="A23" s="21">
        <v>16</v>
      </c>
      <c r="B23" s="14" t="s">
        <v>356</v>
      </c>
      <c r="C23" s="19" t="s">
        <v>496</v>
      </c>
      <c r="D23" s="19" t="s">
        <v>423</v>
      </c>
      <c r="E23" s="19"/>
      <c r="F23" s="319">
        <f t="shared" si="7"/>
        <v>0</v>
      </c>
      <c r="G23" s="273" t="s">
        <v>413</v>
      </c>
      <c r="H23" s="19" t="s">
        <v>46</v>
      </c>
      <c r="I23" s="19" t="s">
        <v>46</v>
      </c>
      <c r="J23" s="19" t="s">
        <v>46</v>
      </c>
      <c r="K23" s="19" t="s">
        <v>46</v>
      </c>
      <c r="L23" s="19" t="s">
        <v>46</v>
      </c>
      <c r="M23" s="19" t="s">
        <v>46</v>
      </c>
      <c r="N23" s="19" t="s">
        <v>46</v>
      </c>
      <c r="O23" s="19" t="s">
        <v>46</v>
      </c>
      <c r="P23" s="19" t="s">
        <v>46</v>
      </c>
      <c r="Q23" s="19" t="s">
        <v>46</v>
      </c>
      <c r="R23" s="18" t="s">
        <v>46</v>
      </c>
      <c r="S23" s="19"/>
    </row>
    <row r="24" spans="1:19" ht="29" x14ac:dyDescent="0.35">
      <c r="A24" s="21">
        <v>17</v>
      </c>
      <c r="B24" s="14" t="s">
        <v>357</v>
      </c>
      <c r="C24" s="19" t="s">
        <v>497</v>
      </c>
      <c r="D24" s="19" t="s">
        <v>498</v>
      </c>
      <c r="E24" s="19"/>
      <c r="F24" s="336">
        <f>COUNTIF(H24:Q24,"Y")</f>
        <v>0</v>
      </c>
      <c r="G24" s="273" t="s">
        <v>412</v>
      </c>
      <c r="H24" s="19" t="s">
        <v>413</v>
      </c>
      <c r="I24" s="19" t="s">
        <v>499</v>
      </c>
      <c r="J24" s="19" t="s">
        <v>499</v>
      </c>
      <c r="K24" s="19" t="s">
        <v>413</v>
      </c>
      <c r="L24" s="19" t="s">
        <v>413</v>
      </c>
      <c r="M24" s="19" t="s">
        <v>413</v>
      </c>
      <c r="N24" s="19" t="s">
        <v>413</v>
      </c>
      <c r="O24" s="19" t="s">
        <v>413</v>
      </c>
      <c r="P24" s="19" t="s">
        <v>413</v>
      </c>
      <c r="Q24" s="19" t="s">
        <v>413</v>
      </c>
      <c r="R24" s="18" t="s">
        <v>500</v>
      </c>
      <c r="S24" s="19"/>
    </row>
    <row r="25" spans="1:19" x14ac:dyDescent="0.35">
      <c r="A25" s="21">
        <v>18</v>
      </c>
      <c r="B25" s="14" t="s">
        <v>358</v>
      </c>
      <c r="C25" s="19" t="s">
        <v>501</v>
      </c>
      <c r="D25" s="19" t="s">
        <v>502</v>
      </c>
      <c r="E25" s="19"/>
      <c r="F25" s="319">
        <f t="shared" si="7"/>
        <v>1</v>
      </c>
      <c r="G25" s="273" t="s">
        <v>412</v>
      </c>
      <c r="H25" s="19" t="s">
        <v>284</v>
      </c>
      <c r="I25" s="19" t="s">
        <v>284</v>
      </c>
      <c r="J25" s="19" t="s">
        <v>284</v>
      </c>
      <c r="K25" s="19" t="s">
        <v>284</v>
      </c>
      <c r="L25" s="19" t="s">
        <v>281</v>
      </c>
      <c r="M25" s="19" t="s">
        <v>284</v>
      </c>
      <c r="N25" s="19" t="s">
        <v>284</v>
      </c>
      <c r="O25" s="19" t="s">
        <v>284</v>
      </c>
      <c r="P25" s="19" t="s">
        <v>284</v>
      </c>
      <c r="Q25" s="19" t="s">
        <v>284</v>
      </c>
      <c r="R25" s="18" t="s">
        <v>46</v>
      </c>
      <c r="S25" s="19"/>
    </row>
    <row r="26" spans="1:19" x14ac:dyDescent="0.35">
      <c r="A26" s="21">
        <v>19</v>
      </c>
      <c r="B26" s="14" t="s">
        <v>358</v>
      </c>
      <c r="C26" s="19" t="s">
        <v>503</v>
      </c>
      <c r="D26" s="19" t="s">
        <v>504</v>
      </c>
      <c r="E26" s="19"/>
      <c r="F26" s="319">
        <f t="shared" si="7"/>
        <v>3</v>
      </c>
      <c r="G26" s="273" t="s">
        <v>281</v>
      </c>
      <c r="H26" s="19" t="s">
        <v>284</v>
      </c>
      <c r="I26" s="19" t="s">
        <v>281</v>
      </c>
      <c r="J26" s="19" t="s">
        <v>281</v>
      </c>
      <c r="K26" s="19" t="s">
        <v>281</v>
      </c>
      <c r="L26" s="19" t="s">
        <v>449</v>
      </c>
      <c r="M26" s="19" t="s">
        <v>284</v>
      </c>
      <c r="N26" s="19" t="s">
        <v>284</v>
      </c>
      <c r="O26" s="19" t="s">
        <v>413</v>
      </c>
      <c r="P26" s="19" t="s">
        <v>413</v>
      </c>
      <c r="Q26" s="19" t="s">
        <v>413</v>
      </c>
      <c r="R26" s="18" t="s">
        <v>46</v>
      </c>
      <c r="S26" s="19"/>
    </row>
    <row r="27" spans="1:19" ht="87" x14ac:dyDescent="0.35">
      <c r="A27" s="21">
        <v>20</v>
      </c>
      <c r="B27" s="14" t="s">
        <v>359</v>
      </c>
      <c r="C27" s="19" t="s">
        <v>505</v>
      </c>
      <c r="D27" s="19" t="s">
        <v>506</v>
      </c>
      <c r="E27" s="19"/>
      <c r="F27" s="319">
        <f t="shared" si="7"/>
        <v>5</v>
      </c>
      <c r="G27" s="273" t="s">
        <v>412</v>
      </c>
      <c r="H27" s="19" t="s">
        <v>413</v>
      </c>
      <c r="I27" s="19" t="s">
        <v>412</v>
      </c>
      <c r="J27" s="19" t="s">
        <v>412</v>
      </c>
      <c r="K27" s="19" t="s">
        <v>413</v>
      </c>
      <c r="L27" s="19" t="s">
        <v>412</v>
      </c>
      <c r="M27" s="19" t="s">
        <v>413</v>
      </c>
      <c r="N27" s="19" t="s">
        <v>412</v>
      </c>
      <c r="O27" s="19" t="s">
        <v>413</v>
      </c>
      <c r="P27" s="19" t="s">
        <v>412</v>
      </c>
      <c r="Q27" s="19" t="s">
        <v>413</v>
      </c>
      <c r="R27" s="18" t="s">
        <v>507</v>
      </c>
      <c r="S27" s="19"/>
    </row>
    <row r="28" spans="1:19" ht="58" x14ac:dyDescent="0.35">
      <c r="A28" s="21">
        <v>21</v>
      </c>
      <c r="B28" s="14" t="s">
        <v>360</v>
      </c>
      <c r="C28" s="19" t="s">
        <v>508</v>
      </c>
      <c r="D28" s="19" t="s">
        <v>509</v>
      </c>
      <c r="E28" s="19"/>
      <c r="F28" s="319">
        <f t="shared" si="7"/>
        <v>2</v>
      </c>
      <c r="G28" s="273" t="s">
        <v>412</v>
      </c>
      <c r="H28" s="19" t="s">
        <v>413</v>
      </c>
      <c r="I28" s="19" t="s">
        <v>412</v>
      </c>
      <c r="J28" s="19" t="s">
        <v>412</v>
      </c>
      <c r="K28" s="19" t="s">
        <v>413</v>
      </c>
      <c r="L28" s="19" t="s">
        <v>413</v>
      </c>
      <c r="M28" s="19" t="s">
        <v>413</v>
      </c>
      <c r="N28" s="19" t="s">
        <v>413</v>
      </c>
      <c r="O28" s="19" t="s">
        <v>413</v>
      </c>
      <c r="P28" s="19" t="s">
        <v>413</v>
      </c>
      <c r="Q28" s="19" t="s">
        <v>413</v>
      </c>
      <c r="R28" s="18" t="s">
        <v>510</v>
      </c>
      <c r="S28" s="19"/>
    </row>
    <row r="29" spans="1:19" x14ac:dyDescent="0.35">
      <c r="A29" s="216" t="s">
        <v>761</v>
      </c>
      <c r="B29" s="14" t="s">
        <v>361</v>
      </c>
      <c r="C29" s="19" t="s">
        <v>511</v>
      </c>
      <c r="D29" s="19" t="s">
        <v>512</v>
      </c>
      <c r="E29" s="19"/>
      <c r="F29" s="319">
        <f t="shared" si="7"/>
        <v>4</v>
      </c>
      <c r="G29" s="273" t="s">
        <v>412</v>
      </c>
      <c r="H29" s="19" t="s">
        <v>284</v>
      </c>
      <c r="I29" s="19" t="s">
        <v>412</v>
      </c>
      <c r="J29" s="19" t="s">
        <v>412</v>
      </c>
      <c r="K29" s="19" t="s">
        <v>412</v>
      </c>
      <c r="L29" s="19" t="s">
        <v>412</v>
      </c>
      <c r="M29" s="19" t="s">
        <v>413</v>
      </c>
      <c r="N29" s="19" t="s">
        <v>284</v>
      </c>
      <c r="O29" s="19" t="s">
        <v>284</v>
      </c>
      <c r="P29" s="19" t="s">
        <v>284</v>
      </c>
      <c r="Q29" s="19" t="s">
        <v>284</v>
      </c>
      <c r="R29" s="18" t="s">
        <v>46</v>
      </c>
      <c r="S29" s="19"/>
    </row>
    <row r="30" spans="1:19" x14ac:dyDescent="0.35">
      <c r="A30" s="216" t="s">
        <v>762</v>
      </c>
      <c r="B30" s="14" t="s">
        <v>361</v>
      </c>
      <c r="C30" s="19" t="s">
        <v>423</v>
      </c>
      <c r="D30" s="19" t="s">
        <v>423</v>
      </c>
      <c r="E30" s="19"/>
      <c r="F30" s="319" t="s">
        <v>423</v>
      </c>
      <c r="G30" s="273" t="s">
        <v>413</v>
      </c>
      <c r="H30" s="19" t="s">
        <v>46</v>
      </c>
      <c r="I30" s="19" t="s">
        <v>46</v>
      </c>
      <c r="J30" s="19" t="s">
        <v>46</v>
      </c>
      <c r="K30" s="19" t="s">
        <v>46</v>
      </c>
      <c r="L30" s="19" t="s">
        <v>46</v>
      </c>
      <c r="M30" s="19" t="s">
        <v>46</v>
      </c>
      <c r="N30" s="19" t="s">
        <v>46</v>
      </c>
      <c r="O30" s="19" t="s">
        <v>46</v>
      </c>
      <c r="P30" s="19" t="s">
        <v>46</v>
      </c>
      <c r="Q30" s="19" t="s">
        <v>46</v>
      </c>
      <c r="R30" s="18" t="s">
        <v>46</v>
      </c>
      <c r="S30" s="19"/>
    </row>
    <row r="31" spans="1:19" x14ac:dyDescent="0.35">
      <c r="A31" s="21">
        <v>23</v>
      </c>
      <c r="B31" s="14" t="s">
        <v>362</v>
      </c>
      <c r="C31" s="19" t="s">
        <v>513</v>
      </c>
      <c r="D31" s="19" t="s">
        <v>423</v>
      </c>
      <c r="E31" s="19"/>
      <c r="F31" s="319">
        <f>COUNTIF(H31:Q31,"Y")</f>
        <v>0</v>
      </c>
      <c r="G31" s="273" t="s">
        <v>413</v>
      </c>
      <c r="H31" s="19" t="s">
        <v>46</v>
      </c>
      <c r="I31" s="19" t="s">
        <v>46</v>
      </c>
      <c r="J31" s="19" t="s">
        <v>46</v>
      </c>
      <c r="K31" s="19" t="s">
        <v>46</v>
      </c>
      <c r="L31" s="19" t="s">
        <v>46</v>
      </c>
      <c r="M31" s="19" t="s">
        <v>46</v>
      </c>
      <c r="N31" s="19" t="s">
        <v>46</v>
      </c>
      <c r="O31" s="19" t="s">
        <v>46</v>
      </c>
      <c r="P31" s="19" t="s">
        <v>46</v>
      </c>
      <c r="Q31" s="19" t="s">
        <v>46</v>
      </c>
      <c r="R31" s="18" t="s">
        <v>46</v>
      </c>
      <c r="S31" s="19"/>
    </row>
    <row r="32" spans="1:19" x14ac:dyDescent="0.35">
      <c r="A32" s="21">
        <v>24</v>
      </c>
      <c r="B32" s="14" t="s">
        <v>363</v>
      </c>
      <c r="C32" s="19" t="s">
        <v>514</v>
      </c>
      <c r="D32" s="19" t="s">
        <v>423</v>
      </c>
      <c r="E32" s="19"/>
      <c r="F32" s="319">
        <f t="shared" ref="F32:F37" si="8">COUNTIF(H32:Q32,"Y")</f>
        <v>0</v>
      </c>
      <c r="G32" s="273" t="s">
        <v>413</v>
      </c>
      <c r="H32" s="19" t="s">
        <v>46</v>
      </c>
      <c r="I32" s="19" t="s">
        <v>46</v>
      </c>
      <c r="J32" s="19" t="s">
        <v>46</v>
      </c>
      <c r="K32" s="19" t="s">
        <v>46</v>
      </c>
      <c r="L32" s="19" t="s">
        <v>46</v>
      </c>
      <c r="M32" s="19" t="s">
        <v>46</v>
      </c>
      <c r="N32" s="19" t="s">
        <v>46</v>
      </c>
      <c r="O32" s="19" t="s">
        <v>46</v>
      </c>
      <c r="P32" s="19" t="s">
        <v>46</v>
      </c>
      <c r="Q32" s="19" t="s">
        <v>46</v>
      </c>
      <c r="R32" s="18" t="s">
        <v>46</v>
      </c>
      <c r="S32" s="19"/>
    </row>
    <row r="33" spans="1:19" x14ac:dyDescent="0.35">
      <c r="A33" s="21">
        <v>25</v>
      </c>
      <c r="B33" s="14" t="s">
        <v>364</v>
      </c>
      <c r="C33" s="19" t="s">
        <v>515</v>
      </c>
      <c r="D33" s="19" t="s">
        <v>516</v>
      </c>
      <c r="E33" s="19"/>
      <c r="F33" s="319">
        <f t="shared" si="8"/>
        <v>0</v>
      </c>
      <c r="G33" s="273" t="s">
        <v>413</v>
      </c>
      <c r="H33" s="19" t="s">
        <v>413</v>
      </c>
      <c r="I33" s="19" t="s">
        <v>284</v>
      </c>
      <c r="J33" s="19" t="s">
        <v>284</v>
      </c>
      <c r="K33" s="19" t="s">
        <v>284</v>
      </c>
      <c r="L33" s="19" t="s">
        <v>413</v>
      </c>
      <c r="M33" s="19" t="s">
        <v>284</v>
      </c>
      <c r="N33" s="19" t="s">
        <v>284</v>
      </c>
      <c r="O33" s="19" t="s">
        <v>284</v>
      </c>
      <c r="P33" s="19" t="s">
        <v>284</v>
      </c>
      <c r="Q33" s="19" t="s">
        <v>284</v>
      </c>
      <c r="R33" s="18" t="s">
        <v>46</v>
      </c>
      <c r="S33" s="19"/>
    </row>
    <row r="34" spans="1:19" x14ac:dyDescent="0.35">
      <c r="A34" s="21">
        <v>26</v>
      </c>
      <c r="B34" s="14" t="s">
        <v>365</v>
      </c>
      <c r="C34" s="19" t="s">
        <v>517</v>
      </c>
      <c r="D34" s="19" t="s">
        <v>518</v>
      </c>
      <c r="E34" s="19"/>
      <c r="F34" s="319">
        <f t="shared" si="8"/>
        <v>1</v>
      </c>
      <c r="G34" s="273" t="s">
        <v>412</v>
      </c>
      <c r="H34" s="19" t="s">
        <v>412</v>
      </c>
      <c r="I34" s="19" t="s">
        <v>413</v>
      </c>
      <c r="J34" s="19" t="s">
        <v>519</v>
      </c>
      <c r="K34" s="19" t="s">
        <v>413</v>
      </c>
      <c r="L34" s="19" t="s">
        <v>413</v>
      </c>
      <c r="M34" s="19" t="s">
        <v>413</v>
      </c>
      <c r="N34" s="19" t="s">
        <v>413</v>
      </c>
      <c r="O34" s="19" t="s">
        <v>413</v>
      </c>
      <c r="P34" s="19" t="s">
        <v>413</v>
      </c>
      <c r="Q34" s="19" t="s">
        <v>413</v>
      </c>
      <c r="R34" s="18" t="s">
        <v>520</v>
      </c>
      <c r="S34" s="19"/>
    </row>
    <row r="35" spans="1:19" x14ac:dyDescent="0.35">
      <c r="A35" s="21">
        <v>27</v>
      </c>
      <c r="B35" s="14" t="s">
        <v>142</v>
      </c>
      <c r="C35" s="19" t="s">
        <v>521</v>
      </c>
      <c r="D35" s="19" t="s">
        <v>423</v>
      </c>
      <c r="E35" s="19"/>
      <c r="F35" s="319">
        <f t="shared" si="8"/>
        <v>0</v>
      </c>
      <c r="G35" s="273" t="s">
        <v>413</v>
      </c>
      <c r="H35" s="19" t="s">
        <v>46</v>
      </c>
      <c r="I35" s="19" t="s">
        <v>46</v>
      </c>
      <c r="J35" s="19" t="s">
        <v>46</v>
      </c>
      <c r="K35" s="19" t="s">
        <v>46</v>
      </c>
      <c r="L35" s="19" t="s">
        <v>46</v>
      </c>
      <c r="M35" s="19" t="s">
        <v>46</v>
      </c>
      <c r="N35" s="19" t="s">
        <v>46</v>
      </c>
      <c r="O35" s="19" t="s">
        <v>46</v>
      </c>
      <c r="P35" s="19" t="s">
        <v>46</v>
      </c>
      <c r="Q35" s="19" t="s">
        <v>46</v>
      </c>
      <c r="R35" s="18" t="s">
        <v>46</v>
      </c>
      <c r="S35" s="19"/>
    </row>
    <row r="36" spans="1:19" x14ac:dyDescent="0.35">
      <c r="A36" s="21">
        <v>28</v>
      </c>
      <c r="B36" s="14" t="s">
        <v>366</v>
      </c>
      <c r="C36" s="19" t="s">
        <v>522</v>
      </c>
      <c r="D36" s="19" t="s">
        <v>523</v>
      </c>
      <c r="E36" s="19"/>
      <c r="F36" s="319">
        <f t="shared" si="8"/>
        <v>2</v>
      </c>
      <c r="G36" s="273" t="s">
        <v>412</v>
      </c>
      <c r="H36" s="19" t="s">
        <v>412</v>
      </c>
      <c r="I36" s="19" t="s">
        <v>524</v>
      </c>
      <c r="J36" s="19" t="s">
        <v>485</v>
      </c>
      <c r="K36" s="19" t="s">
        <v>413</v>
      </c>
      <c r="L36" s="19" t="s">
        <v>413</v>
      </c>
      <c r="M36" s="19" t="s">
        <v>413</v>
      </c>
      <c r="N36" s="19" t="s">
        <v>413</v>
      </c>
      <c r="O36" s="19" t="s">
        <v>413</v>
      </c>
      <c r="P36" s="19" t="s">
        <v>412</v>
      </c>
      <c r="Q36" s="19" t="s">
        <v>413</v>
      </c>
      <c r="R36" s="18" t="s">
        <v>46</v>
      </c>
      <c r="S36" s="19"/>
    </row>
    <row r="37" spans="1:19" ht="43.5" x14ac:dyDescent="0.35">
      <c r="A37" s="216" t="s">
        <v>763</v>
      </c>
      <c r="B37" s="14" t="s">
        <v>367</v>
      </c>
      <c r="C37" s="19" t="s">
        <v>525</v>
      </c>
      <c r="D37" s="19" t="s">
        <v>526</v>
      </c>
      <c r="E37" s="19"/>
      <c r="F37" s="319">
        <f t="shared" si="8"/>
        <v>5</v>
      </c>
      <c r="G37" s="273" t="s">
        <v>412</v>
      </c>
      <c r="H37" s="19" t="s">
        <v>524</v>
      </c>
      <c r="I37" s="19" t="s">
        <v>281</v>
      </c>
      <c r="J37" s="19" t="s">
        <v>281</v>
      </c>
      <c r="K37" s="19" t="s">
        <v>413</v>
      </c>
      <c r="L37" s="19" t="s">
        <v>449</v>
      </c>
      <c r="M37" s="19" t="s">
        <v>413</v>
      </c>
      <c r="N37" s="19" t="s">
        <v>281</v>
      </c>
      <c r="O37" s="19" t="s">
        <v>281</v>
      </c>
      <c r="P37" s="19" t="s">
        <v>281</v>
      </c>
      <c r="Q37" s="19" t="s">
        <v>413</v>
      </c>
      <c r="R37" s="18" t="s">
        <v>527</v>
      </c>
      <c r="S37" s="19"/>
    </row>
    <row r="38" spans="1:19" x14ac:dyDescent="0.35">
      <c r="A38" s="216" t="s">
        <v>764</v>
      </c>
      <c r="B38" s="14" t="s">
        <v>367</v>
      </c>
      <c r="C38" s="19" t="s">
        <v>528</v>
      </c>
      <c r="D38" s="19" t="s">
        <v>423</v>
      </c>
      <c r="E38" s="19"/>
      <c r="F38" s="319" t="s">
        <v>423</v>
      </c>
      <c r="G38" s="273" t="s">
        <v>413</v>
      </c>
      <c r="H38" s="19" t="s">
        <v>46</v>
      </c>
      <c r="I38" s="19" t="s">
        <v>46</v>
      </c>
      <c r="J38" s="19" t="s">
        <v>46</v>
      </c>
      <c r="K38" s="19" t="s">
        <v>46</v>
      </c>
      <c r="L38" s="19" t="s">
        <v>46</v>
      </c>
      <c r="M38" s="19" t="s">
        <v>46</v>
      </c>
      <c r="N38" s="19" t="s">
        <v>46</v>
      </c>
      <c r="O38" s="19" t="s">
        <v>46</v>
      </c>
      <c r="P38" s="19" t="s">
        <v>46</v>
      </c>
      <c r="Q38" s="19" t="s">
        <v>46</v>
      </c>
      <c r="R38" s="18" t="s">
        <v>46</v>
      </c>
      <c r="S38" s="19"/>
    </row>
    <row r="39" spans="1:19" x14ac:dyDescent="0.35">
      <c r="A39" s="216" t="s">
        <v>765</v>
      </c>
      <c r="B39" s="14" t="s">
        <v>367</v>
      </c>
      <c r="C39" s="19" t="s">
        <v>529</v>
      </c>
      <c r="D39" s="19" t="s">
        <v>423</v>
      </c>
      <c r="E39" s="19"/>
      <c r="F39" s="319" t="s">
        <v>423</v>
      </c>
      <c r="G39" s="273" t="s">
        <v>413</v>
      </c>
      <c r="H39" s="19" t="s">
        <v>46</v>
      </c>
      <c r="I39" s="19" t="s">
        <v>46</v>
      </c>
      <c r="J39" s="19" t="s">
        <v>46</v>
      </c>
      <c r="K39" s="19" t="s">
        <v>46</v>
      </c>
      <c r="L39" s="19" t="s">
        <v>46</v>
      </c>
      <c r="M39" s="19" t="s">
        <v>46</v>
      </c>
      <c r="N39" s="19" t="s">
        <v>46</v>
      </c>
      <c r="O39" s="19" t="s">
        <v>46</v>
      </c>
      <c r="P39" s="19" t="s">
        <v>46</v>
      </c>
      <c r="Q39" s="19" t="s">
        <v>46</v>
      </c>
      <c r="R39" s="18" t="s">
        <v>46</v>
      </c>
      <c r="S39" s="19"/>
    </row>
    <row r="40" spans="1:19" ht="29" x14ac:dyDescent="0.35">
      <c r="A40" s="21">
        <v>30</v>
      </c>
      <c r="B40" s="14" t="s">
        <v>373</v>
      </c>
      <c r="C40" s="19" t="s">
        <v>530</v>
      </c>
      <c r="D40" s="19" t="s">
        <v>531</v>
      </c>
      <c r="E40" s="19"/>
      <c r="F40" s="319">
        <f>COUNTIF(H40:Q40,"Y")</f>
        <v>2</v>
      </c>
      <c r="G40" s="273" t="s">
        <v>412</v>
      </c>
      <c r="H40" s="19" t="s">
        <v>413</v>
      </c>
      <c r="I40" s="19" t="s">
        <v>412</v>
      </c>
      <c r="J40" s="19" t="s">
        <v>281</v>
      </c>
      <c r="K40" s="19" t="s">
        <v>413</v>
      </c>
      <c r="L40" s="19" t="s">
        <v>449</v>
      </c>
      <c r="M40" s="19" t="s">
        <v>413</v>
      </c>
      <c r="N40" s="19" t="s">
        <v>413</v>
      </c>
      <c r="O40" s="19" t="s">
        <v>284</v>
      </c>
      <c r="P40" s="19" t="s">
        <v>284</v>
      </c>
      <c r="Q40" s="19" t="s">
        <v>413</v>
      </c>
      <c r="R40" s="18" t="s">
        <v>532</v>
      </c>
      <c r="S40" s="19"/>
    </row>
    <row r="41" spans="1:19" x14ac:dyDescent="0.35">
      <c r="A41" s="21">
        <v>31</v>
      </c>
      <c r="B41" s="14" t="s">
        <v>368</v>
      </c>
      <c r="C41" s="19" t="s">
        <v>533</v>
      </c>
      <c r="D41" s="19" t="s">
        <v>534</v>
      </c>
      <c r="E41" s="19"/>
      <c r="F41" s="319">
        <f t="shared" ref="F41:F46" si="9">COUNTIF(H41:Q41,"Y")</f>
        <v>0</v>
      </c>
      <c r="G41" s="273" t="s">
        <v>284</v>
      </c>
      <c r="H41" s="19" t="s">
        <v>284</v>
      </c>
      <c r="I41" s="19" t="s">
        <v>535</v>
      </c>
      <c r="J41" s="19" t="s">
        <v>535</v>
      </c>
      <c r="K41" s="19" t="s">
        <v>284</v>
      </c>
      <c r="L41" s="19" t="s">
        <v>284</v>
      </c>
      <c r="M41" s="19" t="s">
        <v>284</v>
      </c>
      <c r="N41" s="19" t="s">
        <v>284</v>
      </c>
      <c r="O41" s="19" t="s">
        <v>284</v>
      </c>
      <c r="P41" s="19" t="s">
        <v>284</v>
      </c>
      <c r="Q41" s="19" t="s">
        <v>284</v>
      </c>
      <c r="R41" s="18" t="s">
        <v>46</v>
      </c>
      <c r="S41" s="19"/>
    </row>
    <row r="42" spans="1:19" x14ac:dyDescent="0.35">
      <c r="A42" s="21">
        <v>32</v>
      </c>
      <c r="B42" s="14" t="s">
        <v>153</v>
      </c>
      <c r="C42" s="19" t="s">
        <v>536</v>
      </c>
      <c r="D42" s="19" t="s">
        <v>537</v>
      </c>
      <c r="E42" s="19"/>
      <c r="F42" s="319">
        <f t="shared" si="9"/>
        <v>2</v>
      </c>
      <c r="G42" s="273" t="s">
        <v>412</v>
      </c>
      <c r="H42" s="19" t="s">
        <v>538</v>
      </c>
      <c r="I42" s="19" t="s">
        <v>284</v>
      </c>
      <c r="J42" s="19" t="s">
        <v>284</v>
      </c>
      <c r="K42" s="19" t="s">
        <v>413</v>
      </c>
      <c r="L42" s="19" t="s">
        <v>413</v>
      </c>
      <c r="M42" s="19" t="s">
        <v>413</v>
      </c>
      <c r="N42" s="19" t="s">
        <v>413</v>
      </c>
      <c r="O42" s="19" t="s">
        <v>413</v>
      </c>
      <c r="P42" s="19" t="s">
        <v>412</v>
      </c>
      <c r="Q42" s="19" t="s">
        <v>412</v>
      </c>
      <c r="R42" s="18" t="s">
        <v>539</v>
      </c>
      <c r="S42" s="19"/>
    </row>
    <row r="43" spans="1:19" ht="58" x14ac:dyDescent="0.35">
      <c r="A43" s="21">
        <v>33</v>
      </c>
      <c r="B43" s="14" t="s">
        <v>369</v>
      </c>
      <c r="C43" s="19" t="s">
        <v>540</v>
      </c>
      <c r="D43" s="19" t="s">
        <v>541</v>
      </c>
      <c r="E43" s="19"/>
      <c r="F43" s="319">
        <f t="shared" si="9"/>
        <v>4</v>
      </c>
      <c r="G43" s="273" t="s">
        <v>412</v>
      </c>
      <c r="H43" s="19" t="s">
        <v>284</v>
      </c>
      <c r="I43" s="19" t="s">
        <v>281</v>
      </c>
      <c r="J43" s="19" t="s">
        <v>281</v>
      </c>
      <c r="K43" s="19" t="s">
        <v>413</v>
      </c>
      <c r="L43" s="19" t="s">
        <v>281</v>
      </c>
      <c r="M43" s="19" t="s">
        <v>413</v>
      </c>
      <c r="N43" s="19" t="s">
        <v>413</v>
      </c>
      <c r="O43" s="19" t="s">
        <v>413</v>
      </c>
      <c r="P43" s="19" t="s">
        <v>281</v>
      </c>
      <c r="Q43" s="19" t="s">
        <v>413</v>
      </c>
      <c r="R43" s="18" t="s">
        <v>542</v>
      </c>
      <c r="S43" s="19"/>
    </row>
    <row r="44" spans="1:19" x14ac:dyDescent="0.35">
      <c r="A44" s="21">
        <v>34</v>
      </c>
      <c r="B44" s="14" t="s">
        <v>371</v>
      </c>
      <c r="C44" s="19" t="s">
        <v>543</v>
      </c>
      <c r="D44" s="19" t="s">
        <v>544</v>
      </c>
      <c r="E44" s="19"/>
      <c r="F44" s="319">
        <f t="shared" si="9"/>
        <v>0</v>
      </c>
      <c r="G44" s="273" t="s">
        <v>284</v>
      </c>
      <c r="H44" s="19" t="s">
        <v>284</v>
      </c>
      <c r="I44" s="19" t="s">
        <v>284</v>
      </c>
      <c r="J44" s="19" t="s">
        <v>284</v>
      </c>
      <c r="K44" s="19" t="s">
        <v>284</v>
      </c>
      <c r="L44" s="19" t="s">
        <v>284</v>
      </c>
      <c r="M44" s="19" t="s">
        <v>284</v>
      </c>
      <c r="N44" s="19" t="s">
        <v>284</v>
      </c>
      <c r="O44" s="19" t="s">
        <v>284</v>
      </c>
      <c r="P44" s="19" t="s">
        <v>284</v>
      </c>
      <c r="Q44" s="19" t="s">
        <v>284</v>
      </c>
      <c r="R44" s="18" t="s">
        <v>46</v>
      </c>
      <c r="S44" s="19"/>
    </row>
    <row r="45" spans="1:19" ht="58" x14ac:dyDescent="0.35">
      <c r="A45" s="21">
        <v>35</v>
      </c>
      <c r="B45" s="14" t="s">
        <v>163</v>
      </c>
      <c r="C45" s="24" t="s">
        <v>545</v>
      </c>
      <c r="D45" s="24" t="s">
        <v>546</v>
      </c>
      <c r="E45" s="24"/>
      <c r="F45" s="319">
        <f t="shared" si="9"/>
        <v>3</v>
      </c>
      <c r="G45" s="273" t="s">
        <v>281</v>
      </c>
      <c r="H45" s="19" t="s">
        <v>412</v>
      </c>
      <c r="I45" s="19" t="s">
        <v>413</v>
      </c>
      <c r="J45" s="19" t="s">
        <v>412</v>
      </c>
      <c r="K45" s="19" t="s">
        <v>284</v>
      </c>
      <c r="L45" s="19" t="s">
        <v>284</v>
      </c>
      <c r="M45" s="19" t="s">
        <v>284</v>
      </c>
      <c r="N45" s="19" t="s">
        <v>284</v>
      </c>
      <c r="O45" s="19" t="s">
        <v>284</v>
      </c>
      <c r="P45" s="19" t="s">
        <v>412</v>
      </c>
      <c r="Q45" s="19" t="s">
        <v>284</v>
      </c>
      <c r="R45" s="18" t="s">
        <v>547</v>
      </c>
      <c r="S45" s="19"/>
    </row>
    <row r="46" spans="1:19" ht="131" thickBot="1" x14ac:dyDescent="0.4">
      <c r="A46" s="21">
        <v>36</v>
      </c>
      <c r="B46" s="14" t="s">
        <v>372</v>
      </c>
      <c r="C46" s="24" t="s">
        <v>548</v>
      </c>
      <c r="D46" s="24" t="s">
        <v>549</v>
      </c>
      <c r="E46" s="24"/>
      <c r="F46" s="337">
        <f t="shared" si="9"/>
        <v>6</v>
      </c>
      <c r="G46" s="302" t="s">
        <v>281</v>
      </c>
      <c r="H46" s="19" t="s">
        <v>412</v>
      </c>
      <c r="I46" s="19" t="s">
        <v>281</v>
      </c>
      <c r="J46" s="19" t="s">
        <v>281</v>
      </c>
      <c r="K46" s="19" t="s">
        <v>412</v>
      </c>
      <c r="L46" s="19" t="s">
        <v>412</v>
      </c>
      <c r="M46" s="19" t="s">
        <v>284</v>
      </c>
      <c r="N46" s="19" t="s">
        <v>284</v>
      </c>
      <c r="O46" s="19" t="s">
        <v>284</v>
      </c>
      <c r="P46" s="19" t="s">
        <v>412</v>
      </c>
      <c r="Q46" s="19" t="s">
        <v>413</v>
      </c>
      <c r="R46" s="18" t="s">
        <v>550</v>
      </c>
      <c r="S46" s="1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N63"/>
  <sheetViews>
    <sheetView zoomScaleNormal="100" workbookViewId="0">
      <selection activeCell="A2" sqref="A2"/>
    </sheetView>
  </sheetViews>
  <sheetFormatPr defaultColWidth="8.7265625" defaultRowHeight="14.5" x14ac:dyDescent="0.35"/>
  <cols>
    <col min="1" max="1" width="8.7265625" style="8"/>
    <col min="2" max="2" width="15.7265625" style="8" customWidth="1"/>
    <col min="3" max="3" width="16.26953125" style="8" customWidth="1"/>
    <col min="4" max="4" width="16.81640625" style="8" customWidth="1"/>
    <col min="5" max="5" width="15.81640625" style="8" customWidth="1"/>
    <col min="6" max="6" width="28.1796875" style="8" customWidth="1"/>
    <col min="7" max="7" width="19.7265625" style="8" customWidth="1"/>
    <col min="8" max="8" width="3.81640625" style="8" customWidth="1"/>
    <col min="9" max="9" width="13.81640625" style="8" customWidth="1"/>
    <col min="10" max="10" width="16.1796875" style="8" customWidth="1"/>
    <col min="11" max="11" width="20.7265625" style="8" customWidth="1"/>
    <col min="12" max="12" width="18.7265625" style="8" customWidth="1"/>
    <col min="13" max="13" width="19.26953125" style="8" customWidth="1"/>
    <col min="14" max="14" width="16.81640625" style="8" customWidth="1"/>
    <col min="15" max="15" width="13.453125" style="8" customWidth="1"/>
    <col min="16" max="16" width="14.1796875" style="8" customWidth="1"/>
    <col min="17" max="17" width="24.26953125" style="8" customWidth="1"/>
    <col min="18" max="18" width="24.453125" style="8" customWidth="1"/>
    <col min="19" max="19" width="15.1796875" style="8" customWidth="1"/>
    <col min="20" max="20" width="18.453125" style="8" customWidth="1"/>
    <col min="21" max="21" width="20.26953125" style="8" customWidth="1"/>
    <col min="22" max="22" width="24.26953125" style="30" customWidth="1"/>
    <col min="23" max="23" width="8.7265625" style="8"/>
    <col min="24" max="24" width="17.453125" style="8" customWidth="1"/>
    <col min="25" max="26" width="20.1796875" style="8" customWidth="1"/>
    <col min="27" max="27" width="26" style="8" customWidth="1"/>
    <col min="28" max="28" width="28.26953125" style="8" customWidth="1"/>
    <col min="29" max="29" width="22.26953125" style="8" customWidth="1"/>
    <col min="30" max="30" width="8.7265625" style="8"/>
    <col min="31" max="31" width="14.7265625" style="8" customWidth="1"/>
    <col min="32" max="32" width="15.26953125" style="8" customWidth="1"/>
    <col min="33" max="33" width="8.81640625" style="8" customWidth="1"/>
    <col min="34" max="34" width="14.1796875" style="8" customWidth="1"/>
    <col min="35" max="35" width="21.26953125" style="8" customWidth="1"/>
    <col min="36" max="36" width="22.453125" style="8" customWidth="1"/>
    <col min="37" max="37" width="22.7265625" style="8" customWidth="1"/>
    <col min="38" max="38" width="19.453125" style="8" customWidth="1"/>
    <col min="39" max="39" width="13.26953125" style="8" customWidth="1"/>
    <col min="40" max="40" width="16" style="8" customWidth="1"/>
    <col min="41" max="41" width="24.1796875" style="8" customWidth="1"/>
    <col min="42" max="42" width="25.54296875" style="8" customWidth="1"/>
    <col min="43" max="43" width="18.1796875" style="8" customWidth="1"/>
    <col min="44" max="44" width="18.54296875" style="8" customWidth="1"/>
    <col min="45" max="45" width="20.7265625" style="8" customWidth="1"/>
    <col min="46" max="46" width="8.7265625" style="8"/>
    <col min="47" max="47" width="22.453125" style="31" customWidth="1"/>
    <col min="48" max="48" width="20.54296875" style="31" customWidth="1"/>
    <col min="49" max="49" width="21" style="31" customWidth="1"/>
    <col min="50" max="50" width="21.453125" style="31" customWidth="1"/>
    <col min="51" max="51" width="16.1796875" style="31" customWidth="1"/>
    <col min="52" max="52" width="15.1796875" style="31" customWidth="1"/>
    <col min="53" max="53" width="25.7265625" style="31" customWidth="1"/>
    <col min="54" max="54" width="22.453125" style="31" customWidth="1"/>
    <col min="55" max="55" width="15.81640625" style="31" customWidth="1"/>
    <col min="56" max="56" width="23" style="31" customWidth="1"/>
    <col min="57" max="57" width="25.7265625" style="31" customWidth="1"/>
    <col min="58" max="58" width="14.26953125" style="31" customWidth="1"/>
    <col min="59" max="60" width="8.7265625" style="8"/>
    <col min="61" max="61" width="16.81640625" style="8" customWidth="1"/>
    <col min="62" max="62" width="14.26953125" style="8" customWidth="1"/>
    <col min="63" max="63" width="21.7265625" style="8" customWidth="1"/>
    <col min="64" max="64" width="18.26953125" style="8" customWidth="1"/>
    <col min="65" max="65" width="8.7265625" style="8"/>
    <col min="66" max="66" width="13.54296875" style="8" customWidth="1"/>
    <col min="67" max="16384" width="8.7265625" style="8"/>
  </cols>
  <sheetData>
    <row r="1" spans="1:66" ht="19.5" customHeight="1" x14ac:dyDescent="0.35">
      <c r="A1" s="1" t="s">
        <v>0</v>
      </c>
      <c r="AU1" s="111"/>
      <c r="AV1" s="111"/>
      <c r="AW1" s="111"/>
      <c r="AX1" s="111"/>
      <c r="AY1" s="111"/>
      <c r="AZ1" s="111"/>
      <c r="BA1" s="111"/>
      <c r="BB1" s="111"/>
      <c r="BC1" s="111"/>
      <c r="BD1" s="111"/>
      <c r="BE1" s="111"/>
      <c r="BF1" s="111"/>
      <c r="BG1" s="44"/>
      <c r="BH1" s="25"/>
      <c r="BI1" s="25"/>
      <c r="BJ1" s="25"/>
      <c r="BK1" s="25"/>
      <c r="BL1" s="25"/>
      <c r="BN1" s="21"/>
    </row>
    <row r="2" spans="1:66" x14ac:dyDescent="0.35">
      <c r="A2" s="1" t="s">
        <v>12</v>
      </c>
      <c r="AV2" s="45"/>
      <c r="AW2" s="109"/>
      <c r="AX2" s="45"/>
      <c r="AY2" s="45"/>
      <c r="AZ2" s="45"/>
      <c r="BA2" s="45"/>
      <c r="BB2" s="45"/>
      <c r="BC2" s="45"/>
      <c r="BD2" s="45"/>
      <c r="BE2" s="45"/>
      <c r="BF2" s="45"/>
      <c r="BG2" s="44"/>
      <c r="BH2" s="25"/>
      <c r="BI2" s="25"/>
      <c r="BJ2" s="25"/>
      <c r="BK2" s="25"/>
      <c r="BL2" s="25"/>
      <c r="BN2" s="21"/>
    </row>
    <row r="3" spans="1:66" x14ac:dyDescent="0.35">
      <c r="A3" s="1"/>
      <c r="AU3" s="339"/>
      <c r="AV3" s="45"/>
      <c r="AW3" s="109"/>
      <c r="AX3" s="45"/>
      <c r="AY3" s="45"/>
      <c r="AZ3" s="45"/>
      <c r="BA3" s="45"/>
      <c r="BB3" s="45"/>
      <c r="BC3" s="45"/>
      <c r="BD3" s="45"/>
      <c r="BE3" s="45"/>
      <c r="BF3" s="45"/>
      <c r="BG3" s="44"/>
      <c r="BH3" s="25"/>
      <c r="BI3" s="25"/>
      <c r="BJ3" s="25"/>
      <c r="BK3" s="25"/>
      <c r="BL3" s="25"/>
      <c r="BN3" s="21"/>
    </row>
    <row r="4" spans="1:66" ht="15" thickBot="1" x14ac:dyDescent="0.4">
      <c r="A4" s="1"/>
      <c r="C4" s="1" t="s">
        <v>757</v>
      </c>
      <c r="K4" s="1" t="s">
        <v>757</v>
      </c>
      <c r="AU4" s="339" t="s">
        <v>836</v>
      </c>
      <c r="AV4" s="133"/>
      <c r="AW4" s="133"/>
      <c r="AX4" s="133"/>
      <c r="AY4" s="133"/>
      <c r="AZ4" s="133"/>
      <c r="BA4" s="133"/>
      <c r="BB4" s="133"/>
      <c r="BC4" s="133"/>
      <c r="BD4" s="133"/>
      <c r="BE4" s="133"/>
      <c r="BF4" s="133"/>
      <c r="BG4" s="44"/>
      <c r="BH4" s="25"/>
      <c r="BI4" s="134" t="s">
        <v>835</v>
      </c>
      <c r="BK4" s="25"/>
      <c r="BL4" s="25"/>
      <c r="BN4" s="21"/>
    </row>
    <row r="5" spans="1:66" ht="87" x14ac:dyDescent="0.35">
      <c r="C5" s="12" t="s">
        <v>828</v>
      </c>
      <c r="H5" s="82"/>
      <c r="I5" s="82"/>
      <c r="J5" s="25"/>
      <c r="K5" s="1" t="s">
        <v>829</v>
      </c>
      <c r="X5" s="1" t="s">
        <v>743</v>
      </c>
      <c r="AE5" s="7" t="s">
        <v>766</v>
      </c>
      <c r="AG5" s="27"/>
      <c r="AI5" s="1" t="s">
        <v>744</v>
      </c>
      <c r="AU5" s="340" t="s">
        <v>833</v>
      </c>
      <c r="AV5" s="84" t="s">
        <v>566</v>
      </c>
      <c r="AW5" s="84" t="s">
        <v>567</v>
      </c>
      <c r="AX5" s="84" t="s">
        <v>568</v>
      </c>
      <c r="AY5" s="84" t="s">
        <v>569</v>
      </c>
      <c r="AZ5" s="84" t="s">
        <v>570</v>
      </c>
      <c r="BA5" s="84" t="s">
        <v>571</v>
      </c>
      <c r="BB5" s="84" t="s">
        <v>734</v>
      </c>
      <c r="BC5" s="84" t="s">
        <v>735</v>
      </c>
      <c r="BD5" s="84" t="s">
        <v>736</v>
      </c>
      <c r="BE5" s="85" t="s">
        <v>737</v>
      </c>
      <c r="BF5" s="86" t="s">
        <v>246</v>
      </c>
      <c r="BG5" s="87"/>
      <c r="BH5" s="25"/>
      <c r="BI5" s="168" t="s">
        <v>834</v>
      </c>
      <c r="BJ5" s="88" t="s">
        <v>425</v>
      </c>
      <c r="BK5" s="47" t="s">
        <v>832</v>
      </c>
      <c r="BM5" s="27"/>
    </row>
    <row r="6" spans="1:66" ht="87.5" thickBot="1" x14ac:dyDescent="0.4">
      <c r="A6" s="51" t="s">
        <v>17</v>
      </c>
      <c r="B6" s="15" t="s">
        <v>173</v>
      </c>
      <c r="C6" s="112" t="s">
        <v>739</v>
      </c>
      <c r="D6" s="89" t="s">
        <v>740</v>
      </c>
      <c r="E6" s="90" t="s">
        <v>741</v>
      </c>
      <c r="F6" s="89" t="s">
        <v>738</v>
      </c>
      <c r="G6" s="113" t="s">
        <v>742</v>
      </c>
      <c r="H6" s="91"/>
      <c r="I6" s="7" t="s">
        <v>745</v>
      </c>
      <c r="J6" s="7" t="s">
        <v>746</v>
      </c>
      <c r="K6" s="112" t="s">
        <v>565</v>
      </c>
      <c r="L6" s="89" t="s">
        <v>566</v>
      </c>
      <c r="M6" s="89" t="s">
        <v>567</v>
      </c>
      <c r="N6" s="89" t="s">
        <v>568</v>
      </c>
      <c r="O6" s="89" t="s">
        <v>569</v>
      </c>
      <c r="P6" s="89" t="s">
        <v>570</v>
      </c>
      <c r="Q6" s="89" t="s">
        <v>571</v>
      </c>
      <c r="R6" s="89" t="s">
        <v>734</v>
      </c>
      <c r="S6" s="89" t="s">
        <v>735</v>
      </c>
      <c r="T6" s="89" t="s">
        <v>736</v>
      </c>
      <c r="U6" s="89" t="s">
        <v>737</v>
      </c>
      <c r="V6" s="113" t="s">
        <v>572</v>
      </c>
      <c r="X6" s="92" t="s">
        <v>602</v>
      </c>
      <c r="Y6" s="86" t="s">
        <v>561</v>
      </c>
      <c r="Z6" s="86" t="s">
        <v>562</v>
      </c>
      <c r="AA6" s="86" t="s">
        <v>563</v>
      </c>
      <c r="AB6" s="86" t="s">
        <v>738</v>
      </c>
      <c r="AC6" s="167" t="s">
        <v>564</v>
      </c>
      <c r="AD6" s="91"/>
      <c r="AE6" s="124" t="s">
        <v>586</v>
      </c>
      <c r="AF6" s="129">
        <f>COUNTIF(J7:J47,"1")</f>
        <v>4</v>
      </c>
      <c r="AG6" s="91"/>
      <c r="AH6" s="93" t="s">
        <v>425</v>
      </c>
      <c r="AI6" s="86" t="s">
        <v>565</v>
      </c>
      <c r="AJ6" s="86" t="s">
        <v>566</v>
      </c>
      <c r="AK6" s="86" t="s">
        <v>567</v>
      </c>
      <c r="AL6" s="86" t="s">
        <v>568</v>
      </c>
      <c r="AM6" s="86" t="s">
        <v>569</v>
      </c>
      <c r="AN6" s="86" t="s">
        <v>570</v>
      </c>
      <c r="AO6" s="86" t="s">
        <v>571</v>
      </c>
      <c r="AP6" s="86" t="s">
        <v>734</v>
      </c>
      <c r="AQ6" s="86" t="s">
        <v>735</v>
      </c>
      <c r="AR6" s="86" t="s">
        <v>736</v>
      </c>
      <c r="AS6" s="167" t="s">
        <v>737</v>
      </c>
      <c r="AU6" s="94" t="s">
        <v>412</v>
      </c>
      <c r="AV6" s="94" t="s">
        <v>413</v>
      </c>
      <c r="AW6" s="94" t="s">
        <v>412</v>
      </c>
      <c r="AX6" s="94" t="s">
        <v>412</v>
      </c>
      <c r="AY6" s="94" t="s">
        <v>413</v>
      </c>
      <c r="AZ6" s="94" t="s">
        <v>412</v>
      </c>
      <c r="BA6" s="94" t="s">
        <v>413</v>
      </c>
      <c r="BB6" s="94" t="s">
        <v>413</v>
      </c>
      <c r="BC6" s="94" t="s">
        <v>413</v>
      </c>
      <c r="BD6" s="94" t="s">
        <v>413</v>
      </c>
      <c r="BE6" s="94" t="s">
        <v>413</v>
      </c>
      <c r="BF6" s="94" t="s">
        <v>413</v>
      </c>
      <c r="BG6" s="45"/>
      <c r="BH6" s="25"/>
      <c r="BI6" s="99" t="s">
        <v>612</v>
      </c>
      <c r="BJ6" s="32">
        <v>1</v>
      </c>
      <c r="BK6" s="48">
        <f t="shared" ref="BK6:BK15" si="0">BJ6/27</f>
        <v>3.7037037037037035E-2</v>
      </c>
      <c r="BM6" s="169"/>
    </row>
    <row r="7" spans="1:66" ht="58" x14ac:dyDescent="0.35">
      <c r="A7">
        <v>1</v>
      </c>
      <c r="B7" s="30" t="s">
        <v>77</v>
      </c>
      <c r="C7" s="114" t="s">
        <v>412</v>
      </c>
      <c r="D7" s="97" t="s">
        <v>413</v>
      </c>
      <c r="E7" s="97" t="s">
        <v>412</v>
      </c>
      <c r="F7" s="97" t="s">
        <v>46</v>
      </c>
      <c r="G7" s="122" t="s">
        <v>412</v>
      </c>
      <c r="H7" s="95"/>
      <c r="I7" s="95" t="s">
        <v>412</v>
      </c>
      <c r="J7" s="96">
        <f>COUNTIF(K7:U7, "Y")</f>
        <v>4</v>
      </c>
      <c r="K7" s="114" t="s">
        <v>412</v>
      </c>
      <c r="L7" s="97" t="s">
        <v>413</v>
      </c>
      <c r="M7" s="97" t="s">
        <v>412</v>
      </c>
      <c r="N7" s="97" t="s">
        <v>412</v>
      </c>
      <c r="O7" s="97" t="s">
        <v>413</v>
      </c>
      <c r="P7" s="97" t="s">
        <v>412</v>
      </c>
      <c r="Q7" s="97" t="s">
        <v>413</v>
      </c>
      <c r="R7" s="97" t="s">
        <v>413</v>
      </c>
      <c r="S7" s="97" t="s">
        <v>413</v>
      </c>
      <c r="T7" s="97" t="s">
        <v>413</v>
      </c>
      <c r="U7" s="97" t="s">
        <v>413</v>
      </c>
      <c r="V7" s="115"/>
      <c r="X7" s="70" t="s">
        <v>347</v>
      </c>
      <c r="Y7" s="32">
        <f>COUNTIF(C7:C47,"Y")</f>
        <v>13</v>
      </c>
      <c r="Z7" s="32">
        <f>COUNTIF(D7:D47,"Y")</f>
        <v>13</v>
      </c>
      <c r="AA7" s="32">
        <f>COUNTIF(E7:E47,"Y")</f>
        <v>23</v>
      </c>
      <c r="AB7" s="56" t="s">
        <v>587</v>
      </c>
      <c r="AC7" s="34">
        <f>COUNTIF(G7:G47,"Y")</f>
        <v>15</v>
      </c>
      <c r="AD7" s="25"/>
      <c r="AE7" s="125" t="s">
        <v>588</v>
      </c>
      <c r="AF7" s="129">
        <f>COUNTIF(J7:J47,"2")</f>
        <v>5</v>
      </c>
      <c r="AG7" s="91"/>
      <c r="AH7" s="98" t="s">
        <v>589</v>
      </c>
      <c r="AI7" s="32">
        <f t="shared" ref="AI7:AS7" si="1">COUNTIF(K7:K47,"Y")</f>
        <v>27</v>
      </c>
      <c r="AJ7" s="32">
        <f t="shared" si="1"/>
        <v>5</v>
      </c>
      <c r="AK7" s="32">
        <f t="shared" si="1"/>
        <v>9</v>
      </c>
      <c r="AL7" s="32">
        <f t="shared" si="1"/>
        <v>13</v>
      </c>
      <c r="AM7" s="32">
        <f t="shared" si="1"/>
        <v>17</v>
      </c>
      <c r="AN7" s="32">
        <f t="shared" si="1"/>
        <v>23</v>
      </c>
      <c r="AO7" s="32">
        <f t="shared" si="1"/>
        <v>4</v>
      </c>
      <c r="AP7" s="32">
        <f t="shared" si="1"/>
        <v>4</v>
      </c>
      <c r="AQ7" s="32">
        <f t="shared" si="1"/>
        <v>1</v>
      </c>
      <c r="AR7" s="32">
        <f t="shared" si="1"/>
        <v>5</v>
      </c>
      <c r="AS7" s="34">
        <f t="shared" si="1"/>
        <v>9</v>
      </c>
      <c r="AU7" s="94" t="s">
        <v>412</v>
      </c>
      <c r="AV7" s="94" t="s">
        <v>413</v>
      </c>
      <c r="AW7" s="94" t="s">
        <v>413</v>
      </c>
      <c r="AX7" s="94" t="s">
        <v>413</v>
      </c>
      <c r="AY7" s="94" t="s">
        <v>413</v>
      </c>
      <c r="AZ7" s="94" t="s">
        <v>412</v>
      </c>
      <c r="BA7" s="94" t="s">
        <v>412</v>
      </c>
      <c r="BB7" s="94" t="s">
        <v>413</v>
      </c>
      <c r="BC7" s="94" t="s">
        <v>413</v>
      </c>
      <c r="BD7" s="94" t="s">
        <v>413</v>
      </c>
      <c r="BE7" s="94" t="s">
        <v>413</v>
      </c>
      <c r="BF7" s="94" t="s">
        <v>413</v>
      </c>
      <c r="BG7" s="45"/>
      <c r="BH7" s="25"/>
      <c r="BI7" s="99" t="s">
        <v>607</v>
      </c>
      <c r="BJ7" s="32">
        <v>7</v>
      </c>
      <c r="BK7" s="48">
        <f t="shared" si="0"/>
        <v>0.25925925925925924</v>
      </c>
      <c r="BM7" s="169"/>
    </row>
    <row r="8" spans="1:66" ht="43.5" x14ac:dyDescent="0.35">
      <c r="A8">
        <v>2</v>
      </c>
      <c r="B8" s="54" t="s">
        <v>348</v>
      </c>
      <c r="C8" s="114" t="s">
        <v>413</v>
      </c>
      <c r="D8" s="97" t="s">
        <v>413</v>
      </c>
      <c r="E8" s="97" t="s">
        <v>412</v>
      </c>
      <c r="F8" s="97" t="s">
        <v>46</v>
      </c>
      <c r="G8" s="122" t="s">
        <v>412</v>
      </c>
      <c r="H8" s="95"/>
      <c r="I8" s="95" t="s">
        <v>412</v>
      </c>
      <c r="J8" s="96">
        <f t="shared" ref="J8:J47" si="2">COUNTIF(K8:U8, "Y")</f>
        <v>3</v>
      </c>
      <c r="K8" s="114" t="s">
        <v>412</v>
      </c>
      <c r="L8" s="97" t="s">
        <v>413</v>
      </c>
      <c r="M8" s="97" t="s">
        <v>413</v>
      </c>
      <c r="N8" s="97" t="s">
        <v>413</v>
      </c>
      <c r="O8" s="97" t="s">
        <v>413</v>
      </c>
      <c r="P8" s="97" t="s">
        <v>412</v>
      </c>
      <c r="Q8" s="97" t="s">
        <v>412</v>
      </c>
      <c r="R8" s="97" t="s">
        <v>413</v>
      </c>
      <c r="S8" s="97" t="s">
        <v>413</v>
      </c>
      <c r="T8" s="97" t="s">
        <v>413</v>
      </c>
      <c r="U8" s="97" t="s">
        <v>413</v>
      </c>
      <c r="V8" s="115"/>
      <c r="X8" s="70" t="s">
        <v>599</v>
      </c>
      <c r="Y8" s="40">
        <f>Y7/41*100</f>
        <v>31.707317073170731</v>
      </c>
      <c r="Z8" s="40">
        <f t="shared" ref="Z8:AA8" si="3">Z7/41*100</f>
        <v>31.707317073170731</v>
      </c>
      <c r="AA8" s="40">
        <f t="shared" si="3"/>
        <v>56.09756097560976</v>
      </c>
      <c r="AB8" s="56" t="s">
        <v>590</v>
      </c>
      <c r="AC8" s="41"/>
      <c r="AD8" s="29"/>
      <c r="AE8" s="126" t="s">
        <v>591</v>
      </c>
      <c r="AF8" s="130">
        <f>COUNTIF(J7:J47,"3")</f>
        <v>8</v>
      </c>
      <c r="AG8" s="37"/>
      <c r="AH8" s="338" t="s">
        <v>831</v>
      </c>
      <c r="AI8" s="32">
        <f t="shared" ref="AI8:AS8" si="4">COUNTIF(K7:K47,"N")</f>
        <v>10</v>
      </c>
      <c r="AJ8" s="32">
        <f t="shared" si="4"/>
        <v>32</v>
      </c>
      <c r="AK8" s="32">
        <f t="shared" si="4"/>
        <v>28</v>
      </c>
      <c r="AL8" s="32">
        <f t="shared" si="4"/>
        <v>24</v>
      </c>
      <c r="AM8" s="32">
        <f t="shared" si="4"/>
        <v>20</v>
      </c>
      <c r="AN8" s="32">
        <f t="shared" si="4"/>
        <v>14</v>
      </c>
      <c r="AO8" s="32">
        <f t="shared" si="4"/>
        <v>33</v>
      </c>
      <c r="AP8" s="32">
        <f t="shared" si="4"/>
        <v>33</v>
      </c>
      <c r="AQ8" s="32">
        <f t="shared" si="4"/>
        <v>36</v>
      </c>
      <c r="AR8" s="32">
        <f t="shared" si="4"/>
        <v>32</v>
      </c>
      <c r="AS8" s="34">
        <f t="shared" si="4"/>
        <v>28</v>
      </c>
      <c r="AU8" s="94" t="s">
        <v>412</v>
      </c>
      <c r="AV8" s="94" t="s">
        <v>413</v>
      </c>
      <c r="AW8" s="94" t="s">
        <v>413</v>
      </c>
      <c r="AX8" s="94" t="s">
        <v>413</v>
      </c>
      <c r="AY8" s="94" t="s">
        <v>413</v>
      </c>
      <c r="AZ8" s="94" t="s">
        <v>412</v>
      </c>
      <c r="BA8" s="94" t="s">
        <v>413</v>
      </c>
      <c r="BB8" s="94" t="s">
        <v>413</v>
      </c>
      <c r="BC8" s="94" t="s">
        <v>413</v>
      </c>
      <c r="BD8" s="94" t="s">
        <v>412</v>
      </c>
      <c r="BE8" s="94" t="s">
        <v>413</v>
      </c>
      <c r="BF8" s="94" t="s">
        <v>413</v>
      </c>
      <c r="BG8" s="45"/>
      <c r="BH8" s="25"/>
      <c r="BI8" s="99" t="s">
        <v>606</v>
      </c>
      <c r="BJ8" s="32">
        <v>13</v>
      </c>
      <c r="BK8" s="48">
        <f t="shared" si="0"/>
        <v>0.48148148148148145</v>
      </c>
      <c r="BM8" s="169"/>
    </row>
    <row r="9" spans="1:66" ht="43.5" x14ac:dyDescent="0.35">
      <c r="A9">
        <v>3</v>
      </c>
      <c r="B9" s="30" t="s">
        <v>78</v>
      </c>
      <c r="C9" s="114" t="s">
        <v>413</v>
      </c>
      <c r="D9" s="97" t="s">
        <v>413</v>
      </c>
      <c r="E9" s="97" t="s">
        <v>412</v>
      </c>
      <c r="F9" s="97" t="s">
        <v>46</v>
      </c>
      <c r="G9" s="122" t="s">
        <v>412</v>
      </c>
      <c r="H9" s="95"/>
      <c r="I9" s="95" t="s">
        <v>412</v>
      </c>
      <c r="J9" s="96">
        <f t="shared" si="2"/>
        <v>3</v>
      </c>
      <c r="K9" s="114" t="s">
        <v>413</v>
      </c>
      <c r="L9" s="97" t="s">
        <v>412</v>
      </c>
      <c r="M9" s="97" t="s">
        <v>413</v>
      </c>
      <c r="N9" s="97" t="s">
        <v>413</v>
      </c>
      <c r="O9" s="97" t="s">
        <v>413</v>
      </c>
      <c r="P9" s="97" t="s">
        <v>413</v>
      </c>
      <c r="Q9" s="97" t="s">
        <v>413</v>
      </c>
      <c r="R9" s="97" t="s">
        <v>413</v>
      </c>
      <c r="S9" s="97" t="s">
        <v>413</v>
      </c>
      <c r="T9" s="97" t="s">
        <v>412</v>
      </c>
      <c r="U9" s="97" t="s">
        <v>412</v>
      </c>
      <c r="V9" s="115"/>
      <c r="X9" s="70" t="s">
        <v>830</v>
      </c>
      <c r="Y9" s="32">
        <f>COUNTIF(C7:C47,"N")</f>
        <v>24</v>
      </c>
      <c r="Z9" s="32">
        <f>COUNTIF(D7:D47,"N")</f>
        <v>24</v>
      </c>
      <c r="AA9" s="32">
        <f>COUNTIF(E7:E47,"N")</f>
        <v>14</v>
      </c>
      <c r="AB9" s="99" t="s">
        <v>603</v>
      </c>
      <c r="AC9" s="34">
        <f>COUNTIF(G7:G47,"N")</f>
        <v>0</v>
      </c>
      <c r="AD9" s="25"/>
      <c r="AE9" s="125" t="s">
        <v>592</v>
      </c>
      <c r="AF9" s="131">
        <f>COUNTIF(J7:J47,"4")</f>
        <v>9</v>
      </c>
      <c r="AG9" s="28"/>
      <c r="AH9" s="100" t="s">
        <v>593</v>
      </c>
      <c r="AI9" s="32">
        <f t="shared" ref="AI9:AS9" si="5">COUNTIF(K7:K47,"Blank")</f>
        <v>4</v>
      </c>
      <c r="AJ9" s="32">
        <f t="shared" si="5"/>
        <v>4</v>
      </c>
      <c r="AK9" s="32">
        <f t="shared" si="5"/>
        <v>4</v>
      </c>
      <c r="AL9" s="32">
        <f t="shared" si="5"/>
        <v>4</v>
      </c>
      <c r="AM9" s="32">
        <f t="shared" si="5"/>
        <v>4</v>
      </c>
      <c r="AN9" s="32">
        <f t="shared" si="5"/>
        <v>4</v>
      </c>
      <c r="AO9" s="32">
        <f t="shared" si="5"/>
        <v>4</v>
      </c>
      <c r="AP9" s="32">
        <f t="shared" si="5"/>
        <v>4</v>
      </c>
      <c r="AQ9" s="32">
        <f t="shared" si="5"/>
        <v>4</v>
      </c>
      <c r="AR9" s="32">
        <f t="shared" si="5"/>
        <v>4</v>
      </c>
      <c r="AS9" s="34">
        <f t="shared" si="5"/>
        <v>4</v>
      </c>
      <c r="AU9" s="94" t="s">
        <v>412</v>
      </c>
      <c r="AV9" s="94" t="s">
        <v>413</v>
      </c>
      <c r="AW9" s="94" t="s">
        <v>413</v>
      </c>
      <c r="AX9" s="94" t="s">
        <v>412</v>
      </c>
      <c r="AY9" s="94" t="s">
        <v>412</v>
      </c>
      <c r="AZ9" s="94" t="s">
        <v>412</v>
      </c>
      <c r="BA9" s="94" t="s">
        <v>413</v>
      </c>
      <c r="BB9" s="94" t="s">
        <v>413</v>
      </c>
      <c r="BC9" s="94" t="s">
        <v>413</v>
      </c>
      <c r="BD9" s="94" t="s">
        <v>413</v>
      </c>
      <c r="BE9" s="94" t="s">
        <v>413</v>
      </c>
      <c r="BF9" s="94" t="s">
        <v>413</v>
      </c>
      <c r="BG9" s="45"/>
      <c r="BH9" s="25"/>
      <c r="BI9" s="99" t="s">
        <v>605</v>
      </c>
      <c r="BJ9" s="32">
        <v>17</v>
      </c>
      <c r="BK9" s="48">
        <f t="shared" si="0"/>
        <v>0.62962962962962965</v>
      </c>
      <c r="BM9" s="169"/>
    </row>
    <row r="10" spans="1:66" ht="29" x14ac:dyDescent="0.35">
      <c r="A10">
        <v>4</v>
      </c>
      <c r="B10" s="30" t="s">
        <v>80</v>
      </c>
      <c r="C10" s="114" t="s">
        <v>413</v>
      </c>
      <c r="D10" s="97" t="s">
        <v>413</v>
      </c>
      <c r="E10" s="97" t="s">
        <v>412</v>
      </c>
      <c r="F10" s="97" t="s">
        <v>46</v>
      </c>
      <c r="G10" s="122" t="s">
        <v>412</v>
      </c>
      <c r="H10" s="95"/>
      <c r="I10" s="95" t="s">
        <v>412</v>
      </c>
      <c r="J10" s="96">
        <f t="shared" si="2"/>
        <v>3</v>
      </c>
      <c r="K10" s="114" t="s">
        <v>412</v>
      </c>
      <c r="L10" s="97" t="s">
        <v>413</v>
      </c>
      <c r="M10" s="97" t="s">
        <v>413</v>
      </c>
      <c r="N10" s="97" t="s">
        <v>413</v>
      </c>
      <c r="O10" s="97" t="s">
        <v>413</v>
      </c>
      <c r="P10" s="97" t="s">
        <v>412</v>
      </c>
      <c r="Q10" s="97" t="s">
        <v>413</v>
      </c>
      <c r="R10" s="97" t="s">
        <v>413</v>
      </c>
      <c r="S10" s="97" t="s">
        <v>413</v>
      </c>
      <c r="T10" s="97" t="s">
        <v>412</v>
      </c>
      <c r="U10" s="97" t="s">
        <v>413</v>
      </c>
      <c r="V10" s="115"/>
      <c r="X10" s="70" t="s">
        <v>423</v>
      </c>
      <c r="Y10" s="32">
        <f>COUNTIF(C7:C47,"blank")</f>
        <v>4</v>
      </c>
      <c r="Z10" s="32">
        <f>COUNTIF(D7:D47,"blank")</f>
        <v>4</v>
      </c>
      <c r="AA10" s="32">
        <f>COUNTIF(E7:E47,"blank")</f>
        <v>4</v>
      </c>
      <c r="AB10" s="32"/>
      <c r="AC10" s="34">
        <f>COUNTIF(G7:G47,"blank")</f>
        <v>5</v>
      </c>
      <c r="AD10" s="25"/>
      <c r="AE10" s="125" t="s">
        <v>594</v>
      </c>
      <c r="AF10" s="131">
        <f>COUNTIF(J7:J47,"5")</f>
        <v>5</v>
      </c>
      <c r="AG10" s="28"/>
      <c r="AH10" s="101" t="s">
        <v>600</v>
      </c>
      <c r="AI10" s="32">
        <f t="shared" ref="AI10:AS10" si="6">SUM(AI7+AI8+AI9)</f>
        <v>41</v>
      </c>
      <c r="AJ10" s="32">
        <f t="shared" si="6"/>
        <v>41</v>
      </c>
      <c r="AK10" s="32">
        <f t="shared" si="6"/>
        <v>41</v>
      </c>
      <c r="AL10" s="32">
        <f t="shared" si="6"/>
        <v>41</v>
      </c>
      <c r="AM10" s="32">
        <f t="shared" si="6"/>
        <v>41</v>
      </c>
      <c r="AN10" s="32">
        <f t="shared" si="6"/>
        <v>41</v>
      </c>
      <c r="AO10" s="32">
        <f t="shared" si="6"/>
        <v>41</v>
      </c>
      <c r="AP10" s="32">
        <f t="shared" si="6"/>
        <v>41</v>
      </c>
      <c r="AQ10" s="32">
        <f t="shared" si="6"/>
        <v>41</v>
      </c>
      <c r="AR10" s="32">
        <f t="shared" si="6"/>
        <v>41</v>
      </c>
      <c r="AS10" s="34">
        <f t="shared" si="6"/>
        <v>41</v>
      </c>
      <c r="AU10" s="94" t="s">
        <v>412</v>
      </c>
      <c r="AV10" s="94" t="s">
        <v>413</v>
      </c>
      <c r="AW10" s="94" t="s">
        <v>413</v>
      </c>
      <c r="AX10" s="94" t="s">
        <v>413</v>
      </c>
      <c r="AY10" s="94" t="s">
        <v>412</v>
      </c>
      <c r="AZ10" s="94" t="s">
        <v>413</v>
      </c>
      <c r="BA10" s="94" t="s">
        <v>413</v>
      </c>
      <c r="BB10" s="94" t="s">
        <v>413</v>
      </c>
      <c r="BC10" s="94" t="s">
        <v>413</v>
      </c>
      <c r="BD10" s="94" t="s">
        <v>413</v>
      </c>
      <c r="BE10" s="94" t="s">
        <v>413</v>
      </c>
      <c r="BF10" s="94" t="s">
        <v>413</v>
      </c>
      <c r="BG10" s="45"/>
      <c r="BH10" s="25"/>
      <c r="BI10" s="99" t="s">
        <v>604</v>
      </c>
      <c r="BJ10" s="32">
        <v>23</v>
      </c>
      <c r="BK10" s="48">
        <f t="shared" si="0"/>
        <v>0.85185185185185186</v>
      </c>
      <c r="BM10" s="169"/>
    </row>
    <row r="11" spans="1:66" ht="58.5" thickBot="1" x14ac:dyDescent="0.4">
      <c r="A11">
        <v>5</v>
      </c>
      <c r="B11" s="30" t="s">
        <v>349</v>
      </c>
      <c r="C11" s="114" t="s">
        <v>412</v>
      </c>
      <c r="D11" s="97" t="s">
        <v>413</v>
      </c>
      <c r="E11" s="97" t="s">
        <v>413</v>
      </c>
      <c r="F11" s="97" t="s">
        <v>46</v>
      </c>
      <c r="G11" s="122" t="s">
        <v>46</v>
      </c>
      <c r="H11" s="95"/>
      <c r="I11" s="95" t="s">
        <v>412</v>
      </c>
      <c r="J11" s="96">
        <f t="shared" si="2"/>
        <v>1</v>
      </c>
      <c r="K11" s="114" t="s">
        <v>413</v>
      </c>
      <c r="L11" s="97" t="s">
        <v>413</v>
      </c>
      <c r="M11" s="97" t="s">
        <v>412</v>
      </c>
      <c r="N11" s="97" t="s">
        <v>413</v>
      </c>
      <c r="O11" s="97" t="s">
        <v>413</v>
      </c>
      <c r="P11" s="97" t="s">
        <v>413</v>
      </c>
      <c r="Q11" s="97" t="s">
        <v>413</v>
      </c>
      <c r="R11" s="97" t="s">
        <v>413</v>
      </c>
      <c r="S11" s="97" t="s">
        <v>413</v>
      </c>
      <c r="T11" s="97" t="s">
        <v>413</v>
      </c>
      <c r="U11" s="97" t="s">
        <v>413</v>
      </c>
      <c r="V11" s="115" t="s">
        <v>573</v>
      </c>
      <c r="X11" s="71" t="s">
        <v>600</v>
      </c>
      <c r="Y11" s="42">
        <f>SUM(Y7+Y9+Y10)</f>
        <v>41</v>
      </c>
      <c r="Z11" s="42">
        <f t="shared" ref="Z11:AA11" si="7">SUM(Z7+Z9+Z10)</f>
        <v>41</v>
      </c>
      <c r="AA11" s="42">
        <f t="shared" si="7"/>
        <v>41</v>
      </c>
      <c r="AB11" s="42"/>
      <c r="AC11" s="43"/>
      <c r="AD11" s="30"/>
      <c r="AE11" s="127" t="s">
        <v>595</v>
      </c>
      <c r="AF11" s="132">
        <f>COUNTIF(J7:J47,"6")</f>
        <v>3</v>
      </c>
      <c r="AG11" s="38"/>
      <c r="AH11" s="102" t="s">
        <v>601</v>
      </c>
      <c r="AI11" s="103">
        <f>AI7/41*100</f>
        <v>65.853658536585371</v>
      </c>
      <c r="AJ11" s="103">
        <f t="shared" ref="AJ11:AS11" si="8">AJ7/41*100</f>
        <v>12.195121951219512</v>
      </c>
      <c r="AK11" s="103">
        <f t="shared" si="8"/>
        <v>21.951219512195124</v>
      </c>
      <c r="AL11" s="103">
        <f t="shared" si="8"/>
        <v>31.707317073170731</v>
      </c>
      <c r="AM11" s="103">
        <f t="shared" si="8"/>
        <v>41.463414634146339</v>
      </c>
      <c r="AN11" s="103">
        <f t="shared" si="8"/>
        <v>56.09756097560976</v>
      </c>
      <c r="AO11" s="103">
        <f t="shared" si="8"/>
        <v>9.7560975609756095</v>
      </c>
      <c r="AP11" s="103">
        <f t="shared" si="8"/>
        <v>9.7560975609756095</v>
      </c>
      <c r="AQ11" s="103">
        <f t="shared" si="8"/>
        <v>2.4390243902439024</v>
      </c>
      <c r="AR11" s="103">
        <f t="shared" si="8"/>
        <v>12.195121951219512</v>
      </c>
      <c r="AS11" s="104">
        <f t="shared" si="8"/>
        <v>21.951219512195124</v>
      </c>
      <c r="AU11" s="94" t="s">
        <v>412</v>
      </c>
      <c r="AV11" s="94" t="s">
        <v>413</v>
      </c>
      <c r="AW11" s="94" t="s">
        <v>413</v>
      </c>
      <c r="AX11" s="94" t="s">
        <v>412</v>
      </c>
      <c r="AY11" s="94" t="s">
        <v>413</v>
      </c>
      <c r="AZ11" s="94" t="s">
        <v>412</v>
      </c>
      <c r="BA11" s="94" t="s">
        <v>412</v>
      </c>
      <c r="BB11" s="94" t="s">
        <v>413</v>
      </c>
      <c r="BC11" s="94" t="s">
        <v>412</v>
      </c>
      <c r="BD11" s="94" t="s">
        <v>412</v>
      </c>
      <c r="BE11" s="94" t="s">
        <v>413</v>
      </c>
      <c r="BF11" s="94" t="s">
        <v>413</v>
      </c>
      <c r="BG11" s="45"/>
      <c r="BH11" s="25"/>
      <c r="BI11" s="99" t="s">
        <v>610</v>
      </c>
      <c r="BJ11" s="32">
        <v>3</v>
      </c>
      <c r="BK11" s="48">
        <f t="shared" si="0"/>
        <v>0.1111111111111111</v>
      </c>
      <c r="BM11" s="169"/>
    </row>
    <row r="12" spans="1:66" ht="43.5" x14ac:dyDescent="0.35">
      <c r="A12">
        <v>6</v>
      </c>
      <c r="B12" s="30" t="s">
        <v>350</v>
      </c>
      <c r="C12" s="114" t="s">
        <v>412</v>
      </c>
      <c r="D12" s="97" t="s">
        <v>413</v>
      </c>
      <c r="E12" s="97" t="s">
        <v>412</v>
      </c>
      <c r="F12" s="97">
        <v>3</v>
      </c>
      <c r="G12" s="122" t="s">
        <v>46</v>
      </c>
      <c r="H12" s="95"/>
      <c r="I12" s="95" t="s">
        <v>412</v>
      </c>
      <c r="J12" s="96">
        <f t="shared" si="2"/>
        <v>4</v>
      </c>
      <c r="K12" s="114" t="s">
        <v>412</v>
      </c>
      <c r="L12" s="97" t="s">
        <v>413</v>
      </c>
      <c r="M12" s="97" t="s">
        <v>413</v>
      </c>
      <c r="N12" s="97" t="s">
        <v>412</v>
      </c>
      <c r="O12" s="97" t="s">
        <v>412</v>
      </c>
      <c r="P12" s="97" t="s">
        <v>412</v>
      </c>
      <c r="Q12" s="97" t="s">
        <v>413</v>
      </c>
      <c r="R12" s="97" t="s">
        <v>413</v>
      </c>
      <c r="S12" s="97" t="s">
        <v>413</v>
      </c>
      <c r="T12" s="97" t="s">
        <v>413</v>
      </c>
      <c r="U12" s="97" t="s">
        <v>413</v>
      </c>
      <c r="V12" s="115"/>
      <c r="X12" s="25"/>
      <c r="Y12" s="105"/>
      <c r="Z12" s="105"/>
      <c r="AA12" s="105"/>
      <c r="AB12" s="26"/>
      <c r="AC12" s="31"/>
      <c r="AD12" s="31"/>
      <c r="AE12" s="128" t="s">
        <v>596</v>
      </c>
      <c r="AF12" s="131">
        <f>COUNTIF(I7:I47,"N")</f>
        <v>3</v>
      </c>
      <c r="AG12" s="28"/>
      <c r="AH12" s="31"/>
      <c r="AI12" s="31"/>
      <c r="AJ12" s="31"/>
      <c r="AK12" s="31"/>
      <c r="AL12" s="31"/>
      <c r="AM12" s="31"/>
      <c r="AN12" s="31"/>
      <c r="AO12" s="31"/>
      <c r="AP12" s="31"/>
      <c r="AQ12" s="31"/>
      <c r="AR12" s="31"/>
      <c r="AS12" s="26"/>
      <c r="AU12" s="94" t="s">
        <v>412</v>
      </c>
      <c r="AV12" s="94" t="s">
        <v>413</v>
      </c>
      <c r="AW12" s="94" t="s">
        <v>413</v>
      </c>
      <c r="AX12" s="94" t="s">
        <v>413</v>
      </c>
      <c r="AY12" s="94" t="s">
        <v>412</v>
      </c>
      <c r="AZ12" s="94" t="s">
        <v>412</v>
      </c>
      <c r="BA12" s="94" t="s">
        <v>413</v>
      </c>
      <c r="BB12" s="94" t="s">
        <v>413</v>
      </c>
      <c r="BC12" s="94" t="s">
        <v>413</v>
      </c>
      <c r="BD12" s="94" t="s">
        <v>413</v>
      </c>
      <c r="BE12" s="94" t="s">
        <v>413</v>
      </c>
      <c r="BF12" s="94" t="s">
        <v>412</v>
      </c>
      <c r="BG12" s="45"/>
      <c r="BH12" s="25"/>
      <c r="BI12" s="99" t="s">
        <v>611</v>
      </c>
      <c r="BJ12" s="32">
        <v>3</v>
      </c>
      <c r="BK12" s="48">
        <f t="shared" si="0"/>
        <v>0.1111111111111111</v>
      </c>
      <c r="BM12" s="169"/>
    </row>
    <row r="13" spans="1:66" ht="29" x14ac:dyDescent="0.35">
      <c r="A13">
        <v>7</v>
      </c>
      <c r="B13" s="30" t="s">
        <v>351</v>
      </c>
      <c r="C13" s="114" t="s">
        <v>413</v>
      </c>
      <c r="D13" s="97" t="s">
        <v>412</v>
      </c>
      <c r="E13" s="97" t="s">
        <v>413</v>
      </c>
      <c r="F13" s="97" t="s">
        <v>46</v>
      </c>
      <c r="G13" s="122" t="s">
        <v>46</v>
      </c>
      <c r="H13" s="95"/>
      <c r="I13" s="95" t="s">
        <v>412</v>
      </c>
      <c r="J13" s="96">
        <f t="shared" si="2"/>
        <v>2</v>
      </c>
      <c r="K13" s="114" t="s">
        <v>413</v>
      </c>
      <c r="L13" s="97" t="s">
        <v>412</v>
      </c>
      <c r="M13" s="97" t="s">
        <v>413</v>
      </c>
      <c r="N13" s="97" t="s">
        <v>413</v>
      </c>
      <c r="O13" s="97" t="s">
        <v>413</v>
      </c>
      <c r="P13" s="97" t="s">
        <v>413</v>
      </c>
      <c r="Q13" s="97" t="s">
        <v>412</v>
      </c>
      <c r="R13" s="97" t="s">
        <v>413</v>
      </c>
      <c r="S13" s="97" t="s">
        <v>413</v>
      </c>
      <c r="T13" s="97" t="s">
        <v>413</v>
      </c>
      <c r="U13" s="97" t="s">
        <v>413</v>
      </c>
      <c r="V13" s="115" t="s">
        <v>574</v>
      </c>
      <c r="X13" s="25"/>
      <c r="Y13" s="105"/>
      <c r="Z13" s="105"/>
      <c r="AA13" s="105"/>
      <c r="AB13" s="26"/>
      <c r="AC13" s="31"/>
      <c r="AD13" s="31"/>
      <c r="AE13" s="128" t="s">
        <v>423</v>
      </c>
      <c r="AF13" s="131">
        <v>4</v>
      </c>
      <c r="AG13" s="28"/>
      <c r="AH13" s="31"/>
      <c r="AI13" s="31"/>
      <c r="AJ13" s="31"/>
      <c r="AK13" s="31"/>
      <c r="AL13" s="31"/>
      <c r="AM13" s="31"/>
      <c r="AN13" s="31"/>
      <c r="AO13" s="31"/>
      <c r="AP13" s="31"/>
      <c r="AQ13" s="31"/>
      <c r="AR13" s="31"/>
      <c r="AS13" s="26"/>
      <c r="AU13" s="94" t="s">
        <v>412</v>
      </c>
      <c r="AV13" s="94" t="s">
        <v>413</v>
      </c>
      <c r="AW13" s="94" t="s">
        <v>413</v>
      </c>
      <c r="AX13" s="94" t="s">
        <v>412</v>
      </c>
      <c r="AY13" s="94" t="s">
        <v>413</v>
      </c>
      <c r="AZ13" s="94" t="s">
        <v>412</v>
      </c>
      <c r="BA13" s="94" t="s">
        <v>413</v>
      </c>
      <c r="BB13" s="94" t="s">
        <v>413</v>
      </c>
      <c r="BC13" s="94" t="s">
        <v>413</v>
      </c>
      <c r="BD13" s="94" t="s">
        <v>413</v>
      </c>
      <c r="BE13" s="94" t="s">
        <v>413</v>
      </c>
      <c r="BF13" s="94" t="s">
        <v>413</v>
      </c>
      <c r="BG13" s="45"/>
      <c r="BH13" s="25"/>
      <c r="BI13" s="99" t="s">
        <v>613</v>
      </c>
      <c r="BJ13" s="32">
        <v>1</v>
      </c>
      <c r="BK13" s="48">
        <f t="shared" si="0"/>
        <v>3.7037037037037035E-2</v>
      </c>
      <c r="BM13" s="169"/>
    </row>
    <row r="14" spans="1:66" x14ac:dyDescent="0.35">
      <c r="A14">
        <v>8</v>
      </c>
      <c r="B14" s="30" t="s">
        <v>94</v>
      </c>
      <c r="C14" s="114" t="s">
        <v>413</v>
      </c>
      <c r="D14" s="97" t="s">
        <v>412</v>
      </c>
      <c r="E14" s="97" t="s">
        <v>413</v>
      </c>
      <c r="F14" s="97" t="s">
        <v>46</v>
      </c>
      <c r="G14" s="122" t="s">
        <v>46</v>
      </c>
      <c r="H14" s="95"/>
      <c r="I14" s="95" t="s">
        <v>412</v>
      </c>
      <c r="J14" s="96">
        <f t="shared" si="2"/>
        <v>2</v>
      </c>
      <c r="K14" s="114" t="s">
        <v>412</v>
      </c>
      <c r="L14" s="97" t="s">
        <v>413</v>
      </c>
      <c r="M14" s="97" t="s">
        <v>413</v>
      </c>
      <c r="N14" s="97" t="s">
        <v>413</v>
      </c>
      <c r="O14" s="97" t="s">
        <v>412</v>
      </c>
      <c r="P14" s="97" t="s">
        <v>413</v>
      </c>
      <c r="Q14" s="97" t="s">
        <v>413</v>
      </c>
      <c r="R14" s="97" t="s">
        <v>413</v>
      </c>
      <c r="S14" s="97" t="s">
        <v>413</v>
      </c>
      <c r="T14" s="97" t="s">
        <v>413</v>
      </c>
      <c r="U14" s="97" t="s">
        <v>413</v>
      </c>
      <c r="V14" s="115"/>
      <c r="X14" s="25"/>
      <c r="Y14" s="105"/>
      <c r="Z14" s="105"/>
      <c r="AA14" s="105"/>
      <c r="AB14" s="105"/>
      <c r="AC14" s="31"/>
      <c r="AD14" s="31"/>
      <c r="AE14" s="100" t="s">
        <v>597</v>
      </c>
      <c r="AF14" s="34">
        <f>SUM(AF6:AF13)</f>
        <v>41</v>
      </c>
      <c r="AG14" s="28"/>
      <c r="AH14" s="31"/>
      <c r="AI14" s="31"/>
      <c r="AJ14" s="31"/>
      <c r="AK14" s="31"/>
      <c r="AL14" s="31"/>
      <c r="AM14" s="31"/>
      <c r="AN14" s="31"/>
      <c r="AO14" s="31"/>
      <c r="AP14" s="31"/>
      <c r="AQ14" s="31"/>
      <c r="AR14" s="31"/>
      <c r="AS14" s="26"/>
      <c r="AU14" s="94" t="s">
        <v>412</v>
      </c>
      <c r="AV14" s="94" t="s">
        <v>413</v>
      </c>
      <c r="AW14" s="94" t="s">
        <v>413</v>
      </c>
      <c r="AX14" s="94" t="s">
        <v>413</v>
      </c>
      <c r="AY14" s="94" t="s">
        <v>413</v>
      </c>
      <c r="AZ14" s="94" t="s">
        <v>412</v>
      </c>
      <c r="BA14" s="94" t="s">
        <v>413</v>
      </c>
      <c r="BB14" s="94" t="s">
        <v>413</v>
      </c>
      <c r="BC14" s="94" t="s">
        <v>413</v>
      </c>
      <c r="BD14" s="94" t="s">
        <v>412</v>
      </c>
      <c r="BE14" s="94" t="s">
        <v>413</v>
      </c>
      <c r="BF14" s="94" t="s">
        <v>413</v>
      </c>
      <c r="BG14" s="45"/>
      <c r="BH14" s="25"/>
      <c r="BI14" s="99" t="s">
        <v>609</v>
      </c>
      <c r="BJ14" s="32">
        <v>4</v>
      </c>
      <c r="BK14" s="48">
        <f t="shared" si="0"/>
        <v>0.14814814814814814</v>
      </c>
      <c r="BM14" s="169"/>
    </row>
    <row r="15" spans="1:66" x14ac:dyDescent="0.35">
      <c r="A15">
        <v>9</v>
      </c>
      <c r="B15" s="30" t="s">
        <v>97</v>
      </c>
      <c r="C15" s="114" t="s">
        <v>413</v>
      </c>
      <c r="D15" s="97" t="s">
        <v>412</v>
      </c>
      <c r="E15" s="97" t="s">
        <v>413</v>
      </c>
      <c r="F15" s="97" t="s">
        <v>46</v>
      </c>
      <c r="G15" s="122" t="s">
        <v>46</v>
      </c>
      <c r="H15" s="95"/>
      <c r="I15" s="95" t="s">
        <v>412</v>
      </c>
      <c r="J15" s="96">
        <f t="shared" si="2"/>
        <v>6</v>
      </c>
      <c r="K15" s="114" t="s">
        <v>412</v>
      </c>
      <c r="L15" s="97" t="s">
        <v>413</v>
      </c>
      <c r="M15" s="97" t="s">
        <v>413</v>
      </c>
      <c r="N15" s="97" t="s">
        <v>412</v>
      </c>
      <c r="O15" s="97" t="s">
        <v>413</v>
      </c>
      <c r="P15" s="97" t="s">
        <v>412</v>
      </c>
      <c r="Q15" s="97" t="s">
        <v>412</v>
      </c>
      <c r="R15" s="97" t="s">
        <v>413</v>
      </c>
      <c r="S15" s="97" t="s">
        <v>412</v>
      </c>
      <c r="T15" s="97" t="s">
        <v>412</v>
      </c>
      <c r="U15" s="97" t="s">
        <v>413</v>
      </c>
      <c r="V15" s="115"/>
      <c r="X15" s="25"/>
      <c r="Y15" s="105"/>
      <c r="Z15" s="105"/>
      <c r="AA15" s="105"/>
      <c r="AB15" s="26"/>
      <c r="AC15" s="31"/>
      <c r="AD15" s="31"/>
      <c r="AE15" s="106"/>
      <c r="AF15" s="34"/>
      <c r="AG15" s="28"/>
      <c r="AH15" s="105"/>
      <c r="AI15" s="105"/>
      <c r="AJ15" s="105"/>
      <c r="AK15" s="105"/>
      <c r="AL15" s="105"/>
      <c r="AM15" s="105"/>
      <c r="AN15" s="105"/>
      <c r="AO15" s="105"/>
      <c r="AP15" s="105"/>
      <c r="AQ15" s="105"/>
      <c r="AR15" s="105"/>
      <c r="AS15" s="26"/>
      <c r="AU15" s="94" t="s">
        <v>412</v>
      </c>
      <c r="AV15" s="94" t="s">
        <v>412</v>
      </c>
      <c r="AW15" s="94" t="s">
        <v>413</v>
      </c>
      <c r="AX15" s="94" t="s">
        <v>412</v>
      </c>
      <c r="AY15" s="94" t="s">
        <v>412</v>
      </c>
      <c r="AZ15" s="94" t="s">
        <v>412</v>
      </c>
      <c r="BA15" s="94" t="s">
        <v>413</v>
      </c>
      <c r="BB15" s="94" t="s">
        <v>413</v>
      </c>
      <c r="BC15" s="94" t="s">
        <v>413</v>
      </c>
      <c r="BD15" s="94" t="s">
        <v>413</v>
      </c>
      <c r="BE15" s="94" t="s">
        <v>413</v>
      </c>
      <c r="BF15" s="94" t="s">
        <v>413</v>
      </c>
      <c r="BG15" s="45"/>
      <c r="BH15" s="25"/>
      <c r="BI15" s="99" t="s">
        <v>608</v>
      </c>
      <c r="BJ15" s="32">
        <v>5</v>
      </c>
      <c r="BK15" s="48">
        <f t="shared" si="0"/>
        <v>0.18518518518518517</v>
      </c>
      <c r="BM15" s="169"/>
    </row>
    <row r="16" spans="1:66" ht="15" thickBot="1" x14ac:dyDescent="0.4">
      <c r="A16">
        <v>10</v>
      </c>
      <c r="B16" s="13" t="s">
        <v>353</v>
      </c>
      <c r="C16" s="114" t="s">
        <v>413</v>
      </c>
      <c r="D16" s="97" t="s">
        <v>413</v>
      </c>
      <c r="E16" s="97" t="s">
        <v>412</v>
      </c>
      <c r="F16" s="97">
        <v>2</v>
      </c>
      <c r="G16" s="122" t="s">
        <v>46</v>
      </c>
      <c r="H16" s="95"/>
      <c r="I16" s="95" t="s">
        <v>412</v>
      </c>
      <c r="J16" s="96">
        <f t="shared" si="2"/>
        <v>3</v>
      </c>
      <c r="K16" s="114" t="s">
        <v>412</v>
      </c>
      <c r="L16" s="97" t="s">
        <v>413</v>
      </c>
      <c r="M16" s="97" t="s">
        <v>413</v>
      </c>
      <c r="N16" s="97" t="s">
        <v>413</v>
      </c>
      <c r="O16" s="97" t="s">
        <v>412</v>
      </c>
      <c r="P16" s="97" t="s">
        <v>412</v>
      </c>
      <c r="Q16" s="97" t="s">
        <v>413</v>
      </c>
      <c r="R16" s="97" t="s">
        <v>413</v>
      </c>
      <c r="S16" s="97" t="s">
        <v>413</v>
      </c>
      <c r="T16" s="97" t="s">
        <v>413</v>
      </c>
      <c r="U16" s="97" t="s">
        <v>413</v>
      </c>
      <c r="V16" s="115" t="s">
        <v>575</v>
      </c>
      <c r="X16" s="25"/>
      <c r="Y16" s="105"/>
      <c r="Z16" s="105"/>
      <c r="AA16" s="105"/>
      <c r="AB16" s="26"/>
      <c r="AC16" s="31"/>
      <c r="AD16" s="31"/>
      <c r="AE16" s="107" t="s">
        <v>598</v>
      </c>
      <c r="AF16" s="36">
        <f>MEDIAN(J7:J47)</f>
        <v>3</v>
      </c>
      <c r="AG16" s="39"/>
      <c r="AH16" s="105"/>
      <c r="AI16" s="105"/>
      <c r="AJ16" s="105"/>
      <c r="AK16" s="105"/>
      <c r="AL16" s="105"/>
      <c r="AM16" s="105"/>
      <c r="AN16" s="105"/>
      <c r="AO16" s="105"/>
      <c r="AP16" s="105"/>
      <c r="AQ16" s="105"/>
      <c r="AR16" s="105"/>
      <c r="AS16" s="26"/>
      <c r="AU16" s="94" t="s">
        <v>412</v>
      </c>
      <c r="AV16" s="94" t="s">
        <v>413</v>
      </c>
      <c r="AW16" s="94" t="s">
        <v>413</v>
      </c>
      <c r="AX16" s="94" t="s">
        <v>413</v>
      </c>
      <c r="AY16" s="94" t="s">
        <v>412</v>
      </c>
      <c r="AZ16" s="94" t="s">
        <v>412</v>
      </c>
      <c r="BA16" s="94" t="s">
        <v>413</v>
      </c>
      <c r="BB16" s="94" t="s">
        <v>413</v>
      </c>
      <c r="BC16" s="94" t="s">
        <v>413</v>
      </c>
      <c r="BD16" s="94" t="s">
        <v>413</v>
      </c>
      <c r="BE16" s="94" t="s">
        <v>412</v>
      </c>
      <c r="BF16" s="94" t="s">
        <v>413</v>
      </c>
      <c r="BG16" s="45"/>
      <c r="BH16" s="25"/>
      <c r="BI16" s="110" t="s">
        <v>246</v>
      </c>
      <c r="BJ16" s="49">
        <v>3</v>
      </c>
      <c r="BK16" s="50">
        <f t="shared" ref="BK16" si="9">BJ16/27</f>
        <v>0.1111111111111111</v>
      </c>
      <c r="BM16" s="169"/>
    </row>
    <row r="17" spans="1:64" x14ac:dyDescent="0.35">
      <c r="A17" s="166" t="s">
        <v>758</v>
      </c>
      <c r="B17" s="30" t="s">
        <v>101</v>
      </c>
      <c r="C17" s="114" t="s">
        <v>412</v>
      </c>
      <c r="D17" s="97" t="s">
        <v>413</v>
      </c>
      <c r="E17" s="97" t="s">
        <v>412</v>
      </c>
      <c r="F17" s="97" t="s">
        <v>46</v>
      </c>
      <c r="G17" s="122" t="s">
        <v>412</v>
      </c>
      <c r="H17" s="95"/>
      <c r="I17" s="95" t="s">
        <v>412</v>
      </c>
      <c r="J17" s="96">
        <f t="shared" si="2"/>
        <v>3</v>
      </c>
      <c r="K17" s="114" t="s">
        <v>412</v>
      </c>
      <c r="L17" s="97" t="s">
        <v>413</v>
      </c>
      <c r="M17" s="97" t="s">
        <v>413</v>
      </c>
      <c r="N17" s="97" t="s">
        <v>412</v>
      </c>
      <c r="O17" s="97" t="s">
        <v>413</v>
      </c>
      <c r="P17" s="97" t="s">
        <v>412</v>
      </c>
      <c r="Q17" s="97" t="s">
        <v>413</v>
      </c>
      <c r="R17" s="97" t="s">
        <v>413</v>
      </c>
      <c r="S17" s="97" t="s">
        <v>413</v>
      </c>
      <c r="T17" s="97" t="s">
        <v>413</v>
      </c>
      <c r="U17" s="97" t="s">
        <v>413</v>
      </c>
      <c r="V17" s="115"/>
      <c r="X17" s="25"/>
      <c r="Y17" s="105"/>
      <c r="Z17" s="105"/>
      <c r="AA17" s="105"/>
      <c r="AB17" s="26"/>
      <c r="AC17" s="31"/>
      <c r="AD17" s="31"/>
      <c r="AE17" s="31"/>
      <c r="AF17" s="25"/>
      <c r="AG17" s="25"/>
      <c r="AH17" s="105"/>
      <c r="AI17" s="105"/>
      <c r="AJ17" s="105"/>
      <c r="AK17" s="105"/>
      <c r="AL17" s="105"/>
      <c r="AM17" s="105"/>
      <c r="AN17" s="105"/>
      <c r="AO17" s="105"/>
      <c r="AP17" s="105"/>
      <c r="AQ17" s="105"/>
      <c r="AR17" s="105"/>
      <c r="AS17" s="26"/>
      <c r="AU17" s="94" t="s">
        <v>412</v>
      </c>
      <c r="AV17" s="94" t="s">
        <v>413</v>
      </c>
      <c r="AW17" s="94" t="s">
        <v>413</v>
      </c>
      <c r="AX17" s="94" t="s">
        <v>412</v>
      </c>
      <c r="AY17" s="94" t="s">
        <v>412</v>
      </c>
      <c r="AZ17" s="94" t="s">
        <v>412</v>
      </c>
      <c r="BA17" s="94" t="s">
        <v>413</v>
      </c>
      <c r="BB17" s="94" t="s">
        <v>413</v>
      </c>
      <c r="BC17" s="94" t="s">
        <v>413</v>
      </c>
      <c r="BD17" s="94" t="s">
        <v>413</v>
      </c>
      <c r="BE17" s="94" t="s">
        <v>413</v>
      </c>
      <c r="BF17" s="94" t="s">
        <v>413</v>
      </c>
      <c r="BG17" s="45"/>
      <c r="BH17" s="25"/>
      <c r="BI17" s="83"/>
      <c r="BJ17" s="25"/>
      <c r="BK17" s="25"/>
      <c r="BL17" s="46"/>
    </row>
    <row r="18" spans="1:64" x14ac:dyDescent="0.35">
      <c r="A18" s="166" t="s">
        <v>759</v>
      </c>
      <c r="B18" s="16" t="s">
        <v>101</v>
      </c>
      <c r="C18" s="114" t="s">
        <v>423</v>
      </c>
      <c r="D18" s="97" t="s">
        <v>423</v>
      </c>
      <c r="E18" s="97" t="s">
        <v>423</v>
      </c>
      <c r="F18" s="97" t="s">
        <v>747</v>
      </c>
      <c r="G18" s="122" t="s">
        <v>423</v>
      </c>
      <c r="H18" s="95"/>
      <c r="I18" s="95"/>
      <c r="J18" s="96"/>
      <c r="K18" s="114" t="s">
        <v>423</v>
      </c>
      <c r="L18" s="97" t="s">
        <v>423</v>
      </c>
      <c r="M18" s="97" t="s">
        <v>423</v>
      </c>
      <c r="N18" s="97" t="s">
        <v>423</v>
      </c>
      <c r="O18" s="97" t="s">
        <v>423</v>
      </c>
      <c r="P18" s="97" t="s">
        <v>423</v>
      </c>
      <c r="Q18" s="97" t="s">
        <v>423</v>
      </c>
      <c r="R18" s="97" t="s">
        <v>423</v>
      </c>
      <c r="S18" s="97" t="s">
        <v>423</v>
      </c>
      <c r="T18" s="97" t="s">
        <v>423</v>
      </c>
      <c r="U18" s="97" t="s">
        <v>423</v>
      </c>
      <c r="V18" s="115"/>
      <c r="AU18" s="94" t="s">
        <v>412</v>
      </c>
      <c r="AV18" s="94" t="s">
        <v>413</v>
      </c>
      <c r="AW18" s="94" t="s">
        <v>413</v>
      </c>
      <c r="AX18" s="94" t="s">
        <v>412</v>
      </c>
      <c r="AY18" s="94" t="s">
        <v>413</v>
      </c>
      <c r="AZ18" s="94" t="s">
        <v>413</v>
      </c>
      <c r="BA18" s="94" t="s">
        <v>413</v>
      </c>
      <c r="BB18" s="94" t="s">
        <v>413</v>
      </c>
      <c r="BC18" s="94" t="s">
        <v>413</v>
      </c>
      <c r="BD18" s="94" t="s">
        <v>413</v>
      </c>
      <c r="BE18" s="94" t="s">
        <v>413</v>
      </c>
      <c r="BF18" s="94" t="s">
        <v>413</v>
      </c>
      <c r="BG18" s="45"/>
      <c r="BH18" s="25"/>
      <c r="BI18" s="25"/>
      <c r="BJ18" s="25"/>
      <c r="BK18" s="25"/>
      <c r="BL18" s="25"/>
    </row>
    <row r="19" spans="1:64" x14ac:dyDescent="0.35">
      <c r="A19" s="166" t="s">
        <v>760</v>
      </c>
      <c r="B19" s="16" t="s">
        <v>101</v>
      </c>
      <c r="C19" s="114" t="s">
        <v>423</v>
      </c>
      <c r="D19" s="97" t="s">
        <v>423</v>
      </c>
      <c r="E19" s="97" t="s">
        <v>423</v>
      </c>
      <c r="F19" s="97" t="s">
        <v>46</v>
      </c>
      <c r="G19" s="122" t="s">
        <v>423</v>
      </c>
      <c r="H19" s="95"/>
      <c r="I19" s="95"/>
      <c r="J19" s="96"/>
      <c r="K19" s="114" t="s">
        <v>423</v>
      </c>
      <c r="L19" s="97" t="s">
        <v>423</v>
      </c>
      <c r="M19" s="97" t="s">
        <v>423</v>
      </c>
      <c r="N19" s="97" t="s">
        <v>423</v>
      </c>
      <c r="O19" s="97" t="s">
        <v>423</v>
      </c>
      <c r="P19" s="97" t="s">
        <v>423</v>
      </c>
      <c r="Q19" s="97" t="s">
        <v>423</v>
      </c>
      <c r="R19" s="97" t="s">
        <v>423</v>
      </c>
      <c r="S19" s="97" t="s">
        <v>423</v>
      </c>
      <c r="T19" s="97" t="s">
        <v>423</v>
      </c>
      <c r="U19" s="97" t="s">
        <v>423</v>
      </c>
      <c r="V19" s="115"/>
      <c r="AU19" s="94" t="s">
        <v>412</v>
      </c>
      <c r="AV19" s="94" t="s">
        <v>413</v>
      </c>
      <c r="AW19" s="94" t="s">
        <v>412</v>
      </c>
      <c r="AX19" s="94" t="s">
        <v>412</v>
      </c>
      <c r="AY19" s="94" t="s">
        <v>412</v>
      </c>
      <c r="AZ19" s="94" t="s">
        <v>412</v>
      </c>
      <c r="BA19" s="94" t="s">
        <v>413</v>
      </c>
      <c r="BB19" s="94" t="s">
        <v>413</v>
      </c>
      <c r="BC19" s="94" t="s">
        <v>413</v>
      </c>
      <c r="BD19" s="94" t="s">
        <v>413</v>
      </c>
      <c r="BE19" s="94" t="s">
        <v>413</v>
      </c>
      <c r="BF19" s="94" t="s">
        <v>413</v>
      </c>
      <c r="BG19" s="45"/>
      <c r="BH19" s="25"/>
      <c r="BI19" s="25"/>
      <c r="BJ19" s="25"/>
      <c r="BK19" s="25"/>
      <c r="BL19" s="25"/>
    </row>
    <row r="20" spans="1:64" x14ac:dyDescent="0.35">
      <c r="A20">
        <v>12</v>
      </c>
      <c r="B20" s="30" t="s">
        <v>409</v>
      </c>
      <c r="C20" s="114" t="s">
        <v>413</v>
      </c>
      <c r="D20" s="97" t="s">
        <v>412</v>
      </c>
      <c r="E20" s="97" t="s">
        <v>413</v>
      </c>
      <c r="F20" s="97" t="s">
        <v>46</v>
      </c>
      <c r="G20" s="122" t="s">
        <v>46</v>
      </c>
      <c r="H20" s="95"/>
      <c r="I20" s="95" t="s">
        <v>412</v>
      </c>
      <c r="J20" s="96">
        <f t="shared" si="2"/>
        <v>3</v>
      </c>
      <c r="K20" s="114" t="s">
        <v>412</v>
      </c>
      <c r="L20" s="97" t="s">
        <v>413</v>
      </c>
      <c r="M20" s="97" t="s">
        <v>413</v>
      </c>
      <c r="N20" s="97" t="s">
        <v>413</v>
      </c>
      <c r="O20" s="97" t="s">
        <v>413</v>
      </c>
      <c r="P20" s="97" t="s">
        <v>412</v>
      </c>
      <c r="Q20" s="97" t="s">
        <v>413</v>
      </c>
      <c r="R20" s="97" t="s">
        <v>413</v>
      </c>
      <c r="S20" s="97" t="s">
        <v>413</v>
      </c>
      <c r="T20" s="97" t="s">
        <v>412</v>
      </c>
      <c r="U20" s="97" t="s">
        <v>413</v>
      </c>
      <c r="V20" s="115"/>
      <c r="AU20" s="94" t="s">
        <v>412</v>
      </c>
      <c r="AV20" s="94" t="s">
        <v>413</v>
      </c>
      <c r="AW20" s="94" t="s">
        <v>413</v>
      </c>
      <c r="AX20" s="94" t="s">
        <v>412</v>
      </c>
      <c r="AY20" s="94" t="s">
        <v>412</v>
      </c>
      <c r="AZ20" s="94" t="s">
        <v>412</v>
      </c>
      <c r="BA20" s="94" t="s">
        <v>413</v>
      </c>
      <c r="BB20" s="94" t="s">
        <v>413</v>
      </c>
      <c r="BC20" s="94" t="s">
        <v>413</v>
      </c>
      <c r="BD20" s="94" t="s">
        <v>413</v>
      </c>
      <c r="BE20" s="94" t="s">
        <v>413</v>
      </c>
      <c r="BF20" s="94" t="s">
        <v>413</v>
      </c>
      <c r="BG20" s="45"/>
      <c r="BH20" s="25"/>
      <c r="BI20" s="25"/>
      <c r="BJ20" s="25"/>
      <c r="BK20" s="25"/>
      <c r="BL20" s="25"/>
    </row>
    <row r="21" spans="1:64" x14ac:dyDescent="0.35">
      <c r="A21">
        <v>13</v>
      </c>
      <c r="B21" s="30" t="s">
        <v>106</v>
      </c>
      <c r="C21" s="114" t="s">
        <v>412</v>
      </c>
      <c r="D21" s="97" t="s">
        <v>412</v>
      </c>
      <c r="E21" s="97" t="s">
        <v>413</v>
      </c>
      <c r="F21" s="97" t="s">
        <v>46</v>
      </c>
      <c r="G21" s="122" t="s">
        <v>46</v>
      </c>
      <c r="H21" s="95"/>
      <c r="I21" s="95" t="s">
        <v>412</v>
      </c>
      <c r="J21" s="96">
        <f t="shared" si="2"/>
        <v>5</v>
      </c>
      <c r="K21" s="114" t="s">
        <v>412</v>
      </c>
      <c r="L21" s="97" t="s">
        <v>412</v>
      </c>
      <c r="M21" s="97" t="s">
        <v>413</v>
      </c>
      <c r="N21" s="97" t="s">
        <v>412</v>
      </c>
      <c r="O21" s="97" t="s">
        <v>412</v>
      </c>
      <c r="P21" s="97" t="s">
        <v>412</v>
      </c>
      <c r="Q21" s="97" t="s">
        <v>413</v>
      </c>
      <c r="R21" s="97" t="s">
        <v>413</v>
      </c>
      <c r="S21" s="97" t="s">
        <v>413</v>
      </c>
      <c r="T21" s="97" t="s">
        <v>413</v>
      </c>
      <c r="U21" s="97" t="s">
        <v>413</v>
      </c>
      <c r="V21" s="115"/>
      <c r="AU21" s="94" t="s">
        <v>412</v>
      </c>
      <c r="AV21" s="94" t="s">
        <v>413</v>
      </c>
      <c r="AW21" s="94" t="s">
        <v>413</v>
      </c>
      <c r="AX21" s="94" t="s">
        <v>413</v>
      </c>
      <c r="AY21" s="94" t="s">
        <v>413</v>
      </c>
      <c r="AZ21" s="94" t="s">
        <v>413</v>
      </c>
      <c r="BA21" s="94" t="s">
        <v>413</v>
      </c>
      <c r="BB21" s="94" t="s">
        <v>412</v>
      </c>
      <c r="BC21" s="94" t="s">
        <v>413</v>
      </c>
      <c r="BD21" s="94" t="s">
        <v>413</v>
      </c>
      <c r="BE21" s="94" t="s">
        <v>412</v>
      </c>
      <c r="BF21" s="94" t="s">
        <v>413</v>
      </c>
      <c r="BG21" s="45"/>
      <c r="BH21" s="25"/>
      <c r="BI21" s="25"/>
      <c r="BJ21" s="25"/>
      <c r="BK21" s="25"/>
      <c r="BL21" s="25"/>
    </row>
    <row r="22" spans="1:64" x14ac:dyDescent="0.35">
      <c r="A22">
        <v>14</v>
      </c>
      <c r="B22" s="30" t="s">
        <v>354</v>
      </c>
      <c r="C22" s="114" t="s">
        <v>413</v>
      </c>
      <c r="D22" s="97" t="s">
        <v>412</v>
      </c>
      <c r="E22" s="97" t="s">
        <v>413</v>
      </c>
      <c r="F22" s="97" t="s">
        <v>46</v>
      </c>
      <c r="G22" s="122" t="s">
        <v>423</v>
      </c>
      <c r="H22" s="97"/>
      <c r="I22" s="97" t="s">
        <v>412</v>
      </c>
      <c r="J22" s="96">
        <f t="shared" si="2"/>
        <v>4</v>
      </c>
      <c r="K22" s="114" t="s">
        <v>412</v>
      </c>
      <c r="L22" s="97" t="s">
        <v>413</v>
      </c>
      <c r="M22" s="97" t="s">
        <v>413</v>
      </c>
      <c r="N22" s="97" t="s">
        <v>413</v>
      </c>
      <c r="O22" s="97" t="s">
        <v>412</v>
      </c>
      <c r="P22" s="97" t="s">
        <v>412</v>
      </c>
      <c r="Q22" s="97" t="s">
        <v>413</v>
      </c>
      <c r="R22" s="97" t="s">
        <v>413</v>
      </c>
      <c r="S22" s="97" t="s">
        <v>413</v>
      </c>
      <c r="T22" s="97" t="s">
        <v>413</v>
      </c>
      <c r="U22" s="97" t="s">
        <v>412</v>
      </c>
      <c r="V22" s="115"/>
      <c r="AU22" s="94" t="s">
        <v>412</v>
      </c>
      <c r="AV22" s="94" t="s">
        <v>413</v>
      </c>
      <c r="AW22" s="94" t="s">
        <v>413</v>
      </c>
      <c r="AX22" s="94" t="s">
        <v>412</v>
      </c>
      <c r="AY22" s="94" t="s">
        <v>412</v>
      </c>
      <c r="AZ22" s="94" t="s">
        <v>412</v>
      </c>
      <c r="BA22" s="94" t="s">
        <v>413</v>
      </c>
      <c r="BB22" s="94" t="s">
        <v>412</v>
      </c>
      <c r="BC22" s="94" t="s">
        <v>413</v>
      </c>
      <c r="BD22" s="94" t="s">
        <v>413</v>
      </c>
      <c r="BE22" s="94" t="s">
        <v>412</v>
      </c>
      <c r="BF22" s="94" t="s">
        <v>413</v>
      </c>
      <c r="BG22" s="45"/>
      <c r="BH22" s="25"/>
      <c r="BI22" s="25"/>
      <c r="BJ22" s="25"/>
      <c r="BK22" s="25"/>
      <c r="BL22" s="25"/>
    </row>
    <row r="23" spans="1:64" x14ac:dyDescent="0.35">
      <c r="A23">
        <v>15</v>
      </c>
      <c r="B23" s="30" t="s">
        <v>355</v>
      </c>
      <c r="C23" s="114" t="s">
        <v>413</v>
      </c>
      <c r="D23" s="97" t="s">
        <v>413</v>
      </c>
      <c r="E23" s="97" t="s">
        <v>412</v>
      </c>
      <c r="F23" s="97" t="s">
        <v>46</v>
      </c>
      <c r="G23" s="122" t="s">
        <v>412</v>
      </c>
      <c r="H23" s="95"/>
      <c r="I23" s="95" t="s">
        <v>412</v>
      </c>
      <c r="J23" s="96">
        <f t="shared" si="2"/>
        <v>4</v>
      </c>
      <c r="K23" s="114" t="s">
        <v>412</v>
      </c>
      <c r="L23" s="97" t="s">
        <v>413</v>
      </c>
      <c r="M23" s="97" t="s">
        <v>413</v>
      </c>
      <c r="N23" s="97" t="s">
        <v>412</v>
      </c>
      <c r="O23" s="97" t="s">
        <v>412</v>
      </c>
      <c r="P23" s="97" t="s">
        <v>412</v>
      </c>
      <c r="Q23" s="97" t="s">
        <v>413</v>
      </c>
      <c r="R23" s="97" t="s">
        <v>413</v>
      </c>
      <c r="S23" s="97" t="s">
        <v>413</v>
      </c>
      <c r="T23" s="97" t="s">
        <v>413</v>
      </c>
      <c r="U23" s="97" t="s">
        <v>413</v>
      </c>
      <c r="V23" s="115"/>
      <c r="AU23" s="94" t="s">
        <v>412</v>
      </c>
      <c r="AV23" s="94" t="s">
        <v>413</v>
      </c>
      <c r="AW23" s="94" t="s">
        <v>412</v>
      </c>
      <c r="AX23" s="94" t="s">
        <v>413</v>
      </c>
      <c r="AY23" s="94" t="s">
        <v>412</v>
      </c>
      <c r="AZ23" s="94" t="s">
        <v>412</v>
      </c>
      <c r="BA23" s="94" t="s">
        <v>413</v>
      </c>
      <c r="BB23" s="94" t="s">
        <v>413</v>
      </c>
      <c r="BC23" s="94" t="s">
        <v>413</v>
      </c>
      <c r="BD23" s="94" t="s">
        <v>413</v>
      </c>
      <c r="BE23" s="94" t="s">
        <v>413</v>
      </c>
      <c r="BF23" s="94" t="s">
        <v>413</v>
      </c>
      <c r="BG23" s="45"/>
      <c r="BH23" s="25"/>
      <c r="BI23" s="25"/>
      <c r="BJ23" s="25"/>
      <c r="BK23" s="25"/>
      <c r="BL23" s="25"/>
    </row>
    <row r="24" spans="1:64" x14ac:dyDescent="0.35">
      <c r="A24">
        <v>16</v>
      </c>
      <c r="B24" s="30" t="s">
        <v>356</v>
      </c>
      <c r="C24" s="114" t="s">
        <v>413</v>
      </c>
      <c r="D24" s="97" t="s">
        <v>413</v>
      </c>
      <c r="E24" s="97" t="s">
        <v>412</v>
      </c>
      <c r="F24" s="97" t="s">
        <v>46</v>
      </c>
      <c r="G24" s="122" t="s">
        <v>412</v>
      </c>
      <c r="H24" s="95"/>
      <c r="I24" s="95" t="s">
        <v>412</v>
      </c>
      <c r="J24" s="96">
        <f t="shared" si="2"/>
        <v>2</v>
      </c>
      <c r="K24" s="114" t="s">
        <v>412</v>
      </c>
      <c r="L24" s="97" t="s">
        <v>413</v>
      </c>
      <c r="M24" s="97" t="s">
        <v>413</v>
      </c>
      <c r="N24" s="97" t="s">
        <v>412</v>
      </c>
      <c r="O24" s="97" t="s">
        <v>413</v>
      </c>
      <c r="P24" s="97" t="s">
        <v>413</v>
      </c>
      <c r="Q24" s="97" t="s">
        <v>413</v>
      </c>
      <c r="R24" s="97" t="s">
        <v>413</v>
      </c>
      <c r="S24" s="97" t="s">
        <v>413</v>
      </c>
      <c r="T24" s="97" t="s">
        <v>413</v>
      </c>
      <c r="U24" s="97" t="s">
        <v>413</v>
      </c>
      <c r="V24" s="115"/>
      <c r="AU24" s="94" t="s">
        <v>412</v>
      </c>
      <c r="AV24" s="94" t="s">
        <v>413</v>
      </c>
      <c r="AW24" s="94" t="s">
        <v>412</v>
      </c>
      <c r="AX24" s="94" t="s">
        <v>413</v>
      </c>
      <c r="AY24" s="94" t="s">
        <v>412</v>
      </c>
      <c r="AZ24" s="94" t="s">
        <v>412</v>
      </c>
      <c r="BA24" s="94" t="s">
        <v>413</v>
      </c>
      <c r="BB24" s="94" t="s">
        <v>413</v>
      </c>
      <c r="BC24" s="94" t="s">
        <v>413</v>
      </c>
      <c r="BD24" s="94" t="s">
        <v>413</v>
      </c>
      <c r="BE24" s="94" t="s">
        <v>413</v>
      </c>
      <c r="BF24" s="94" t="s">
        <v>413</v>
      </c>
      <c r="BG24" s="45"/>
      <c r="BH24" s="25"/>
      <c r="BI24" s="25"/>
      <c r="BJ24" s="25"/>
      <c r="BK24" s="25"/>
      <c r="BL24" s="25"/>
    </row>
    <row r="25" spans="1:64" x14ac:dyDescent="0.35">
      <c r="A25">
        <v>17</v>
      </c>
      <c r="B25" s="30" t="s">
        <v>357</v>
      </c>
      <c r="C25" s="114" t="s">
        <v>412</v>
      </c>
      <c r="D25" s="97" t="s">
        <v>413</v>
      </c>
      <c r="E25" s="97" t="s">
        <v>412</v>
      </c>
      <c r="F25" s="97" t="s">
        <v>46</v>
      </c>
      <c r="G25" s="122" t="s">
        <v>412</v>
      </c>
      <c r="H25" s="97"/>
      <c r="I25" s="97" t="s">
        <v>412</v>
      </c>
      <c r="J25" s="96">
        <f t="shared" si="2"/>
        <v>1</v>
      </c>
      <c r="K25" s="114" t="s">
        <v>413</v>
      </c>
      <c r="L25" s="97" t="s">
        <v>413</v>
      </c>
      <c r="M25" s="97" t="s">
        <v>413</v>
      </c>
      <c r="N25" s="97" t="s">
        <v>413</v>
      </c>
      <c r="O25" s="97" t="s">
        <v>413</v>
      </c>
      <c r="P25" s="97" t="s">
        <v>413</v>
      </c>
      <c r="Q25" s="97" t="s">
        <v>413</v>
      </c>
      <c r="R25" s="97" t="s">
        <v>413</v>
      </c>
      <c r="S25" s="97" t="s">
        <v>413</v>
      </c>
      <c r="T25" s="97" t="s">
        <v>413</v>
      </c>
      <c r="U25" s="97" t="s">
        <v>412</v>
      </c>
      <c r="V25" s="115"/>
      <c r="AU25" s="94" t="s">
        <v>412</v>
      </c>
      <c r="AV25" s="94" t="s">
        <v>413</v>
      </c>
      <c r="AW25" s="94" t="s">
        <v>413</v>
      </c>
      <c r="AX25" s="94" t="s">
        <v>413</v>
      </c>
      <c r="AY25" s="94" t="s">
        <v>412</v>
      </c>
      <c r="AZ25" s="94" t="s">
        <v>412</v>
      </c>
      <c r="BA25" s="94" t="s">
        <v>412</v>
      </c>
      <c r="BB25" s="94" t="s">
        <v>412</v>
      </c>
      <c r="BC25" s="94" t="s">
        <v>413</v>
      </c>
      <c r="BD25" s="94" t="s">
        <v>413</v>
      </c>
      <c r="BE25" s="94" t="s">
        <v>413</v>
      </c>
      <c r="BF25" s="94" t="s">
        <v>413</v>
      </c>
      <c r="BG25" s="45"/>
      <c r="BH25" s="25"/>
      <c r="BI25" s="25"/>
      <c r="BJ25" s="25"/>
      <c r="BK25" s="25"/>
      <c r="BL25" s="25"/>
    </row>
    <row r="26" spans="1:64" x14ac:dyDescent="0.35">
      <c r="A26">
        <v>18</v>
      </c>
      <c r="B26" s="30" t="s">
        <v>358</v>
      </c>
      <c r="C26" s="114" t="s">
        <v>413</v>
      </c>
      <c r="D26" s="97" t="s">
        <v>412</v>
      </c>
      <c r="E26" s="97" t="s">
        <v>413</v>
      </c>
      <c r="F26" s="97" t="s">
        <v>46</v>
      </c>
      <c r="G26" s="122" t="s">
        <v>46</v>
      </c>
      <c r="H26" s="95"/>
      <c r="I26" s="95" t="s">
        <v>412</v>
      </c>
      <c r="J26" s="96">
        <f t="shared" si="2"/>
        <v>5</v>
      </c>
      <c r="K26" s="114" t="s">
        <v>412</v>
      </c>
      <c r="L26" s="97" t="s">
        <v>413</v>
      </c>
      <c r="M26" s="97" t="s">
        <v>412</v>
      </c>
      <c r="N26" s="97" t="s">
        <v>412</v>
      </c>
      <c r="O26" s="97" t="s">
        <v>412</v>
      </c>
      <c r="P26" s="97" t="s">
        <v>412</v>
      </c>
      <c r="Q26" s="97" t="s">
        <v>413</v>
      </c>
      <c r="R26" s="97" t="s">
        <v>413</v>
      </c>
      <c r="S26" s="97" t="s">
        <v>413</v>
      </c>
      <c r="T26" s="97" t="s">
        <v>413</v>
      </c>
      <c r="U26" s="97" t="s">
        <v>413</v>
      </c>
      <c r="V26" s="115"/>
      <c r="AU26" s="108" t="s">
        <v>412</v>
      </c>
      <c r="AV26" s="108" t="s">
        <v>413</v>
      </c>
      <c r="AW26" s="108" t="s">
        <v>412</v>
      </c>
      <c r="AX26" s="108" t="s">
        <v>412</v>
      </c>
      <c r="AY26" s="94" t="s">
        <v>412</v>
      </c>
      <c r="AZ26" s="94" t="s">
        <v>412</v>
      </c>
      <c r="BA26" s="108" t="s">
        <v>413</v>
      </c>
      <c r="BB26" s="108" t="s">
        <v>413</v>
      </c>
      <c r="BC26" s="108" t="s">
        <v>413</v>
      </c>
      <c r="BD26" s="94" t="s">
        <v>413</v>
      </c>
      <c r="BE26" s="108" t="s">
        <v>412</v>
      </c>
      <c r="BF26" s="94" t="s">
        <v>413</v>
      </c>
      <c r="BG26" s="45"/>
      <c r="BH26" s="25"/>
      <c r="BI26" s="25"/>
      <c r="BJ26" s="25"/>
      <c r="BK26" s="25"/>
      <c r="BL26" s="25"/>
    </row>
    <row r="27" spans="1:64" x14ac:dyDescent="0.35">
      <c r="A27">
        <v>19</v>
      </c>
      <c r="B27" s="30" t="s">
        <v>358</v>
      </c>
      <c r="C27" s="114" t="s">
        <v>413</v>
      </c>
      <c r="D27" s="97" t="s">
        <v>412</v>
      </c>
      <c r="E27" s="97" t="s">
        <v>413</v>
      </c>
      <c r="F27" s="97" t="s">
        <v>46</v>
      </c>
      <c r="G27" s="122" t="s">
        <v>46</v>
      </c>
      <c r="H27" s="95"/>
      <c r="I27" s="95" t="s">
        <v>412</v>
      </c>
      <c r="J27" s="96">
        <f t="shared" si="2"/>
        <v>4</v>
      </c>
      <c r="K27" s="114" t="s">
        <v>412</v>
      </c>
      <c r="L27" s="97" t="s">
        <v>413</v>
      </c>
      <c r="M27" s="97" t="s">
        <v>413</v>
      </c>
      <c r="N27" s="97" t="s">
        <v>412</v>
      </c>
      <c r="O27" s="97" t="s">
        <v>412</v>
      </c>
      <c r="P27" s="97" t="s">
        <v>412</v>
      </c>
      <c r="Q27" s="97" t="s">
        <v>413</v>
      </c>
      <c r="R27" s="97" t="s">
        <v>413</v>
      </c>
      <c r="S27" s="97" t="s">
        <v>413</v>
      </c>
      <c r="T27" s="97" t="s">
        <v>413</v>
      </c>
      <c r="U27" s="97" t="s">
        <v>413</v>
      </c>
      <c r="V27" s="115"/>
      <c r="AU27" s="94" t="s">
        <v>412</v>
      </c>
      <c r="AV27" s="94" t="s">
        <v>413</v>
      </c>
      <c r="AW27" s="94" t="s">
        <v>413</v>
      </c>
      <c r="AX27" s="94" t="s">
        <v>413</v>
      </c>
      <c r="AY27" s="94" t="s">
        <v>413</v>
      </c>
      <c r="AZ27" s="94" t="s">
        <v>412</v>
      </c>
      <c r="BA27" s="94" t="s">
        <v>413</v>
      </c>
      <c r="BB27" s="94" t="s">
        <v>413</v>
      </c>
      <c r="BC27" s="94" t="s">
        <v>413</v>
      </c>
      <c r="BD27" s="94" t="s">
        <v>413</v>
      </c>
      <c r="BE27" s="94" t="s">
        <v>413</v>
      </c>
      <c r="BF27" s="108" t="s">
        <v>412</v>
      </c>
      <c r="BG27" s="45"/>
      <c r="BH27" s="25"/>
      <c r="BI27" s="25"/>
      <c r="BJ27" s="25"/>
      <c r="BK27" s="25"/>
      <c r="BL27" s="25"/>
    </row>
    <row r="28" spans="1:64" x14ac:dyDescent="0.35">
      <c r="A28">
        <v>20</v>
      </c>
      <c r="B28" s="30" t="s">
        <v>359</v>
      </c>
      <c r="C28" s="114" t="s">
        <v>412</v>
      </c>
      <c r="D28" s="97" t="s">
        <v>412</v>
      </c>
      <c r="E28" s="97" t="s">
        <v>413</v>
      </c>
      <c r="F28" s="97" t="s">
        <v>46</v>
      </c>
      <c r="G28" s="122" t="s">
        <v>46</v>
      </c>
      <c r="H28" s="95"/>
      <c r="I28" s="95" t="s">
        <v>412</v>
      </c>
      <c r="J28" s="96">
        <f t="shared" si="2"/>
        <v>3</v>
      </c>
      <c r="K28" s="114" t="s">
        <v>412</v>
      </c>
      <c r="L28" s="97" t="s">
        <v>413</v>
      </c>
      <c r="M28" s="97" t="s">
        <v>413</v>
      </c>
      <c r="N28" s="97" t="s">
        <v>413</v>
      </c>
      <c r="O28" s="97" t="s">
        <v>413</v>
      </c>
      <c r="P28" s="97" t="s">
        <v>413</v>
      </c>
      <c r="Q28" s="97" t="s">
        <v>413</v>
      </c>
      <c r="R28" s="97" t="s">
        <v>412</v>
      </c>
      <c r="S28" s="97" t="s">
        <v>413</v>
      </c>
      <c r="T28" s="97" t="s">
        <v>413</v>
      </c>
      <c r="U28" s="97" t="s">
        <v>412</v>
      </c>
      <c r="V28" s="115"/>
      <c r="AU28" s="94" t="s">
        <v>412</v>
      </c>
      <c r="AV28" s="94" t="s">
        <v>413</v>
      </c>
      <c r="AW28" s="94" t="s">
        <v>413</v>
      </c>
      <c r="AX28" s="94" t="s">
        <v>412</v>
      </c>
      <c r="AY28" s="94" t="s">
        <v>412</v>
      </c>
      <c r="AZ28" s="94" t="s">
        <v>412</v>
      </c>
      <c r="BA28" s="94" t="s">
        <v>413</v>
      </c>
      <c r="BB28" s="94" t="s">
        <v>413</v>
      </c>
      <c r="BC28" s="94" t="s">
        <v>413</v>
      </c>
      <c r="BD28" s="94" t="s">
        <v>413</v>
      </c>
      <c r="BE28" s="94" t="s">
        <v>413</v>
      </c>
      <c r="BF28" s="94" t="s">
        <v>413</v>
      </c>
      <c r="BG28" s="45"/>
      <c r="BH28" s="25"/>
      <c r="BI28" s="25"/>
      <c r="BJ28" s="25"/>
      <c r="BK28" s="25"/>
      <c r="BL28" s="25"/>
    </row>
    <row r="29" spans="1:64" x14ac:dyDescent="0.35">
      <c r="A29">
        <v>21</v>
      </c>
      <c r="B29" s="30" t="s">
        <v>360</v>
      </c>
      <c r="C29" s="114" t="s">
        <v>412</v>
      </c>
      <c r="D29" s="97" t="s">
        <v>413</v>
      </c>
      <c r="E29" s="97" t="s">
        <v>412</v>
      </c>
      <c r="F29" s="118">
        <v>3</v>
      </c>
      <c r="G29" s="122" t="s">
        <v>46</v>
      </c>
      <c r="H29" s="95"/>
      <c r="I29" s="95" t="s">
        <v>412</v>
      </c>
      <c r="J29" s="96">
        <f t="shared" si="2"/>
        <v>6</v>
      </c>
      <c r="K29" s="114" t="s">
        <v>412</v>
      </c>
      <c r="L29" s="97" t="s">
        <v>413</v>
      </c>
      <c r="M29" s="97" t="s">
        <v>413</v>
      </c>
      <c r="N29" s="97" t="s">
        <v>412</v>
      </c>
      <c r="O29" s="97" t="s">
        <v>412</v>
      </c>
      <c r="P29" s="97" t="s">
        <v>412</v>
      </c>
      <c r="Q29" s="97" t="s">
        <v>413</v>
      </c>
      <c r="R29" s="97" t="s">
        <v>412</v>
      </c>
      <c r="S29" s="97" t="s">
        <v>413</v>
      </c>
      <c r="T29" s="97" t="s">
        <v>413</v>
      </c>
      <c r="U29" s="97" t="s">
        <v>412</v>
      </c>
      <c r="V29" s="115"/>
      <c r="AU29" s="94" t="s">
        <v>412</v>
      </c>
      <c r="AV29" s="94" t="s">
        <v>413</v>
      </c>
      <c r="AW29" s="94" t="s">
        <v>413</v>
      </c>
      <c r="AX29" s="94" t="s">
        <v>412</v>
      </c>
      <c r="AY29" s="94" t="s">
        <v>412</v>
      </c>
      <c r="AZ29" s="94" t="s">
        <v>412</v>
      </c>
      <c r="BA29" s="94" t="s">
        <v>413</v>
      </c>
      <c r="BB29" s="94" t="s">
        <v>413</v>
      </c>
      <c r="BC29" s="94" t="s">
        <v>413</v>
      </c>
      <c r="BD29" s="94" t="s">
        <v>412</v>
      </c>
      <c r="BE29" s="94" t="s">
        <v>413</v>
      </c>
      <c r="BF29" s="108" t="s">
        <v>412</v>
      </c>
      <c r="BG29" s="45"/>
      <c r="BH29" s="25"/>
      <c r="BI29" s="25"/>
      <c r="BJ29" s="25"/>
      <c r="BK29" s="25"/>
      <c r="BL29" s="25"/>
    </row>
    <row r="30" spans="1:64" x14ac:dyDescent="0.35">
      <c r="A30" s="166" t="s">
        <v>761</v>
      </c>
      <c r="B30" s="30" t="s">
        <v>361</v>
      </c>
      <c r="C30" s="114" t="s">
        <v>413</v>
      </c>
      <c r="D30" s="97" t="s">
        <v>413</v>
      </c>
      <c r="E30" s="97" t="s">
        <v>412</v>
      </c>
      <c r="F30" s="97" t="s">
        <v>46</v>
      </c>
      <c r="G30" s="122" t="s">
        <v>412</v>
      </c>
      <c r="H30" s="95"/>
      <c r="I30" s="95" t="s">
        <v>412</v>
      </c>
      <c r="J30" s="96">
        <f t="shared" si="2"/>
        <v>4</v>
      </c>
      <c r="K30" s="114" t="s">
        <v>412</v>
      </c>
      <c r="L30" s="97" t="s">
        <v>413</v>
      </c>
      <c r="M30" s="97" t="s">
        <v>412</v>
      </c>
      <c r="N30" s="97" t="s">
        <v>413</v>
      </c>
      <c r="O30" s="97" t="s">
        <v>412</v>
      </c>
      <c r="P30" s="97" t="s">
        <v>412</v>
      </c>
      <c r="Q30" s="97" t="s">
        <v>413</v>
      </c>
      <c r="R30" s="97" t="s">
        <v>413</v>
      </c>
      <c r="S30" s="97" t="s">
        <v>413</v>
      </c>
      <c r="T30" s="97" t="s">
        <v>413</v>
      </c>
      <c r="U30" s="97" t="s">
        <v>413</v>
      </c>
      <c r="V30" s="115"/>
      <c r="AU30" s="94" t="s">
        <v>412</v>
      </c>
      <c r="AV30" s="94" t="s">
        <v>413</v>
      </c>
      <c r="AW30" s="94" t="s">
        <v>412</v>
      </c>
      <c r="AX30" s="94" t="s">
        <v>413</v>
      </c>
      <c r="AY30" s="94" t="s">
        <v>412</v>
      </c>
      <c r="AZ30" s="94" t="s">
        <v>412</v>
      </c>
      <c r="BA30" s="94" t="s">
        <v>413</v>
      </c>
      <c r="BB30" s="94" t="s">
        <v>413</v>
      </c>
      <c r="BC30" s="94" t="s">
        <v>413</v>
      </c>
      <c r="BD30" s="94" t="s">
        <v>413</v>
      </c>
      <c r="BE30" s="94" t="s">
        <v>412</v>
      </c>
      <c r="BF30" s="94" t="s">
        <v>413</v>
      </c>
      <c r="BG30" s="45"/>
      <c r="BH30" s="25"/>
      <c r="BI30" s="25"/>
      <c r="BJ30" s="25"/>
      <c r="BK30" s="25"/>
      <c r="BL30" s="25"/>
    </row>
    <row r="31" spans="1:64" x14ac:dyDescent="0.35">
      <c r="A31" s="166" t="s">
        <v>762</v>
      </c>
      <c r="B31" s="17" t="s">
        <v>361</v>
      </c>
      <c r="C31" s="114" t="s">
        <v>423</v>
      </c>
      <c r="D31" s="97" t="s">
        <v>423</v>
      </c>
      <c r="E31" s="97" t="s">
        <v>423</v>
      </c>
      <c r="F31" s="97" t="s">
        <v>46</v>
      </c>
      <c r="G31" s="122" t="s">
        <v>423</v>
      </c>
      <c r="H31" s="95"/>
      <c r="I31" s="95"/>
      <c r="J31" s="96"/>
      <c r="K31" s="114" t="s">
        <v>423</v>
      </c>
      <c r="L31" s="97" t="s">
        <v>423</v>
      </c>
      <c r="M31" s="97" t="s">
        <v>423</v>
      </c>
      <c r="N31" s="97" t="s">
        <v>423</v>
      </c>
      <c r="O31" s="97" t="s">
        <v>423</v>
      </c>
      <c r="P31" s="97" t="s">
        <v>423</v>
      </c>
      <c r="Q31" s="97" t="s">
        <v>423</v>
      </c>
      <c r="R31" s="97" t="s">
        <v>423</v>
      </c>
      <c r="S31" s="97" t="s">
        <v>423</v>
      </c>
      <c r="T31" s="97" t="s">
        <v>423</v>
      </c>
      <c r="U31" s="97" t="s">
        <v>423</v>
      </c>
      <c r="V31" s="115"/>
      <c r="AU31" s="94" t="s">
        <v>412</v>
      </c>
      <c r="AV31" s="94" t="s">
        <v>413</v>
      </c>
      <c r="AW31" s="94" t="s">
        <v>413</v>
      </c>
      <c r="AX31" s="94" t="s">
        <v>413</v>
      </c>
      <c r="AY31" s="94" t="s">
        <v>413</v>
      </c>
      <c r="AZ31" s="94" t="s">
        <v>413</v>
      </c>
      <c r="BA31" s="94" t="s">
        <v>413</v>
      </c>
      <c r="BB31" s="94" t="s">
        <v>413</v>
      </c>
      <c r="BC31" s="94" t="s">
        <v>413</v>
      </c>
      <c r="BD31" s="94" t="s">
        <v>413</v>
      </c>
      <c r="BE31" s="94" t="s">
        <v>413</v>
      </c>
      <c r="BF31" s="94" t="s">
        <v>413</v>
      </c>
      <c r="BG31" s="45"/>
      <c r="BH31" s="25"/>
      <c r="BI31" s="25"/>
      <c r="BJ31" s="25"/>
      <c r="BK31" s="25"/>
      <c r="BL31" s="25"/>
    </row>
    <row r="32" spans="1:64" x14ac:dyDescent="0.35">
      <c r="A32">
        <v>23</v>
      </c>
      <c r="B32" s="30" t="s">
        <v>362</v>
      </c>
      <c r="C32" s="114" t="s">
        <v>412</v>
      </c>
      <c r="D32" s="97" t="s">
        <v>413</v>
      </c>
      <c r="E32" s="97" t="s">
        <v>412</v>
      </c>
      <c r="F32" s="97" t="s">
        <v>46</v>
      </c>
      <c r="G32" s="122" t="s">
        <v>412</v>
      </c>
      <c r="H32" s="95"/>
      <c r="I32" s="95" t="s">
        <v>413</v>
      </c>
      <c r="J32" s="96">
        <f t="shared" si="2"/>
        <v>0</v>
      </c>
      <c r="K32" s="114" t="s">
        <v>413</v>
      </c>
      <c r="L32" s="97" t="s">
        <v>413</v>
      </c>
      <c r="M32" s="97" t="s">
        <v>413</v>
      </c>
      <c r="N32" s="97" t="s">
        <v>413</v>
      </c>
      <c r="O32" s="97" t="s">
        <v>413</v>
      </c>
      <c r="P32" s="97" t="s">
        <v>413</v>
      </c>
      <c r="Q32" s="97" t="s">
        <v>413</v>
      </c>
      <c r="R32" s="97" t="s">
        <v>413</v>
      </c>
      <c r="S32" s="97" t="s">
        <v>413</v>
      </c>
      <c r="T32" s="97" t="s">
        <v>413</v>
      </c>
      <c r="U32" s="97" t="s">
        <v>413</v>
      </c>
      <c r="V32" s="116" t="s">
        <v>576</v>
      </c>
      <c r="AU32" s="94" t="s">
        <v>412</v>
      </c>
      <c r="AV32" s="94" t="s">
        <v>413</v>
      </c>
      <c r="AW32" s="94" t="s">
        <v>412</v>
      </c>
      <c r="AX32" s="94" t="s">
        <v>413</v>
      </c>
      <c r="AY32" s="94" t="s">
        <v>412</v>
      </c>
      <c r="AZ32" s="94" t="s">
        <v>412</v>
      </c>
      <c r="BA32" s="94" t="s">
        <v>413</v>
      </c>
      <c r="BB32" s="94" t="s">
        <v>413</v>
      </c>
      <c r="BC32" s="94" t="s">
        <v>413</v>
      </c>
      <c r="BD32" s="94" t="s">
        <v>413</v>
      </c>
      <c r="BE32" s="94" t="s">
        <v>413</v>
      </c>
      <c r="BF32" s="94" t="s">
        <v>413</v>
      </c>
      <c r="BG32" s="45"/>
      <c r="BH32" s="25"/>
    </row>
    <row r="33" spans="1:60" ht="72.5" x14ac:dyDescent="0.35">
      <c r="A33">
        <v>24</v>
      </c>
      <c r="B33" s="30" t="s">
        <v>363</v>
      </c>
      <c r="C33" s="114" t="s">
        <v>413</v>
      </c>
      <c r="D33" s="97" t="s">
        <v>413</v>
      </c>
      <c r="E33" s="97" t="s">
        <v>412</v>
      </c>
      <c r="F33" s="97" t="s">
        <v>46</v>
      </c>
      <c r="G33" s="122" t="s">
        <v>412</v>
      </c>
      <c r="H33" s="97"/>
      <c r="I33" s="97" t="s">
        <v>413</v>
      </c>
      <c r="J33" s="96">
        <f t="shared" si="2"/>
        <v>0</v>
      </c>
      <c r="K33" s="114" t="s">
        <v>413</v>
      </c>
      <c r="L33" s="97" t="s">
        <v>413</v>
      </c>
      <c r="M33" s="97" t="s">
        <v>413</v>
      </c>
      <c r="N33" s="97" t="s">
        <v>413</v>
      </c>
      <c r="O33" s="97" t="s">
        <v>413</v>
      </c>
      <c r="P33" s="97" t="s">
        <v>413</v>
      </c>
      <c r="Q33" s="97" t="s">
        <v>413</v>
      </c>
      <c r="R33" s="97" t="s">
        <v>413</v>
      </c>
      <c r="S33" s="97" t="s">
        <v>413</v>
      </c>
      <c r="T33" s="97" t="s">
        <v>413</v>
      </c>
      <c r="U33" s="97" t="s">
        <v>413</v>
      </c>
      <c r="V33" s="115" t="s">
        <v>577</v>
      </c>
      <c r="AU33" s="341">
        <f>COUNTIF(AU6:AU32,"Y")</f>
        <v>27</v>
      </c>
      <c r="AV33" s="341">
        <f>COUNTIF(AV6:AV32,"Y")</f>
        <v>1</v>
      </c>
      <c r="AW33" s="341">
        <f t="shared" ref="AW33:BF33" si="10">COUNTIF(AW6:AW32,"Y")</f>
        <v>7</v>
      </c>
      <c r="AX33" s="341">
        <f t="shared" si="10"/>
        <v>13</v>
      </c>
      <c r="AY33" s="341">
        <f t="shared" si="10"/>
        <v>17</v>
      </c>
      <c r="AZ33" s="341">
        <f t="shared" si="10"/>
        <v>23</v>
      </c>
      <c r="BA33" s="341">
        <f t="shared" si="10"/>
        <v>3</v>
      </c>
      <c r="BB33" s="341">
        <f t="shared" si="10"/>
        <v>3</v>
      </c>
      <c r="BC33" s="341">
        <f t="shared" si="10"/>
        <v>1</v>
      </c>
      <c r="BD33" s="341">
        <f t="shared" si="10"/>
        <v>4</v>
      </c>
      <c r="BE33" s="341">
        <f t="shared" si="10"/>
        <v>5</v>
      </c>
      <c r="BF33" s="341">
        <f t="shared" si="10"/>
        <v>3</v>
      </c>
      <c r="BG33" s="109"/>
      <c r="BH33" s="25"/>
    </row>
    <row r="34" spans="1:60" ht="29" x14ac:dyDescent="0.35">
      <c r="A34">
        <v>25</v>
      </c>
      <c r="B34" s="30" t="s">
        <v>364</v>
      </c>
      <c r="C34" s="114" t="s">
        <v>412</v>
      </c>
      <c r="D34" s="97" t="s">
        <v>413</v>
      </c>
      <c r="E34" s="97" t="s">
        <v>412</v>
      </c>
      <c r="F34" s="97">
        <v>4</v>
      </c>
      <c r="G34" s="122" t="s">
        <v>46</v>
      </c>
      <c r="H34" s="95"/>
      <c r="I34" s="95" t="s">
        <v>412</v>
      </c>
      <c r="J34" s="96">
        <f t="shared" si="2"/>
        <v>2</v>
      </c>
      <c r="K34" s="114" t="s">
        <v>413</v>
      </c>
      <c r="L34" s="97" t="s">
        <v>413</v>
      </c>
      <c r="M34" s="97" t="s">
        <v>412</v>
      </c>
      <c r="N34" s="97" t="s">
        <v>413</v>
      </c>
      <c r="O34" s="97" t="s">
        <v>413</v>
      </c>
      <c r="P34" s="97" t="s">
        <v>413</v>
      </c>
      <c r="Q34" s="97" t="s">
        <v>413</v>
      </c>
      <c r="R34" s="97" t="s">
        <v>413</v>
      </c>
      <c r="S34" s="97" t="s">
        <v>413</v>
      </c>
      <c r="T34" s="97" t="s">
        <v>413</v>
      </c>
      <c r="U34" s="97" t="s">
        <v>412</v>
      </c>
      <c r="V34" s="115" t="s">
        <v>578</v>
      </c>
    </row>
    <row r="35" spans="1:60" x14ac:dyDescent="0.35">
      <c r="A35">
        <v>26</v>
      </c>
      <c r="B35" s="30" t="s">
        <v>365</v>
      </c>
      <c r="C35" s="114" t="s">
        <v>412</v>
      </c>
      <c r="D35" s="97" t="s">
        <v>413</v>
      </c>
      <c r="E35" s="97" t="s">
        <v>412</v>
      </c>
      <c r="F35" s="97">
        <v>2</v>
      </c>
      <c r="G35" s="122" t="s">
        <v>46</v>
      </c>
      <c r="H35" s="95"/>
      <c r="I35" s="95" t="s">
        <v>412</v>
      </c>
      <c r="J35" s="96">
        <f t="shared" si="2"/>
        <v>1</v>
      </c>
      <c r="K35" s="114" t="s">
        <v>413</v>
      </c>
      <c r="L35" s="97" t="s">
        <v>412</v>
      </c>
      <c r="M35" s="97" t="s">
        <v>413</v>
      </c>
      <c r="N35" s="97" t="s">
        <v>413</v>
      </c>
      <c r="O35" s="97" t="s">
        <v>413</v>
      </c>
      <c r="P35" s="97" t="s">
        <v>413</v>
      </c>
      <c r="Q35" s="97" t="s">
        <v>413</v>
      </c>
      <c r="R35" s="97" t="s">
        <v>413</v>
      </c>
      <c r="S35" s="97" t="s">
        <v>413</v>
      </c>
      <c r="T35" s="97" t="s">
        <v>413</v>
      </c>
      <c r="U35" s="97" t="s">
        <v>413</v>
      </c>
      <c r="V35" s="116" t="s">
        <v>579</v>
      </c>
    </row>
    <row r="36" spans="1:60" ht="43.5" x14ac:dyDescent="0.35">
      <c r="A36">
        <v>27</v>
      </c>
      <c r="B36" s="30" t="s">
        <v>142</v>
      </c>
      <c r="C36" s="114" t="s">
        <v>413</v>
      </c>
      <c r="D36" s="97" t="s">
        <v>412</v>
      </c>
      <c r="E36" s="97" t="s">
        <v>413</v>
      </c>
      <c r="F36" s="97" t="s">
        <v>46</v>
      </c>
      <c r="G36" s="122" t="s">
        <v>46</v>
      </c>
      <c r="H36" s="95"/>
      <c r="I36" s="95" t="s">
        <v>412</v>
      </c>
      <c r="J36" s="96">
        <f t="shared" si="2"/>
        <v>3</v>
      </c>
      <c r="K36" s="114" t="s">
        <v>413</v>
      </c>
      <c r="L36" s="97" t="s">
        <v>412</v>
      </c>
      <c r="M36" s="97" t="s">
        <v>413</v>
      </c>
      <c r="N36" s="97" t="s">
        <v>413</v>
      </c>
      <c r="O36" s="97" t="s">
        <v>413</v>
      </c>
      <c r="P36" s="97" t="s">
        <v>413</v>
      </c>
      <c r="Q36" s="97" t="s">
        <v>413</v>
      </c>
      <c r="R36" s="97" t="s">
        <v>412</v>
      </c>
      <c r="S36" s="97" t="s">
        <v>413</v>
      </c>
      <c r="T36" s="97" t="s">
        <v>413</v>
      </c>
      <c r="U36" s="97" t="s">
        <v>412</v>
      </c>
      <c r="V36" s="115" t="s">
        <v>580</v>
      </c>
    </row>
    <row r="37" spans="1:60" x14ac:dyDescent="0.35">
      <c r="A37">
        <v>28</v>
      </c>
      <c r="B37" s="30" t="s">
        <v>366</v>
      </c>
      <c r="C37" s="114" t="s">
        <v>413</v>
      </c>
      <c r="D37" s="97" t="s">
        <v>413</v>
      </c>
      <c r="E37" s="97" t="s">
        <v>412</v>
      </c>
      <c r="F37" s="97" t="s">
        <v>46</v>
      </c>
      <c r="G37" s="122" t="s">
        <v>412</v>
      </c>
      <c r="H37" s="95"/>
      <c r="I37" s="95" t="s">
        <v>412</v>
      </c>
      <c r="J37" s="96">
        <f t="shared" si="2"/>
        <v>4</v>
      </c>
      <c r="K37" s="114" t="s">
        <v>412</v>
      </c>
      <c r="L37" s="97" t="s">
        <v>413</v>
      </c>
      <c r="M37" s="97" t="s">
        <v>412</v>
      </c>
      <c r="N37" s="97" t="s">
        <v>413</v>
      </c>
      <c r="O37" s="97" t="s">
        <v>412</v>
      </c>
      <c r="P37" s="97" t="s">
        <v>412</v>
      </c>
      <c r="Q37" s="97" t="s">
        <v>413</v>
      </c>
      <c r="R37" s="97" t="s">
        <v>413</v>
      </c>
      <c r="S37" s="97" t="s">
        <v>413</v>
      </c>
      <c r="T37" s="97" t="s">
        <v>413</v>
      </c>
      <c r="U37" s="97" t="s">
        <v>413</v>
      </c>
      <c r="V37" s="115"/>
    </row>
    <row r="38" spans="1:60" x14ac:dyDescent="0.35">
      <c r="A38" s="166" t="s">
        <v>763</v>
      </c>
      <c r="B38" s="30" t="s">
        <v>367</v>
      </c>
      <c r="C38" s="114" t="s">
        <v>412</v>
      </c>
      <c r="D38" s="97" t="s">
        <v>413</v>
      </c>
      <c r="E38" s="97" t="s">
        <v>412</v>
      </c>
      <c r="F38" s="97" t="s">
        <v>46</v>
      </c>
      <c r="G38" s="122" t="s">
        <v>412</v>
      </c>
      <c r="H38" s="97"/>
      <c r="I38" s="97" t="s">
        <v>412</v>
      </c>
      <c r="J38" s="96">
        <f t="shared" si="2"/>
        <v>5</v>
      </c>
      <c r="K38" s="114" t="s">
        <v>412</v>
      </c>
      <c r="L38" s="97" t="s">
        <v>413</v>
      </c>
      <c r="M38" s="97" t="s">
        <v>413</v>
      </c>
      <c r="N38" s="97" t="s">
        <v>413</v>
      </c>
      <c r="O38" s="97" t="s">
        <v>412</v>
      </c>
      <c r="P38" s="97" t="s">
        <v>412</v>
      </c>
      <c r="Q38" s="97" t="s">
        <v>412</v>
      </c>
      <c r="R38" s="97" t="s">
        <v>412</v>
      </c>
      <c r="S38" s="97" t="s">
        <v>413</v>
      </c>
      <c r="T38" s="97" t="s">
        <v>413</v>
      </c>
      <c r="U38" s="97" t="s">
        <v>413</v>
      </c>
      <c r="V38" s="115"/>
    </row>
    <row r="39" spans="1:60" x14ac:dyDescent="0.35">
      <c r="A39" s="166" t="s">
        <v>764</v>
      </c>
      <c r="B39" s="17" t="s">
        <v>367</v>
      </c>
      <c r="C39" s="114" t="s">
        <v>413</v>
      </c>
      <c r="D39" s="118" t="s">
        <v>413</v>
      </c>
      <c r="E39" s="97" t="s">
        <v>412</v>
      </c>
      <c r="F39" s="118">
        <v>3</v>
      </c>
      <c r="G39" s="122" t="s">
        <v>46</v>
      </c>
      <c r="H39" s="95"/>
      <c r="I39" s="95" t="s">
        <v>412</v>
      </c>
      <c r="J39" s="96">
        <f t="shared" si="2"/>
        <v>6</v>
      </c>
      <c r="K39" s="117" t="s">
        <v>412</v>
      </c>
      <c r="L39" s="118" t="s">
        <v>413</v>
      </c>
      <c r="M39" s="118" t="s">
        <v>412</v>
      </c>
      <c r="N39" s="118" t="s">
        <v>412</v>
      </c>
      <c r="O39" s="97" t="s">
        <v>412</v>
      </c>
      <c r="P39" s="97" t="s">
        <v>412</v>
      </c>
      <c r="Q39" s="118" t="s">
        <v>413</v>
      </c>
      <c r="R39" s="118" t="s">
        <v>413</v>
      </c>
      <c r="S39" s="118" t="s">
        <v>413</v>
      </c>
      <c r="T39" s="97" t="s">
        <v>413</v>
      </c>
      <c r="U39" s="118" t="s">
        <v>412</v>
      </c>
      <c r="V39" s="115"/>
    </row>
    <row r="40" spans="1:60" x14ac:dyDescent="0.35">
      <c r="A40" s="166" t="s">
        <v>765</v>
      </c>
      <c r="B40" s="17" t="s">
        <v>367</v>
      </c>
      <c r="C40" s="114" t="s">
        <v>423</v>
      </c>
      <c r="D40" s="97" t="s">
        <v>423</v>
      </c>
      <c r="E40" s="97" t="s">
        <v>423</v>
      </c>
      <c r="F40" s="97" t="s">
        <v>46</v>
      </c>
      <c r="G40" s="122" t="s">
        <v>423</v>
      </c>
      <c r="H40" s="95"/>
      <c r="I40" s="95"/>
      <c r="J40" s="96"/>
      <c r="K40" s="114" t="s">
        <v>423</v>
      </c>
      <c r="L40" s="97" t="s">
        <v>423</v>
      </c>
      <c r="M40" s="97" t="s">
        <v>423</v>
      </c>
      <c r="N40" s="97" t="s">
        <v>423</v>
      </c>
      <c r="O40" s="97" t="s">
        <v>423</v>
      </c>
      <c r="P40" s="97" t="s">
        <v>423</v>
      </c>
      <c r="Q40" s="97" t="s">
        <v>423</v>
      </c>
      <c r="R40" s="97" t="s">
        <v>423</v>
      </c>
      <c r="S40" s="97" t="s">
        <v>423</v>
      </c>
      <c r="T40" s="97" t="s">
        <v>423</v>
      </c>
      <c r="U40" s="97" t="s">
        <v>423</v>
      </c>
      <c r="V40" s="115"/>
    </row>
    <row r="41" spans="1:60" ht="43.5" x14ac:dyDescent="0.35">
      <c r="A41">
        <v>30</v>
      </c>
      <c r="B41" s="30" t="s">
        <v>373</v>
      </c>
      <c r="C41" s="114" t="s">
        <v>413</v>
      </c>
      <c r="D41" s="97" t="s">
        <v>413</v>
      </c>
      <c r="E41" s="97" t="s">
        <v>412</v>
      </c>
      <c r="F41" s="97" t="s">
        <v>46</v>
      </c>
      <c r="G41" s="122" t="s">
        <v>412</v>
      </c>
      <c r="H41" s="95"/>
      <c r="I41" s="95" t="s">
        <v>412</v>
      </c>
      <c r="J41" s="96">
        <f t="shared" si="2"/>
        <v>2</v>
      </c>
      <c r="K41" s="114" t="s">
        <v>412</v>
      </c>
      <c r="L41" s="97" t="s">
        <v>413</v>
      </c>
      <c r="M41" s="97" t="s">
        <v>413</v>
      </c>
      <c r="N41" s="97" t="s">
        <v>413</v>
      </c>
      <c r="O41" s="97" t="s">
        <v>413</v>
      </c>
      <c r="P41" s="97" t="s">
        <v>412</v>
      </c>
      <c r="Q41" s="97" t="s">
        <v>413</v>
      </c>
      <c r="R41" s="97" t="s">
        <v>413</v>
      </c>
      <c r="S41" s="97" t="s">
        <v>413</v>
      </c>
      <c r="T41" s="97" t="s">
        <v>413</v>
      </c>
      <c r="U41" s="97" t="s">
        <v>413</v>
      </c>
      <c r="V41" s="115" t="s">
        <v>581</v>
      </c>
    </row>
    <row r="42" spans="1:60" x14ac:dyDescent="0.35">
      <c r="A42">
        <v>31</v>
      </c>
      <c r="B42" s="30" t="s">
        <v>368</v>
      </c>
      <c r="C42" s="114" t="s">
        <v>413</v>
      </c>
      <c r="D42" s="97" t="s">
        <v>413</v>
      </c>
      <c r="E42" s="97" t="s">
        <v>412</v>
      </c>
      <c r="F42" s="97">
        <v>3</v>
      </c>
      <c r="G42" s="122" t="s">
        <v>46</v>
      </c>
      <c r="H42" s="95"/>
      <c r="I42" s="95" t="s">
        <v>412</v>
      </c>
      <c r="J42" s="96">
        <f t="shared" si="2"/>
        <v>4</v>
      </c>
      <c r="K42" s="114" t="s">
        <v>412</v>
      </c>
      <c r="L42" s="97" t="s">
        <v>413</v>
      </c>
      <c r="M42" s="97" t="s">
        <v>413</v>
      </c>
      <c r="N42" s="97" t="s">
        <v>412</v>
      </c>
      <c r="O42" s="97" t="s">
        <v>412</v>
      </c>
      <c r="P42" s="97" t="s">
        <v>412</v>
      </c>
      <c r="Q42" s="97" t="s">
        <v>413</v>
      </c>
      <c r="R42" s="97" t="s">
        <v>413</v>
      </c>
      <c r="S42" s="97" t="s">
        <v>413</v>
      </c>
      <c r="T42" s="97" t="s">
        <v>413</v>
      </c>
      <c r="U42" s="97" t="s">
        <v>413</v>
      </c>
      <c r="V42" s="115"/>
    </row>
    <row r="43" spans="1:60" x14ac:dyDescent="0.35">
      <c r="A43">
        <v>32</v>
      </c>
      <c r="B43" s="30" t="s">
        <v>153</v>
      </c>
      <c r="C43" s="114" t="s">
        <v>413</v>
      </c>
      <c r="D43" s="97" t="s">
        <v>413</v>
      </c>
      <c r="E43" s="97" t="s">
        <v>412</v>
      </c>
      <c r="F43" s="97" t="s">
        <v>582</v>
      </c>
      <c r="G43" s="122" t="s">
        <v>46</v>
      </c>
      <c r="H43" s="95"/>
      <c r="I43" s="95" t="s">
        <v>412</v>
      </c>
      <c r="J43" s="96">
        <f t="shared" si="2"/>
        <v>5</v>
      </c>
      <c r="K43" s="114" t="s">
        <v>412</v>
      </c>
      <c r="L43" s="97" t="s">
        <v>413</v>
      </c>
      <c r="M43" s="97" t="s">
        <v>413</v>
      </c>
      <c r="N43" s="97" t="s">
        <v>412</v>
      </c>
      <c r="O43" s="97" t="s">
        <v>412</v>
      </c>
      <c r="P43" s="97" t="s">
        <v>412</v>
      </c>
      <c r="Q43" s="97" t="s">
        <v>413</v>
      </c>
      <c r="R43" s="97" t="s">
        <v>413</v>
      </c>
      <c r="S43" s="97" t="s">
        <v>413</v>
      </c>
      <c r="T43" s="97" t="s">
        <v>412</v>
      </c>
      <c r="U43" s="97" t="s">
        <v>413</v>
      </c>
      <c r="V43" s="115"/>
    </row>
    <row r="44" spans="1:60" x14ac:dyDescent="0.35">
      <c r="A44">
        <v>33</v>
      </c>
      <c r="B44" s="30" t="s">
        <v>369</v>
      </c>
      <c r="C44" s="114" t="s">
        <v>413</v>
      </c>
      <c r="D44" s="97" t="s">
        <v>412</v>
      </c>
      <c r="E44" s="97" t="s">
        <v>413</v>
      </c>
      <c r="F44" s="97" t="s">
        <v>46</v>
      </c>
      <c r="G44" s="122" t="s">
        <v>46</v>
      </c>
      <c r="H44" s="95"/>
      <c r="I44" s="95" t="s">
        <v>412</v>
      </c>
      <c r="J44" s="96">
        <f t="shared" si="2"/>
        <v>5</v>
      </c>
      <c r="K44" s="114" t="s">
        <v>412</v>
      </c>
      <c r="L44" s="97" t="s">
        <v>413</v>
      </c>
      <c r="M44" s="97" t="s">
        <v>412</v>
      </c>
      <c r="N44" s="97" t="s">
        <v>413</v>
      </c>
      <c r="O44" s="97" t="s">
        <v>412</v>
      </c>
      <c r="P44" s="97" t="s">
        <v>412</v>
      </c>
      <c r="Q44" s="97" t="s">
        <v>413</v>
      </c>
      <c r="R44" s="97" t="s">
        <v>413</v>
      </c>
      <c r="S44" s="97" t="s">
        <v>413</v>
      </c>
      <c r="T44" s="97" t="s">
        <v>413</v>
      </c>
      <c r="U44" s="97" t="s">
        <v>412</v>
      </c>
      <c r="V44" s="115" t="s">
        <v>583</v>
      </c>
    </row>
    <row r="45" spans="1:60" x14ac:dyDescent="0.35">
      <c r="A45">
        <v>34</v>
      </c>
      <c r="B45" s="30" t="s">
        <v>371</v>
      </c>
      <c r="C45" s="114" t="s">
        <v>413</v>
      </c>
      <c r="D45" s="97" t="s">
        <v>412</v>
      </c>
      <c r="E45" s="97" t="s">
        <v>413</v>
      </c>
      <c r="F45" s="97" t="s">
        <v>46</v>
      </c>
      <c r="G45" s="122" t="s">
        <v>46</v>
      </c>
      <c r="H45" s="95"/>
      <c r="I45" s="95" t="s">
        <v>412</v>
      </c>
      <c r="J45" s="96">
        <f t="shared" si="2"/>
        <v>1</v>
      </c>
      <c r="K45" s="114" t="s">
        <v>412</v>
      </c>
      <c r="L45" s="97" t="s">
        <v>413</v>
      </c>
      <c r="M45" s="97" t="s">
        <v>413</v>
      </c>
      <c r="N45" s="97" t="s">
        <v>413</v>
      </c>
      <c r="O45" s="97" t="s">
        <v>413</v>
      </c>
      <c r="P45" s="97" t="s">
        <v>413</v>
      </c>
      <c r="Q45" s="97" t="s">
        <v>413</v>
      </c>
      <c r="R45" s="97" t="s">
        <v>413</v>
      </c>
      <c r="S45" s="97" t="s">
        <v>413</v>
      </c>
      <c r="T45" s="97" t="s">
        <v>413</v>
      </c>
      <c r="U45" s="97" t="s">
        <v>413</v>
      </c>
      <c r="V45" s="115"/>
    </row>
    <row r="46" spans="1:60" ht="58" x14ac:dyDescent="0.35">
      <c r="A46">
        <v>35</v>
      </c>
      <c r="B46" s="30" t="s">
        <v>163</v>
      </c>
      <c r="C46" s="114" t="s">
        <v>413</v>
      </c>
      <c r="D46" s="97" t="s">
        <v>412</v>
      </c>
      <c r="E46" s="97" t="s">
        <v>413</v>
      </c>
      <c r="F46" s="97" t="s">
        <v>46</v>
      </c>
      <c r="G46" s="122" t="s">
        <v>46</v>
      </c>
      <c r="H46" s="95"/>
      <c r="I46" s="95" t="s">
        <v>413</v>
      </c>
      <c r="J46" s="96">
        <f t="shared" si="2"/>
        <v>0</v>
      </c>
      <c r="K46" s="114" t="s">
        <v>413</v>
      </c>
      <c r="L46" s="97" t="s">
        <v>413</v>
      </c>
      <c r="M46" s="97" t="s">
        <v>413</v>
      </c>
      <c r="N46" s="97" t="s">
        <v>413</v>
      </c>
      <c r="O46" s="97" t="s">
        <v>413</v>
      </c>
      <c r="P46" s="97" t="s">
        <v>413</v>
      </c>
      <c r="Q46" s="97" t="s">
        <v>413</v>
      </c>
      <c r="R46" s="97" t="s">
        <v>413</v>
      </c>
      <c r="S46" s="97" t="s">
        <v>413</v>
      </c>
      <c r="T46" s="97" t="s">
        <v>413</v>
      </c>
      <c r="U46" s="97" t="s">
        <v>413</v>
      </c>
      <c r="V46" s="115" t="s">
        <v>584</v>
      </c>
    </row>
    <row r="47" spans="1:60" ht="29.5" thickBot="1" x14ac:dyDescent="0.4">
      <c r="A47">
        <v>36</v>
      </c>
      <c r="B47" s="30" t="s">
        <v>372</v>
      </c>
      <c r="C47" s="119" t="s">
        <v>412</v>
      </c>
      <c r="D47" s="120" t="s">
        <v>413</v>
      </c>
      <c r="E47" s="120" t="s">
        <v>412</v>
      </c>
      <c r="F47" s="120" t="s">
        <v>46</v>
      </c>
      <c r="G47" s="123" t="s">
        <v>412</v>
      </c>
      <c r="H47" s="95"/>
      <c r="I47" s="95" t="s">
        <v>412</v>
      </c>
      <c r="J47" s="96">
        <f t="shared" si="2"/>
        <v>4</v>
      </c>
      <c r="K47" s="119" t="s">
        <v>412</v>
      </c>
      <c r="L47" s="120" t="s">
        <v>413</v>
      </c>
      <c r="M47" s="120" t="s">
        <v>412</v>
      </c>
      <c r="N47" s="120" t="s">
        <v>413</v>
      </c>
      <c r="O47" s="120" t="s">
        <v>412</v>
      </c>
      <c r="P47" s="120" t="s">
        <v>412</v>
      </c>
      <c r="Q47" s="120" t="s">
        <v>413</v>
      </c>
      <c r="R47" s="120" t="s">
        <v>413</v>
      </c>
      <c r="S47" s="120" t="s">
        <v>413</v>
      </c>
      <c r="T47" s="120" t="s">
        <v>413</v>
      </c>
      <c r="U47" s="120" t="s">
        <v>413</v>
      </c>
      <c r="V47" s="121" t="s">
        <v>585</v>
      </c>
    </row>
    <row r="62" spans="2:22" x14ac:dyDescent="0.35">
      <c r="B62" s="25"/>
      <c r="C62" s="105"/>
      <c r="D62" s="105"/>
      <c r="E62" s="105"/>
      <c r="F62" s="31"/>
      <c r="G62" s="105"/>
      <c r="H62" s="105"/>
      <c r="I62" s="105"/>
      <c r="J62" s="25"/>
      <c r="K62" s="105"/>
      <c r="L62" s="105"/>
      <c r="M62" s="105"/>
      <c r="N62" s="105"/>
      <c r="O62" s="105"/>
      <c r="P62" s="105"/>
      <c r="Q62" s="105"/>
      <c r="R62" s="105"/>
      <c r="S62" s="105"/>
      <c r="T62" s="105"/>
      <c r="U62" s="105"/>
      <c r="V62" s="111"/>
    </row>
    <row r="63" spans="2:22" x14ac:dyDescent="0.35">
      <c r="B63" s="25"/>
      <c r="C63" s="105"/>
      <c r="D63" s="105"/>
      <c r="E63" s="105"/>
      <c r="F63" s="26"/>
      <c r="G63" s="105"/>
      <c r="H63" s="105"/>
      <c r="I63" s="105"/>
      <c r="J63" s="25"/>
      <c r="K63" s="105"/>
      <c r="L63" s="105"/>
      <c r="M63" s="105"/>
      <c r="N63" s="105"/>
      <c r="O63" s="105"/>
      <c r="P63" s="105"/>
      <c r="Q63" s="105"/>
      <c r="R63" s="105"/>
      <c r="S63" s="105"/>
      <c r="T63" s="105"/>
      <c r="U63" s="105"/>
      <c r="V63" s="111"/>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Documentation</vt:lpstr>
      <vt:lpstr>Included Paper Citations</vt:lpstr>
      <vt:lpstr>Data Extraction Fields</vt:lpstr>
      <vt:lpstr>Author-Journal-Sponsorship</vt:lpstr>
      <vt:lpstr>Time to Publication</vt:lpstr>
      <vt:lpstr>Purpose-Audience-Settings</vt:lpstr>
      <vt:lpstr>Purpose-Setting</vt:lpstr>
      <vt:lpstr>Collaborations and Roles</vt:lpstr>
      <vt:lpstr>Library-Librarian Roles</vt:lpstr>
      <vt:lpstr>Evaluation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Lauseng</dc:creator>
  <cp:lastModifiedBy>Deborah Lauseng</cp:lastModifiedBy>
  <dcterms:created xsi:type="dcterms:W3CDTF">2021-01-16T14:59:14Z</dcterms:created>
  <dcterms:modified xsi:type="dcterms:W3CDTF">2021-05-19T18:30:26Z</dcterms:modified>
</cp:coreProperties>
</file>