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 without outliers" sheetId="1" r:id="rId4"/>
    <sheet state="visible" name="All data" sheetId="2" r:id="rId5"/>
    <sheet state="visible" name="Apparent Kx Summary" sheetId="3" r:id="rId6"/>
    <sheet state="visible" name="Summary of imputed values &amp; dif" sheetId="4" r:id="rId7"/>
    <sheet state="visible" name="Table seawater composition" sheetId="5" r:id="rId8"/>
  </sheets>
  <definedNames/>
  <calcPr/>
  <extLst>
    <ext uri="GoogleSheetsCustomDataVersion1">
      <go:sheetsCustomData xmlns:go="http://customooxmlschemas.google.com/" r:id="rId9" roundtripDataSignature="AMtx7mjybc/ry+vNG1OA8+QiI/Xl1IQxrw=="/>
    </ext>
  </extLst>
</workbook>
</file>

<file path=xl/sharedStrings.xml><?xml version="1.0" encoding="utf-8"?>
<sst xmlns="http://schemas.openxmlformats.org/spreadsheetml/2006/main" count="4585" uniqueCount="372">
  <si>
    <t>Organism</t>
  </si>
  <si>
    <t>Ries ID</t>
  </si>
  <si>
    <t>Calc Rate BW (%/60-day)</t>
  </si>
  <si>
    <t>Carbonate Material</t>
  </si>
  <si>
    <t>Phylum</t>
  </si>
  <si>
    <t>pCO2 (ppm)</t>
  </si>
  <si>
    <t>Instrument</t>
  </si>
  <si>
    <t>Li</t>
  </si>
  <si>
    <t>B</t>
  </si>
  <si>
    <t>Mg</t>
  </si>
  <si>
    <t>Zn</t>
  </si>
  <si>
    <t>Sr</t>
  </si>
  <si>
    <t>Cd</t>
  </si>
  <si>
    <t>Ba</t>
  </si>
  <si>
    <t>U</t>
  </si>
  <si>
    <t>Na</t>
  </si>
  <si>
    <t>δ11B</t>
  </si>
  <si>
    <t>δ11B 2 SD</t>
  </si>
  <si>
    <t>pH cf</t>
  </si>
  <si>
    <t>pH cf 2SD</t>
  </si>
  <si>
    <t>ΔpH</t>
  </si>
  <si>
    <t>ΔpH 2SD</t>
  </si>
  <si>
    <t>pCO2</t>
  </si>
  <si>
    <t>pCO2 SD</t>
  </si>
  <si>
    <t>Sal</t>
  </si>
  <si>
    <t>Sal SD</t>
  </si>
  <si>
    <t>Temp</t>
  </si>
  <si>
    <t>Temp SD</t>
  </si>
  <si>
    <t>Alk</t>
  </si>
  <si>
    <t>Alk SD</t>
  </si>
  <si>
    <t>pHsw</t>
  </si>
  <si>
    <t>pHsw SD</t>
  </si>
  <si>
    <t>DIC</t>
  </si>
  <si>
    <t>DIC SD</t>
  </si>
  <si>
    <t>CO32-</t>
  </si>
  <si>
    <t>CO32- SD</t>
  </si>
  <si>
    <t>HCO3-</t>
  </si>
  <si>
    <t>HCO3- SD</t>
  </si>
  <si>
    <t>Ωarag</t>
  </si>
  <si>
    <t>arag SS SD</t>
  </si>
  <si>
    <t>Ωcalc</t>
  </si>
  <si>
    <t>DLi</t>
  </si>
  <si>
    <t>DB</t>
  </si>
  <si>
    <t>DMg</t>
  </si>
  <si>
    <t>DZn</t>
  </si>
  <si>
    <t>DSr</t>
  </si>
  <si>
    <t>DCd</t>
  </si>
  <si>
    <t>DBa</t>
  </si>
  <si>
    <t>DU</t>
  </si>
  <si>
    <t>DNa</t>
  </si>
  <si>
    <t>1000xKD (calcite)</t>
  </si>
  <si>
    <t>1000xKD1 (aragonite)</t>
  </si>
  <si>
    <t>1000xKD2 (aragonite)</t>
  </si>
  <si>
    <t>Ries et al., 2009</t>
  </si>
  <si>
    <t>μmol/mol</t>
  </si>
  <si>
    <t>mmol/mol</t>
  </si>
  <si>
    <t>nmol/mol</t>
  </si>
  <si>
    <t>Liu et al., 2020</t>
  </si>
  <si>
    <t>Measured parameters from Ries et al., 2009</t>
  </si>
  <si>
    <t>Calculated parameters from Ries et al., 2009</t>
  </si>
  <si>
    <t>Calculated apparent partition coefficients for biogenic carbonates sampled</t>
  </si>
  <si>
    <t>American Lobster</t>
  </si>
  <si>
    <t>1_1_1</t>
  </si>
  <si>
    <t>high-Mg calcite</t>
  </si>
  <si>
    <t>Arthropoda</t>
  </si>
  <si>
    <t>VISTA</t>
  </si>
  <si>
    <t>1_1_4</t>
  </si>
  <si>
    <t>1_1_5</t>
  </si>
  <si>
    <t>1_2_1</t>
  </si>
  <si>
    <t>1_2_4</t>
  </si>
  <si>
    <t>1_2_9</t>
  </si>
  <si>
    <t>1_3_5</t>
  </si>
  <si>
    <t>1_3_6</t>
  </si>
  <si>
    <t>1_3_10</t>
  </si>
  <si>
    <t>1_4_1</t>
  </si>
  <si>
    <t>1_4_7</t>
  </si>
  <si>
    <t>1_4_10</t>
  </si>
  <si>
    <t>Blue Crab</t>
  </si>
  <si>
    <t>1_1_6</t>
  </si>
  <si>
    <t>1_2_3</t>
  </si>
  <si>
    <t>1_2_6</t>
  </si>
  <si>
    <t>1_3_2</t>
  </si>
  <si>
    <t>1_3_3</t>
  </si>
  <si>
    <t>1_4_2</t>
  </si>
  <si>
    <t>1_4_6</t>
  </si>
  <si>
    <t>Gulf Shrimp</t>
  </si>
  <si>
    <t>1_1_2</t>
  </si>
  <si>
    <t>1_1_3</t>
  </si>
  <si>
    <t>2_2_2A</t>
  </si>
  <si>
    <t>2_2_3A</t>
  </si>
  <si>
    <t>1_3_1</t>
  </si>
  <si>
    <t>1_4_3</t>
  </si>
  <si>
    <t>Conch</t>
  </si>
  <si>
    <t>2_1_1</t>
  </si>
  <si>
    <t>aragonite</t>
  </si>
  <si>
    <t>Mollusca</t>
  </si>
  <si>
    <t>ICPMS</t>
  </si>
  <si>
    <t>2_1_2</t>
  </si>
  <si>
    <t>2_1_4</t>
  </si>
  <si>
    <t>2_2_1</t>
  </si>
  <si>
    <t>2_2_2</t>
  </si>
  <si>
    <t>2_2_3</t>
  </si>
  <si>
    <t>2_3_2</t>
  </si>
  <si>
    <t>2_3_3</t>
  </si>
  <si>
    <t>2_3_1</t>
  </si>
  <si>
    <t>2_4_1</t>
  </si>
  <si>
    <t>2_4_3</t>
  </si>
  <si>
    <t>2_4_4</t>
  </si>
  <si>
    <t>Limpet</t>
  </si>
  <si>
    <t>2_1_6</t>
  </si>
  <si>
    <t>2_2_6</t>
  </si>
  <si>
    <t>2_2_7</t>
  </si>
  <si>
    <t>2_3_4</t>
  </si>
  <si>
    <t>2_3_7</t>
  </si>
  <si>
    <t>2_4_5</t>
  </si>
  <si>
    <t>Periwinkle</t>
  </si>
  <si>
    <t>2_1_11</t>
  </si>
  <si>
    <t>low-Mg calcite</t>
  </si>
  <si>
    <t>2_3_5</t>
  </si>
  <si>
    <t>2_3_8</t>
  </si>
  <si>
    <t>2_3_9</t>
  </si>
  <si>
    <t>2_4_x</t>
  </si>
  <si>
    <t>Whelk</t>
  </si>
  <si>
    <t>mixed mineralogy</t>
  </si>
  <si>
    <t>2_1_5</t>
  </si>
  <si>
    <t>2_2_4</t>
  </si>
  <si>
    <t>2_3_11</t>
  </si>
  <si>
    <t>2_4_6</t>
  </si>
  <si>
    <t>2_4_7</t>
  </si>
  <si>
    <t>2_4_9</t>
  </si>
  <si>
    <t>Coralline Red Algae</t>
  </si>
  <si>
    <t>3_1_1</t>
  </si>
  <si>
    <t>Rhodophyte</t>
  </si>
  <si>
    <t>3_1_11</t>
  </si>
  <si>
    <t>3_1_2</t>
  </si>
  <si>
    <t>3_2_10</t>
  </si>
  <si>
    <t>3_2_4</t>
  </si>
  <si>
    <t>3_2_9</t>
  </si>
  <si>
    <t>3_3_11</t>
  </si>
  <si>
    <t>3_3_2</t>
  </si>
  <si>
    <t>3_3_9</t>
  </si>
  <si>
    <t>3_4_12</t>
  </si>
  <si>
    <t>3_4_4</t>
  </si>
  <si>
    <t>3_4_5</t>
  </si>
  <si>
    <t>Halimeda Green Algae</t>
  </si>
  <si>
    <t>Chlorophyte</t>
  </si>
  <si>
    <t>3_1_4</t>
  </si>
  <si>
    <t>3_1_10</t>
  </si>
  <si>
    <t>3_2_5</t>
  </si>
  <si>
    <t>3_2_6</t>
  </si>
  <si>
    <t>3_4_1</t>
  </si>
  <si>
    <t>3_4_2</t>
  </si>
  <si>
    <t>Temperate Purple Urchin</t>
  </si>
  <si>
    <t>4_1_1</t>
  </si>
  <si>
    <t>Echinodermata</t>
  </si>
  <si>
    <t>4_1_3</t>
  </si>
  <si>
    <t>4_1_5</t>
  </si>
  <si>
    <t>4_2_1</t>
  </si>
  <si>
    <t>4_2_4</t>
  </si>
  <si>
    <t>4_2_6</t>
  </si>
  <si>
    <t>4_3_2</t>
  </si>
  <si>
    <t>4_3_3</t>
  </si>
  <si>
    <t>4_3_5</t>
  </si>
  <si>
    <t>4_4_4</t>
  </si>
  <si>
    <t>4_4_5</t>
  </si>
  <si>
    <t>4_4_6</t>
  </si>
  <si>
    <t>Tropical Pencil Urchin</t>
  </si>
  <si>
    <t>4_1_2</t>
  </si>
  <si>
    <t>4_1_4</t>
  </si>
  <si>
    <t>4_2_2</t>
  </si>
  <si>
    <t>4_2_5</t>
  </si>
  <si>
    <t>4_3_4</t>
  </si>
  <si>
    <t>4_3_6</t>
  </si>
  <si>
    <t>4_4_1</t>
  </si>
  <si>
    <t>4_4_3</t>
  </si>
  <si>
    <t>Serpulid Worm</t>
  </si>
  <si>
    <t>5_1_2</t>
  </si>
  <si>
    <t>Annelida</t>
  </si>
  <si>
    <t>5_1_4</t>
  </si>
  <si>
    <t>5_1_8</t>
  </si>
  <si>
    <t>5_2_11</t>
  </si>
  <si>
    <t>5_2_3</t>
  </si>
  <si>
    <t>5_2_4</t>
  </si>
  <si>
    <t>5_3_11</t>
  </si>
  <si>
    <t>5_3_2</t>
  </si>
  <si>
    <t>5_3_9</t>
  </si>
  <si>
    <t>5_4_12</t>
  </si>
  <si>
    <t>5_4_5</t>
  </si>
  <si>
    <t>5_4_8</t>
  </si>
  <si>
    <t>Temperate Coral</t>
  </si>
  <si>
    <t>5_1_11</t>
  </si>
  <si>
    <t>n/a</t>
  </si>
  <si>
    <t>Cnidaria</t>
  </si>
  <si>
    <t>5_1_13</t>
  </si>
  <si>
    <t>5_1_1</t>
  </si>
  <si>
    <t>5_1_3</t>
  </si>
  <si>
    <t>5_1_5</t>
  </si>
  <si>
    <t>5_1_6</t>
  </si>
  <si>
    <t>5_1_10</t>
  </si>
  <si>
    <t>5_1_12</t>
  </si>
  <si>
    <t>5_1_14</t>
  </si>
  <si>
    <t>5_1_15</t>
  </si>
  <si>
    <t>5_1_16</t>
  </si>
  <si>
    <t>5_2_1</t>
  </si>
  <si>
    <t>?</t>
  </si>
  <si>
    <t>5_2_2</t>
  </si>
  <si>
    <t>5_2_5</t>
  </si>
  <si>
    <t>5_2_6</t>
  </si>
  <si>
    <t>5_2_10</t>
  </si>
  <si>
    <t>5_2_12</t>
  </si>
  <si>
    <t>5_2_13</t>
  </si>
  <si>
    <t>5_2_14</t>
  </si>
  <si>
    <t>5_2_15</t>
  </si>
  <si>
    <t>5_2_18</t>
  </si>
  <si>
    <t>5_2_19</t>
  </si>
  <si>
    <t>5_3_1</t>
  </si>
  <si>
    <t>5_3_10</t>
  </si>
  <si>
    <t>5_3_3</t>
  </si>
  <si>
    <t>5_3_4</t>
  </si>
  <si>
    <t>5_3_6</t>
  </si>
  <si>
    <t>5_3_12</t>
  </si>
  <si>
    <t>5_3_13</t>
  </si>
  <si>
    <t>5_3_16</t>
  </si>
  <si>
    <t>5_3_17</t>
  </si>
  <si>
    <t>5_3_18</t>
  </si>
  <si>
    <t>5_3_19</t>
  </si>
  <si>
    <t>5_4_3</t>
  </si>
  <si>
    <t>5_4_6</t>
  </si>
  <si>
    <t>5_4_2</t>
  </si>
  <si>
    <t>5_4_1</t>
  </si>
  <si>
    <t>5_4_4</t>
  </si>
  <si>
    <t>5_4_7</t>
  </si>
  <si>
    <t>5_4_10</t>
  </si>
  <si>
    <t>5_4_11</t>
  </si>
  <si>
    <t>5_4_13</t>
  </si>
  <si>
    <t>5_4_14</t>
  </si>
  <si>
    <t>5_4_15</t>
  </si>
  <si>
    <t>5_4_16</t>
  </si>
  <si>
    <t>American Oyster</t>
  </si>
  <si>
    <t>6_1_2</t>
  </si>
  <si>
    <t>6_1_3</t>
  </si>
  <si>
    <t>6_2_2</t>
  </si>
  <si>
    <t>6_2_3</t>
  </si>
  <si>
    <t>6_2_4</t>
  </si>
  <si>
    <t>6_3_3</t>
  </si>
  <si>
    <t>6_3_4</t>
  </si>
  <si>
    <t>6_4_2</t>
  </si>
  <si>
    <t>6_4_4</t>
  </si>
  <si>
    <t>Bay Scallop</t>
  </si>
  <si>
    <t>6_1_1</t>
  </si>
  <si>
    <t>6_2_1</t>
  </si>
  <si>
    <t>6_3_5</t>
  </si>
  <si>
    <t>6_4_5</t>
  </si>
  <si>
    <t>6_4_6</t>
  </si>
  <si>
    <t>Blue Mussel</t>
  </si>
  <si>
    <t>6_1_12</t>
  </si>
  <si>
    <t>6_1_14</t>
  </si>
  <si>
    <t>6_2_6</t>
  </si>
  <si>
    <t>6_2_7</t>
  </si>
  <si>
    <t>6_2_8</t>
  </si>
  <si>
    <t>6_3_14</t>
  </si>
  <si>
    <t>6_3_15</t>
  </si>
  <si>
    <t>6_4_1</t>
  </si>
  <si>
    <t>6_4_10</t>
  </si>
  <si>
    <t>Hard Clam</t>
  </si>
  <si>
    <t>6_4_7</t>
  </si>
  <si>
    <t>Soft Clam</t>
  </si>
  <si>
    <t>6_1_6</t>
  </si>
  <si>
    <t>6_3_6</t>
  </si>
  <si>
    <t>6_3_7</t>
  </si>
  <si>
    <t>6_4_3</t>
  </si>
  <si>
    <t>Li/Ca</t>
  </si>
  <si>
    <t>B/Ca</t>
  </si>
  <si>
    <t>Mg/Ca</t>
  </si>
  <si>
    <t>Zn/Ca</t>
  </si>
  <si>
    <t>Sr/Ca</t>
  </si>
  <si>
    <t>Cd/Ca</t>
  </si>
  <si>
    <t>Ba/Ca</t>
  </si>
  <si>
    <t>U/Ca</t>
  </si>
  <si>
    <t>Na/Ca</t>
  </si>
  <si>
    <t>MEASURED</t>
  </si>
  <si>
    <t>CALCULATED</t>
  </si>
  <si>
    <t>umol/mol</t>
  </si>
  <si>
    <t>mmol/ mol</t>
  </si>
  <si>
    <t>SD</t>
  </si>
  <si>
    <t>pH</t>
  </si>
  <si>
    <t>american lobster</t>
  </si>
  <si>
    <t>Calcite</t>
  </si>
  <si>
    <t>blue crab</t>
  </si>
  <si>
    <t>gulf shrimp</t>
  </si>
  <si>
    <t>conch</t>
  </si>
  <si>
    <t>Mixed Minerology</t>
  </si>
  <si>
    <t>limpet</t>
  </si>
  <si>
    <t>periwinkle</t>
  </si>
  <si>
    <t>whelk</t>
  </si>
  <si>
    <t>coralline red alga</t>
  </si>
  <si>
    <t>Halimeda alga</t>
  </si>
  <si>
    <t>Aragonite</t>
  </si>
  <si>
    <t>temperate urchin</t>
  </si>
  <si>
    <t>tropical urchin</t>
  </si>
  <si>
    <t>serpulid worm</t>
  </si>
  <si>
    <t>temperate coral</t>
  </si>
  <si>
    <t>american oyster</t>
  </si>
  <si>
    <t>bay scallop</t>
  </si>
  <si>
    <t>blue mussel</t>
  </si>
  <si>
    <t>hard clam (quahog)</t>
  </si>
  <si>
    <t>soft clam</t>
  </si>
  <si>
    <t>Summary of Apparent Partition Coefficients</t>
  </si>
  <si>
    <t>Calculated by dividing the measured element-to-calcium ratios by accepted element-to-calcium ratios of seawater</t>
  </si>
  <si>
    <t>KLi</t>
  </si>
  <si>
    <t>KB</t>
  </si>
  <si>
    <t>KNa</t>
  </si>
  <si>
    <t>KZn</t>
  </si>
  <si>
    <t>KSr</t>
  </si>
  <si>
    <t>KCd</t>
  </si>
  <si>
    <t>KBa</t>
  </si>
  <si>
    <t>KU</t>
  </si>
  <si>
    <t>KMg'</t>
  </si>
  <si>
    <t>Oyster</t>
  </si>
  <si>
    <t>Purple Urchin</t>
  </si>
  <si>
    <t>Pencil Urchin</t>
  </si>
  <si>
    <t>Serpulidm Worm</t>
  </si>
  <si>
    <t>KMg</t>
  </si>
  <si>
    <t>-</t>
  </si>
  <si>
    <t>Delta K (Aragonite)</t>
  </si>
  <si>
    <t>N/A</t>
  </si>
  <si>
    <t>Delta K (Calcite)</t>
  </si>
  <si>
    <t>Delta K (ACC)</t>
  </si>
  <si>
    <t>Imputed values calculated according to hierarchical clustering and KNN predictions (See methods).</t>
  </si>
  <si>
    <t>Summary of element-to-calcium ratios, including imputed estimates</t>
  </si>
  <si>
    <t>Li.Ca</t>
  </si>
  <si>
    <t>B.Ca</t>
  </si>
  <si>
    <t>Mg.Ca</t>
  </si>
  <si>
    <t>Zn.Ca</t>
  </si>
  <si>
    <t>Sr.Ca</t>
  </si>
  <si>
    <t>Cd.Ca</t>
  </si>
  <si>
    <t>Ba.Ca</t>
  </si>
  <si>
    <t>U.Ca</t>
  </si>
  <si>
    <t>Na.Ca</t>
  </si>
  <si>
    <t>Coralline Algae</t>
  </si>
  <si>
    <t>Halimeda Algae</t>
  </si>
  <si>
    <t>Hard Clam (quahog)</t>
  </si>
  <si>
    <t>Temperate Urchin</t>
  </si>
  <si>
    <t>Tropical Urchin</t>
  </si>
  <si>
    <t>Summary of apparent partition coefficients, including those derived from imputed values</t>
  </si>
  <si>
    <t>ΔΚ</t>
  </si>
  <si>
    <t>K_biogenic - K_synthetic</t>
  </si>
  <si>
    <t>Calcitic organisms only</t>
  </si>
  <si>
    <t>Aragonitic organisms only</t>
  </si>
  <si>
    <t>ACC</t>
  </si>
  <si>
    <t>Element</t>
  </si>
  <si>
    <t>Mean ocean concentration (µmol/kg)</t>
  </si>
  <si>
    <t>Element/Ca (umol/mol)</t>
  </si>
  <si>
    <t>Calcium</t>
  </si>
  <si>
    <t>Ca2+</t>
  </si>
  <si>
    <t>Strontium</t>
  </si>
  <si>
    <t>Sr2+</t>
  </si>
  <si>
    <t>Magnesium</t>
  </si>
  <si>
    <t>Mg2+</t>
  </si>
  <si>
    <t>Barium</t>
  </si>
  <si>
    <t>Ba2+</t>
  </si>
  <si>
    <t>Boron</t>
  </si>
  <si>
    <t>B(OH)4- involved otherwise mostly B(OH)3</t>
  </si>
  <si>
    <t>Lithium</t>
  </si>
  <si>
    <t>Li+</t>
  </si>
  <si>
    <t>Cadmium</t>
  </si>
  <si>
    <t>CdCl+</t>
  </si>
  <si>
    <t>Uranium</t>
  </si>
  <si>
    <t>UO2+ involved</t>
  </si>
  <si>
    <t>0.2131 g/kg/Cl</t>
  </si>
  <si>
    <t>0.2128 g/kg/Cl</t>
  </si>
  <si>
    <t>S=1.80655*Cl-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</si>
</sst>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00"/>
    <numFmt numFmtId="165" formatCode="#,##0.000"/>
  </numFmts>
  <fonts count="18">
    <font>
      <sz val="10.0"/>
      <color rgb="FF000000"/>
      <name val="Arial"/>
    </font>
    <font>
      <b/>
      <sz val="11.0"/>
      <color rgb="FF000000"/>
      <name val="Arial"/>
    </font>
    <font>
      <b/>
      <i/>
      <sz val="11.0"/>
      <color rgb="FF000000"/>
      <name val="Arial"/>
    </font>
    <font>
      <sz val="11.0"/>
      <color rgb="FF000000"/>
      <name val="Arial"/>
    </font>
    <font/>
    <font>
      <b/>
      <sz val="10.0"/>
      <color theme="1"/>
      <name val="Arial"/>
    </font>
    <font>
      <b/>
      <i/>
      <sz val="10.0"/>
      <color theme="1"/>
      <name val="Arial"/>
    </font>
    <font>
      <sz val="10.0"/>
      <color rgb="FFFF0000"/>
      <name val="Arial"/>
    </font>
    <font>
      <sz val="10.0"/>
      <color rgb="FF008000"/>
      <name val="Arial"/>
    </font>
    <font>
      <sz val="10.0"/>
      <color rgb="FF0000FF"/>
      <name val="Arial"/>
    </font>
    <font>
      <sz val="10.0"/>
      <color theme="1"/>
      <name val="Arial"/>
    </font>
    <font>
      <sz val="12.0"/>
      <color rgb="FF000000"/>
      <name val="Calibri"/>
    </font>
    <font>
      <color theme="1"/>
      <name val="Arial"/>
    </font>
    <font>
      <b/>
      <color theme="1"/>
      <name val="Arial"/>
    </font>
    <font>
      <b/>
      <sz val="14.0"/>
      <color theme="1"/>
      <name val="Arial"/>
    </font>
    <font>
      <u/>
      <color rgb="FF1155CC"/>
      <name val="Arial"/>
    </font>
    <font>
      <color rgb="FF000000"/>
      <name val="Arial"/>
    </font>
    <font>
      <b/>
      <sz val="12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7B4AE"/>
        <bgColor rgb="FFF7B4AE"/>
      </patternFill>
    </fill>
    <fill>
      <patternFill patternType="solid">
        <fgColor rgb="FFFFF2CC"/>
        <bgColor rgb="FFFFF2CC"/>
      </patternFill>
    </fill>
  </fills>
  <borders count="10">
    <border/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2" fillId="0" fontId="1" numFmtId="0" xfId="0" applyBorder="1" applyFont="1"/>
    <xf borderId="0" fillId="0" fontId="1" numFmtId="2" xfId="0" applyAlignment="1" applyFont="1" applyNumberFormat="1">
      <alignment horizontal="center"/>
    </xf>
    <xf borderId="3" fillId="0" fontId="1" numFmtId="2" xfId="0" applyAlignment="1" applyBorder="1" applyFont="1" applyNumberFormat="1">
      <alignment horizontal="center"/>
    </xf>
    <xf borderId="2" fillId="0" fontId="1" numFmtId="0" xfId="0" applyAlignment="1" applyBorder="1" applyFont="1">
      <alignment horizontal="right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right"/>
    </xf>
    <xf borderId="4" fillId="2" fontId="1" numFmtId="0" xfId="0" applyAlignment="1" applyBorder="1" applyFill="1" applyFont="1">
      <alignment horizontal="right"/>
    </xf>
    <xf borderId="4" fillId="2" fontId="2" numFmtId="0" xfId="0" applyAlignment="1" applyBorder="1" applyFont="1">
      <alignment horizontal="right"/>
    </xf>
    <xf borderId="0" fillId="0" fontId="3" numFmtId="0" xfId="0" applyFont="1"/>
    <xf borderId="0" fillId="0" fontId="1" numFmtId="2" xfId="0" applyFont="1" applyNumberFormat="1"/>
    <xf borderId="0" fillId="0" fontId="3" numFmtId="0" xfId="0" applyAlignment="1" applyFont="1">
      <alignment horizontal="center" readingOrder="0"/>
    </xf>
    <xf borderId="0" fillId="0" fontId="3" numFmtId="2" xfId="0" applyAlignment="1" applyFont="1" applyNumberFormat="1">
      <alignment horizontal="center" readingOrder="0"/>
    </xf>
    <xf borderId="3" fillId="0" fontId="3" numFmtId="2" xfId="0" applyAlignment="1" applyBorder="1" applyFont="1" applyNumberFormat="1">
      <alignment horizontal="center" readingOrder="0"/>
    </xf>
    <xf borderId="2" fillId="0" fontId="3" numFmtId="0" xfId="0" applyAlignment="1" applyBorder="1" applyFont="1">
      <alignment horizontal="center" readingOrder="0"/>
    </xf>
    <xf borderId="5" fillId="2" fontId="3" numFmtId="0" xfId="0" applyAlignment="1" applyBorder="1" applyFont="1">
      <alignment horizontal="center" readingOrder="0"/>
    </xf>
    <xf borderId="6" fillId="0" fontId="4" numFmtId="0" xfId="0" applyBorder="1" applyFont="1"/>
    <xf borderId="7" fillId="0" fontId="4" numFmtId="0" xfId="0" applyBorder="1" applyFont="1"/>
    <xf borderId="0" fillId="0" fontId="3" numFmtId="0" xfId="0" applyAlignment="1" applyFont="1">
      <alignment readingOrder="0"/>
    </xf>
    <xf borderId="0" fillId="0" fontId="3" numFmtId="0" xfId="0" applyAlignment="1" applyFont="1">
      <alignment horizontal="right"/>
    </xf>
    <xf borderId="2" fillId="0" fontId="3" numFmtId="0" xfId="0" applyBorder="1" applyFont="1"/>
    <xf borderId="0" fillId="0" fontId="3" numFmtId="164" xfId="0" applyAlignment="1" applyFont="1" applyNumberFormat="1">
      <alignment horizontal="center" shrinkToFit="0" vertical="bottom" wrapText="0"/>
    </xf>
    <xf borderId="3" fillId="0" fontId="3" numFmtId="164" xfId="0" applyAlignment="1" applyBorder="1" applyFont="1" applyNumberFormat="1">
      <alignment horizontal="center" shrinkToFit="0" vertical="bottom" wrapText="0"/>
    </xf>
    <xf borderId="2" fillId="0" fontId="3" numFmtId="0" xfId="0" applyAlignment="1" applyBorder="1" applyFont="1">
      <alignment horizontal="right"/>
    </xf>
    <xf borderId="4" fillId="2" fontId="3" numFmtId="0" xfId="0" applyAlignment="1" applyBorder="1" applyFont="1">
      <alignment horizontal="right"/>
    </xf>
    <xf borderId="0" fillId="0" fontId="3" numFmtId="0" xfId="0" applyFont="1"/>
    <xf borderId="0" fillId="3" fontId="3" numFmtId="164" xfId="0" applyAlignment="1" applyFill="1" applyFont="1" applyNumberFormat="1">
      <alignment horizontal="center" shrinkToFit="0" vertical="bottom" wrapText="0"/>
    </xf>
    <xf borderId="2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right" readingOrder="0"/>
    </xf>
    <xf borderId="4" fillId="2" fontId="3" numFmtId="0" xfId="0" applyBorder="1" applyFont="1"/>
    <xf borderId="0" fillId="0" fontId="3" numFmtId="0" xfId="0" applyAlignment="1" applyFont="1">
      <alignment horizontal="left" readingOrder="0"/>
    </xf>
    <xf borderId="0" fillId="0" fontId="3" numFmtId="0" xfId="0" applyAlignment="1" applyFont="1">
      <alignment horizontal="left"/>
    </xf>
    <xf borderId="4" fillId="2" fontId="3" numFmtId="0" xfId="0" applyAlignment="1" applyBorder="1" applyFont="1">
      <alignment horizontal="left"/>
    </xf>
    <xf borderId="0" fillId="0" fontId="3" numFmtId="164" xfId="0" applyAlignment="1" applyFont="1" applyNumberFormat="1">
      <alignment horizontal="right" shrinkToFit="0" vertical="bottom" wrapText="0"/>
    </xf>
    <xf borderId="4" fillId="2" fontId="3" numFmtId="0" xfId="0" applyAlignment="1" applyBorder="1" applyFont="1">
      <alignment horizontal="center"/>
    </xf>
    <xf borderId="2" fillId="0" fontId="3" numFmtId="0" xfId="0" applyBorder="1" applyFont="1"/>
    <xf borderId="0" fillId="0" fontId="5" numFmtId="0" xfId="0" applyFont="1"/>
    <xf borderId="1" fillId="0" fontId="5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2" fillId="0" fontId="5" numFmtId="0" xfId="0" applyBorder="1" applyFont="1"/>
    <xf borderId="0" fillId="0" fontId="5" numFmtId="2" xfId="0" applyAlignment="1" applyFont="1" applyNumberFormat="1">
      <alignment horizontal="center"/>
    </xf>
    <xf borderId="3" fillId="0" fontId="5" numFmtId="2" xfId="0" applyAlignment="1" applyBorder="1" applyFont="1" applyNumberFormat="1">
      <alignment horizontal="center"/>
    </xf>
    <xf borderId="5" fillId="2" fontId="5" numFmtId="0" xfId="0" applyAlignment="1" applyBorder="1" applyFont="1">
      <alignment horizontal="center"/>
    </xf>
    <xf borderId="4" fillId="2" fontId="5" numFmtId="0" xfId="0" applyBorder="1" applyFont="1"/>
    <xf borderId="0" fillId="0" fontId="0" numFmtId="0" xfId="0" applyFont="1"/>
    <xf borderId="0" fillId="0" fontId="5" numFmtId="0" xfId="0" applyAlignment="1" applyFont="1">
      <alignment horizontal="right"/>
    </xf>
    <xf borderId="0" fillId="0" fontId="6" numFmtId="0" xfId="0" applyAlignment="1" applyFont="1">
      <alignment horizontal="right"/>
    </xf>
    <xf borderId="4" fillId="2" fontId="5" numFmtId="0" xfId="0" applyAlignment="1" applyBorder="1" applyFont="1">
      <alignment horizontal="right"/>
    </xf>
    <xf borderId="4" fillId="2" fontId="6" numFmtId="0" xfId="0" applyAlignment="1" applyBorder="1" applyFont="1">
      <alignment horizontal="right"/>
    </xf>
    <xf borderId="0" fillId="0" fontId="7" numFmtId="0" xfId="0" applyFont="1"/>
    <xf borderId="0" fillId="0" fontId="7" numFmtId="0" xfId="0" applyAlignment="1" applyFont="1">
      <alignment horizontal="right"/>
    </xf>
    <xf borderId="2" fillId="0" fontId="7" numFmtId="0" xfId="0" applyBorder="1" applyFont="1"/>
    <xf borderId="0" fillId="0" fontId="7" numFmtId="2" xfId="0" applyAlignment="1" applyFont="1" applyNumberFormat="1">
      <alignment horizontal="center"/>
    </xf>
    <xf borderId="3" fillId="0" fontId="7" numFmtId="2" xfId="0" applyAlignment="1" applyBorder="1" applyFont="1" applyNumberFormat="1">
      <alignment horizontal="center"/>
    </xf>
    <xf borderId="4" fillId="2" fontId="7" numFmtId="0" xfId="0" applyAlignment="1" applyBorder="1" applyFont="1">
      <alignment horizontal="right"/>
    </xf>
    <xf borderId="0" fillId="0" fontId="8" numFmtId="0" xfId="0" applyFont="1"/>
    <xf borderId="0" fillId="0" fontId="8" numFmtId="0" xfId="0" applyAlignment="1" applyFont="1">
      <alignment horizontal="right"/>
    </xf>
    <xf borderId="2" fillId="0" fontId="8" numFmtId="0" xfId="0" applyBorder="1" applyFont="1"/>
    <xf borderId="0" fillId="0" fontId="8" numFmtId="2" xfId="0" applyAlignment="1" applyFont="1" applyNumberFormat="1">
      <alignment horizontal="center"/>
    </xf>
    <xf borderId="3" fillId="0" fontId="8" numFmtId="2" xfId="0" applyAlignment="1" applyBorder="1" applyFont="1" applyNumberFormat="1">
      <alignment horizontal="center"/>
    </xf>
    <xf borderId="4" fillId="2" fontId="8" numFmtId="0" xfId="0" applyAlignment="1" applyBorder="1" applyFont="1">
      <alignment horizontal="right"/>
    </xf>
    <xf borderId="0" fillId="0" fontId="9" numFmtId="0" xfId="0" applyFont="1"/>
    <xf borderId="0" fillId="0" fontId="9" numFmtId="0" xfId="0" applyAlignment="1" applyFont="1">
      <alignment horizontal="right"/>
    </xf>
    <xf borderId="2" fillId="0" fontId="9" numFmtId="0" xfId="0" applyBorder="1" applyFont="1"/>
    <xf borderId="0" fillId="0" fontId="9" numFmtId="2" xfId="0" applyAlignment="1" applyFont="1" applyNumberFormat="1">
      <alignment horizontal="center"/>
    </xf>
    <xf borderId="3" fillId="0" fontId="9" numFmtId="2" xfId="0" applyAlignment="1" applyBorder="1" applyFont="1" applyNumberFormat="1">
      <alignment horizontal="center"/>
    </xf>
    <xf borderId="4" fillId="2" fontId="9" numFmtId="0" xfId="0" applyAlignment="1" applyBorder="1" applyFont="1">
      <alignment horizontal="right"/>
    </xf>
    <xf borderId="0" fillId="0" fontId="10" numFmtId="0" xfId="0" applyFont="1"/>
    <xf borderId="0" fillId="0" fontId="10" numFmtId="0" xfId="0" applyAlignment="1" applyFont="1">
      <alignment horizontal="right"/>
    </xf>
    <xf borderId="2" fillId="0" fontId="10" numFmtId="0" xfId="0" applyBorder="1" applyFont="1"/>
    <xf borderId="0" fillId="0" fontId="10" numFmtId="2" xfId="0" applyAlignment="1" applyFont="1" applyNumberFormat="1">
      <alignment horizontal="center"/>
    </xf>
    <xf borderId="3" fillId="0" fontId="10" numFmtId="2" xfId="0" applyAlignment="1" applyBorder="1" applyFont="1" applyNumberFormat="1">
      <alignment horizontal="center"/>
    </xf>
    <xf borderId="4" fillId="2" fontId="10" numFmtId="0" xfId="0" applyAlignment="1" applyBorder="1" applyFont="1">
      <alignment horizontal="right"/>
    </xf>
    <xf borderId="8" fillId="0" fontId="11" numFmtId="0" xfId="0" applyAlignment="1" applyBorder="1" applyFont="1">
      <alignment horizontal="center"/>
    </xf>
    <xf borderId="0" fillId="0" fontId="11" numFmtId="0" xfId="0" applyAlignment="1" applyFont="1">
      <alignment horizontal="center"/>
    </xf>
    <xf borderId="9" fillId="0" fontId="11" numFmtId="0" xfId="0" applyAlignment="1" applyBorder="1" applyFont="1">
      <alignment horizontal="center"/>
    </xf>
    <xf borderId="4" fillId="2" fontId="10" numFmtId="0" xfId="0" applyBorder="1" applyFont="1"/>
    <xf borderId="0" fillId="0" fontId="10" numFmtId="0" xfId="0" applyAlignment="1" applyFont="1">
      <alignment horizontal="left"/>
    </xf>
    <xf borderId="2" fillId="0" fontId="7" numFmtId="0" xfId="0" applyAlignment="1" applyBorder="1" applyFont="1">
      <alignment horizontal="right"/>
    </xf>
    <xf borderId="0" fillId="0" fontId="7" numFmtId="0" xfId="0" applyAlignment="1" applyFont="1">
      <alignment horizontal="left"/>
    </xf>
    <xf borderId="4" fillId="2" fontId="7" numFmtId="0" xfId="0" applyAlignment="1" applyBorder="1" applyFont="1">
      <alignment horizontal="left"/>
    </xf>
    <xf borderId="0" fillId="0" fontId="0" numFmtId="2" xfId="0" applyAlignment="1" applyFont="1" applyNumberFormat="1">
      <alignment horizontal="center"/>
    </xf>
    <xf borderId="2" fillId="0" fontId="8" numFmtId="0" xfId="0" applyAlignment="1" applyBorder="1" applyFont="1">
      <alignment horizontal="right"/>
    </xf>
    <xf borderId="0" fillId="0" fontId="8" numFmtId="0" xfId="0" applyAlignment="1" applyFont="1">
      <alignment horizontal="left"/>
    </xf>
    <xf borderId="4" fillId="2" fontId="8" numFmtId="0" xfId="0" applyAlignment="1" applyBorder="1" applyFont="1">
      <alignment horizontal="left"/>
    </xf>
    <xf borderId="2" fillId="0" fontId="9" numFmtId="0" xfId="0" applyAlignment="1" applyBorder="1" applyFont="1">
      <alignment horizontal="right"/>
    </xf>
    <xf borderId="0" fillId="0" fontId="9" numFmtId="0" xfId="0" applyAlignment="1" applyFont="1">
      <alignment horizontal="left"/>
    </xf>
    <xf borderId="4" fillId="2" fontId="9" numFmtId="0" xfId="0" applyAlignment="1" applyBorder="1" applyFont="1">
      <alignment horizontal="left"/>
    </xf>
    <xf borderId="2" fillId="0" fontId="10" numFmtId="0" xfId="0" applyAlignment="1" applyBorder="1" applyFont="1">
      <alignment horizontal="right"/>
    </xf>
    <xf borderId="4" fillId="2" fontId="10" numFmtId="0" xfId="0" applyAlignment="1" applyBorder="1" applyFont="1">
      <alignment horizontal="left"/>
    </xf>
    <xf borderId="0" fillId="0" fontId="7" numFmtId="0" xfId="0" applyAlignment="1" applyFont="1">
      <alignment horizontal="center"/>
    </xf>
    <xf borderId="4" fillId="2" fontId="7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4" fillId="2" fontId="8" numFmtId="0" xfId="0" applyAlignment="1" applyBorder="1" applyFont="1">
      <alignment horizontal="center"/>
    </xf>
    <xf borderId="0" fillId="0" fontId="9" numFmtId="0" xfId="0" applyAlignment="1" applyFont="1">
      <alignment horizontal="center"/>
    </xf>
    <xf borderId="4" fillId="2" fontId="9" numFmtId="0" xfId="0" applyAlignment="1" applyBorder="1" applyFont="1">
      <alignment horizontal="center"/>
    </xf>
    <xf borderId="0" fillId="0" fontId="10" numFmtId="0" xfId="0" applyAlignment="1" applyFont="1">
      <alignment horizontal="center"/>
    </xf>
    <xf borderId="4" fillId="2" fontId="10" numFmtId="0" xfId="0" applyAlignment="1" applyBorder="1" applyFont="1">
      <alignment horizontal="center"/>
    </xf>
    <xf borderId="2" fillId="0" fontId="10" numFmtId="0" xfId="0" applyAlignment="1" applyBorder="1" applyFont="1">
      <alignment horizontal="center"/>
    </xf>
    <xf borderId="0" fillId="0" fontId="12" numFmtId="0" xfId="0" applyFont="1"/>
    <xf borderId="0" fillId="0" fontId="12" numFmtId="0" xfId="0" applyAlignment="1" applyFont="1">
      <alignment readingOrder="0"/>
    </xf>
    <xf borderId="0" fillId="0" fontId="13" numFmtId="0" xfId="0" applyFont="1"/>
    <xf borderId="0" fillId="0" fontId="13" numFmtId="0" xfId="0" applyFont="1"/>
    <xf borderId="0" fillId="0" fontId="13" numFmtId="11" xfId="0" applyFont="1" applyNumberFormat="1"/>
    <xf borderId="0" fillId="0" fontId="13" numFmtId="165" xfId="0" applyFont="1" applyNumberFormat="1"/>
    <xf borderId="0" fillId="0" fontId="12" numFmtId="11" xfId="0" applyFont="1" applyNumberFormat="1"/>
    <xf borderId="0" fillId="0" fontId="12" numFmtId="165" xfId="0" applyFont="1" applyNumberFormat="1"/>
    <xf borderId="0" fillId="4" fontId="12" numFmtId="0" xfId="0" applyFill="1" applyFont="1"/>
    <xf borderId="0" fillId="4" fontId="12" numFmtId="11" xfId="0" applyFont="1" applyNumberFormat="1"/>
    <xf borderId="0" fillId="0" fontId="14" numFmtId="0" xfId="0" applyAlignment="1" applyFont="1">
      <alignment horizontal="center" readingOrder="0"/>
    </xf>
    <xf borderId="0" fillId="0" fontId="12" numFmtId="0" xfId="0" applyAlignment="1" applyFont="1">
      <alignment vertical="bottom"/>
    </xf>
    <xf borderId="0" fillId="0" fontId="15" numFmtId="0" xfId="0" applyAlignment="1" applyFont="1">
      <alignment vertical="bottom"/>
    </xf>
    <xf borderId="0" fillId="0" fontId="12" numFmtId="0" xfId="0" applyAlignment="1" applyFont="1">
      <alignment horizontal="right" vertical="bottom"/>
    </xf>
    <xf borderId="0" fillId="0" fontId="16" numFmtId="0" xfId="0" applyAlignment="1" applyFont="1">
      <alignment vertical="bottom"/>
    </xf>
    <xf borderId="0" fillId="0" fontId="17" numFmtId="0" xfId="0" applyAlignment="1" applyFont="1">
      <alignment readingOrder="0"/>
    </xf>
    <xf borderId="0" fillId="0" fontId="0" numFmtId="164" xfId="0" applyAlignment="1" applyFont="1" applyNumberFormat="1">
      <alignment horizontal="left"/>
    </xf>
    <xf borderId="0" fillId="0" fontId="0" numFmtId="0" xfId="0" applyAlignment="1" applyFont="1">
      <alignment horizontal="left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4.png"/><Relationship Id="rId3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0</xdr:colOff>
      <xdr:row>2</xdr:row>
      <xdr:rowOff>0</xdr:rowOff>
    </xdr:from>
    <xdr:ext cx="7477125" cy="69818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47</xdr:row>
      <xdr:rowOff>0</xdr:rowOff>
    </xdr:from>
    <xdr:ext cx="7143750" cy="6429375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561975</xdr:colOff>
      <xdr:row>87</xdr:row>
      <xdr:rowOff>38100</xdr:rowOff>
    </xdr:from>
    <xdr:ext cx="7077075" cy="605790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125</xdr:row>
      <xdr:rowOff>0</xdr:rowOff>
    </xdr:from>
    <xdr:ext cx="7124700" cy="6457950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li.ca" TargetMode="External"/><Relationship Id="rId2" Type="http://schemas.openxmlformats.org/officeDocument/2006/relationships/hyperlink" Target="http://b.ca" TargetMode="External"/><Relationship Id="rId3" Type="http://schemas.openxmlformats.org/officeDocument/2006/relationships/hyperlink" Target="http://mg.ca" TargetMode="External"/><Relationship Id="rId4" Type="http://schemas.openxmlformats.org/officeDocument/2006/relationships/hyperlink" Target="http://zn.ca" TargetMode="External"/><Relationship Id="rId10" Type="http://schemas.openxmlformats.org/officeDocument/2006/relationships/drawing" Target="../drawings/drawing4.xml"/><Relationship Id="rId9" Type="http://schemas.openxmlformats.org/officeDocument/2006/relationships/hyperlink" Target="http://na.ca" TargetMode="External"/><Relationship Id="rId5" Type="http://schemas.openxmlformats.org/officeDocument/2006/relationships/hyperlink" Target="http://sr.ca" TargetMode="External"/><Relationship Id="rId6" Type="http://schemas.openxmlformats.org/officeDocument/2006/relationships/hyperlink" Target="http://cd.ca" TargetMode="External"/><Relationship Id="rId7" Type="http://schemas.openxmlformats.org/officeDocument/2006/relationships/hyperlink" Target="http://ba.ca" TargetMode="External"/><Relationship Id="rId8" Type="http://schemas.openxmlformats.org/officeDocument/2006/relationships/hyperlink" Target="http://u.ca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0"/>
  <cols>
    <col customWidth="1" min="1" max="4" width="10.71"/>
    <col customWidth="1" min="5" max="5" width="10.86"/>
    <col customWidth="1" min="6" max="48" width="10.71"/>
    <col customWidth="1" min="49" max="49" width="12.29"/>
    <col customWidth="1" min="50" max="52" width="10.71"/>
    <col customWidth="1" min="53" max="53" width="10.86"/>
    <col customWidth="1" min="54" max="60" width="10.71"/>
  </cols>
  <sheetData>
    <row r="1" ht="12.7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1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6" t="s">
        <v>15</v>
      </c>
      <c r="Q1" s="7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9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10" t="s">
        <v>32</v>
      </c>
      <c r="AH1" s="10" t="s">
        <v>33</v>
      </c>
      <c r="AI1" s="10" t="s">
        <v>34</v>
      </c>
      <c r="AJ1" s="10" t="s">
        <v>35</v>
      </c>
      <c r="AK1" s="10" t="s">
        <v>36</v>
      </c>
      <c r="AL1" s="10" t="s">
        <v>37</v>
      </c>
      <c r="AM1" s="11" t="s">
        <v>22</v>
      </c>
      <c r="AN1" s="10" t="s">
        <v>23</v>
      </c>
      <c r="AO1" s="10" t="s">
        <v>38</v>
      </c>
      <c r="AP1" s="10" t="s">
        <v>39</v>
      </c>
      <c r="AQ1" s="10" t="s">
        <v>40</v>
      </c>
      <c r="AR1" s="12"/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46</v>
      </c>
      <c r="AY1" s="5" t="s">
        <v>47</v>
      </c>
      <c r="AZ1" s="5" t="s">
        <v>48</v>
      </c>
      <c r="BA1" s="5" t="s">
        <v>49</v>
      </c>
      <c r="BB1" s="13" t="s">
        <v>50</v>
      </c>
      <c r="BC1" s="13" t="s">
        <v>51</v>
      </c>
      <c r="BD1" s="13" t="s">
        <v>52</v>
      </c>
      <c r="BE1" s="1"/>
      <c r="BF1" s="1"/>
      <c r="BG1" s="1"/>
      <c r="BH1" s="1"/>
    </row>
    <row r="2" ht="12.75" customHeight="1">
      <c r="A2" s="1"/>
      <c r="B2" s="1"/>
      <c r="C2" s="14" t="s">
        <v>53</v>
      </c>
      <c r="D2" s="3"/>
      <c r="E2" s="3"/>
      <c r="F2" s="1"/>
      <c r="G2" s="4"/>
      <c r="H2" s="15" t="s">
        <v>54</v>
      </c>
      <c r="I2" s="15" t="s">
        <v>54</v>
      </c>
      <c r="J2" s="15" t="s">
        <v>55</v>
      </c>
      <c r="K2" s="15" t="s">
        <v>54</v>
      </c>
      <c r="L2" s="15" t="s">
        <v>55</v>
      </c>
      <c r="M2" s="15" t="s">
        <v>54</v>
      </c>
      <c r="N2" s="15" t="s">
        <v>54</v>
      </c>
      <c r="O2" s="15" t="s">
        <v>56</v>
      </c>
      <c r="P2" s="16" t="s">
        <v>55</v>
      </c>
      <c r="Q2" s="17" t="s">
        <v>57</v>
      </c>
      <c r="W2" s="14" t="s">
        <v>58</v>
      </c>
      <c r="AG2" s="18" t="s">
        <v>59</v>
      </c>
      <c r="AH2" s="19"/>
      <c r="AI2" s="19"/>
      <c r="AJ2" s="19"/>
      <c r="AK2" s="19"/>
      <c r="AL2" s="19"/>
      <c r="AM2" s="19"/>
      <c r="AN2" s="19"/>
      <c r="AO2" s="19"/>
      <c r="AP2" s="19"/>
      <c r="AQ2" s="20"/>
      <c r="AR2" s="12"/>
      <c r="AS2" s="15" t="s">
        <v>60</v>
      </c>
      <c r="BB2" s="13"/>
      <c r="BC2" s="13"/>
      <c r="BD2" s="13"/>
      <c r="BE2" s="1"/>
      <c r="BF2" s="1"/>
      <c r="BG2" s="1"/>
      <c r="BH2" s="1"/>
    </row>
    <row r="3" ht="12.75" customHeight="1">
      <c r="A3" s="21" t="s">
        <v>61</v>
      </c>
      <c r="B3" s="12" t="s">
        <v>62</v>
      </c>
      <c r="C3" s="12"/>
      <c r="D3" s="21" t="s">
        <v>63</v>
      </c>
      <c r="E3" s="12" t="s">
        <v>64</v>
      </c>
      <c r="F3" s="22">
        <v>400.0</v>
      </c>
      <c r="G3" s="23" t="s">
        <v>65</v>
      </c>
      <c r="H3" s="24"/>
      <c r="I3" s="24"/>
      <c r="J3" s="24">
        <v>103.92</v>
      </c>
      <c r="K3" s="24">
        <v>924.64</v>
      </c>
      <c r="L3" s="24">
        <v>6.45</v>
      </c>
      <c r="M3" s="24"/>
      <c r="N3" s="24">
        <v>156.34</v>
      </c>
      <c r="O3" s="24"/>
      <c r="P3" s="25">
        <v>21.41</v>
      </c>
      <c r="Q3" s="26"/>
      <c r="R3" s="22"/>
      <c r="S3" s="22"/>
      <c r="T3" s="22"/>
      <c r="U3" s="22"/>
      <c r="V3" s="22"/>
      <c r="W3" s="22">
        <v>409.254</v>
      </c>
      <c r="X3" s="22">
        <v>5.656</v>
      </c>
      <c r="Y3" s="22">
        <v>31.957</v>
      </c>
      <c r="Z3" s="22">
        <v>0.169</v>
      </c>
      <c r="AA3" s="22">
        <v>24.92</v>
      </c>
      <c r="AB3" s="22">
        <v>0.179</v>
      </c>
      <c r="AC3" s="22">
        <v>1859.7</v>
      </c>
      <c r="AD3" s="22">
        <v>156.731</v>
      </c>
      <c r="AE3" s="22">
        <v>8.026</v>
      </c>
      <c r="AF3" s="22">
        <v>0.056</v>
      </c>
      <c r="AG3" s="27">
        <v>1678.199</v>
      </c>
      <c r="AH3" s="27">
        <v>139.635</v>
      </c>
      <c r="AI3" s="27">
        <v>131.97</v>
      </c>
      <c r="AJ3" s="27">
        <v>23.42</v>
      </c>
      <c r="AK3" s="27">
        <v>1531.533</v>
      </c>
      <c r="AL3" s="27">
        <v>115.296</v>
      </c>
      <c r="AM3" s="27">
        <v>526.104</v>
      </c>
      <c r="AN3" s="27">
        <v>63.195</v>
      </c>
      <c r="AO3" s="27">
        <v>2.131</v>
      </c>
      <c r="AP3" s="27">
        <v>0.38</v>
      </c>
      <c r="AQ3" s="27">
        <v>3.154</v>
      </c>
      <c r="AR3" s="12"/>
      <c r="AS3" s="12"/>
      <c r="AT3" s="12"/>
      <c r="AU3" s="12">
        <f t="shared" ref="AU3:AU14" si="1">J3/5130</f>
        <v>0.02025730994</v>
      </c>
      <c r="AV3" s="12">
        <f t="shared" ref="AV3:AV14" si="2">K3/0.53</f>
        <v>1744.603774</v>
      </c>
      <c r="AW3" s="12">
        <f t="shared" ref="AW3:AW14" si="3">L3/8700</f>
        <v>0.0007413793103</v>
      </c>
      <c r="AX3" s="12"/>
      <c r="AY3" s="12">
        <f t="shared" ref="AY3:AY5" si="4">N3/10.6</f>
        <v>14.7490566</v>
      </c>
      <c r="AZ3" s="12"/>
      <c r="BA3" s="12">
        <f t="shared" ref="BA3:BA14" si="5">P3/45.7</f>
        <v>0.4684901532</v>
      </c>
      <c r="BB3" s="28"/>
      <c r="BC3" s="28"/>
      <c r="BD3" s="28"/>
      <c r="BE3" s="28"/>
      <c r="BF3" s="28"/>
      <c r="BG3" s="28"/>
      <c r="BH3" s="28"/>
    </row>
    <row r="4" ht="12.75" customHeight="1">
      <c r="A4" s="21" t="s">
        <v>61</v>
      </c>
      <c r="B4" s="12" t="s">
        <v>66</v>
      </c>
      <c r="C4" s="12"/>
      <c r="D4" s="21" t="s">
        <v>63</v>
      </c>
      <c r="E4" s="12" t="s">
        <v>64</v>
      </c>
      <c r="F4" s="22">
        <v>400.0</v>
      </c>
      <c r="G4" s="23" t="s">
        <v>65</v>
      </c>
      <c r="H4" s="24"/>
      <c r="I4" s="24"/>
      <c r="J4" s="24">
        <v>85.89</v>
      </c>
      <c r="K4" s="24">
        <v>569.17</v>
      </c>
      <c r="L4" s="24">
        <v>6.43</v>
      </c>
      <c r="M4" s="24"/>
      <c r="N4" s="24">
        <v>149.68</v>
      </c>
      <c r="O4" s="24"/>
      <c r="P4" s="25">
        <v>51.55</v>
      </c>
      <c r="Q4" s="26"/>
      <c r="R4" s="22"/>
      <c r="S4" s="22"/>
      <c r="T4" s="22"/>
      <c r="U4" s="22"/>
      <c r="V4" s="22"/>
      <c r="W4" s="22">
        <v>409.254</v>
      </c>
      <c r="X4" s="22">
        <v>5.656</v>
      </c>
      <c r="Y4" s="22">
        <v>31.957</v>
      </c>
      <c r="Z4" s="22">
        <v>0.169</v>
      </c>
      <c r="AA4" s="22">
        <v>24.92</v>
      </c>
      <c r="AB4" s="22">
        <v>0.179</v>
      </c>
      <c r="AC4" s="22">
        <v>1859.7</v>
      </c>
      <c r="AD4" s="22">
        <v>156.731</v>
      </c>
      <c r="AE4" s="22">
        <v>8.026</v>
      </c>
      <c r="AF4" s="22">
        <v>0.056</v>
      </c>
      <c r="AG4" s="27">
        <v>1678.199</v>
      </c>
      <c r="AH4" s="27">
        <v>139.635</v>
      </c>
      <c r="AI4" s="27">
        <v>131.97</v>
      </c>
      <c r="AJ4" s="27">
        <v>23.42</v>
      </c>
      <c r="AK4" s="27">
        <v>1531.533</v>
      </c>
      <c r="AL4" s="27">
        <v>115.296</v>
      </c>
      <c r="AM4" s="27">
        <v>526.104</v>
      </c>
      <c r="AN4" s="27">
        <v>63.195</v>
      </c>
      <c r="AO4" s="27">
        <v>2.131</v>
      </c>
      <c r="AP4" s="27">
        <v>0.38</v>
      </c>
      <c r="AQ4" s="27">
        <v>3.154</v>
      </c>
      <c r="AR4" s="12"/>
      <c r="AS4" s="12"/>
      <c r="AT4" s="12"/>
      <c r="AU4" s="12">
        <f t="shared" si="1"/>
        <v>0.01674269006</v>
      </c>
      <c r="AV4" s="12">
        <f t="shared" si="2"/>
        <v>1073.90566</v>
      </c>
      <c r="AW4" s="12">
        <f t="shared" si="3"/>
        <v>0.0007390804598</v>
      </c>
      <c r="AX4" s="12"/>
      <c r="AY4" s="12">
        <f t="shared" si="4"/>
        <v>14.12075472</v>
      </c>
      <c r="AZ4" s="12"/>
      <c r="BA4" s="12">
        <f t="shared" si="5"/>
        <v>1.128008753</v>
      </c>
      <c r="BB4" s="28"/>
      <c r="BC4" s="28"/>
      <c r="BD4" s="28"/>
      <c r="BE4" s="28"/>
      <c r="BF4" s="28"/>
      <c r="BG4" s="28"/>
      <c r="BH4" s="28"/>
    </row>
    <row r="5" ht="12.75" customHeight="1">
      <c r="A5" s="21" t="s">
        <v>61</v>
      </c>
      <c r="B5" s="12" t="s">
        <v>67</v>
      </c>
      <c r="C5" s="22">
        <v>252.7</v>
      </c>
      <c r="D5" s="21" t="s">
        <v>63</v>
      </c>
      <c r="E5" s="12" t="s">
        <v>64</v>
      </c>
      <c r="F5" s="22">
        <v>400.0</v>
      </c>
      <c r="G5" s="23" t="s">
        <v>65</v>
      </c>
      <c r="H5" s="24"/>
      <c r="I5" s="24"/>
      <c r="J5" s="24">
        <v>73.57</v>
      </c>
      <c r="K5" s="24">
        <v>993.4</v>
      </c>
      <c r="L5" s="24">
        <v>5.78</v>
      </c>
      <c r="M5" s="24"/>
      <c r="N5" s="24">
        <v>174.12</v>
      </c>
      <c r="O5" s="24"/>
      <c r="P5" s="25">
        <v>67.03</v>
      </c>
      <c r="Q5" s="26"/>
      <c r="R5" s="22"/>
      <c r="S5" s="22"/>
      <c r="T5" s="22"/>
      <c r="U5" s="22"/>
      <c r="V5" s="22"/>
      <c r="W5" s="22">
        <v>409.254</v>
      </c>
      <c r="X5" s="22">
        <v>5.656</v>
      </c>
      <c r="Y5" s="22">
        <v>31.957</v>
      </c>
      <c r="Z5" s="22">
        <v>0.169</v>
      </c>
      <c r="AA5" s="22">
        <v>24.92</v>
      </c>
      <c r="AB5" s="22">
        <v>0.179</v>
      </c>
      <c r="AC5" s="22">
        <v>1859.7</v>
      </c>
      <c r="AD5" s="22">
        <v>156.731</v>
      </c>
      <c r="AE5" s="22">
        <v>8.026</v>
      </c>
      <c r="AF5" s="22">
        <v>0.056</v>
      </c>
      <c r="AG5" s="27">
        <v>1678.199</v>
      </c>
      <c r="AH5" s="27">
        <v>139.635</v>
      </c>
      <c r="AI5" s="27">
        <v>131.97</v>
      </c>
      <c r="AJ5" s="27">
        <v>23.42</v>
      </c>
      <c r="AK5" s="27">
        <v>1531.533</v>
      </c>
      <c r="AL5" s="27">
        <v>115.296</v>
      </c>
      <c r="AM5" s="27">
        <v>526.104</v>
      </c>
      <c r="AN5" s="27">
        <v>63.195</v>
      </c>
      <c r="AO5" s="27">
        <v>2.131</v>
      </c>
      <c r="AP5" s="27">
        <v>0.38</v>
      </c>
      <c r="AQ5" s="27">
        <v>3.154</v>
      </c>
      <c r="AR5" s="12"/>
      <c r="AS5" s="12"/>
      <c r="AT5" s="12"/>
      <c r="AU5" s="12">
        <f t="shared" si="1"/>
        <v>0.0143411306</v>
      </c>
      <c r="AV5" s="12">
        <f t="shared" si="2"/>
        <v>1874.339623</v>
      </c>
      <c r="AW5" s="12">
        <f t="shared" si="3"/>
        <v>0.0006643678161</v>
      </c>
      <c r="AX5" s="12"/>
      <c r="AY5" s="12">
        <f t="shared" si="4"/>
        <v>16.42641509</v>
      </c>
      <c r="AZ5" s="12"/>
      <c r="BA5" s="12">
        <f t="shared" si="5"/>
        <v>1.466739606</v>
      </c>
      <c r="BB5" s="28"/>
      <c r="BC5" s="28"/>
      <c r="BD5" s="28"/>
      <c r="BE5" s="28"/>
      <c r="BF5" s="28"/>
      <c r="BG5" s="28"/>
      <c r="BH5" s="28"/>
    </row>
    <row r="6" ht="12.75" customHeight="1">
      <c r="A6" s="21" t="s">
        <v>61</v>
      </c>
      <c r="B6" s="12" t="s">
        <v>68</v>
      </c>
      <c r="C6" s="12"/>
      <c r="D6" s="21" t="s">
        <v>63</v>
      </c>
      <c r="E6" s="12" t="s">
        <v>64</v>
      </c>
      <c r="F6" s="22">
        <v>600.0</v>
      </c>
      <c r="G6" s="23" t="s">
        <v>65</v>
      </c>
      <c r="H6" s="24"/>
      <c r="I6" s="24"/>
      <c r="J6" s="24">
        <v>46.91</v>
      </c>
      <c r="K6" s="24">
        <v>593.98</v>
      </c>
      <c r="L6" s="24">
        <v>4.41</v>
      </c>
      <c r="M6" s="24"/>
      <c r="N6" s="29"/>
      <c r="O6" s="24"/>
      <c r="P6" s="25">
        <v>26.51</v>
      </c>
      <c r="Q6" s="26"/>
      <c r="R6" s="22"/>
      <c r="S6" s="22"/>
      <c r="T6" s="22"/>
      <c r="U6" s="22"/>
      <c r="V6" s="22"/>
      <c r="W6" s="22">
        <v>605.668</v>
      </c>
      <c r="X6" s="22">
        <v>7.259</v>
      </c>
      <c r="Y6" s="22">
        <v>31.776</v>
      </c>
      <c r="Z6" s="22">
        <v>0.148</v>
      </c>
      <c r="AA6" s="22">
        <v>25.0</v>
      </c>
      <c r="AB6" s="22">
        <v>0.141</v>
      </c>
      <c r="AC6" s="22">
        <v>1848.866</v>
      </c>
      <c r="AD6" s="22">
        <v>130.978</v>
      </c>
      <c r="AE6" s="22">
        <v>7.853</v>
      </c>
      <c r="AF6" s="22">
        <v>0.096</v>
      </c>
      <c r="AG6" s="27">
        <v>1732.449</v>
      </c>
      <c r="AH6" s="27">
        <v>119.265</v>
      </c>
      <c r="AI6" s="27">
        <v>94.401</v>
      </c>
      <c r="AJ6" s="27">
        <v>24.063</v>
      </c>
      <c r="AK6" s="27">
        <v>1614.648</v>
      </c>
      <c r="AL6" s="27">
        <v>88.247</v>
      </c>
      <c r="AM6" s="27">
        <v>839.087</v>
      </c>
      <c r="AN6" s="27">
        <v>171.267</v>
      </c>
      <c r="AO6" s="27">
        <v>1.526</v>
      </c>
      <c r="AP6" s="27">
        <v>0.388</v>
      </c>
      <c r="AQ6" s="27">
        <v>2.259</v>
      </c>
      <c r="AR6" s="12"/>
      <c r="AS6" s="12"/>
      <c r="AT6" s="12"/>
      <c r="AU6" s="12">
        <f t="shared" si="1"/>
        <v>0.009144249513</v>
      </c>
      <c r="AV6" s="12">
        <f t="shared" si="2"/>
        <v>1120.716981</v>
      </c>
      <c r="AW6" s="12">
        <f t="shared" si="3"/>
        <v>0.0005068965517</v>
      </c>
      <c r="AX6" s="12"/>
      <c r="AY6" s="12"/>
      <c r="AZ6" s="12"/>
      <c r="BA6" s="12">
        <f t="shared" si="5"/>
        <v>0.5800875274</v>
      </c>
      <c r="BB6" s="28"/>
      <c r="BC6" s="28"/>
      <c r="BD6" s="28"/>
      <c r="BE6" s="28"/>
      <c r="BF6" s="28"/>
      <c r="BG6" s="28"/>
      <c r="BH6" s="28"/>
    </row>
    <row r="7" ht="12.75" customHeight="1">
      <c r="A7" s="21" t="s">
        <v>61</v>
      </c>
      <c r="B7" s="12" t="s">
        <v>69</v>
      </c>
      <c r="C7" s="12"/>
      <c r="D7" s="21" t="s">
        <v>63</v>
      </c>
      <c r="E7" s="12" t="s">
        <v>64</v>
      </c>
      <c r="F7" s="22">
        <v>600.0</v>
      </c>
      <c r="G7" s="23" t="s">
        <v>65</v>
      </c>
      <c r="H7" s="24"/>
      <c r="I7" s="24"/>
      <c r="J7" s="24">
        <v>35.86</v>
      </c>
      <c r="K7" s="24">
        <v>919.02</v>
      </c>
      <c r="L7" s="24">
        <v>3.63</v>
      </c>
      <c r="M7" s="24"/>
      <c r="N7" s="29"/>
      <c r="O7" s="24"/>
      <c r="P7" s="25">
        <v>16.96</v>
      </c>
      <c r="Q7" s="26"/>
      <c r="R7" s="22"/>
      <c r="S7" s="22"/>
      <c r="T7" s="22"/>
      <c r="U7" s="22"/>
      <c r="V7" s="22"/>
      <c r="W7" s="22">
        <v>605.668</v>
      </c>
      <c r="X7" s="22">
        <v>7.259</v>
      </c>
      <c r="Y7" s="22">
        <v>31.776</v>
      </c>
      <c r="Z7" s="22">
        <v>0.148</v>
      </c>
      <c r="AA7" s="22">
        <v>25.0</v>
      </c>
      <c r="AB7" s="22">
        <v>0.141</v>
      </c>
      <c r="AC7" s="22">
        <v>1848.866</v>
      </c>
      <c r="AD7" s="22">
        <v>130.978</v>
      </c>
      <c r="AE7" s="22">
        <v>7.853</v>
      </c>
      <c r="AF7" s="22">
        <v>0.096</v>
      </c>
      <c r="AG7" s="27">
        <v>1732.449</v>
      </c>
      <c r="AH7" s="27">
        <v>119.265</v>
      </c>
      <c r="AI7" s="27">
        <v>94.401</v>
      </c>
      <c r="AJ7" s="27">
        <v>24.063</v>
      </c>
      <c r="AK7" s="27">
        <v>1614.648</v>
      </c>
      <c r="AL7" s="27">
        <v>88.247</v>
      </c>
      <c r="AM7" s="27">
        <v>839.087</v>
      </c>
      <c r="AN7" s="27">
        <v>171.267</v>
      </c>
      <c r="AO7" s="27">
        <v>1.526</v>
      </c>
      <c r="AP7" s="27">
        <v>0.388</v>
      </c>
      <c r="AQ7" s="27">
        <v>2.259</v>
      </c>
      <c r="AR7" s="12"/>
      <c r="AS7" s="12"/>
      <c r="AT7" s="12"/>
      <c r="AU7" s="12">
        <f t="shared" si="1"/>
        <v>0.006990253411</v>
      </c>
      <c r="AV7" s="12">
        <f t="shared" si="2"/>
        <v>1734</v>
      </c>
      <c r="AW7" s="12">
        <f t="shared" si="3"/>
        <v>0.0004172413793</v>
      </c>
      <c r="AX7" s="12"/>
      <c r="AY7" s="12"/>
      <c r="AZ7" s="12"/>
      <c r="BA7" s="12">
        <f t="shared" si="5"/>
        <v>0.3711159737</v>
      </c>
      <c r="BB7" s="28"/>
      <c r="BC7" s="28"/>
      <c r="BD7" s="28"/>
      <c r="BE7" s="28"/>
      <c r="BF7" s="28"/>
      <c r="BG7" s="28"/>
      <c r="BH7" s="28"/>
    </row>
    <row r="8" ht="12.75" customHeight="1">
      <c r="A8" s="21" t="s">
        <v>61</v>
      </c>
      <c r="B8" s="12" t="s">
        <v>70</v>
      </c>
      <c r="C8" s="12"/>
      <c r="D8" s="21" t="s">
        <v>63</v>
      </c>
      <c r="E8" s="12" t="s">
        <v>64</v>
      </c>
      <c r="F8" s="22">
        <v>600.0</v>
      </c>
      <c r="G8" s="23" t="s">
        <v>65</v>
      </c>
      <c r="H8" s="24"/>
      <c r="I8" s="24"/>
      <c r="J8" s="24">
        <v>59.28</v>
      </c>
      <c r="K8" s="24">
        <v>1400.17</v>
      </c>
      <c r="L8" s="24">
        <v>4.64</v>
      </c>
      <c r="M8" s="24"/>
      <c r="N8" s="29"/>
      <c r="O8" s="24"/>
      <c r="P8" s="25">
        <v>38.08</v>
      </c>
      <c r="Q8" s="26"/>
      <c r="R8" s="22"/>
      <c r="S8" s="22"/>
      <c r="T8" s="22"/>
      <c r="U8" s="22"/>
      <c r="V8" s="22"/>
      <c r="W8" s="22">
        <v>605.668</v>
      </c>
      <c r="X8" s="22">
        <v>7.259</v>
      </c>
      <c r="Y8" s="22">
        <v>31.776</v>
      </c>
      <c r="Z8" s="22">
        <v>0.148</v>
      </c>
      <c r="AA8" s="22">
        <v>25.0</v>
      </c>
      <c r="AB8" s="22">
        <v>0.141</v>
      </c>
      <c r="AC8" s="22">
        <v>1848.866</v>
      </c>
      <c r="AD8" s="22">
        <v>130.978</v>
      </c>
      <c r="AE8" s="22">
        <v>7.853</v>
      </c>
      <c r="AF8" s="22">
        <v>0.096</v>
      </c>
      <c r="AG8" s="27">
        <v>1732.449</v>
      </c>
      <c r="AH8" s="27">
        <v>119.265</v>
      </c>
      <c r="AI8" s="27">
        <v>94.401</v>
      </c>
      <c r="AJ8" s="27">
        <v>24.063</v>
      </c>
      <c r="AK8" s="27">
        <v>1614.648</v>
      </c>
      <c r="AL8" s="27">
        <v>88.247</v>
      </c>
      <c r="AM8" s="27">
        <v>839.087</v>
      </c>
      <c r="AN8" s="27">
        <v>171.267</v>
      </c>
      <c r="AO8" s="27">
        <v>1.526</v>
      </c>
      <c r="AP8" s="27">
        <v>0.388</v>
      </c>
      <c r="AQ8" s="27">
        <v>2.259</v>
      </c>
      <c r="AR8" s="12"/>
      <c r="AS8" s="12"/>
      <c r="AT8" s="12"/>
      <c r="AU8" s="12">
        <f t="shared" si="1"/>
        <v>0.01155555556</v>
      </c>
      <c r="AV8" s="12">
        <f t="shared" si="2"/>
        <v>2641.830189</v>
      </c>
      <c r="AW8" s="12">
        <f t="shared" si="3"/>
        <v>0.0005333333333</v>
      </c>
      <c r="AX8" s="12"/>
      <c r="AY8" s="12"/>
      <c r="AZ8" s="12"/>
      <c r="BA8" s="12">
        <f t="shared" si="5"/>
        <v>0.8332603939</v>
      </c>
      <c r="BB8" s="28"/>
      <c r="BC8" s="28"/>
      <c r="BD8" s="28"/>
      <c r="BE8" s="28"/>
      <c r="BF8" s="28"/>
      <c r="BG8" s="28"/>
      <c r="BH8" s="28"/>
    </row>
    <row r="9" ht="12.75" customHeight="1">
      <c r="A9" s="21" t="s">
        <v>61</v>
      </c>
      <c r="B9" s="12" t="s">
        <v>71</v>
      </c>
      <c r="C9" s="12"/>
      <c r="D9" s="21" t="s">
        <v>63</v>
      </c>
      <c r="E9" s="12" t="s">
        <v>64</v>
      </c>
      <c r="F9" s="22">
        <v>900.0</v>
      </c>
      <c r="G9" s="23" t="s">
        <v>65</v>
      </c>
      <c r="H9" s="24"/>
      <c r="I9" s="24"/>
      <c r="J9" s="24">
        <v>92.85</v>
      </c>
      <c r="K9" s="24">
        <v>1058.38</v>
      </c>
      <c r="L9" s="24">
        <v>5.8</v>
      </c>
      <c r="M9" s="24"/>
      <c r="N9" s="24">
        <v>179.56</v>
      </c>
      <c r="O9" s="24"/>
      <c r="P9" s="25">
        <v>47.76</v>
      </c>
      <c r="Q9" s="26"/>
      <c r="R9" s="22"/>
      <c r="S9" s="22"/>
      <c r="T9" s="22"/>
      <c r="U9" s="22"/>
      <c r="V9" s="22"/>
      <c r="W9" s="22">
        <v>902.99</v>
      </c>
      <c r="X9" s="22">
        <v>11.736</v>
      </c>
      <c r="Y9" s="22">
        <v>32.056</v>
      </c>
      <c r="Z9" s="22">
        <v>0.969</v>
      </c>
      <c r="AA9" s="22">
        <v>24.96</v>
      </c>
      <c r="AB9" s="22">
        <v>0.152</v>
      </c>
      <c r="AC9" s="22">
        <v>1816.838</v>
      </c>
      <c r="AD9" s="22">
        <v>161.943</v>
      </c>
      <c r="AE9" s="22">
        <v>7.718</v>
      </c>
      <c r="AF9" s="22">
        <v>0.057</v>
      </c>
      <c r="AG9" s="27">
        <v>1744.118</v>
      </c>
      <c r="AH9" s="27">
        <v>154.982</v>
      </c>
      <c r="AI9" s="27">
        <v>70.193</v>
      </c>
      <c r="AJ9" s="27">
        <v>15.75</v>
      </c>
      <c r="AK9" s="27">
        <v>1641.947</v>
      </c>
      <c r="AL9" s="27">
        <v>133.578</v>
      </c>
      <c r="AM9" s="27">
        <v>1146.209</v>
      </c>
      <c r="AN9" s="27">
        <v>124.218</v>
      </c>
      <c r="AO9" s="27">
        <v>1.132</v>
      </c>
      <c r="AP9" s="27">
        <v>0.247</v>
      </c>
      <c r="AQ9" s="27">
        <v>1.675</v>
      </c>
      <c r="AR9" s="12"/>
      <c r="AS9" s="12"/>
      <c r="AT9" s="12"/>
      <c r="AU9" s="12">
        <f t="shared" si="1"/>
        <v>0.0180994152</v>
      </c>
      <c r="AV9" s="12">
        <f t="shared" si="2"/>
        <v>1996.943396</v>
      </c>
      <c r="AW9" s="12">
        <f t="shared" si="3"/>
        <v>0.0006666666667</v>
      </c>
      <c r="AX9" s="12"/>
      <c r="AY9" s="12">
        <f t="shared" ref="AY9:AY14" si="6">N9/10.6</f>
        <v>16.93962264</v>
      </c>
      <c r="AZ9" s="12"/>
      <c r="BA9" s="12">
        <f t="shared" si="5"/>
        <v>1.045076586</v>
      </c>
      <c r="BB9" s="28"/>
      <c r="BC9" s="28"/>
      <c r="BD9" s="28"/>
      <c r="BE9" s="28"/>
      <c r="BF9" s="28"/>
      <c r="BG9" s="28"/>
      <c r="BH9" s="28"/>
    </row>
    <row r="10" ht="12.75" customHeight="1">
      <c r="A10" s="21" t="s">
        <v>61</v>
      </c>
      <c r="B10" s="12" t="s">
        <v>72</v>
      </c>
      <c r="C10" s="12"/>
      <c r="D10" s="21" t="s">
        <v>63</v>
      </c>
      <c r="E10" s="12" t="s">
        <v>64</v>
      </c>
      <c r="F10" s="22">
        <v>900.0</v>
      </c>
      <c r="G10" s="23" t="s">
        <v>65</v>
      </c>
      <c r="H10" s="24"/>
      <c r="I10" s="24"/>
      <c r="J10" s="24">
        <v>107.12</v>
      </c>
      <c r="K10" s="24">
        <v>368.7</v>
      </c>
      <c r="L10" s="24">
        <v>6.25</v>
      </c>
      <c r="M10" s="24"/>
      <c r="N10" s="24">
        <v>154.8</v>
      </c>
      <c r="O10" s="24"/>
      <c r="P10" s="25">
        <v>22.54</v>
      </c>
      <c r="Q10" s="26"/>
      <c r="R10" s="22"/>
      <c r="S10" s="22"/>
      <c r="T10" s="22"/>
      <c r="U10" s="22"/>
      <c r="V10" s="22"/>
      <c r="W10" s="22">
        <v>902.99</v>
      </c>
      <c r="X10" s="22">
        <v>11.736</v>
      </c>
      <c r="Y10" s="22">
        <v>32.056</v>
      </c>
      <c r="Z10" s="22">
        <v>0.969</v>
      </c>
      <c r="AA10" s="22">
        <v>24.96</v>
      </c>
      <c r="AB10" s="22">
        <v>0.152</v>
      </c>
      <c r="AC10" s="22">
        <v>1816.838</v>
      </c>
      <c r="AD10" s="22">
        <v>161.943</v>
      </c>
      <c r="AE10" s="22">
        <v>7.718</v>
      </c>
      <c r="AF10" s="22">
        <v>0.057</v>
      </c>
      <c r="AG10" s="27">
        <v>1744.118</v>
      </c>
      <c r="AH10" s="27">
        <v>154.982</v>
      </c>
      <c r="AI10" s="27">
        <v>70.193</v>
      </c>
      <c r="AJ10" s="27">
        <v>15.75</v>
      </c>
      <c r="AK10" s="27">
        <v>1641.947</v>
      </c>
      <c r="AL10" s="27">
        <v>133.578</v>
      </c>
      <c r="AM10" s="27">
        <v>1146.209</v>
      </c>
      <c r="AN10" s="27">
        <v>124.218</v>
      </c>
      <c r="AO10" s="27">
        <v>1.132</v>
      </c>
      <c r="AP10" s="27">
        <v>0.247</v>
      </c>
      <c r="AQ10" s="27">
        <v>1.675</v>
      </c>
      <c r="AR10" s="12"/>
      <c r="AS10" s="12"/>
      <c r="AT10" s="12"/>
      <c r="AU10" s="12">
        <f t="shared" si="1"/>
        <v>0.02088109162</v>
      </c>
      <c r="AV10" s="12">
        <f t="shared" si="2"/>
        <v>695.6603774</v>
      </c>
      <c r="AW10" s="12">
        <f t="shared" si="3"/>
        <v>0.0007183908046</v>
      </c>
      <c r="AX10" s="12"/>
      <c r="AY10" s="12">
        <f t="shared" si="6"/>
        <v>14.60377358</v>
      </c>
      <c r="AZ10" s="12"/>
      <c r="BA10" s="12">
        <f t="shared" si="5"/>
        <v>0.4932166302</v>
      </c>
      <c r="BB10" s="28"/>
      <c r="BC10" s="28"/>
      <c r="BD10" s="28"/>
      <c r="BE10" s="28"/>
      <c r="BF10" s="28"/>
      <c r="BG10" s="28"/>
      <c r="BH10" s="28"/>
    </row>
    <row r="11" ht="12.75" customHeight="1">
      <c r="A11" s="21" t="s">
        <v>61</v>
      </c>
      <c r="B11" s="12" t="s">
        <v>73</v>
      </c>
      <c r="C11" s="22">
        <v>379.0</v>
      </c>
      <c r="D11" s="21" t="s">
        <v>63</v>
      </c>
      <c r="E11" s="12" t="s">
        <v>64</v>
      </c>
      <c r="F11" s="22">
        <v>900.0</v>
      </c>
      <c r="G11" s="23" t="s">
        <v>65</v>
      </c>
      <c r="H11" s="24"/>
      <c r="I11" s="24"/>
      <c r="J11" s="24">
        <v>61.04</v>
      </c>
      <c r="K11" s="24">
        <v>578.56</v>
      </c>
      <c r="L11" s="24">
        <v>4.43</v>
      </c>
      <c r="M11" s="24"/>
      <c r="N11" s="24">
        <v>106.04</v>
      </c>
      <c r="O11" s="24"/>
      <c r="P11" s="25">
        <v>23.38</v>
      </c>
      <c r="Q11" s="26"/>
      <c r="R11" s="22"/>
      <c r="S11" s="22"/>
      <c r="T11" s="22"/>
      <c r="U11" s="22"/>
      <c r="V11" s="22"/>
      <c r="W11" s="22">
        <v>902.99</v>
      </c>
      <c r="X11" s="22">
        <v>11.736</v>
      </c>
      <c r="Y11" s="22">
        <v>32.056</v>
      </c>
      <c r="Z11" s="22">
        <v>0.969</v>
      </c>
      <c r="AA11" s="22">
        <v>24.96</v>
      </c>
      <c r="AB11" s="22">
        <v>0.152</v>
      </c>
      <c r="AC11" s="22">
        <v>1816.838</v>
      </c>
      <c r="AD11" s="22">
        <v>161.943</v>
      </c>
      <c r="AE11" s="22">
        <v>7.718</v>
      </c>
      <c r="AF11" s="22">
        <v>0.057</v>
      </c>
      <c r="AG11" s="27">
        <v>1744.118</v>
      </c>
      <c r="AH11" s="27">
        <v>154.982</v>
      </c>
      <c r="AI11" s="27">
        <v>70.193</v>
      </c>
      <c r="AJ11" s="27">
        <v>15.75</v>
      </c>
      <c r="AK11" s="27">
        <v>1641.947</v>
      </c>
      <c r="AL11" s="27">
        <v>133.578</v>
      </c>
      <c r="AM11" s="27">
        <v>1146.209</v>
      </c>
      <c r="AN11" s="27">
        <v>124.218</v>
      </c>
      <c r="AO11" s="27">
        <v>1.132</v>
      </c>
      <c r="AP11" s="27">
        <v>0.247</v>
      </c>
      <c r="AQ11" s="27">
        <v>1.675</v>
      </c>
      <c r="AR11" s="12"/>
      <c r="AS11" s="12"/>
      <c r="AT11" s="12"/>
      <c r="AU11" s="12">
        <f t="shared" si="1"/>
        <v>0.01189863548</v>
      </c>
      <c r="AV11" s="12">
        <f t="shared" si="2"/>
        <v>1091.622642</v>
      </c>
      <c r="AW11" s="12">
        <f t="shared" si="3"/>
        <v>0.0005091954023</v>
      </c>
      <c r="AX11" s="12"/>
      <c r="AY11" s="12">
        <f t="shared" si="6"/>
        <v>10.00377358</v>
      </c>
      <c r="AZ11" s="12"/>
      <c r="BA11" s="12">
        <f t="shared" si="5"/>
        <v>0.5115973742</v>
      </c>
      <c r="BB11" s="28"/>
      <c r="BC11" s="28"/>
      <c r="BD11" s="28"/>
      <c r="BE11" s="28"/>
      <c r="BF11" s="28"/>
      <c r="BG11" s="28"/>
      <c r="BH11" s="28"/>
    </row>
    <row r="12" ht="12.75" customHeight="1">
      <c r="A12" s="21" t="s">
        <v>61</v>
      </c>
      <c r="B12" s="12" t="s">
        <v>74</v>
      </c>
      <c r="C12" s="22">
        <v>507.3</v>
      </c>
      <c r="D12" s="21" t="s">
        <v>63</v>
      </c>
      <c r="E12" s="12" t="s">
        <v>64</v>
      </c>
      <c r="F12" s="22">
        <v>2850.0</v>
      </c>
      <c r="G12" s="23" t="s">
        <v>65</v>
      </c>
      <c r="H12" s="24"/>
      <c r="I12" s="24"/>
      <c r="J12" s="24">
        <v>96.45</v>
      </c>
      <c r="K12" s="24">
        <v>197.25</v>
      </c>
      <c r="L12" s="24">
        <v>5.26</v>
      </c>
      <c r="M12" s="24"/>
      <c r="N12" s="24">
        <v>64.55</v>
      </c>
      <c r="O12" s="24"/>
      <c r="P12" s="25">
        <v>15.76</v>
      </c>
      <c r="Q12" s="26"/>
      <c r="R12" s="22"/>
      <c r="S12" s="22"/>
      <c r="T12" s="22"/>
      <c r="U12" s="22"/>
      <c r="V12" s="22"/>
      <c r="W12" s="22">
        <v>2856.004</v>
      </c>
      <c r="X12" s="22">
        <v>53.733</v>
      </c>
      <c r="Y12" s="22">
        <v>31.885</v>
      </c>
      <c r="Z12" s="22">
        <v>0.187</v>
      </c>
      <c r="AA12" s="22">
        <v>25.06</v>
      </c>
      <c r="AB12" s="22">
        <v>0.114</v>
      </c>
      <c r="AC12" s="22">
        <v>1816.566</v>
      </c>
      <c r="AD12" s="22">
        <v>171.211</v>
      </c>
      <c r="AE12" s="22">
        <v>7.311</v>
      </c>
      <c r="AF12" s="22">
        <v>0.035</v>
      </c>
      <c r="AG12" s="27">
        <v>1860.0</v>
      </c>
      <c r="AH12" s="27">
        <v>169.234</v>
      </c>
      <c r="AI12" s="27">
        <v>28.941</v>
      </c>
      <c r="AJ12" s="27">
        <v>4.613</v>
      </c>
      <c r="AK12" s="27">
        <v>1744.706</v>
      </c>
      <c r="AL12" s="27">
        <v>161.735</v>
      </c>
      <c r="AM12" s="27">
        <v>3102.662</v>
      </c>
      <c r="AN12" s="27">
        <v>217.404</v>
      </c>
      <c r="AO12" s="27">
        <v>0.468</v>
      </c>
      <c r="AP12" s="27">
        <v>0.074</v>
      </c>
      <c r="AQ12" s="27">
        <v>0.692</v>
      </c>
      <c r="AR12" s="12"/>
      <c r="AS12" s="12"/>
      <c r="AT12" s="12"/>
      <c r="AU12" s="12">
        <f t="shared" si="1"/>
        <v>0.01880116959</v>
      </c>
      <c r="AV12" s="12">
        <f t="shared" si="2"/>
        <v>372.1698113</v>
      </c>
      <c r="AW12" s="12">
        <f t="shared" si="3"/>
        <v>0.0006045977011</v>
      </c>
      <c r="AX12" s="12"/>
      <c r="AY12" s="12">
        <f t="shared" si="6"/>
        <v>6.089622642</v>
      </c>
      <c r="AZ12" s="12"/>
      <c r="BA12" s="12">
        <f t="shared" si="5"/>
        <v>0.3448577681</v>
      </c>
      <c r="BB12" s="28"/>
      <c r="BC12" s="28"/>
      <c r="BD12" s="28"/>
      <c r="BE12" s="28"/>
      <c r="BF12" s="28"/>
      <c r="BG12" s="28"/>
      <c r="BH12" s="28"/>
    </row>
    <row r="13" ht="12.75" customHeight="1">
      <c r="A13" s="21" t="s">
        <v>61</v>
      </c>
      <c r="B13" s="12" t="s">
        <v>75</v>
      </c>
      <c r="C13" s="22">
        <v>768.8</v>
      </c>
      <c r="D13" s="21" t="s">
        <v>63</v>
      </c>
      <c r="E13" s="12" t="s">
        <v>64</v>
      </c>
      <c r="F13" s="22">
        <v>2850.0</v>
      </c>
      <c r="G13" s="23" t="s">
        <v>65</v>
      </c>
      <c r="H13" s="24"/>
      <c r="I13" s="24"/>
      <c r="J13" s="24">
        <v>71.03</v>
      </c>
      <c r="K13" s="24">
        <v>205.04</v>
      </c>
      <c r="L13" s="24">
        <v>5.17</v>
      </c>
      <c r="M13" s="24"/>
      <c r="N13" s="24">
        <v>52.59</v>
      </c>
      <c r="O13" s="24"/>
      <c r="P13" s="25">
        <v>20.11</v>
      </c>
      <c r="Q13" s="26"/>
      <c r="R13" s="22"/>
      <c r="S13" s="22"/>
      <c r="T13" s="22"/>
      <c r="U13" s="22"/>
      <c r="V13" s="22"/>
      <c r="W13" s="22">
        <v>2856.004</v>
      </c>
      <c r="X13" s="22">
        <v>53.733</v>
      </c>
      <c r="Y13" s="22">
        <v>31.885</v>
      </c>
      <c r="Z13" s="22">
        <v>0.187</v>
      </c>
      <c r="AA13" s="22">
        <v>25.06</v>
      </c>
      <c r="AB13" s="22">
        <v>0.114</v>
      </c>
      <c r="AC13" s="22">
        <v>1816.566</v>
      </c>
      <c r="AD13" s="22">
        <v>171.211</v>
      </c>
      <c r="AE13" s="22">
        <v>7.311</v>
      </c>
      <c r="AF13" s="22">
        <v>0.035</v>
      </c>
      <c r="AG13" s="27">
        <v>1860.0</v>
      </c>
      <c r="AH13" s="27">
        <v>169.234</v>
      </c>
      <c r="AI13" s="27">
        <v>28.941</v>
      </c>
      <c r="AJ13" s="27">
        <v>4.613</v>
      </c>
      <c r="AK13" s="27">
        <v>1744.706</v>
      </c>
      <c r="AL13" s="27">
        <v>161.735</v>
      </c>
      <c r="AM13" s="27">
        <v>3102.662</v>
      </c>
      <c r="AN13" s="27">
        <v>217.404</v>
      </c>
      <c r="AO13" s="27">
        <v>0.468</v>
      </c>
      <c r="AP13" s="27">
        <v>0.074</v>
      </c>
      <c r="AQ13" s="27">
        <v>0.692</v>
      </c>
      <c r="AR13" s="12"/>
      <c r="AS13" s="12"/>
      <c r="AT13" s="12"/>
      <c r="AU13" s="12">
        <f t="shared" si="1"/>
        <v>0.0138460039</v>
      </c>
      <c r="AV13" s="12">
        <f t="shared" si="2"/>
        <v>386.8679245</v>
      </c>
      <c r="AW13" s="12">
        <f t="shared" si="3"/>
        <v>0.0005942528736</v>
      </c>
      <c r="AX13" s="12"/>
      <c r="AY13" s="12">
        <f t="shared" si="6"/>
        <v>4.961320755</v>
      </c>
      <c r="AZ13" s="12"/>
      <c r="BA13" s="12">
        <f t="shared" si="5"/>
        <v>0.4400437637</v>
      </c>
      <c r="BB13" s="28"/>
      <c r="BC13" s="28"/>
      <c r="BD13" s="28"/>
      <c r="BE13" s="28"/>
      <c r="BF13" s="28"/>
      <c r="BG13" s="28"/>
      <c r="BH13" s="28"/>
    </row>
    <row r="14" ht="12.75" customHeight="1">
      <c r="A14" s="21" t="s">
        <v>61</v>
      </c>
      <c r="B14" s="12" t="s">
        <v>76</v>
      </c>
      <c r="C14" s="22">
        <v>431.9</v>
      </c>
      <c r="D14" s="21" t="s">
        <v>63</v>
      </c>
      <c r="E14" s="12" t="s">
        <v>64</v>
      </c>
      <c r="F14" s="22">
        <v>2850.0</v>
      </c>
      <c r="G14" s="23" t="s">
        <v>65</v>
      </c>
      <c r="H14" s="24"/>
      <c r="I14" s="24"/>
      <c r="J14" s="24">
        <v>61.56</v>
      </c>
      <c r="K14" s="24">
        <v>955.78</v>
      </c>
      <c r="L14" s="24">
        <v>4.31</v>
      </c>
      <c r="M14" s="24"/>
      <c r="N14" s="24">
        <v>77.87</v>
      </c>
      <c r="O14" s="24"/>
      <c r="P14" s="25">
        <v>26.32</v>
      </c>
      <c r="Q14" s="26"/>
      <c r="R14" s="22"/>
      <c r="S14" s="22"/>
      <c r="T14" s="22"/>
      <c r="U14" s="22"/>
      <c r="V14" s="22"/>
      <c r="W14" s="22">
        <v>2856.004</v>
      </c>
      <c r="X14" s="22">
        <v>53.733</v>
      </c>
      <c r="Y14" s="22">
        <v>31.885</v>
      </c>
      <c r="Z14" s="22">
        <v>0.187</v>
      </c>
      <c r="AA14" s="22">
        <v>25.06</v>
      </c>
      <c r="AB14" s="22">
        <v>0.114</v>
      </c>
      <c r="AC14" s="22">
        <v>1816.566</v>
      </c>
      <c r="AD14" s="22">
        <v>171.211</v>
      </c>
      <c r="AE14" s="22">
        <v>7.311</v>
      </c>
      <c r="AF14" s="22">
        <v>0.035</v>
      </c>
      <c r="AG14" s="27">
        <v>1860.0</v>
      </c>
      <c r="AH14" s="27">
        <v>169.234</v>
      </c>
      <c r="AI14" s="27">
        <v>28.941</v>
      </c>
      <c r="AJ14" s="27">
        <v>4.613</v>
      </c>
      <c r="AK14" s="27">
        <v>1744.706</v>
      </c>
      <c r="AL14" s="27">
        <v>161.735</v>
      </c>
      <c r="AM14" s="27">
        <v>3102.662</v>
      </c>
      <c r="AN14" s="27">
        <v>217.404</v>
      </c>
      <c r="AO14" s="27">
        <v>0.468</v>
      </c>
      <c r="AP14" s="27">
        <v>0.074</v>
      </c>
      <c r="AQ14" s="27">
        <v>0.692</v>
      </c>
      <c r="AR14" s="12"/>
      <c r="AS14" s="12"/>
      <c r="AT14" s="12"/>
      <c r="AU14" s="12">
        <f t="shared" si="1"/>
        <v>0.012</v>
      </c>
      <c r="AV14" s="12">
        <f t="shared" si="2"/>
        <v>1803.358491</v>
      </c>
      <c r="AW14" s="12">
        <f t="shared" si="3"/>
        <v>0.0004954022989</v>
      </c>
      <c r="AX14" s="12"/>
      <c r="AY14" s="12">
        <f t="shared" si="6"/>
        <v>7.346226415</v>
      </c>
      <c r="AZ14" s="12"/>
      <c r="BA14" s="12">
        <f t="shared" si="5"/>
        <v>0.5759299781</v>
      </c>
      <c r="BB14" s="28"/>
      <c r="BC14" s="28"/>
      <c r="BD14" s="28"/>
      <c r="BE14" s="28"/>
      <c r="BF14" s="28"/>
      <c r="BG14" s="28"/>
      <c r="BH14" s="28"/>
    </row>
    <row r="15" ht="12.75" customHeight="1">
      <c r="A15" s="12"/>
      <c r="B15" s="12"/>
      <c r="C15" s="12"/>
      <c r="D15" s="12"/>
      <c r="E15" s="12"/>
      <c r="F15" s="12"/>
      <c r="G15" s="23"/>
      <c r="H15" s="24"/>
      <c r="I15" s="24"/>
      <c r="J15" s="24"/>
      <c r="K15" s="24"/>
      <c r="L15" s="24"/>
      <c r="M15" s="24"/>
      <c r="N15" s="24"/>
      <c r="O15" s="24"/>
      <c r="P15" s="25"/>
      <c r="Q15" s="26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12"/>
      <c r="AS15" s="12"/>
      <c r="AT15" s="12"/>
      <c r="AU15" s="12">
        <f t="shared" ref="AU15:AW15" si="7">average(AU3:AU14)</f>
        <v>0.01454645874</v>
      </c>
      <c r="AV15" s="12">
        <f t="shared" si="7"/>
        <v>1378.001572</v>
      </c>
      <c r="AW15" s="12">
        <f t="shared" si="7"/>
        <v>0.0005992337165</v>
      </c>
      <c r="AX15" s="12"/>
      <c r="AY15" s="12">
        <f>average(AY3:AY14)</f>
        <v>11.69339623</v>
      </c>
      <c r="AZ15" s="12"/>
      <c r="BA15" s="12">
        <f>average(BA3:BA14)</f>
        <v>0.6882020423</v>
      </c>
      <c r="BB15" s="28"/>
      <c r="BC15" s="28"/>
      <c r="BD15" s="28"/>
      <c r="BE15" s="28"/>
      <c r="BF15" s="28"/>
      <c r="BG15" s="28"/>
      <c r="BH15" s="28"/>
    </row>
    <row r="16" ht="12.75" customHeight="1">
      <c r="A16" s="21" t="s">
        <v>77</v>
      </c>
      <c r="B16" s="12" t="s">
        <v>67</v>
      </c>
      <c r="C16" s="22">
        <v>628.4</v>
      </c>
      <c r="D16" s="21" t="s">
        <v>63</v>
      </c>
      <c r="E16" s="12" t="s">
        <v>64</v>
      </c>
      <c r="F16" s="22">
        <v>400.0</v>
      </c>
      <c r="G16" s="23" t="s">
        <v>65</v>
      </c>
      <c r="H16" s="24"/>
      <c r="I16" s="24"/>
      <c r="J16" s="24">
        <v>67.49</v>
      </c>
      <c r="K16" s="24">
        <v>101.63</v>
      </c>
      <c r="L16" s="24">
        <v>5.17</v>
      </c>
      <c r="M16" s="24"/>
      <c r="N16" s="24">
        <v>39.37</v>
      </c>
      <c r="O16" s="24"/>
      <c r="P16" s="25">
        <v>25.51</v>
      </c>
      <c r="Q16" s="26"/>
      <c r="R16" s="22"/>
      <c r="S16" s="22"/>
      <c r="T16" s="22"/>
      <c r="U16" s="22"/>
      <c r="V16" s="22"/>
      <c r="W16" s="22">
        <v>409.254</v>
      </c>
      <c r="X16" s="22">
        <v>5.656</v>
      </c>
      <c r="Y16" s="22">
        <v>31.957</v>
      </c>
      <c r="Z16" s="22">
        <v>0.169</v>
      </c>
      <c r="AA16" s="22">
        <v>24.92</v>
      </c>
      <c r="AB16" s="22">
        <v>0.179</v>
      </c>
      <c r="AC16" s="22">
        <v>1859.7</v>
      </c>
      <c r="AD16" s="22">
        <v>156.731</v>
      </c>
      <c r="AE16" s="22">
        <v>8.026</v>
      </c>
      <c r="AF16" s="22">
        <v>0.056</v>
      </c>
      <c r="AG16" s="27">
        <v>1678.199</v>
      </c>
      <c r="AH16" s="27">
        <v>139.635</v>
      </c>
      <c r="AI16" s="27">
        <v>131.97</v>
      </c>
      <c r="AJ16" s="27">
        <v>23.42</v>
      </c>
      <c r="AK16" s="27">
        <v>1531.533</v>
      </c>
      <c r="AL16" s="27">
        <v>115.296</v>
      </c>
      <c r="AM16" s="27">
        <v>526.104</v>
      </c>
      <c r="AN16" s="27">
        <v>63.195</v>
      </c>
      <c r="AO16" s="27">
        <v>2.131</v>
      </c>
      <c r="AP16" s="27">
        <v>0.38</v>
      </c>
      <c r="AQ16" s="27">
        <v>3.154</v>
      </c>
      <c r="AR16" s="12"/>
      <c r="AS16" s="12"/>
      <c r="AT16" s="12"/>
      <c r="AU16" s="12">
        <f t="shared" ref="AU16:AU26" si="8">J16/5130</f>
        <v>0.01315594542</v>
      </c>
      <c r="AV16" s="12">
        <f t="shared" ref="AV16:AV26" si="9">K16/0.53</f>
        <v>191.754717</v>
      </c>
      <c r="AW16" s="12">
        <f t="shared" ref="AW16:AW26" si="10">L16/8700</f>
        <v>0.0005942528736</v>
      </c>
      <c r="AX16" s="12"/>
      <c r="AY16" s="12">
        <f t="shared" ref="AY16:AY17" si="11">N16/10.6</f>
        <v>3.714150943</v>
      </c>
      <c r="AZ16" s="12"/>
      <c r="BA16" s="12">
        <f t="shared" ref="BA16:BA26" si="12">P16/45.7</f>
        <v>0.5582056893</v>
      </c>
      <c r="BB16" s="28"/>
      <c r="BC16" s="28"/>
      <c r="BD16" s="28"/>
      <c r="BE16" s="28"/>
      <c r="BF16" s="28"/>
      <c r="BG16" s="28"/>
      <c r="BH16" s="28"/>
    </row>
    <row r="17" ht="12.75" customHeight="1">
      <c r="A17" s="21" t="s">
        <v>77</v>
      </c>
      <c r="B17" s="12" t="s">
        <v>78</v>
      </c>
      <c r="C17" s="22">
        <v>449.6</v>
      </c>
      <c r="D17" s="21" t="s">
        <v>63</v>
      </c>
      <c r="E17" s="12" t="s">
        <v>64</v>
      </c>
      <c r="F17" s="22">
        <v>400.0</v>
      </c>
      <c r="G17" s="23" t="s">
        <v>65</v>
      </c>
      <c r="H17" s="24"/>
      <c r="I17" s="24"/>
      <c r="J17" s="24">
        <v>51.77</v>
      </c>
      <c r="K17" s="24">
        <v>273.74</v>
      </c>
      <c r="L17" s="24">
        <v>4.51</v>
      </c>
      <c r="M17" s="24"/>
      <c r="N17" s="24">
        <v>29.43</v>
      </c>
      <c r="O17" s="24"/>
      <c r="P17" s="25">
        <v>18.72</v>
      </c>
      <c r="Q17" s="26"/>
      <c r="R17" s="22"/>
      <c r="S17" s="22"/>
      <c r="T17" s="22"/>
      <c r="U17" s="22"/>
      <c r="V17" s="22"/>
      <c r="W17" s="22">
        <v>409.254</v>
      </c>
      <c r="X17" s="22">
        <v>5.656</v>
      </c>
      <c r="Y17" s="22">
        <v>31.957</v>
      </c>
      <c r="Z17" s="22">
        <v>0.169</v>
      </c>
      <c r="AA17" s="22">
        <v>24.92</v>
      </c>
      <c r="AB17" s="22">
        <v>0.179</v>
      </c>
      <c r="AC17" s="22">
        <v>1859.7</v>
      </c>
      <c r="AD17" s="22">
        <v>156.731</v>
      </c>
      <c r="AE17" s="22">
        <v>8.026</v>
      </c>
      <c r="AF17" s="22">
        <v>0.056</v>
      </c>
      <c r="AG17" s="27">
        <v>1678.199</v>
      </c>
      <c r="AH17" s="27">
        <v>139.635</v>
      </c>
      <c r="AI17" s="27">
        <v>131.97</v>
      </c>
      <c r="AJ17" s="27">
        <v>23.42</v>
      </c>
      <c r="AK17" s="27">
        <v>1531.533</v>
      </c>
      <c r="AL17" s="27">
        <v>115.296</v>
      </c>
      <c r="AM17" s="27">
        <v>526.104</v>
      </c>
      <c r="AN17" s="27">
        <v>63.195</v>
      </c>
      <c r="AO17" s="27">
        <v>2.131</v>
      </c>
      <c r="AP17" s="27">
        <v>0.38</v>
      </c>
      <c r="AQ17" s="27">
        <v>3.154</v>
      </c>
      <c r="AR17" s="12"/>
      <c r="AS17" s="12"/>
      <c r="AT17" s="12"/>
      <c r="AU17" s="12">
        <f t="shared" si="8"/>
        <v>0.01009161793</v>
      </c>
      <c r="AV17" s="12">
        <f t="shared" si="9"/>
        <v>516.490566</v>
      </c>
      <c r="AW17" s="12">
        <f t="shared" si="10"/>
        <v>0.0005183908046</v>
      </c>
      <c r="AX17" s="12"/>
      <c r="AY17" s="12">
        <f t="shared" si="11"/>
        <v>2.776415094</v>
      </c>
      <c r="AZ17" s="12"/>
      <c r="BA17" s="12">
        <f t="shared" si="12"/>
        <v>0.4096280088</v>
      </c>
      <c r="BB17" s="28"/>
      <c r="BC17" s="28"/>
      <c r="BD17" s="28"/>
      <c r="BE17" s="28"/>
      <c r="BF17" s="28"/>
      <c r="BG17" s="28"/>
      <c r="BH17" s="28"/>
    </row>
    <row r="18" ht="12.75" customHeight="1">
      <c r="A18" s="21" t="s">
        <v>77</v>
      </c>
      <c r="B18" s="12" t="s">
        <v>79</v>
      </c>
      <c r="C18" s="22">
        <v>726.5</v>
      </c>
      <c r="D18" s="21" t="s">
        <v>63</v>
      </c>
      <c r="E18" s="12" t="s">
        <v>64</v>
      </c>
      <c r="F18" s="22">
        <v>600.0</v>
      </c>
      <c r="G18" s="23" t="s">
        <v>65</v>
      </c>
      <c r="H18" s="24"/>
      <c r="I18" s="24"/>
      <c r="J18" s="24">
        <v>64.2</v>
      </c>
      <c r="K18" s="24">
        <v>164.45</v>
      </c>
      <c r="L18" s="24">
        <v>5.46</v>
      </c>
      <c r="M18" s="24"/>
      <c r="N18" s="29"/>
      <c r="O18" s="24"/>
      <c r="P18" s="25">
        <v>23.29</v>
      </c>
      <c r="Q18" s="26"/>
      <c r="R18" s="22"/>
      <c r="S18" s="22"/>
      <c r="T18" s="22"/>
      <c r="U18" s="22"/>
      <c r="V18" s="22"/>
      <c r="W18" s="22">
        <v>605.668</v>
      </c>
      <c r="X18" s="22">
        <v>7.259</v>
      </c>
      <c r="Y18" s="22">
        <v>31.776</v>
      </c>
      <c r="Z18" s="22">
        <v>0.148</v>
      </c>
      <c r="AA18" s="22">
        <v>25.0</v>
      </c>
      <c r="AB18" s="22">
        <v>0.141</v>
      </c>
      <c r="AC18" s="22">
        <v>1848.866</v>
      </c>
      <c r="AD18" s="22">
        <v>130.978</v>
      </c>
      <c r="AE18" s="22">
        <v>7.853</v>
      </c>
      <c r="AF18" s="22">
        <v>0.096</v>
      </c>
      <c r="AG18" s="27">
        <v>1732.449</v>
      </c>
      <c r="AH18" s="27">
        <v>119.265</v>
      </c>
      <c r="AI18" s="27">
        <v>94.401</v>
      </c>
      <c r="AJ18" s="27">
        <v>24.063</v>
      </c>
      <c r="AK18" s="27">
        <v>1614.648</v>
      </c>
      <c r="AL18" s="27">
        <v>88.247</v>
      </c>
      <c r="AM18" s="27">
        <v>839.087</v>
      </c>
      <c r="AN18" s="27">
        <v>171.267</v>
      </c>
      <c r="AO18" s="27">
        <v>1.526</v>
      </c>
      <c r="AP18" s="27">
        <v>0.388</v>
      </c>
      <c r="AQ18" s="27">
        <v>2.259</v>
      </c>
      <c r="AR18" s="12"/>
      <c r="AS18" s="12"/>
      <c r="AT18" s="12"/>
      <c r="AU18" s="12">
        <f t="shared" si="8"/>
        <v>0.01251461988</v>
      </c>
      <c r="AV18" s="12">
        <f t="shared" si="9"/>
        <v>310.2830189</v>
      </c>
      <c r="AW18" s="12">
        <f t="shared" si="10"/>
        <v>0.0006275862069</v>
      </c>
      <c r="AX18" s="12"/>
      <c r="AY18" s="12"/>
      <c r="AZ18" s="12"/>
      <c r="BA18" s="12">
        <f t="shared" si="12"/>
        <v>0.5096280088</v>
      </c>
      <c r="BB18" s="28"/>
      <c r="BC18" s="28"/>
      <c r="BD18" s="28"/>
      <c r="BE18" s="28"/>
      <c r="BF18" s="28"/>
      <c r="BG18" s="28"/>
      <c r="BH18" s="28"/>
    </row>
    <row r="19" ht="12.75" customHeight="1">
      <c r="A19" s="21" t="s">
        <v>77</v>
      </c>
      <c r="B19" s="12" t="s">
        <v>80</v>
      </c>
      <c r="C19" s="22">
        <v>525.5</v>
      </c>
      <c r="D19" s="21" t="s">
        <v>63</v>
      </c>
      <c r="E19" s="12" t="s">
        <v>64</v>
      </c>
      <c r="F19" s="22">
        <v>600.0</v>
      </c>
      <c r="G19" s="23" t="s">
        <v>65</v>
      </c>
      <c r="H19" s="24"/>
      <c r="I19" s="24"/>
      <c r="J19" s="24">
        <v>59.6</v>
      </c>
      <c r="K19" s="24">
        <v>306.92</v>
      </c>
      <c r="L19" s="24">
        <v>5.85</v>
      </c>
      <c r="M19" s="24"/>
      <c r="N19" s="29"/>
      <c r="O19" s="24"/>
      <c r="P19" s="25">
        <v>19.23</v>
      </c>
      <c r="Q19" s="26"/>
      <c r="R19" s="22"/>
      <c r="S19" s="22"/>
      <c r="T19" s="22"/>
      <c r="U19" s="22"/>
      <c r="V19" s="22"/>
      <c r="W19" s="22">
        <v>605.668</v>
      </c>
      <c r="X19" s="22">
        <v>7.259</v>
      </c>
      <c r="Y19" s="22">
        <v>31.776</v>
      </c>
      <c r="Z19" s="22">
        <v>0.148</v>
      </c>
      <c r="AA19" s="22">
        <v>25.0</v>
      </c>
      <c r="AB19" s="22">
        <v>0.141</v>
      </c>
      <c r="AC19" s="22">
        <v>1848.866</v>
      </c>
      <c r="AD19" s="22">
        <v>130.978</v>
      </c>
      <c r="AE19" s="22">
        <v>7.853</v>
      </c>
      <c r="AF19" s="22">
        <v>0.096</v>
      </c>
      <c r="AG19" s="27">
        <v>1732.449</v>
      </c>
      <c r="AH19" s="27">
        <v>119.265</v>
      </c>
      <c r="AI19" s="27">
        <v>94.401</v>
      </c>
      <c r="AJ19" s="27">
        <v>24.063</v>
      </c>
      <c r="AK19" s="27">
        <v>1614.648</v>
      </c>
      <c r="AL19" s="27">
        <v>88.247</v>
      </c>
      <c r="AM19" s="27">
        <v>839.087</v>
      </c>
      <c r="AN19" s="27">
        <v>171.267</v>
      </c>
      <c r="AO19" s="27">
        <v>1.526</v>
      </c>
      <c r="AP19" s="27">
        <v>0.388</v>
      </c>
      <c r="AQ19" s="27">
        <v>2.259</v>
      </c>
      <c r="AR19" s="12"/>
      <c r="AS19" s="12"/>
      <c r="AT19" s="12"/>
      <c r="AU19" s="12">
        <f t="shared" si="8"/>
        <v>0.01161793372</v>
      </c>
      <c r="AV19" s="12">
        <f t="shared" si="9"/>
        <v>579.0943396</v>
      </c>
      <c r="AW19" s="12">
        <f t="shared" si="10"/>
        <v>0.0006724137931</v>
      </c>
      <c r="AX19" s="12"/>
      <c r="AY19" s="12"/>
      <c r="AZ19" s="12"/>
      <c r="BA19" s="12">
        <f t="shared" si="12"/>
        <v>0.4207877462</v>
      </c>
      <c r="BB19" s="28"/>
      <c r="BC19" s="28"/>
      <c r="BD19" s="28"/>
      <c r="BE19" s="28"/>
      <c r="BF19" s="28"/>
      <c r="BG19" s="28"/>
      <c r="BH19" s="28"/>
    </row>
    <row r="20" ht="12.75" customHeight="1">
      <c r="A20" s="21" t="s">
        <v>77</v>
      </c>
      <c r="B20" s="12" t="s">
        <v>70</v>
      </c>
      <c r="C20" s="22">
        <v>496.6</v>
      </c>
      <c r="D20" s="21" t="s">
        <v>63</v>
      </c>
      <c r="E20" s="12" t="s">
        <v>64</v>
      </c>
      <c r="F20" s="22">
        <v>600.0</v>
      </c>
      <c r="G20" s="23" t="s">
        <v>65</v>
      </c>
      <c r="H20" s="24"/>
      <c r="I20" s="24"/>
      <c r="J20" s="24">
        <v>51.32</v>
      </c>
      <c r="K20" s="24">
        <v>261.02</v>
      </c>
      <c r="L20" s="24">
        <v>5.27</v>
      </c>
      <c r="M20" s="24"/>
      <c r="N20" s="29"/>
      <c r="O20" s="24"/>
      <c r="P20" s="25">
        <v>16.97</v>
      </c>
      <c r="Q20" s="26"/>
      <c r="R20" s="22"/>
      <c r="S20" s="22"/>
      <c r="T20" s="22"/>
      <c r="U20" s="22"/>
      <c r="V20" s="22"/>
      <c r="W20" s="22">
        <v>605.668</v>
      </c>
      <c r="X20" s="22">
        <v>7.259</v>
      </c>
      <c r="Y20" s="22">
        <v>31.776</v>
      </c>
      <c r="Z20" s="22">
        <v>0.148</v>
      </c>
      <c r="AA20" s="22">
        <v>25.0</v>
      </c>
      <c r="AB20" s="22">
        <v>0.141</v>
      </c>
      <c r="AC20" s="22">
        <v>1848.866</v>
      </c>
      <c r="AD20" s="22">
        <v>130.978</v>
      </c>
      <c r="AE20" s="22">
        <v>7.853</v>
      </c>
      <c r="AF20" s="22">
        <v>0.096</v>
      </c>
      <c r="AG20" s="27">
        <v>1732.449</v>
      </c>
      <c r="AH20" s="27">
        <v>119.265</v>
      </c>
      <c r="AI20" s="27">
        <v>94.401</v>
      </c>
      <c r="AJ20" s="27">
        <v>24.063</v>
      </c>
      <c r="AK20" s="27">
        <v>1614.648</v>
      </c>
      <c r="AL20" s="27">
        <v>88.247</v>
      </c>
      <c r="AM20" s="27">
        <v>839.087</v>
      </c>
      <c r="AN20" s="27">
        <v>171.267</v>
      </c>
      <c r="AO20" s="27">
        <v>1.526</v>
      </c>
      <c r="AP20" s="27">
        <v>0.388</v>
      </c>
      <c r="AQ20" s="27">
        <v>2.259</v>
      </c>
      <c r="AR20" s="12"/>
      <c r="AS20" s="12"/>
      <c r="AT20" s="12"/>
      <c r="AU20" s="12">
        <f t="shared" si="8"/>
        <v>0.01000389864</v>
      </c>
      <c r="AV20" s="12">
        <f t="shared" si="9"/>
        <v>492.490566</v>
      </c>
      <c r="AW20" s="12">
        <f t="shared" si="10"/>
        <v>0.0006057471264</v>
      </c>
      <c r="AX20" s="12"/>
      <c r="AY20" s="12"/>
      <c r="AZ20" s="12"/>
      <c r="BA20" s="12">
        <f t="shared" si="12"/>
        <v>0.3713347921</v>
      </c>
      <c r="BB20" s="28"/>
      <c r="BC20" s="28"/>
      <c r="BD20" s="28"/>
      <c r="BE20" s="28"/>
      <c r="BF20" s="28"/>
      <c r="BG20" s="28"/>
      <c r="BH20" s="28"/>
    </row>
    <row r="21" ht="12.75" customHeight="1">
      <c r="A21" s="21" t="s">
        <v>77</v>
      </c>
      <c r="B21" s="12" t="s">
        <v>81</v>
      </c>
      <c r="C21" s="22">
        <v>507.4</v>
      </c>
      <c r="D21" s="21" t="s">
        <v>63</v>
      </c>
      <c r="E21" s="12" t="s">
        <v>64</v>
      </c>
      <c r="F21" s="22">
        <v>900.0</v>
      </c>
      <c r="G21" s="23" t="s">
        <v>65</v>
      </c>
      <c r="H21" s="24"/>
      <c r="I21" s="24"/>
      <c r="J21" s="24">
        <v>64.13</v>
      </c>
      <c r="K21" s="24">
        <v>63.88</v>
      </c>
      <c r="L21" s="24">
        <v>5.37</v>
      </c>
      <c r="M21" s="24"/>
      <c r="N21" s="24">
        <v>108.11</v>
      </c>
      <c r="O21" s="24"/>
      <c r="P21" s="25">
        <v>22.24</v>
      </c>
      <c r="Q21" s="26"/>
      <c r="R21" s="22"/>
      <c r="S21" s="22"/>
      <c r="T21" s="22"/>
      <c r="U21" s="22"/>
      <c r="V21" s="22"/>
      <c r="W21" s="22">
        <v>902.99</v>
      </c>
      <c r="X21" s="22">
        <v>11.736</v>
      </c>
      <c r="Y21" s="22">
        <v>32.056</v>
      </c>
      <c r="Z21" s="22">
        <v>0.969</v>
      </c>
      <c r="AA21" s="22">
        <v>24.96</v>
      </c>
      <c r="AB21" s="22">
        <v>0.152</v>
      </c>
      <c r="AC21" s="22">
        <v>1816.838</v>
      </c>
      <c r="AD21" s="22">
        <v>161.943</v>
      </c>
      <c r="AE21" s="22">
        <v>7.718</v>
      </c>
      <c r="AF21" s="22">
        <v>0.057</v>
      </c>
      <c r="AG21" s="27">
        <v>1744.118</v>
      </c>
      <c r="AH21" s="27">
        <v>154.982</v>
      </c>
      <c r="AI21" s="27">
        <v>70.193</v>
      </c>
      <c r="AJ21" s="27">
        <v>15.75</v>
      </c>
      <c r="AK21" s="27">
        <v>1641.947</v>
      </c>
      <c r="AL21" s="27">
        <v>133.578</v>
      </c>
      <c r="AM21" s="27">
        <v>1146.209</v>
      </c>
      <c r="AN21" s="27">
        <v>124.218</v>
      </c>
      <c r="AO21" s="27">
        <v>1.132</v>
      </c>
      <c r="AP21" s="27">
        <v>0.247</v>
      </c>
      <c r="AQ21" s="27">
        <v>1.675</v>
      </c>
      <c r="AR21" s="12"/>
      <c r="AS21" s="12"/>
      <c r="AT21" s="12"/>
      <c r="AU21" s="12">
        <f t="shared" si="8"/>
        <v>0.01250097466</v>
      </c>
      <c r="AV21" s="12">
        <f t="shared" si="9"/>
        <v>120.5283019</v>
      </c>
      <c r="AW21" s="12">
        <f t="shared" si="10"/>
        <v>0.0006172413793</v>
      </c>
      <c r="AX21" s="12"/>
      <c r="AY21" s="12">
        <f t="shared" ref="AY21:AY26" si="13">N21/10.6</f>
        <v>10.1990566</v>
      </c>
      <c r="AZ21" s="12"/>
      <c r="BA21" s="12">
        <f t="shared" si="12"/>
        <v>0.4866520788</v>
      </c>
      <c r="BB21" s="28"/>
      <c r="BC21" s="28"/>
      <c r="BD21" s="28"/>
      <c r="BE21" s="28"/>
      <c r="BF21" s="28"/>
      <c r="BG21" s="28"/>
      <c r="BH21" s="28"/>
    </row>
    <row r="22" ht="12.75" customHeight="1">
      <c r="A22" s="21" t="s">
        <v>77</v>
      </c>
      <c r="B22" s="12" t="s">
        <v>82</v>
      </c>
      <c r="C22" s="22">
        <v>645.2</v>
      </c>
      <c r="D22" s="21" t="s">
        <v>63</v>
      </c>
      <c r="E22" s="12" t="s">
        <v>64</v>
      </c>
      <c r="F22" s="22">
        <v>900.0</v>
      </c>
      <c r="G22" s="23" t="s">
        <v>65</v>
      </c>
      <c r="H22" s="24"/>
      <c r="I22" s="24"/>
      <c r="J22" s="24">
        <v>47.02</v>
      </c>
      <c r="K22" s="24">
        <v>350.02</v>
      </c>
      <c r="L22" s="24">
        <v>5.14</v>
      </c>
      <c r="M22" s="24"/>
      <c r="N22" s="24">
        <v>48.12</v>
      </c>
      <c r="O22" s="24"/>
      <c r="P22" s="25">
        <v>19.5</v>
      </c>
      <c r="Q22" s="26"/>
      <c r="R22" s="22"/>
      <c r="S22" s="22"/>
      <c r="T22" s="22"/>
      <c r="U22" s="22"/>
      <c r="V22" s="22"/>
      <c r="W22" s="22">
        <v>902.99</v>
      </c>
      <c r="X22" s="22">
        <v>11.736</v>
      </c>
      <c r="Y22" s="22">
        <v>32.056</v>
      </c>
      <c r="Z22" s="22">
        <v>0.969</v>
      </c>
      <c r="AA22" s="22">
        <v>24.96</v>
      </c>
      <c r="AB22" s="22">
        <v>0.152</v>
      </c>
      <c r="AC22" s="22">
        <v>1816.838</v>
      </c>
      <c r="AD22" s="22">
        <v>161.943</v>
      </c>
      <c r="AE22" s="22">
        <v>7.718</v>
      </c>
      <c r="AF22" s="22">
        <v>0.057</v>
      </c>
      <c r="AG22" s="27">
        <v>1744.118</v>
      </c>
      <c r="AH22" s="27">
        <v>154.982</v>
      </c>
      <c r="AI22" s="27">
        <v>70.193</v>
      </c>
      <c r="AJ22" s="27">
        <v>15.75</v>
      </c>
      <c r="AK22" s="27">
        <v>1641.947</v>
      </c>
      <c r="AL22" s="27">
        <v>133.578</v>
      </c>
      <c r="AM22" s="27">
        <v>1146.209</v>
      </c>
      <c r="AN22" s="27">
        <v>124.218</v>
      </c>
      <c r="AO22" s="27">
        <v>1.132</v>
      </c>
      <c r="AP22" s="27">
        <v>0.247</v>
      </c>
      <c r="AQ22" s="27">
        <v>1.675</v>
      </c>
      <c r="AR22" s="12"/>
      <c r="AS22" s="12"/>
      <c r="AT22" s="12"/>
      <c r="AU22" s="12">
        <f t="shared" si="8"/>
        <v>0.009165692008</v>
      </c>
      <c r="AV22" s="12">
        <f t="shared" si="9"/>
        <v>660.4150943</v>
      </c>
      <c r="AW22" s="12">
        <f t="shared" si="10"/>
        <v>0.0005908045977</v>
      </c>
      <c r="AX22" s="12"/>
      <c r="AY22" s="12">
        <f t="shared" si="13"/>
        <v>4.539622642</v>
      </c>
      <c r="AZ22" s="12"/>
      <c r="BA22" s="12">
        <f t="shared" si="12"/>
        <v>0.4266958425</v>
      </c>
      <c r="BB22" s="28"/>
      <c r="BC22" s="28"/>
      <c r="BD22" s="28"/>
      <c r="BE22" s="28"/>
      <c r="BF22" s="28"/>
      <c r="BG22" s="28"/>
      <c r="BH22" s="28"/>
    </row>
    <row r="23" ht="12.75" customHeight="1">
      <c r="A23" s="21" t="s">
        <v>77</v>
      </c>
      <c r="B23" s="12" t="s">
        <v>71</v>
      </c>
      <c r="C23" s="12"/>
      <c r="D23" s="21" t="s">
        <v>63</v>
      </c>
      <c r="E23" s="12" t="s">
        <v>64</v>
      </c>
      <c r="F23" s="22">
        <v>900.0</v>
      </c>
      <c r="G23" s="23" t="s">
        <v>65</v>
      </c>
      <c r="H23" s="24"/>
      <c r="I23" s="24"/>
      <c r="J23" s="24">
        <v>52.52</v>
      </c>
      <c r="K23" s="24">
        <v>227.85</v>
      </c>
      <c r="L23" s="24">
        <v>5.63</v>
      </c>
      <c r="M23" s="24"/>
      <c r="N23" s="24">
        <v>24.93</v>
      </c>
      <c r="O23" s="24"/>
      <c r="P23" s="25">
        <v>15.28</v>
      </c>
      <c r="Q23" s="26"/>
      <c r="R23" s="22"/>
      <c r="S23" s="22"/>
      <c r="T23" s="22"/>
      <c r="U23" s="22"/>
      <c r="V23" s="22"/>
      <c r="W23" s="22">
        <v>902.99</v>
      </c>
      <c r="X23" s="22">
        <v>11.736</v>
      </c>
      <c r="Y23" s="22">
        <v>32.056</v>
      </c>
      <c r="Z23" s="22">
        <v>0.969</v>
      </c>
      <c r="AA23" s="22">
        <v>24.96</v>
      </c>
      <c r="AB23" s="22">
        <v>0.152</v>
      </c>
      <c r="AC23" s="22">
        <v>1816.838</v>
      </c>
      <c r="AD23" s="22">
        <v>161.943</v>
      </c>
      <c r="AE23" s="22">
        <v>7.718</v>
      </c>
      <c r="AF23" s="22">
        <v>0.057</v>
      </c>
      <c r="AG23" s="27">
        <v>1744.118</v>
      </c>
      <c r="AH23" s="27">
        <v>154.982</v>
      </c>
      <c r="AI23" s="27">
        <v>70.193</v>
      </c>
      <c r="AJ23" s="27">
        <v>15.75</v>
      </c>
      <c r="AK23" s="27">
        <v>1641.947</v>
      </c>
      <c r="AL23" s="27">
        <v>133.578</v>
      </c>
      <c r="AM23" s="27">
        <v>1146.209</v>
      </c>
      <c r="AN23" s="27">
        <v>124.218</v>
      </c>
      <c r="AO23" s="27">
        <v>1.132</v>
      </c>
      <c r="AP23" s="27">
        <v>0.247</v>
      </c>
      <c r="AQ23" s="27">
        <v>1.675</v>
      </c>
      <c r="AR23" s="12"/>
      <c r="AS23" s="12"/>
      <c r="AT23" s="12"/>
      <c r="AU23" s="12">
        <f t="shared" si="8"/>
        <v>0.01023781676</v>
      </c>
      <c r="AV23" s="12">
        <f t="shared" si="9"/>
        <v>429.9056604</v>
      </c>
      <c r="AW23" s="12">
        <f t="shared" si="10"/>
        <v>0.0006471264368</v>
      </c>
      <c r="AX23" s="12"/>
      <c r="AY23" s="12">
        <f t="shared" si="13"/>
        <v>2.351886792</v>
      </c>
      <c r="AZ23" s="12"/>
      <c r="BA23" s="12">
        <f t="shared" si="12"/>
        <v>0.3343544858</v>
      </c>
      <c r="BB23" s="28"/>
      <c r="BC23" s="28"/>
      <c r="BD23" s="28"/>
      <c r="BE23" s="28"/>
      <c r="BF23" s="28"/>
      <c r="BG23" s="28"/>
      <c r="BH23" s="28"/>
    </row>
    <row r="24" ht="12.75" customHeight="1">
      <c r="A24" s="21" t="s">
        <v>77</v>
      </c>
      <c r="B24" s="12" t="s">
        <v>83</v>
      </c>
      <c r="C24" s="22">
        <v>663.3</v>
      </c>
      <c r="D24" s="21" t="s">
        <v>63</v>
      </c>
      <c r="E24" s="12" t="s">
        <v>64</v>
      </c>
      <c r="F24" s="22">
        <v>2850.0</v>
      </c>
      <c r="G24" s="23" t="s">
        <v>65</v>
      </c>
      <c r="H24" s="24"/>
      <c r="I24" s="24"/>
      <c r="J24" s="24">
        <v>55.68</v>
      </c>
      <c r="K24" s="24">
        <v>152.97</v>
      </c>
      <c r="L24" s="24">
        <v>5.46</v>
      </c>
      <c r="M24" s="24"/>
      <c r="N24" s="24">
        <v>23.61</v>
      </c>
      <c r="O24" s="24"/>
      <c r="P24" s="25">
        <v>13.82</v>
      </c>
      <c r="Q24" s="26"/>
      <c r="R24" s="22"/>
      <c r="S24" s="22"/>
      <c r="T24" s="22"/>
      <c r="U24" s="22"/>
      <c r="V24" s="22"/>
      <c r="W24" s="22">
        <v>2856.004</v>
      </c>
      <c r="X24" s="22">
        <v>53.733</v>
      </c>
      <c r="Y24" s="22">
        <v>31.885</v>
      </c>
      <c r="Z24" s="22">
        <v>0.187</v>
      </c>
      <c r="AA24" s="22">
        <v>25.06</v>
      </c>
      <c r="AB24" s="22">
        <v>0.114</v>
      </c>
      <c r="AC24" s="22">
        <v>1816.566</v>
      </c>
      <c r="AD24" s="22">
        <v>171.211</v>
      </c>
      <c r="AE24" s="22">
        <v>7.311</v>
      </c>
      <c r="AF24" s="22">
        <v>0.035</v>
      </c>
      <c r="AG24" s="27">
        <v>1860.0</v>
      </c>
      <c r="AH24" s="27">
        <v>169.234</v>
      </c>
      <c r="AI24" s="27">
        <v>28.941</v>
      </c>
      <c r="AJ24" s="27">
        <v>4.613</v>
      </c>
      <c r="AK24" s="27">
        <v>1744.706</v>
      </c>
      <c r="AL24" s="27">
        <v>161.735</v>
      </c>
      <c r="AM24" s="27">
        <v>3102.662</v>
      </c>
      <c r="AN24" s="27">
        <v>217.404</v>
      </c>
      <c r="AO24" s="27">
        <v>0.468</v>
      </c>
      <c r="AP24" s="27">
        <v>0.074</v>
      </c>
      <c r="AQ24" s="27">
        <v>0.692</v>
      </c>
      <c r="AR24" s="12"/>
      <c r="AS24" s="12"/>
      <c r="AT24" s="12"/>
      <c r="AU24" s="12">
        <f t="shared" si="8"/>
        <v>0.01085380117</v>
      </c>
      <c r="AV24" s="12">
        <f t="shared" si="9"/>
        <v>288.6226415</v>
      </c>
      <c r="AW24" s="12">
        <f t="shared" si="10"/>
        <v>0.0006275862069</v>
      </c>
      <c r="AX24" s="12"/>
      <c r="AY24" s="12">
        <f t="shared" si="13"/>
        <v>2.227358491</v>
      </c>
      <c r="AZ24" s="12"/>
      <c r="BA24" s="12">
        <f t="shared" si="12"/>
        <v>0.3024070022</v>
      </c>
      <c r="BB24" s="28"/>
      <c r="BC24" s="28"/>
      <c r="BD24" s="28"/>
      <c r="BE24" s="28"/>
      <c r="BF24" s="28"/>
      <c r="BG24" s="28"/>
      <c r="BH24" s="28"/>
    </row>
    <row r="25" ht="12.75" customHeight="1">
      <c r="A25" s="21" t="s">
        <v>77</v>
      </c>
      <c r="B25" s="12" t="s">
        <v>84</v>
      </c>
      <c r="C25" s="22">
        <v>869.0</v>
      </c>
      <c r="D25" s="21" t="s">
        <v>63</v>
      </c>
      <c r="E25" s="12" t="s">
        <v>64</v>
      </c>
      <c r="F25" s="22">
        <v>2850.0</v>
      </c>
      <c r="G25" s="23" t="s">
        <v>65</v>
      </c>
      <c r="H25" s="24"/>
      <c r="I25" s="24"/>
      <c r="J25" s="24">
        <v>61.08</v>
      </c>
      <c r="K25" s="24">
        <v>213.5</v>
      </c>
      <c r="L25" s="24">
        <v>5.46</v>
      </c>
      <c r="M25" s="24"/>
      <c r="N25" s="24">
        <v>50.58</v>
      </c>
      <c r="O25" s="24"/>
      <c r="P25" s="25">
        <v>20.45</v>
      </c>
      <c r="Q25" s="26"/>
      <c r="R25" s="22"/>
      <c r="S25" s="22"/>
      <c r="T25" s="22"/>
      <c r="U25" s="22"/>
      <c r="V25" s="22"/>
      <c r="W25" s="22">
        <v>2856.004</v>
      </c>
      <c r="X25" s="22">
        <v>53.733</v>
      </c>
      <c r="Y25" s="22">
        <v>31.885</v>
      </c>
      <c r="Z25" s="22">
        <v>0.187</v>
      </c>
      <c r="AA25" s="22">
        <v>25.06</v>
      </c>
      <c r="AB25" s="22">
        <v>0.114</v>
      </c>
      <c r="AC25" s="22">
        <v>1816.566</v>
      </c>
      <c r="AD25" s="22">
        <v>171.211</v>
      </c>
      <c r="AE25" s="22">
        <v>7.311</v>
      </c>
      <c r="AF25" s="22">
        <v>0.035</v>
      </c>
      <c r="AG25" s="27">
        <v>1860.0</v>
      </c>
      <c r="AH25" s="27">
        <v>169.234</v>
      </c>
      <c r="AI25" s="27">
        <v>28.941</v>
      </c>
      <c r="AJ25" s="27">
        <v>4.613</v>
      </c>
      <c r="AK25" s="27">
        <v>1744.706</v>
      </c>
      <c r="AL25" s="27">
        <v>161.735</v>
      </c>
      <c r="AM25" s="27">
        <v>3102.662</v>
      </c>
      <c r="AN25" s="27">
        <v>217.404</v>
      </c>
      <c r="AO25" s="27">
        <v>0.468</v>
      </c>
      <c r="AP25" s="27">
        <v>0.074</v>
      </c>
      <c r="AQ25" s="27">
        <v>0.692</v>
      </c>
      <c r="AR25" s="12"/>
      <c r="AS25" s="12"/>
      <c r="AT25" s="12"/>
      <c r="AU25" s="12">
        <f t="shared" si="8"/>
        <v>0.01190643275</v>
      </c>
      <c r="AV25" s="12">
        <f t="shared" si="9"/>
        <v>402.8301887</v>
      </c>
      <c r="AW25" s="12">
        <f t="shared" si="10"/>
        <v>0.0006275862069</v>
      </c>
      <c r="AX25" s="12"/>
      <c r="AY25" s="12">
        <f t="shared" si="13"/>
        <v>4.771698113</v>
      </c>
      <c r="AZ25" s="12"/>
      <c r="BA25" s="12">
        <f t="shared" si="12"/>
        <v>0.4474835886</v>
      </c>
      <c r="BB25" s="28"/>
      <c r="BC25" s="28"/>
      <c r="BD25" s="28"/>
      <c r="BE25" s="28"/>
      <c r="BF25" s="28"/>
      <c r="BG25" s="28"/>
      <c r="BH25" s="28"/>
    </row>
    <row r="26" ht="12.75" customHeight="1">
      <c r="A26" s="21" t="s">
        <v>77</v>
      </c>
      <c r="B26" s="12" t="s">
        <v>75</v>
      </c>
      <c r="C26" s="22">
        <v>679.4</v>
      </c>
      <c r="D26" s="21" t="s">
        <v>63</v>
      </c>
      <c r="E26" s="12" t="s">
        <v>64</v>
      </c>
      <c r="F26" s="22">
        <v>2850.0</v>
      </c>
      <c r="G26" s="23" t="s">
        <v>65</v>
      </c>
      <c r="H26" s="24"/>
      <c r="I26" s="24"/>
      <c r="J26" s="24">
        <v>65.99</v>
      </c>
      <c r="K26" s="24">
        <v>206.41</v>
      </c>
      <c r="L26" s="24">
        <v>4.97</v>
      </c>
      <c r="M26" s="24"/>
      <c r="N26" s="24">
        <v>29.35</v>
      </c>
      <c r="O26" s="24"/>
      <c r="P26" s="25">
        <v>25.17</v>
      </c>
      <c r="Q26" s="26"/>
      <c r="R26" s="22"/>
      <c r="S26" s="22"/>
      <c r="T26" s="22"/>
      <c r="U26" s="22"/>
      <c r="V26" s="22"/>
      <c r="W26" s="22">
        <v>2856.004</v>
      </c>
      <c r="X26" s="22">
        <v>53.733</v>
      </c>
      <c r="Y26" s="22">
        <v>31.885</v>
      </c>
      <c r="Z26" s="22">
        <v>0.187</v>
      </c>
      <c r="AA26" s="22">
        <v>25.06</v>
      </c>
      <c r="AB26" s="22">
        <v>0.114</v>
      </c>
      <c r="AC26" s="22">
        <v>1816.566</v>
      </c>
      <c r="AD26" s="22">
        <v>171.211</v>
      </c>
      <c r="AE26" s="22">
        <v>7.311</v>
      </c>
      <c r="AF26" s="22">
        <v>0.035</v>
      </c>
      <c r="AG26" s="27">
        <v>1860.0</v>
      </c>
      <c r="AH26" s="27">
        <v>169.234</v>
      </c>
      <c r="AI26" s="27">
        <v>28.941</v>
      </c>
      <c r="AJ26" s="27">
        <v>4.613</v>
      </c>
      <c r="AK26" s="27">
        <v>1744.706</v>
      </c>
      <c r="AL26" s="27">
        <v>161.735</v>
      </c>
      <c r="AM26" s="27">
        <v>3102.662</v>
      </c>
      <c r="AN26" s="27">
        <v>217.404</v>
      </c>
      <c r="AO26" s="27">
        <v>0.468</v>
      </c>
      <c r="AP26" s="27">
        <v>0.074</v>
      </c>
      <c r="AQ26" s="27">
        <v>0.692</v>
      </c>
      <c r="AR26" s="12"/>
      <c r="AS26" s="12"/>
      <c r="AT26" s="12"/>
      <c r="AU26" s="12">
        <f t="shared" si="8"/>
        <v>0.01286354776</v>
      </c>
      <c r="AV26" s="12">
        <f t="shared" si="9"/>
        <v>389.4528302</v>
      </c>
      <c r="AW26" s="12">
        <f t="shared" si="10"/>
        <v>0.0005712643678</v>
      </c>
      <c r="AX26" s="12"/>
      <c r="AY26" s="12">
        <f t="shared" si="13"/>
        <v>2.768867925</v>
      </c>
      <c r="AZ26" s="12"/>
      <c r="BA26" s="12">
        <f t="shared" si="12"/>
        <v>0.5507658643</v>
      </c>
      <c r="BB26" s="28"/>
      <c r="BC26" s="28"/>
      <c r="BD26" s="28"/>
      <c r="BE26" s="28"/>
      <c r="BF26" s="28"/>
      <c r="BG26" s="28"/>
      <c r="BH26" s="28"/>
    </row>
    <row r="27" ht="12.75" customHeight="1">
      <c r="A27" s="12"/>
      <c r="B27" s="12"/>
      <c r="C27" s="12"/>
      <c r="D27" s="12"/>
      <c r="E27" s="12"/>
      <c r="F27" s="12"/>
      <c r="G27" s="23"/>
      <c r="H27" s="24"/>
      <c r="I27" s="24"/>
      <c r="J27" s="24"/>
      <c r="K27" s="24"/>
      <c r="L27" s="24"/>
      <c r="M27" s="24"/>
      <c r="N27" s="24"/>
      <c r="O27" s="24"/>
      <c r="P27" s="25"/>
      <c r="Q27" s="26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28"/>
      <c r="BC27" s="28"/>
      <c r="BD27" s="28"/>
      <c r="BE27" s="28"/>
      <c r="BF27" s="28"/>
      <c r="BG27" s="28"/>
      <c r="BH27" s="28"/>
    </row>
    <row r="28" ht="12.75" customHeight="1">
      <c r="A28" s="21" t="s">
        <v>85</v>
      </c>
      <c r="B28" s="12" t="s">
        <v>62</v>
      </c>
      <c r="C28" s="22">
        <v>3.3</v>
      </c>
      <c r="D28" s="21" t="s">
        <v>63</v>
      </c>
      <c r="E28" s="12" t="s">
        <v>64</v>
      </c>
      <c r="F28" s="22">
        <v>400.0</v>
      </c>
      <c r="G28" s="23" t="s">
        <v>65</v>
      </c>
      <c r="H28" s="24"/>
      <c r="I28" s="24"/>
      <c r="J28" s="24">
        <v>45.41</v>
      </c>
      <c r="K28" s="24">
        <v>1497.71</v>
      </c>
      <c r="L28" s="24">
        <v>4.16</v>
      </c>
      <c r="M28" s="24"/>
      <c r="N28" s="24">
        <v>50.36</v>
      </c>
      <c r="O28" s="24"/>
      <c r="P28" s="24">
        <v>15.61</v>
      </c>
      <c r="Q28" s="30">
        <v>27.41</v>
      </c>
      <c r="R28" s="31">
        <v>1.3</v>
      </c>
      <c r="S28" s="31">
        <v>8.73</v>
      </c>
      <c r="T28" s="31">
        <v>0.11</v>
      </c>
      <c r="U28" s="31">
        <v>0.7</v>
      </c>
      <c r="V28" s="31">
        <v>0.16</v>
      </c>
      <c r="W28" s="22">
        <v>409.254</v>
      </c>
      <c r="X28" s="22">
        <v>5.656</v>
      </c>
      <c r="Y28" s="22">
        <v>31.957</v>
      </c>
      <c r="Z28" s="22">
        <v>0.169</v>
      </c>
      <c r="AA28" s="22">
        <v>24.92</v>
      </c>
      <c r="AB28" s="22">
        <v>0.179</v>
      </c>
      <c r="AC28" s="22">
        <v>1859.7</v>
      </c>
      <c r="AD28" s="22">
        <v>156.731</v>
      </c>
      <c r="AE28" s="22">
        <v>8.026</v>
      </c>
      <c r="AF28" s="22">
        <v>0.056</v>
      </c>
      <c r="AG28" s="27">
        <v>1678.199</v>
      </c>
      <c r="AH28" s="27">
        <v>139.635</v>
      </c>
      <c r="AI28" s="27">
        <v>131.97</v>
      </c>
      <c r="AJ28" s="27">
        <v>23.42</v>
      </c>
      <c r="AK28" s="27">
        <v>1531.533</v>
      </c>
      <c r="AL28" s="27">
        <v>115.296</v>
      </c>
      <c r="AM28" s="27">
        <v>526.104</v>
      </c>
      <c r="AN28" s="27">
        <v>63.195</v>
      </c>
      <c r="AO28" s="27">
        <v>2.131</v>
      </c>
      <c r="AP28" s="27">
        <v>0.38</v>
      </c>
      <c r="AQ28" s="27">
        <v>3.154</v>
      </c>
      <c r="AR28" s="12"/>
      <c r="AS28" s="12"/>
      <c r="AT28" s="12"/>
      <c r="AU28" s="12">
        <f t="shared" ref="AU28:AU32" si="14">J28/5130</f>
        <v>0.008851851852</v>
      </c>
      <c r="AV28" s="12">
        <f t="shared" ref="AV28:AV38" si="15">K28/0.53</f>
        <v>2825.867925</v>
      </c>
      <c r="AW28" s="12">
        <f t="shared" ref="AW28:AW38" si="16">L28/8700</f>
        <v>0.0004781609195</v>
      </c>
      <c r="AX28" s="12"/>
      <c r="AY28" s="12">
        <f t="shared" ref="AY28:AY30" si="17">N28/10.6</f>
        <v>4.750943396</v>
      </c>
      <c r="AZ28" s="12"/>
      <c r="BA28" s="12">
        <f t="shared" ref="BA28:BA38" si="18">P28/45.7</f>
        <v>0.3415754923</v>
      </c>
      <c r="BB28" s="28"/>
      <c r="BC28" s="28"/>
      <c r="BD28" s="28"/>
      <c r="BE28" s="28"/>
      <c r="BF28" s="28"/>
      <c r="BG28" s="28"/>
      <c r="BH28" s="28"/>
    </row>
    <row r="29" ht="12.75" customHeight="1">
      <c r="A29" s="21" t="s">
        <v>85</v>
      </c>
      <c r="B29" s="12" t="s">
        <v>86</v>
      </c>
      <c r="C29" s="22">
        <v>26.0</v>
      </c>
      <c r="D29" s="21" t="s">
        <v>63</v>
      </c>
      <c r="E29" s="12" t="s">
        <v>64</v>
      </c>
      <c r="F29" s="22">
        <v>400.0</v>
      </c>
      <c r="G29" s="23" t="s">
        <v>65</v>
      </c>
      <c r="H29" s="24"/>
      <c r="I29" s="24"/>
      <c r="J29" s="29"/>
      <c r="K29" s="24">
        <v>2207.61</v>
      </c>
      <c r="L29" s="24">
        <v>10.24</v>
      </c>
      <c r="M29" s="24"/>
      <c r="N29" s="24">
        <v>182.95</v>
      </c>
      <c r="O29" s="24"/>
      <c r="P29" s="24">
        <v>22.18</v>
      </c>
      <c r="Q29" s="30">
        <v>23.99</v>
      </c>
      <c r="R29" s="31">
        <v>0.18</v>
      </c>
      <c r="S29" s="31">
        <v>8.51</v>
      </c>
      <c r="T29" s="31">
        <v>0.11</v>
      </c>
      <c r="U29" s="31">
        <v>0.48</v>
      </c>
      <c r="V29" s="31">
        <v>0.16</v>
      </c>
      <c r="W29" s="22">
        <v>409.254</v>
      </c>
      <c r="X29" s="22">
        <v>5.656</v>
      </c>
      <c r="Y29" s="22">
        <v>31.957</v>
      </c>
      <c r="Z29" s="22">
        <v>0.169</v>
      </c>
      <c r="AA29" s="22">
        <v>24.92</v>
      </c>
      <c r="AB29" s="22">
        <v>0.179</v>
      </c>
      <c r="AC29" s="22">
        <v>1859.7</v>
      </c>
      <c r="AD29" s="22">
        <v>156.731</v>
      </c>
      <c r="AE29" s="22">
        <v>8.026</v>
      </c>
      <c r="AF29" s="22">
        <v>0.056</v>
      </c>
      <c r="AG29" s="27">
        <v>1678.199</v>
      </c>
      <c r="AH29" s="27">
        <v>139.635</v>
      </c>
      <c r="AI29" s="27">
        <v>131.97</v>
      </c>
      <c r="AJ29" s="27">
        <v>23.42</v>
      </c>
      <c r="AK29" s="27">
        <v>1531.533</v>
      </c>
      <c r="AL29" s="27">
        <v>115.296</v>
      </c>
      <c r="AM29" s="27">
        <v>526.104</v>
      </c>
      <c r="AN29" s="27">
        <v>63.195</v>
      </c>
      <c r="AO29" s="27">
        <v>2.131</v>
      </c>
      <c r="AP29" s="27">
        <v>0.38</v>
      </c>
      <c r="AQ29" s="27">
        <v>3.154</v>
      </c>
      <c r="AR29" s="12"/>
      <c r="AS29" s="12"/>
      <c r="AT29" s="12"/>
      <c r="AU29" s="12">
        <f t="shared" si="14"/>
        <v>0</v>
      </c>
      <c r="AV29" s="12">
        <f t="shared" si="15"/>
        <v>4165.301887</v>
      </c>
      <c r="AW29" s="12">
        <f t="shared" si="16"/>
        <v>0.001177011494</v>
      </c>
      <c r="AX29" s="12"/>
      <c r="AY29" s="12">
        <f t="shared" si="17"/>
        <v>17.25943396</v>
      </c>
      <c r="AZ29" s="12"/>
      <c r="BA29" s="12">
        <f t="shared" si="18"/>
        <v>0.4853391685</v>
      </c>
      <c r="BB29" s="28"/>
      <c r="BC29" s="28"/>
      <c r="BD29" s="28"/>
      <c r="BE29" s="28"/>
      <c r="BF29" s="28"/>
      <c r="BG29" s="28"/>
      <c r="BH29" s="28"/>
    </row>
    <row r="30" ht="12.75" customHeight="1">
      <c r="A30" s="21" t="s">
        <v>85</v>
      </c>
      <c r="B30" s="12" t="s">
        <v>87</v>
      </c>
      <c r="C30" s="22">
        <v>16.5</v>
      </c>
      <c r="D30" s="21" t="s">
        <v>63</v>
      </c>
      <c r="E30" s="12" t="s">
        <v>64</v>
      </c>
      <c r="F30" s="22">
        <v>400.0</v>
      </c>
      <c r="G30" s="23" t="s">
        <v>65</v>
      </c>
      <c r="H30" s="24"/>
      <c r="I30" s="24"/>
      <c r="J30" s="24">
        <v>41.33</v>
      </c>
      <c r="K30" s="24">
        <v>971.74</v>
      </c>
      <c r="L30" s="24">
        <v>4.63</v>
      </c>
      <c r="M30" s="24"/>
      <c r="N30" s="24">
        <v>39.55</v>
      </c>
      <c r="O30" s="24"/>
      <c r="P30" s="24">
        <v>20.48</v>
      </c>
      <c r="Q30" s="30">
        <v>24.78</v>
      </c>
      <c r="R30" s="31">
        <v>1.09</v>
      </c>
      <c r="S30" s="31">
        <v>8.56</v>
      </c>
      <c r="T30" s="31">
        <v>0.11</v>
      </c>
      <c r="U30" s="31">
        <v>0.53</v>
      </c>
      <c r="V30" s="31">
        <v>0.16</v>
      </c>
      <c r="W30" s="22">
        <v>409.254</v>
      </c>
      <c r="X30" s="22">
        <v>5.656</v>
      </c>
      <c r="Y30" s="22">
        <v>31.957</v>
      </c>
      <c r="Z30" s="22">
        <v>0.169</v>
      </c>
      <c r="AA30" s="22">
        <v>24.92</v>
      </c>
      <c r="AB30" s="22">
        <v>0.179</v>
      </c>
      <c r="AC30" s="22">
        <v>1859.7</v>
      </c>
      <c r="AD30" s="22">
        <v>156.731</v>
      </c>
      <c r="AE30" s="22">
        <v>8.026</v>
      </c>
      <c r="AF30" s="22">
        <v>0.056</v>
      </c>
      <c r="AG30" s="27">
        <v>1678.199</v>
      </c>
      <c r="AH30" s="27">
        <v>139.635</v>
      </c>
      <c r="AI30" s="27">
        <v>131.97</v>
      </c>
      <c r="AJ30" s="27">
        <v>23.42</v>
      </c>
      <c r="AK30" s="27">
        <v>1531.533</v>
      </c>
      <c r="AL30" s="27">
        <v>115.296</v>
      </c>
      <c r="AM30" s="27">
        <v>526.104</v>
      </c>
      <c r="AN30" s="27">
        <v>63.195</v>
      </c>
      <c r="AO30" s="27">
        <v>2.131</v>
      </c>
      <c r="AP30" s="27">
        <v>0.38</v>
      </c>
      <c r="AQ30" s="27">
        <v>3.154</v>
      </c>
      <c r="AR30" s="12"/>
      <c r="AS30" s="12"/>
      <c r="AT30" s="12"/>
      <c r="AU30" s="12">
        <f t="shared" si="14"/>
        <v>0.008056530214</v>
      </c>
      <c r="AV30" s="12">
        <f t="shared" si="15"/>
        <v>1833.471698</v>
      </c>
      <c r="AW30" s="12">
        <f t="shared" si="16"/>
        <v>0.000532183908</v>
      </c>
      <c r="AX30" s="12"/>
      <c r="AY30" s="12">
        <f t="shared" si="17"/>
        <v>3.731132075</v>
      </c>
      <c r="AZ30" s="12"/>
      <c r="BA30" s="12">
        <f t="shared" si="18"/>
        <v>0.4481400438</v>
      </c>
      <c r="BB30" s="28"/>
      <c r="BC30" s="28"/>
      <c r="BD30" s="28"/>
      <c r="BE30" s="28"/>
      <c r="BF30" s="28"/>
      <c r="BG30" s="28"/>
      <c r="BH30" s="28"/>
    </row>
    <row r="31" ht="12.75" customHeight="1">
      <c r="A31" s="21" t="s">
        <v>85</v>
      </c>
      <c r="B31" s="12" t="s">
        <v>88</v>
      </c>
      <c r="C31" s="22">
        <v>24.9</v>
      </c>
      <c r="D31" s="21" t="s">
        <v>63</v>
      </c>
      <c r="E31" s="12" t="s">
        <v>64</v>
      </c>
      <c r="F31" s="22">
        <v>600.0</v>
      </c>
      <c r="G31" s="23" t="s">
        <v>65</v>
      </c>
      <c r="H31" s="24"/>
      <c r="I31" s="24"/>
      <c r="J31" s="24">
        <v>59.91</v>
      </c>
      <c r="K31" s="24">
        <v>406.14</v>
      </c>
      <c r="L31" s="24">
        <v>5.03</v>
      </c>
      <c r="M31" s="24"/>
      <c r="N31" s="24"/>
      <c r="O31" s="24"/>
      <c r="P31" s="24">
        <v>13.98</v>
      </c>
      <c r="Q31" s="30">
        <v>27.7</v>
      </c>
      <c r="R31" s="31">
        <v>2.1</v>
      </c>
      <c r="S31" s="31">
        <v>8.74</v>
      </c>
      <c r="T31" s="31">
        <v>0.11</v>
      </c>
      <c r="U31" s="31">
        <v>0.89</v>
      </c>
      <c r="V31" s="31">
        <v>0.22</v>
      </c>
      <c r="W31" s="22">
        <v>605.668</v>
      </c>
      <c r="X31" s="22">
        <v>7.259</v>
      </c>
      <c r="Y31" s="22">
        <v>31.776</v>
      </c>
      <c r="Z31" s="22">
        <v>0.148</v>
      </c>
      <c r="AA31" s="22">
        <v>25.0</v>
      </c>
      <c r="AB31" s="22">
        <v>0.141</v>
      </c>
      <c r="AC31" s="22">
        <v>1848.866</v>
      </c>
      <c r="AD31" s="22">
        <v>130.978</v>
      </c>
      <c r="AE31" s="22">
        <v>7.853</v>
      </c>
      <c r="AF31" s="22">
        <v>0.096</v>
      </c>
      <c r="AG31" s="27">
        <v>1732.449</v>
      </c>
      <c r="AH31" s="27">
        <v>119.265</v>
      </c>
      <c r="AI31" s="27">
        <v>94.401</v>
      </c>
      <c r="AJ31" s="27">
        <v>24.063</v>
      </c>
      <c r="AK31" s="27">
        <v>1614.648</v>
      </c>
      <c r="AL31" s="27">
        <v>88.247</v>
      </c>
      <c r="AM31" s="27">
        <v>839.087</v>
      </c>
      <c r="AN31" s="27">
        <v>171.267</v>
      </c>
      <c r="AO31" s="27">
        <v>1.526</v>
      </c>
      <c r="AP31" s="27">
        <v>0.388</v>
      </c>
      <c r="AQ31" s="27">
        <v>2.259</v>
      </c>
      <c r="AR31" s="12"/>
      <c r="AS31" s="12"/>
      <c r="AT31" s="12"/>
      <c r="AU31" s="12">
        <f t="shared" si="14"/>
        <v>0.01167836257</v>
      </c>
      <c r="AV31" s="12">
        <f t="shared" si="15"/>
        <v>766.3018868</v>
      </c>
      <c r="AW31" s="12">
        <f t="shared" si="16"/>
        <v>0.0005781609195</v>
      </c>
      <c r="AX31" s="12"/>
      <c r="AY31" s="12"/>
      <c r="AZ31" s="12"/>
      <c r="BA31" s="12">
        <f t="shared" si="18"/>
        <v>0.3059080963</v>
      </c>
      <c r="BB31" s="28"/>
      <c r="BC31" s="28"/>
      <c r="BD31" s="28"/>
      <c r="BE31" s="28"/>
      <c r="BF31" s="28"/>
      <c r="BG31" s="28"/>
      <c r="BH31" s="28"/>
    </row>
    <row r="32" ht="12.75" customHeight="1">
      <c r="A32" s="21" t="s">
        <v>85</v>
      </c>
      <c r="B32" s="12" t="s">
        <v>89</v>
      </c>
      <c r="C32" s="22">
        <v>16.7</v>
      </c>
      <c r="D32" s="21" t="s">
        <v>63</v>
      </c>
      <c r="E32" s="12" t="s">
        <v>64</v>
      </c>
      <c r="F32" s="22">
        <v>600.0</v>
      </c>
      <c r="G32" s="23" t="s">
        <v>65</v>
      </c>
      <c r="H32" s="24"/>
      <c r="I32" s="24"/>
      <c r="J32" s="24">
        <v>52.61</v>
      </c>
      <c r="K32" s="24">
        <v>366.06</v>
      </c>
      <c r="L32" s="24">
        <v>4.96</v>
      </c>
      <c r="M32" s="24"/>
      <c r="N32" s="24"/>
      <c r="O32" s="24"/>
      <c r="P32" s="24">
        <v>11.73</v>
      </c>
      <c r="Q32" s="30">
        <v>23.06</v>
      </c>
      <c r="R32" s="31">
        <v>1.13</v>
      </c>
      <c r="S32" s="31">
        <v>8.45</v>
      </c>
      <c r="T32" s="31">
        <v>0.11</v>
      </c>
      <c r="U32" s="31">
        <v>0.6</v>
      </c>
      <c r="V32" s="31">
        <v>0.22</v>
      </c>
      <c r="W32" s="22">
        <v>605.668</v>
      </c>
      <c r="X32" s="22">
        <v>7.259</v>
      </c>
      <c r="Y32" s="22">
        <v>31.776</v>
      </c>
      <c r="Z32" s="22">
        <v>0.148</v>
      </c>
      <c r="AA32" s="22">
        <v>25.0</v>
      </c>
      <c r="AB32" s="22">
        <v>0.141</v>
      </c>
      <c r="AC32" s="22">
        <v>1848.866</v>
      </c>
      <c r="AD32" s="22">
        <v>130.978</v>
      </c>
      <c r="AE32" s="22">
        <v>7.853</v>
      </c>
      <c r="AF32" s="22">
        <v>0.096</v>
      </c>
      <c r="AG32" s="27">
        <v>1732.449</v>
      </c>
      <c r="AH32" s="27">
        <v>119.265</v>
      </c>
      <c r="AI32" s="27">
        <v>94.401</v>
      </c>
      <c r="AJ32" s="27">
        <v>24.063</v>
      </c>
      <c r="AK32" s="27">
        <v>1614.648</v>
      </c>
      <c r="AL32" s="27">
        <v>88.247</v>
      </c>
      <c r="AM32" s="27">
        <v>839.087</v>
      </c>
      <c r="AN32" s="27">
        <v>171.267</v>
      </c>
      <c r="AO32" s="27">
        <v>1.526</v>
      </c>
      <c r="AP32" s="27">
        <v>0.388</v>
      </c>
      <c r="AQ32" s="27">
        <v>2.259</v>
      </c>
      <c r="AR32" s="12"/>
      <c r="AS32" s="12"/>
      <c r="AT32" s="12"/>
      <c r="AU32" s="12">
        <f t="shared" si="14"/>
        <v>0.01025536062</v>
      </c>
      <c r="AV32" s="12">
        <f t="shared" si="15"/>
        <v>690.6792453</v>
      </c>
      <c r="AW32" s="12">
        <f t="shared" si="16"/>
        <v>0.0005701149425</v>
      </c>
      <c r="AX32" s="12"/>
      <c r="AY32" s="12"/>
      <c r="AZ32" s="12"/>
      <c r="BA32" s="12">
        <f t="shared" si="18"/>
        <v>0.2566739606</v>
      </c>
      <c r="BB32" s="28"/>
      <c r="BC32" s="28"/>
      <c r="BD32" s="28"/>
      <c r="BE32" s="28"/>
      <c r="BF32" s="28"/>
      <c r="BG32" s="28"/>
      <c r="BH32" s="28"/>
    </row>
    <row r="33" ht="12.75" customHeight="1">
      <c r="A33" s="21" t="s">
        <v>85</v>
      </c>
      <c r="B33" s="12" t="s">
        <v>90</v>
      </c>
      <c r="C33" s="22">
        <v>16.6</v>
      </c>
      <c r="D33" s="21" t="s">
        <v>63</v>
      </c>
      <c r="E33" s="12" t="s">
        <v>64</v>
      </c>
      <c r="F33" s="22">
        <v>900.0</v>
      </c>
      <c r="G33" s="23" t="s">
        <v>65</v>
      </c>
      <c r="H33" s="24"/>
      <c r="I33" s="24"/>
      <c r="J33" s="29"/>
      <c r="K33" s="24">
        <v>932.65</v>
      </c>
      <c r="L33" s="24">
        <v>7.59</v>
      </c>
      <c r="M33" s="24"/>
      <c r="N33" s="24">
        <v>63.19</v>
      </c>
      <c r="O33" s="24"/>
      <c r="P33" s="24">
        <v>24.08</v>
      </c>
      <c r="Q33" s="30">
        <v>20.67</v>
      </c>
      <c r="R33" s="31">
        <v>0.82</v>
      </c>
      <c r="S33" s="31">
        <v>8.28</v>
      </c>
      <c r="T33" s="31">
        <v>0.13</v>
      </c>
      <c r="U33" s="31">
        <v>0.56</v>
      </c>
      <c r="V33" s="31">
        <v>0.17</v>
      </c>
      <c r="W33" s="22">
        <v>902.99</v>
      </c>
      <c r="X33" s="22">
        <v>11.736</v>
      </c>
      <c r="Y33" s="22">
        <v>32.056</v>
      </c>
      <c r="Z33" s="22">
        <v>0.969</v>
      </c>
      <c r="AA33" s="22">
        <v>24.96</v>
      </c>
      <c r="AB33" s="22">
        <v>0.152</v>
      </c>
      <c r="AC33" s="22">
        <v>1816.838</v>
      </c>
      <c r="AD33" s="22">
        <v>161.943</v>
      </c>
      <c r="AE33" s="22">
        <v>7.718</v>
      </c>
      <c r="AF33" s="22">
        <v>0.057</v>
      </c>
      <c r="AG33" s="27">
        <v>1744.118</v>
      </c>
      <c r="AH33" s="27">
        <v>154.982</v>
      </c>
      <c r="AI33" s="27">
        <v>70.193</v>
      </c>
      <c r="AJ33" s="27">
        <v>15.75</v>
      </c>
      <c r="AK33" s="27">
        <v>1641.947</v>
      </c>
      <c r="AL33" s="27">
        <v>133.578</v>
      </c>
      <c r="AM33" s="27">
        <v>1146.209</v>
      </c>
      <c r="AN33" s="27">
        <v>124.218</v>
      </c>
      <c r="AO33" s="27">
        <v>1.132</v>
      </c>
      <c r="AP33" s="27">
        <v>0.247</v>
      </c>
      <c r="AQ33" s="27">
        <v>1.675</v>
      </c>
      <c r="AR33" s="12"/>
      <c r="AS33" s="12"/>
      <c r="AT33" s="12"/>
      <c r="AU33" s="12"/>
      <c r="AV33" s="12">
        <f t="shared" si="15"/>
        <v>1759.716981</v>
      </c>
      <c r="AW33" s="12">
        <f t="shared" si="16"/>
        <v>0.0008724137931</v>
      </c>
      <c r="AX33" s="12"/>
      <c r="AY33" s="12">
        <f t="shared" ref="AY33:AY38" si="19">N33/10.6</f>
        <v>5.961320755</v>
      </c>
      <c r="AZ33" s="12"/>
      <c r="BA33" s="12">
        <f t="shared" si="18"/>
        <v>0.5269146608</v>
      </c>
      <c r="BB33" s="28"/>
      <c r="BC33" s="28"/>
      <c r="BD33" s="28"/>
      <c r="BE33" s="28"/>
      <c r="BF33" s="28"/>
      <c r="BG33" s="28"/>
      <c r="BH33" s="28"/>
    </row>
    <row r="34" ht="12.75" customHeight="1">
      <c r="A34" s="21" t="s">
        <v>85</v>
      </c>
      <c r="B34" s="12" t="s">
        <v>81</v>
      </c>
      <c r="C34" s="22">
        <v>32.2</v>
      </c>
      <c r="D34" s="21" t="s">
        <v>63</v>
      </c>
      <c r="E34" s="12" t="s">
        <v>64</v>
      </c>
      <c r="F34" s="22">
        <v>900.0</v>
      </c>
      <c r="G34" s="23" t="s">
        <v>65</v>
      </c>
      <c r="H34" s="24"/>
      <c r="I34" s="24"/>
      <c r="J34" s="24">
        <v>58.34</v>
      </c>
      <c r="K34" s="24">
        <v>540.19</v>
      </c>
      <c r="L34" s="24">
        <v>5.08</v>
      </c>
      <c r="M34" s="24"/>
      <c r="N34" s="24">
        <v>39.18</v>
      </c>
      <c r="O34" s="24"/>
      <c r="P34" s="24">
        <v>21.36</v>
      </c>
      <c r="Q34" s="30">
        <v>21.04</v>
      </c>
      <c r="R34" s="31">
        <v>0.84</v>
      </c>
      <c r="S34" s="31">
        <v>8.31</v>
      </c>
      <c r="T34" s="31">
        <v>0.12</v>
      </c>
      <c r="U34" s="31">
        <v>0.59</v>
      </c>
      <c r="V34" s="31">
        <v>0.17</v>
      </c>
      <c r="W34" s="22">
        <v>902.99</v>
      </c>
      <c r="X34" s="22">
        <v>11.736</v>
      </c>
      <c r="Y34" s="22">
        <v>32.056</v>
      </c>
      <c r="Z34" s="22">
        <v>0.969</v>
      </c>
      <c r="AA34" s="22">
        <v>24.96</v>
      </c>
      <c r="AB34" s="22">
        <v>0.152</v>
      </c>
      <c r="AC34" s="22">
        <v>1816.838</v>
      </c>
      <c r="AD34" s="22">
        <v>161.943</v>
      </c>
      <c r="AE34" s="22">
        <v>7.718</v>
      </c>
      <c r="AF34" s="22">
        <v>0.057</v>
      </c>
      <c r="AG34" s="27">
        <v>1744.118</v>
      </c>
      <c r="AH34" s="27">
        <v>154.982</v>
      </c>
      <c r="AI34" s="27">
        <v>70.193</v>
      </c>
      <c r="AJ34" s="27">
        <v>15.75</v>
      </c>
      <c r="AK34" s="27">
        <v>1641.947</v>
      </c>
      <c r="AL34" s="27">
        <v>133.578</v>
      </c>
      <c r="AM34" s="27">
        <v>1146.209</v>
      </c>
      <c r="AN34" s="27">
        <v>124.218</v>
      </c>
      <c r="AO34" s="27">
        <v>1.132</v>
      </c>
      <c r="AP34" s="27">
        <v>0.247</v>
      </c>
      <c r="AQ34" s="27">
        <v>1.675</v>
      </c>
      <c r="AR34" s="12"/>
      <c r="AS34" s="12"/>
      <c r="AT34" s="12"/>
      <c r="AU34" s="12">
        <f t="shared" ref="AU34:AU38" si="20">J34/5130</f>
        <v>0.01137231969</v>
      </c>
      <c r="AV34" s="12">
        <f t="shared" si="15"/>
        <v>1019.226415</v>
      </c>
      <c r="AW34" s="12">
        <f t="shared" si="16"/>
        <v>0.000583908046</v>
      </c>
      <c r="AX34" s="12"/>
      <c r="AY34" s="12">
        <f t="shared" si="19"/>
        <v>3.696226415</v>
      </c>
      <c r="AZ34" s="12"/>
      <c r="BA34" s="12">
        <f t="shared" si="18"/>
        <v>0.4673960613</v>
      </c>
      <c r="BB34" s="28"/>
      <c r="BC34" s="28"/>
      <c r="BD34" s="28"/>
      <c r="BE34" s="28"/>
      <c r="BF34" s="28"/>
      <c r="BG34" s="28"/>
      <c r="BH34" s="28"/>
    </row>
    <row r="35" ht="12.75" customHeight="1">
      <c r="A35" s="21" t="s">
        <v>85</v>
      </c>
      <c r="B35" s="12" t="s">
        <v>82</v>
      </c>
      <c r="C35" s="22">
        <v>33.6</v>
      </c>
      <c r="D35" s="21" t="s">
        <v>63</v>
      </c>
      <c r="E35" s="12" t="s">
        <v>64</v>
      </c>
      <c r="F35" s="22">
        <v>900.0</v>
      </c>
      <c r="G35" s="23" t="s">
        <v>65</v>
      </c>
      <c r="H35" s="24"/>
      <c r="I35" s="24"/>
      <c r="J35" s="24">
        <v>48.85</v>
      </c>
      <c r="K35" s="24">
        <v>752.46</v>
      </c>
      <c r="L35" s="24">
        <v>5.01</v>
      </c>
      <c r="M35" s="24"/>
      <c r="N35" s="24">
        <v>118.44</v>
      </c>
      <c r="O35" s="24"/>
      <c r="P35" s="24">
        <v>13.87</v>
      </c>
      <c r="Q35" s="30">
        <v>28.04</v>
      </c>
      <c r="R35" s="31">
        <v>1.74</v>
      </c>
      <c r="S35" s="31">
        <v>8.77</v>
      </c>
      <c r="T35" s="31">
        <v>0.11</v>
      </c>
      <c r="U35" s="31">
        <v>1.05</v>
      </c>
      <c r="V35" s="31">
        <v>0.16</v>
      </c>
      <c r="W35" s="22">
        <v>902.99</v>
      </c>
      <c r="X35" s="22">
        <v>11.736</v>
      </c>
      <c r="Y35" s="22">
        <v>32.056</v>
      </c>
      <c r="Z35" s="22">
        <v>0.969</v>
      </c>
      <c r="AA35" s="22">
        <v>24.96</v>
      </c>
      <c r="AB35" s="22">
        <v>0.152</v>
      </c>
      <c r="AC35" s="22">
        <v>1816.838</v>
      </c>
      <c r="AD35" s="22">
        <v>161.943</v>
      </c>
      <c r="AE35" s="22">
        <v>7.718</v>
      </c>
      <c r="AF35" s="22">
        <v>0.057</v>
      </c>
      <c r="AG35" s="27">
        <v>1744.118</v>
      </c>
      <c r="AH35" s="27">
        <v>154.982</v>
      </c>
      <c r="AI35" s="27">
        <v>70.193</v>
      </c>
      <c r="AJ35" s="27">
        <v>15.75</v>
      </c>
      <c r="AK35" s="27">
        <v>1641.947</v>
      </c>
      <c r="AL35" s="27">
        <v>133.578</v>
      </c>
      <c r="AM35" s="27">
        <v>1146.209</v>
      </c>
      <c r="AN35" s="27">
        <v>124.218</v>
      </c>
      <c r="AO35" s="27">
        <v>1.132</v>
      </c>
      <c r="AP35" s="27">
        <v>0.247</v>
      </c>
      <c r="AQ35" s="27">
        <v>1.675</v>
      </c>
      <c r="AR35" s="12"/>
      <c r="AS35" s="12"/>
      <c r="AT35" s="12"/>
      <c r="AU35" s="12">
        <f t="shared" si="20"/>
        <v>0.009522417154</v>
      </c>
      <c r="AV35" s="12">
        <f t="shared" si="15"/>
        <v>1419.735849</v>
      </c>
      <c r="AW35" s="12">
        <f t="shared" si="16"/>
        <v>0.000575862069</v>
      </c>
      <c r="AX35" s="12"/>
      <c r="AY35" s="12">
        <f t="shared" si="19"/>
        <v>11.17358491</v>
      </c>
      <c r="AZ35" s="12"/>
      <c r="BA35" s="12">
        <f t="shared" si="18"/>
        <v>0.3035010941</v>
      </c>
      <c r="BB35" s="28"/>
      <c r="BC35" s="28"/>
      <c r="BD35" s="28"/>
      <c r="BE35" s="28"/>
      <c r="BF35" s="28"/>
      <c r="BG35" s="28"/>
      <c r="BH35" s="28"/>
    </row>
    <row r="36" ht="12.75" customHeight="1">
      <c r="A36" s="21" t="s">
        <v>85</v>
      </c>
      <c r="B36" s="12" t="s">
        <v>74</v>
      </c>
      <c r="C36" s="22">
        <v>36.1</v>
      </c>
      <c r="D36" s="21" t="s">
        <v>63</v>
      </c>
      <c r="E36" s="12" t="s">
        <v>64</v>
      </c>
      <c r="F36" s="22">
        <v>2850.0</v>
      </c>
      <c r="G36" s="23" t="s">
        <v>65</v>
      </c>
      <c r="H36" s="24"/>
      <c r="I36" s="24"/>
      <c r="J36" s="24">
        <v>59.34</v>
      </c>
      <c r="K36" s="24">
        <v>1812.11</v>
      </c>
      <c r="L36" s="24">
        <v>5.94</v>
      </c>
      <c r="M36" s="24"/>
      <c r="N36" s="24">
        <v>67.33</v>
      </c>
      <c r="O36" s="24"/>
      <c r="P36" s="24">
        <v>18.05</v>
      </c>
      <c r="Q36" s="30">
        <v>21.44</v>
      </c>
      <c r="R36" s="31"/>
      <c r="S36" s="31">
        <v>8.34</v>
      </c>
      <c r="T36" s="31">
        <v>0.12</v>
      </c>
      <c r="U36" s="31">
        <v>1.03</v>
      </c>
      <c r="V36" s="31">
        <v>0.14</v>
      </c>
      <c r="W36" s="22">
        <v>2856.004</v>
      </c>
      <c r="X36" s="22">
        <v>53.733</v>
      </c>
      <c r="Y36" s="22">
        <v>31.885</v>
      </c>
      <c r="Z36" s="22">
        <v>0.187</v>
      </c>
      <c r="AA36" s="22">
        <v>25.06</v>
      </c>
      <c r="AB36" s="22">
        <v>0.114</v>
      </c>
      <c r="AC36" s="22">
        <v>1816.566</v>
      </c>
      <c r="AD36" s="22">
        <v>171.211</v>
      </c>
      <c r="AE36" s="22">
        <v>7.311</v>
      </c>
      <c r="AF36" s="22">
        <v>0.035</v>
      </c>
      <c r="AG36" s="27">
        <v>1860.0</v>
      </c>
      <c r="AH36" s="27">
        <v>169.234</v>
      </c>
      <c r="AI36" s="27">
        <v>28.941</v>
      </c>
      <c r="AJ36" s="27">
        <v>4.613</v>
      </c>
      <c r="AK36" s="27">
        <v>1744.706</v>
      </c>
      <c r="AL36" s="27">
        <v>161.735</v>
      </c>
      <c r="AM36" s="27">
        <v>3102.662</v>
      </c>
      <c r="AN36" s="27">
        <v>217.404</v>
      </c>
      <c r="AO36" s="27">
        <v>0.468</v>
      </c>
      <c r="AP36" s="27">
        <v>0.074</v>
      </c>
      <c r="AQ36" s="27">
        <v>0.692</v>
      </c>
      <c r="AR36" s="12"/>
      <c r="AS36" s="12"/>
      <c r="AT36" s="12"/>
      <c r="AU36" s="12">
        <f t="shared" si="20"/>
        <v>0.01156725146</v>
      </c>
      <c r="AV36" s="12">
        <f t="shared" si="15"/>
        <v>3419.075472</v>
      </c>
      <c r="AW36" s="12">
        <f t="shared" si="16"/>
        <v>0.0006827586207</v>
      </c>
      <c r="AX36" s="12"/>
      <c r="AY36" s="12">
        <f t="shared" si="19"/>
        <v>6.351886792</v>
      </c>
      <c r="AZ36" s="12"/>
      <c r="BA36" s="12">
        <f t="shared" si="18"/>
        <v>0.3949671772</v>
      </c>
      <c r="BB36" s="28"/>
      <c r="BC36" s="28"/>
      <c r="BD36" s="28"/>
      <c r="BE36" s="28"/>
      <c r="BF36" s="28"/>
      <c r="BG36" s="28"/>
      <c r="BH36" s="28"/>
    </row>
    <row r="37" ht="12.75" customHeight="1">
      <c r="A37" s="21" t="s">
        <v>85</v>
      </c>
      <c r="B37" s="12" t="s">
        <v>83</v>
      </c>
      <c r="C37" s="22">
        <v>52.3</v>
      </c>
      <c r="D37" s="21" t="s">
        <v>63</v>
      </c>
      <c r="E37" s="12" t="s">
        <v>64</v>
      </c>
      <c r="F37" s="22">
        <v>2850.0</v>
      </c>
      <c r="G37" s="23" t="s">
        <v>65</v>
      </c>
      <c r="H37" s="24"/>
      <c r="I37" s="24"/>
      <c r="J37" s="24">
        <v>32.34</v>
      </c>
      <c r="K37" s="24">
        <v>993.22</v>
      </c>
      <c r="L37" s="24">
        <v>4.07</v>
      </c>
      <c r="M37" s="24"/>
      <c r="N37" s="24">
        <v>47.23</v>
      </c>
      <c r="O37" s="24"/>
      <c r="P37" s="24">
        <v>10.03</v>
      </c>
      <c r="Q37" s="30">
        <v>22.29</v>
      </c>
      <c r="R37" s="31">
        <v>1.19</v>
      </c>
      <c r="S37" s="31">
        <v>8.4</v>
      </c>
      <c r="T37" s="31">
        <v>0.12</v>
      </c>
      <c r="U37" s="31">
        <v>1.09</v>
      </c>
      <c r="V37" s="31">
        <v>0.14</v>
      </c>
      <c r="W37" s="22">
        <v>2856.004</v>
      </c>
      <c r="X37" s="22">
        <v>53.733</v>
      </c>
      <c r="Y37" s="22">
        <v>31.885</v>
      </c>
      <c r="Z37" s="22">
        <v>0.187</v>
      </c>
      <c r="AA37" s="22">
        <v>25.06</v>
      </c>
      <c r="AB37" s="22">
        <v>0.114</v>
      </c>
      <c r="AC37" s="22">
        <v>1816.566</v>
      </c>
      <c r="AD37" s="22">
        <v>171.211</v>
      </c>
      <c r="AE37" s="22">
        <v>7.311</v>
      </c>
      <c r="AF37" s="22">
        <v>0.035</v>
      </c>
      <c r="AG37" s="27">
        <v>1860.0</v>
      </c>
      <c r="AH37" s="27">
        <v>169.234</v>
      </c>
      <c r="AI37" s="27">
        <v>28.941</v>
      </c>
      <c r="AJ37" s="27">
        <v>4.613</v>
      </c>
      <c r="AK37" s="27">
        <v>1744.706</v>
      </c>
      <c r="AL37" s="27">
        <v>161.735</v>
      </c>
      <c r="AM37" s="27">
        <v>3102.662</v>
      </c>
      <c r="AN37" s="27">
        <v>217.404</v>
      </c>
      <c r="AO37" s="27">
        <v>0.468</v>
      </c>
      <c r="AP37" s="27">
        <v>0.074</v>
      </c>
      <c r="AQ37" s="27">
        <v>0.692</v>
      </c>
      <c r="AR37" s="12"/>
      <c r="AS37" s="12"/>
      <c r="AT37" s="12"/>
      <c r="AU37" s="12">
        <f t="shared" si="20"/>
        <v>0.006304093567</v>
      </c>
      <c r="AV37" s="12">
        <f t="shared" si="15"/>
        <v>1874</v>
      </c>
      <c r="AW37" s="12">
        <f t="shared" si="16"/>
        <v>0.000467816092</v>
      </c>
      <c r="AX37" s="12"/>
      <c r="AY37" s="12">
        <f t="shared" si="19"/>
        <v>4.455660377</v>
      </c>
      <c r="AZ37" s="12"/>
      <c r="BA37" s="12">
        <f t="shared" si="18"/>
        <v>0.2194748359</v>
      </c>
      <c r="BB37" s="28"/>
      <c r="BC37" s="28"/>
      <c r="BD37" s="28"/>
      <c r="BE37" s="28"/>
      <c r="BF37" s="28"/>
      <c r="BG37" s="28"/>
      <c r="BH37" s="28"/>
    </row>
    <row r="38" ht="12.75" customHeight="1">
      <c r="A38" s="21" t="s">
        <v>85</v>
      </c>
      <c r="B38" s="12" t="s">
        <v>91</v>
      </c>
      <c r="C38" s="22">
        <v>25.0</v>
      </c>
      <c r="D38" s="21" t="s">
        <v>63</v>
      </c>
      <c r="E38" s="12" t="s">
        <v>64</v>
      </c>
      <c r="F38" s="22">
        <v>2850.0</v>
      </c>
      <c r="G38" s="23" t="s">
        <v>65</v>
      </c>
      <c r="H38" s="24"/>
      <c r="I38" s="24"/>
      <c r="J38" s="24">
        <v>66.01</v>
      </c>
      <c r="K38" s="24">
        <v>1234.44</v>
      </c>
      <c r="L38" s="24">
        <v>5.0</v>
      </c>
      <c r="M38" s="24"/>
      <c r="N38" s="24">
        <v>27.03</v>
      </c>
      <c r="O38" s="24"/>
      <c r="P38" s="24">
        <v>20.09</v>
      </c>
      <c r="Q38" s="30">
        <v>20.78</v>
      </c>
      <c r="R38" s="31">
        <v>0.24</v>
      </c>
      <c r="S38" s="31">
        <v>8.29</v>
      </c>
      <c r="T38" s="31">
        <v>0.13</v>
      </c>
      <c r="U38" s="31">
        <v>0.98</v>
      </c>
      <c r="V38" s="31">
        <v>0.15</v>
      </c>
      <c r="W38" s="22">
        <v>2856.004</v>
      </c>
      <c r="X38" s="22">
        <v>53.733</v>
      </c>
      <c r="Y38" s="22">
        <v>31.885</v>
      </c>
      <c r="Z38" s="22">
        <v>0.187</v>
      </c>
      <c r="AA38" s="22">
        <v>25.06</v>
      </c>
      <c r="AB38" s="22">
        <v>0.114</v>
      </c>
      <c r="AC38" s="22">
        <v>1816.566</v>
      </c>
      <c r="AD38" s="22">
        <v>171.211</v>
      </c>
      <c r="AE38" s="22">
        <v>7.311</v>
      </c>
      <c r="AF38" s="22">
        <v>0.035</v>
      </c>
      <c r="AG38" s="27">
        <v>1860.0</v>
      </c>
      <c r="AH38" s="27">
        <v>169.234</v>
      </c>
      <c r="AI38" s="27">
        <v>28.941</v>
      </c>
      <c r="AJ38" s="27">
        <v>4.613</v>
      </c>
      <c r="AK38" s="27">
        <v>1744.706</v>
      </c>
      <c r="AL38" s="27">
        <v>161.735</v>
      </c>
      <c r="AM38" s="27">
        <v>3102.662</v>
      </c>
      <c r="AN38" s="27">
        <v>217.404</v>
      </c>
      <c r="AO38" s="27">
        <v>0.468</v>
      </c>
      <c r="AP38" s="27">
        <v>0.074</v>
      </c>
      <c r="AQ38" s="27">
        <v>0.692</v>
      </c>
      <c r="AR38" s="12"/>
      <c r="AS38" s="12"/>
      <c r="AT38" s="12"/>
      <c r="AU38" s="12">
        <f t="shared" si="20"/>
        <v>0.01286744639</v>
      </c>
      <c r="AV38" s="12">
        <f t="shared" si="15"/>
        <v>2329.132075</v>
      </c>
      <c r="AW38" s="12">
        <f t="shared" si="16"/>
        <v>0.0005747126437</v>
      </c>
      <c r="AX38" s="12"/>
      <c r="AY38" s="12">
        <f t="shared" si="19"/>
        <v>2.55</v>
      </c>
      <c r="AZ38" s="12"/>
      <c r="BA38" s="12">
        <f t="shared" si="18"/>
        <v>0.4396061269</v>
      </c>
      <c r="BB38" s="28"/>
      <c r="BC38" s="28"/>
      <c r="BD38" s="28"/>
      <c r="BE38" s="28"/>
      <c r="BF38" s="28"/>
      <c r="BG38" s="28"/>
      <c r="BH38" s="28"/>
    </row>
    <row r="39" ht="12.75" customHeight="1">
      <c r="A39" s="12"/>
      <c r="B39" s="12"/>
      <c r="C39" s="22"/>
      <c r="D39" s="22"/>
      <c r="E39" s="22"/>
      <c r="F39" s="22"/>
      <c r="G39" s="23"/>
      <c r="H39" s="24"/>
      <c r="I39" s="24"/>
      <c r="J39" s="24"/>
      <c r="K39" s="24"/>
      <c r="L39" s="24"/>
      <c r="M39" s="24"/>
      <c r="N39" s="24"/>
      <c r="O39" s="24"/>
      <c r="P39" s="25"/>
      <c r="Q39" s="26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28"/>
      <c r="BC39" s="28"/>
      <c r="BD39" s="28"/>
      <c r="BE39" s="28"/>
      <c r="BF39" s="28"/>
      <c r="BG39" s="28"/>
      <c r="BH39" s="28"/>
    </row>
    <row r="40" ht="12.75" customHeight="1">
      <c r="A40" s="21" t="s">
        <v>92</v>
      </c>
      <c r="B40" s="12" t="s">
        <v>93</v>
      </c>
      <c r="C40" s="22">
        <v>1.6</v>
      </c>
      <c r="D40" s="32" t="s">
        <v>94</v>
      </c>
      <c r="E40" s="12" t="s">
        <v>95</v>
      </c>
      <c r="F40" s="22">
        <v>400.0</v>
      </c>
      <c r="G40" s="23" t="s">
        <v>96</v>
      </c>
      <c r="H40" s="24">
        <v>5.82</v>
      </c>
      <c r="I40" s="24">
        <v>15.65</v>
      </c>
      <c r="J40" s="29"/>
      <c r="K40" s="29"/>
      <c r="L40" s="24">
        <v>1.6</v>
      </c>
      <c r="M40" s="24">
        <v>0.02</v>
      </c>
      <c r="N40" s="24">
        <v>2.96</v>
      </c>
      <c r="O40" s="24">
        <v>16.66</v>
      </c>
      <c r="P40" s="25"/>
      <c r="Q40" s="26"/>
      <c r="R40" s="22"/>
      <c r="S40" s="22"/>
      <c r="T40" s="22"/>
      <c r="U40" s="22"/>
      <c r="V40" s="22"/>
      <c r="W40" s="22">
        <v>409.254</v>
      </c>
      <c r="X40" s="22">
        <v>5.656</v>
      </c>
      <c r="Y40" s="22">
        <v>31.839</v>
      </c>
      <c r="Z40" s="22">
        <v>0.088</v>
      </c>
      <c r="AA40" s="22">
        <v>25.12</v>
      </c>
      <c r="AB40" s="22">
        <v>0.11</v>
      </c>
      <c r="AC40" s="22">
        <v>1770.141</v>
      </c>
      <c r="AD40" s="22">
        <v>107.547</v>
      </c>
      <c r="AE40" s="22">
        <v>8.091</v>
      </c>
      <c r="AF40" s="22">
        <v>0.03</v>
      </c>
      <c r="AG40" s="27">
        <v>1568.406</v>
      </c>
      <c r="AH40" s="27">
        <v>100.949</v>
      </c>
      <c r="AI40" s="27">
        <v>140.826</v>
      </c>
      <c r="AJ40" s="27">
        <v>11.554</v>
      </c>
      <c r="AK40" s="27">
        <v>1415.901</v>
      </c>
      <c r="AL40" s="27">
        <v>92.923</v>
      </c>
      <c r="AM40" s="27">
        <v>420.093</v>
      </c>
      <c r="AN40" s="27">
        <v>45.529</v>
      </c>
      <c r="AO40" s="27">
        <v>2.277</v>
      </c>
      <c r="AP40" s="27">
        <v>0.187</v>
      </c>
      <c r="AQ40" s="27">
        <v>3.371</v>
      </c>
      <c r="AR40" s="12"/>
      <c r="AS40" s="12">
        <f t="shared" ref="AS40:AS51" si="21">H40/2520</f>
        <v>0.00230952381</v>
      </c>
      <c r="AT40" s="12">
        <f t="shared" ref="AT40:AT51" si="22">I40/40500</f>
        <v>0.0003864197531</v>
      </c>
      <c r="AU40" s="12"/>
      <c r="AV40" s="12"/>
      <c r="AW40" s="12">
        <f t="shared" ref="AW40:AW63" si="23">L40/8700</f>
        <v>0.000183908046</v>
      </c>
      <c r="AX40" s="12">
        <f t="shared" ref="AX40:AX47" si="24">M40/0.06</f>
        <v>0.3333333333</v>
      </c>
      <c r="AY40" s="12">
        <f t="shared" ref="AY40:AY63" si="25">N40/10.6</f>
        <v>0.279245283</v>
      </c>
      <c r="AZ40" s="12">
        <f t="shared" ref="AZ40:AZ51" si="26">O40/1300</f>
        <v>0.01281538462</v>
      </c>
      <c r="BA40" s="12"/>
      <c r="BB40" s="28"/>
      <c r="BC40" s="12">
        <v>0.2527224473349501</v>
      </c>
      <c r="BD40" s="12">
        <v>0.021296213725355517</v>
      </c>
      <c r="BE40" s="28"/>
      <c r="BF40" s="28"/>
      <c r="BG40" s="28"/>
      <c r="BH40" s="28"/>
    </row>
    <row r="41" ht="12.75" customHeight="1">
      <c r="A41" s="21" t="s">
        <v>92</v>
      </c>
      <c r="B41" s="12" t="s">
        <v>97</v>
      </c>
      <c r="C41" s="22">
        <v>1.3</v>
      </c>
      <c r="D41" s="32" t="s">
        <v>94</v>
      </c>
      <c r="E41" s="12" t="s">
        <v>95</v>
      </c>
      <c r="F41" s="22">
        <v>400.0</v>
      </c>
      <c r="G41" s="23" t="s">
        <v>96</v>
      </c>
      <c r="H41" s="24">
        <v>5.72</v>
      </c>
      <c r="I41" s="24">
        <v>15.89</v>
      </c>
      <c r="J41" s="24">
        <v>0.66</v>
      </c>
      <c r="K41" s="29"/>
      <c r="L41" s="24">
        <v>1.52</v>
      </c>
      <c r="M41" s="24">
        <v>0.01</v>
      </c>
      <c r="N41" s="24">
        <v>2.48</v>
      </c>
      <c r="O41" s="24">
        <v>18.44</v>
      </c>
      <c r="P41" s="25"/>
      <c r="Q41" s="26"/>
      <c r="R41" s="22"/>
      <c r="S41" s="22"/>
      <c r="T41" s="22"/>
      <c r="U41" s="22"/>
      <c r="V41" s="22"/>
      <c r="W41" s="22">
        <v>409.254</v>
      </c>
      <c r="X41" s="22">
        <v>5.656</v>
      </c>
      <c r="Y41" s="22">
        <v>31.839</v>
      </c>
      <c r="Z41" s="22">
        <v>0.088</v>
      </c>
      <c r="AA41" s="22">
        <v>25.12</v>
      </c>
      <c r="AB41" s="22">
        <v>0.11</v>
      </c>
      <c r="AC41" s="22">
        <v>1770.141</v>
      </c>
      <c r="AD41" s="22">
        <v>107.547</v>
      </c>
      <c r="AE41" s="22">
        <v>8.091</v>
      </c>
      <c r="AF41" s="22">
        <v>0.03</v>
      </c>
      <c r="AG41" s="27">
        <v>1568.406</v>
      </c>
      <c r="AH41" s="27">
        <v>100.949</v>
      </c>
      <c r="AI41" s="27">
        <v>140.826</v>
      </c>
      <c r="AJ41" s="27">
        <v>11.554</v>
      </c>
      <c r="AK41" s="27">
        <v>1415.901</v>
      </c>
      <c r="AL41" s="27">
        <v>92.923</v>
      </c>
      <c r="AM41" s="27">
        <v>420.093</v>
      </c>
      <c r="AN41" s="27">
        <v>45.529</v>
      </c>
      <c r="AO41" s="27">
        <v>2.277</v>
      </c>
      <c r="AP41" s="27">
        <v>0.187</v>
      </c>
      <c r="AQ41" s="27">
        <v>3.371</v>
      </c>
      <c r="AR41" s="12"/>
      <c r="AS41" s="12">
        <f t="shared" si="21"/>
        <v>0.00226984127</v>
      </c>
      <c r="AT41" s="12">
        <f t="shared" si="22"/>
        <v>0.000392345679</v>
      </c>
      <c r="AU41" s="12">
        <f t="shared" ref="AU41:AU63" si="27">J41/5130</f>
        <v>0.0001286549708</v>
      </c>
      <c r="AV41" s="12"/>
      <c r="AW41" s="12">
        <f t="shared" si="23"/>
        <v>0.0001747126437</v>
      </c>
      <c r="AX41" s="12">
        <f t="shared" si="24"/>
        <v>0.1666666667</v>
      </c>
      <c r="AY41" s="12">
        <f t="shared" si="25"/>
        <v>0.2339622642</v>
      </c>
      <c r="AZ41" s="12">
        <f t="shared" si="26"/>
        <v>0.01418461538</v>
      </c>
      <c r="BA41" s="12"/>
      <c r="BB41" s="28"/>
      <c r="BC41" s="12">
        <v>0.25671147352675294</v>
      </c>
      <c r="BD41" s="12">
        <v>0.021632357804492585</v>
      </c>
      <c r="BE41" s="28"/>
      <c r="BF41" s="28"/>
      <c r="BG41" s="28"/>
      <c r="BH41" s="28"/>
    </row>
    <row r="42" ht="12.75" customHeight="1">
      <c r="A42" s="21" t="s">
        <v>92</v>
      </c>
      <c r="B42" s="12" t="s">
        <v>98</v>
      </c>
      <c r="C42" s="22">
        <v>1.8</v>
      </c>
      <c r="D42" s="32" t="s">
        <v>94</v>
      </c>
      <c r="E42" s="12" t="s">
        <v>95</v>
      </c>
      <c r="F42" s="22">
        <v>400.0</v>
      </c>
      <c r="G42" s="23" t="s">
        <v>96</v>
      </c>
      <c r="H42" s="24">
        <v>5.94</v>
      </c>
      <c r="I42" s="24">
        <v>12.61</v>
      </c>
      <c r="J42" s="24">
        <v>0.4</v>
      </c>
      <c r="K42" s="24">
        <v>0.89</v>
      </c>
      <c r="L42" s="24">
        <v>1.28</v>
      </c>
      <c r="M42" s="24">
        <v>0.0</v>
      </c>
      <c r="N42" s="24">
        <v>0.91</v>
      </c>
      <c r="O42" s="24">
        <v>12.76</v>
      </c>
      <c r="P42" s="25"/>
      <c r="Q42" s="26"/>
      <c r="R42" s="22"/>
      <c r="S42" s="22"/>
      <c r="T42" s="22"/>
      <c r="U42" s="22"/>
      <c r="V42" s="22"/>
      <c r="W42" s="22">
        <v>409.254</v>
      </c>
      <c r="X42" s="22">
        <v>5.656</v>
      </c>
      <c r="Y42" s="22">
        <v>31.839</v>
      </c>
      <c r="Z42" s="22">
        <v>0.088</v>
      </c>
      <c r="AA42" s="22">
        <v>25.12</v>
      </c>
      <c r="AB42" s="22">
        <v>0.11</v>
      </c>
      <c r="AC42" s="22">
        <v>1770.141</v>
      </c>
      <c r="AD42" s="22">
        <v>107.547</v>
      </c>
      <c r="AE42" s="22">
        <v>8.091</v>
      </c>
      <c r="AF42" s="22">
        <v>0.03</v>
      </c>
      <c r="AG42" s="27">
        <v>1568.406</v>
      </c>
      <c r="AH42" s="27">
        <v>100.949</v>
      </c>
      <c r="AI42" s="27">
        <v>140.826</v>
      </c>
      <c r="AJ42" s="27">
        <v>11.554</v>
      </c>
      <c r="AK42" s="27">
        <v>1415.901</v>
      </c>
      <c r="AL42" s="27">
        <v>92.923</v>
      </c>
      <c r="AM42" s="27">
        <v>420.093</v>
      </c>
      <c r="AN42" s="27">
        <v>45.529</v>
      </c>
      <c r="AO42" s="27">
        <v>2.277</v>
      </c>
      <c r="AP42" s="27">
        <v>0.187</v>
      </c>
      <c r="AQ42" s="27">
        <v>3.371</v>
      </c>
      <c r="AR42" s="12"/>
      <c r="AS42" s="12">
        <f t="shared" si="21"/>
        <v>0.002357142857</v>
      </c>
      <c r="AT42" s="12">
        <f t="shared" si="22"/>
        <v>0.0003113580247</v>
      </c>
      <c r="AU42" s="12">
        <f t="shared" si="27"/>
        <v>0.00007797270955</v>
      </c>
      <c r="AV42" s="12">
        <f t="shared" ref="AV42:AV51" si="28">K42/0.53</f>
        <v>1.679245283</v>
      </c>
      <c r="AW42" s="12">
        <f t="shared" si="23"/>
        <v>0.0001471264368</v>
      </c>
      <c r="AX42" s="12">
        <f t="shared" si="24"/>
        <v>0</v>
      </c>
      <c r="AY42" s="12">
        <f t="shared" si="25"/>
        <v>0.0858490566</v>
      </c>
      <c r="AZ42" s="12">
        <f t="shared" si="26"/>
        <v>0.009815384615</v>
      </c>
      <c r="BA42" s="12"/>
      <c r="BB42" s="28"/>
      <c r="BC42" s="12">
        <v>0.20369354927083327</v>
      </c>
      <c r="BD42" s="12">
        <v>0.01716468562841427</v>
      </c>
      <c r="BE42" s="28"/>
      <c r="BF42" s="28"/>
      <c r="BG42" s="28"/>
      <c r="BH42" s="28"/>
    </row>
    <row r="43" ht="12.75" customHeight="1">
      <c r="A43" s="21" t="s">
        <v>92</v>
      </c>
      <c r="B43" s="12" t="s">
        <v>99</v>
      </c>
      <c r="C43" s="22">
        <v>-0.4</v>
      </c>
      <c r="D43" s="32" t="s">
        <v>94</v>
      </c>
      <c r="E43" s="12" t="s">
        <v>95</v>
      </c>
      <c r="F43" s="22">
        <v>600.0</v>
      </c>
      <c r="G43" s="23" t="s">
        <v>96</v>
      </c>
      <c r="H43" s="24">
        <v>4.61</v>
      </c>
      <c r="I43" s="24">
        <v>14.98</v>
      </c>
      <c r="J43" s="24">
        <v>0.91</v>
      </c>
      <c r="K43" s="24">
        <v>0.67</v>
      </c>
      <c r="L43" s="24">
        <v>1.81</v>
      </c>
      <c r="M43" s="24">
        <v>0.01</v>
      </c>
      <c r="N43" s="24">
        <v>7.77</v>
      </c>
      <c r="O43" s="24">
        <v>9.36</v>
      </c>
      <c r="P43" s="25"/>
      <c r="Q43" s="26"/>
      <c r="R43" s="22"/>
      <c r="S43" s="22"/>
      <c r="T43" s="22"/>
      <c r="U43" s="22"/>
      <c r="V43" s="22"/>
      <c r="W43" s="22">
        <v>605.668</v>
      </c>
      <c r="X43" s="22">
        <v>7.259</v>
      </c>
      <c r="Y43" s="22">
        <v>31.783</v>
      </c>
      <c r="Z43" s="22">
        <v>0.228</v>
      </c>
      <c r="AA43" s="22">
        <v>24.94</v>
      </c>
      <c r="AB43" s="22">
        <v>0.152</v>
      </c>
      <c r="AC43" s="22">
        <v>1797.504</v>
      </c>
      <c r="AD43" s="22">
        <v>141.756</v>
      </c>
      <c r="AE43" s="22">
        <v>7.996</v>
      </c>
      <c r="AF43" s="22">
        <v>0.072</v>
      </c>
      <c r="AG43" s="27">
        <v>1633.564</v>
      </c>
      <c r="AH43" s="27">
        <v>147.124</v>
      </c>
      <c r="AI43" s="27">
        <v>119.285</v>
      </c>
      <c r="AJ43" s="27">
        <v>16.33</v>
      </c>
      <c r="AK43" s="27">
        <v>1498.601</v>
      </c>
      <c r="AL43" s="27">
        <v>144.485</v>
      </c>
      <c r="AM43" s="27">
        <v>560.971</v>
      </c>
      <c r="AN43" s="27">
        <v>137.063</v>
      </c>
      <c r="AO43" s="27">
        <v>1.928</v>
      </c>
      <c r="AP43" s="27">
        <v>0.263</v>
      </c>
      <c r="AQ43" s="27">
        <v>2.853</v>
      </c>
      <c r="AR43" s="12"/>
      <c r="AS43" s="12">
        <f t="shared" si="21"/>
        <v>0.001829365079</v>
      </c>
      <c r="AT43" s="12">
        <f t="shared" si="22"/>
        <v>0.0003698765432</v>
      </c>
      <c r="AU43" s="12">
        <f t="shared" si="27"/>
        <v>0.0001773879142</v>
      </c>
      <c r="AV43" s="12">
        <f t="shared" si="28"/>
        <v>1.264150943</v>
      </c>
      <c r="AW43" s="12">
        <f t="shared" si="23"/>
        <v>0.000208045977</v>
      </c>
      <c r="AX43" s="12">
        <f t="shared" si="24"/>
        <v>0.1666666667</v>
      </c>
      <c r="AY43" s="12">
        <f t="shared" si="25"/>
        <v>0.7330188679</v>
      </c>
      <c r="AZ43" s="12">
        <f t="shared" si="26"/>
        <v>0.0072</v>
      </c>
      <c r="BA43" s="12"/>
      <c r="BB43" s="28"/>
      <c r="BC43" s="12">
        <v>0.2450950322572175</v>
      </c>
      <c r="BD43" s="12">
        <v>0.02244096825233551</v>
      </c>
      <c r="BE43" s="28"/>
      <c r="BF43" s="28"/>
      <c r="BG43" s="28"/>
      <c r="BH43" s="28"/>
    </row>
    <row r="44" ht="12.75" customHeight="1">
      <c r="A44" s="21" t="s">
        <v>92</v>
      </c>
      <c r="B44" s="12" t="s">
        <v>100</v>
      </c>
      <c r="C44" s="22">
        <v>-0.6</v>
      </c>
      <c r="D44" s="32" t="s">
        <v>94</v>
      </c>
      <c r="E44" s="12" t="s">
        <v>95</v>
      </c>
      <c r="F44" s="22">
        <v>600.0</v>
      </c>
      <c r="G44" s="23" t="s">
        <v>96</v>
      </c>
      <c r="H44" s="24">
        <v>3.61</v>
      </c>
      <c r="I44" s="24">
        <v>16.95</v>
      </c>
      <c r="J44" s="24">
        <v>0.95</v>
      </c>
      <c r="K44" s="24">
        <v>0.35</v>
      </c>
      <c r="L44" s="24">
        <v>2.09</v>
      </c>
      <c r="M44" s="24">
        <v>0.01</v>
      </c>
      <c r="N44" s="24">
        <v>8.01</v>
      </c>
      <c r="O44" s="24">
        <v>27.79</v>
      </c>
      <c r="P44" s="25"/>
      <c r="Q44" s="26"/>
      <c r="R44" s="22"/>
      <c r="S44" s="22"/>
      <c r="T44" s="22"/>
      <c r="U44" s="22"/>
      <c r="V44" s="22"/>
      <c r="W44" s="22">
        <v>605.668</v>
      </c>
      <c r="X44" s="22">
        <v>7.259</v>
      </c>
      <c r="Y44" s="22">
        <v>31.783</v>
      </c>
      <c r="Z44" s="22">
        <v>0.228</v>
      </c>
      <c r="AA44" s="22">
        <v>24.94</v>
      </c>
      <c r="AB44" s="22">
        <v>0.152</v>
      </c>
      <c r="AC44" s="22">
        <v>1797.504</v>
      </c>
      <c r="AD44" s="22">
        <v>141.756</v>
      </c>
      <c r="AE44" s="22">
        <v>7.996</v>
      </c>
      <c r="AF44" s="22">
        <v>0.072</v>
      </c>
      <c r="AG44" s="27">
        <v>1633.564</v>
      </c>
      <c r="AH44" s="27">
        <v>147.124</v>
      </c>
      <c r="AI44" s="27">
        <v>119.285</v>
      </c>
      <c r="AJ44" s="27">
        <v>16.33</v>
      </c>
      <c r="AK44" s="27">
        <v>1498.601</v>
      </c>
      <c r="AL44" s="27">
        <v>144.485</v>
      </c>
      <c r="AM44" s="27">
        <v>560.971</v>
      </c>
      <c r="AN44" s="27">
        <v>137.063</v>
      </c>
      <c r="AO44" s="27">
        <v>1.928</v>
      </c>
      <c r="AP44" s="27">
        <v>0.263</v>
      </c>
      <c r="AQ44" s="27">
        <v>2.853</v>
      </c>
      <c r="AR44" s="12"/>
      <c r="AS44" s="12">
        <f t="shared" si="21"/>
        <v>0.001432539683</v>
      </c>
      <c r="AT44" s="12">
        <f t="shared" si="22"/>
        <v>0.0004185185185</v>
      </c>
      <c r="AU44" s="12">
        <f t="shared" si="27"/>
        <v>0.0001851851852</v>
      </c>
      <c r="AV44" s="12">
        <f t="shared" si="28"/>
        <v>0.6603773585</v>
      </c>
      <c r="AW44" s="12">
        <f t="shared" si="23"/>
        <v>0.0002402298851</v>
      </c>
      <c r="AX44" s="12">
        <f t="shared" si="24"/>
        <v>0.1666666667</v>
      </c>
      <c r="AY44" s="12">
        <f t="shared" si="25"/>
        <v>0.7556603774</v>
      </c>
      <c r="AZ44" s="12">
        <f t="shared" si="26"/>
        <v>0.02137692308</v>
      </c>
      <c r="BA44" s="12"/>
      <c r="BB44" s="28"/>
      <c r="BC44" s="12">
        <v>0.2771892613272275</v>
      </c>
      <c r="BD44" s="12">
        <v>0.025379524652317666</v>
      </c>
      <c r="BE44" s="28"/>
      <c r="BF44" s="28"/>
      <c r="BG44" s="28"/>
      <c r="BH44" s="28"/>
    </row>
    <row r="45" ht="12.75" customHeight="1">
      <c r="A45" s="21" t="s">
        <v>92</v>
      </c>
      <c r="B45" s="12" t="s">
        <v>101</v>
      </c>
      <c r="C45" s="22">
        <v>1.3</v>
      </c>
      <c r="D45" s="32" t="s">
        <v>94</v>
      </c>
      <c r="E45" s="12" t="s">
        <v>95</v>
      </c>
      <c r="F45" s="22">
        <v>600.0</v>
      </c>
      <c r="G45" s="23" t="s">
        <v>96</v>
      </c>
      <c r="H45" s="24">
        <v>4.52</v>
      </c>
      <c r="I45" s="24">
        <v>19.05</v>
      </c>
      <c r="J45" s="24">
        <v>1.06</v>
      </c>
      <c r="K45" s="24">
        <v>1.55</v>
      </c>
      <c r="L45" s="24">
        <v>2.23</v>
      </c>
      <c r="M45" s="24">
        <v>0.01</v>
      </c>
      <c r="N45" s="24">
        <v>10.45</v>
      </c>
      <c r="O45" s="24">
        <v>20.56</v>
      </c>
      <c r="P45" s="25"/>
      <c r="Q45" s="26"/>
      <c r="R45" s="22"/>
      <c r="S45" s="22"/>
      <c r="T45" s="22"/>
      <c r="U45" s="22"/>
      <c r="V45" s="22"/>
      <c r="W45" s="22">
        <v>605.668</v>
      </c>
      <c r="X45" s="22">
        <v>7.259</v>
      </c>
      <c r="Y45" s="22">
        <v>31.783</v>
      </c>
      <c r="Z45" s="22">
        <v>0.228</v>
      </c>
      <c r="AA45" s="22">
        <v>24.94</v>
      </c>
      <c r="AB45" s="22">
        <v>0.152</v>
      </c>
      <c r="AC45" s="22">
        <v>1797.504</v>
      </c>
      <c r="AD45" s="22">
        <v>141.756</v>
      </c>
      <c r="AE45" s="22">
        <v>7.996</v>
      </c>
      <c r="AF45" s="22">
        <v>0.072</v>
      </c>
      <c r="AG45" s="27">
        <v>1633.564</v>
      </c>
      <c r="AH45" s="27">
        <v>147.124</v>
      </c>
      <c r="AI45" s="27">
        <v>119.285</v>
      </c>
      <c r="AJ45" s="27">
        <v>16.33</v>
      </c>
      <c r="AK45" s="27">
        <v>1498.601</v>
      </c>
      <c r="AL45" s="27">
        <v>144.485</v>
      </c>
      <c r="AM45" s="27">
        <v>560.971</v>
      </c>
      <c r="AN45" s="27">
        <v>137.063</v>
      </c>
      <c r="AO45" s="27">
        <v>1.928</v>
      </c>
      <c r="AP45" s="27">
        <v>0.263</v>
      </c>
      <c r="AQ45" s="27">
        <v>2.853</v>
      </c>
      <c r="AR45" s="12"/>
      <c r="AS45" s="12">
        <f t="shared" si="21"/>
        <v>0.001793650794</v>
      </c>
      <c r="AT45" s="12">
        <f t="shared" si="22"/>
        <v>0.0004703703704</v>
      </c>
      <c r="AU45" s="12">
        <f t="shared" si="27"/>
        <v>0.0002066276803</v>
      </c>
      <c r="AV45" s="12">
        <f t="shared" si="28"/>
        <v>2.924528302</v>
      </c>
      <c r="AW45" s="12">
        <f t="shared" si="23"/>
        <v>0.0002563218391</v>
      </c>
      <c r="AX45" s="12">
        <f t="shared" si="24"/>
        <v>0.1666666667</v>
      </c>
      <c r="AY45" s="12">
        <f t="shared" si="25"/>
        <v>0.9858490566</v>
      </c>
      <c r="AZ45" s="12">
        <f t="shared" si="26"/>
        <v>0.01581538462</v>
      </c>
      <c r="BA45" s="12"/>
      <c r="BB45" s="28"/>
      <c r="BC45" s="12">
        <v>0.3115440325636741</v>
      </c>
      <c r="BD45" s="12">
        <v>0.028525056911919977</v>
      </c>
      <c r="BE45" s="28"/>
      <c r="BF45" s="28"/>
      <c r="BG45" s="28"/>
      <c r="BH45" s="28"/>
    </row>
    <row r="46" ht="12.75" customHeight="1">
      <c r="A46" s="21" t="s">
        <v>92</v>
      </c>
      <c r="B46" s="12" t="s">
        <v>102</v>
      </c>
      <c r="C46" s="22">
        <v>1.0</v>
      </c>
      <c r="D46" s="32" t="s">
        <v>94</v>
      </c>
      <c r="E46" s="12" t="s">
        <v>95</v>
      </c>
      <c r="F46" s="22">
        <v>900.0</v>
      </c>
      <c r="G46" s="23" t="s">
        <v>96</v>
      </c>
      <c r="H46" s="24">
        <v>5.3</v>
      </c>
      <c r="I46" s="24">
        <v>16.65</v>
      </c>
      <c r="J46" s="24">
        <v>0.71</v>
      </c>
      <c r="K46" s="24">
        <v>2.17</v>
      </c>
      <c r="L46" s="24">
        <v>1.85</v>
      </c>
      <c r="M46" s="24">
        <v>0.01</v>
      </c>
      <c r="N46" s="24">
        <v>3.54</v>
      </c>
      <c r="O46" s="24">
        <v>24.26</v>
      </c>
      <c r="P46" s="25"/>
      <c r="Q46" s="26"/>
      <c r="R46" s="22"/>
      <c r="S46" s="22"/>
      <c r="T46" s="22"/>
      <c r="U46" s="22"/>
      <c r="V46" s="22"/>
      <c r="W46" s="22">
        <v>902.99</v>
      </c>
      <c r="X46" s="22">
        <v>11.736</v>
      </c>
      <c r="Y46" s="22">
        <v>31.883</v>
      </c>
      <c r="Z46" s="22">
        <v>0.191</v>
      </c>
      <c r="AA46" s="22">
        <v>24.92</v>
      </c>
      <c r="AB46" s="22">
        <v>0.148</v>
      </c>
      <c r="AC46" s="22">
        <v>1849.115</v>
      </c>
      <c r="AD46" s="22">
        <v>62.782</v>
      </c>
      <c r="AE46" s="22">
        <v>7.857</v>
      </c>
      <c r="AF46" s="22">
        <v>0.073</v>
      </c>
      <c r="AG46" s="27">
        <v>1733.025</v>
      </c>
      <c r="AH46" s="27">
        <v>77.914</v>
      </c>
      <c r="AI46" s="27">
        <v>93.661</v>
      </c>
      <c r="AJ46" s="27">
        <v>12.199</v>
      </c>
      <c r="AK46" s="27">
        <v>1616.139</v>
      </c>
      <c r="AL46" s="27">
        <v>81.904</v>
      </c>
      <c r="AM46" s="27">
        <v>831.168</v>
      </c>
      <c r="AN46" s="27">
        <v>167.777</v>
      </c>
      <c r="AO46" s="27">
        <v>1.513</v>
      </c>
      <c r="AP46" s="27">
        <v>0.199</v>
      </c>
      <c r="AQ46" s="27">
        <v>2.239</v>
      </c>
      <c r="AR46" s="12"/>
      <c r="AS46" s="12">
        <f t="shared" si="21"/>
        <v>0.002103174603</v>
      </c>
      <c r="AT46" s="12">
        <f t="shared" si="22"/>
        <v>0.0004111111111</v>
      </c>
      <c r="AU46" s="12">
        <f t="shared" si="27"/>
        <v>0.0001384015595</v>
      </c>
      <c r="AV46" s="12">
        <f t="shared" si="28"/>
        <v>4.094339623</v>
      </c>
      <c r="AW46" s="12">
        <f t="shared" si="23"/>
        <v>0.0002126436782</v>
      </c>
      <c r="AX46" s="12">
        <f t="shared" si="24"/>
        <v>0.1666666667</v>
      </c>
      <c r="AY46" s="12">
        <f t="shared" si="25"/>
        <v>0.3339622642</v>
      </c>
      <c r="AZ46" s="12">
        <f t="shared" si="26"/>
        <v>0.01866153846</v>
      </c>
      <c r="BA46" s="12"/>
      <c r="BB46" s="28"/>
      <c r="BC46" s="12">
        <v>0.2779051453686244</v>
      </c>
      <c r="BD46" s="12">
        <v>0.028715553548229893</v>
      </c>
      <c r="BE46" s="28"/>
      <c r="BF46" s="28"/>
      <c r="BG46" s="28"/>
      <c r="BH46" s="28"/>
    </row>
    <row r="47" ht="12.75" customHeight="1">
      <c r="A47" s="21" t="s">
        <v>92</v>
      </c>
      <c r="B47" s="12" t="s">
        <v>103</v>
      </c>
      <c r="C47" s="22">
        <v>2.1</v>
      </c>
      <c r="D47" s="32" t="s">
        <v>94</v>
      </c>
      <c r="E47" s="12" t="s">
        <v>95</v>
      </c>
      <c r="F47" s="22">
        <v>900.0</v>
      </c>
      <c r="G47" s="23" t="s">
        <v>96</v>
      </c>
      <c r="H47" s="24">
        <v>5.96</v>
      </c>
      <c r="I47" s="24">
        <v>16.32</v>
      </c>
      <c r="J47" s="24">
        <v>0.6</v>
      </c>
      <c r="K47" s="24">
        <v>3.37</v>
      </c>
      <c r="L47" s="24">
        <v>1.95</v>
      </c>
      <c r="M47" s="24">
        <v>0.02</v>
      </c>
      <c r="N47" s="24">
        <v>4.06</v>
      </c>
      <c r="O47" s="24">
        <v>32.31</v>
      </c>
      <c r="P47" s="25"/>
      <c r="Q47" s="26"/>
      <c r="R47" s="22"/>
      <c r="S47" s="22"/>
      <c r="T47" s="22"/>
      <c r="U47" s="22"/>
      <c r="V47" s="22"/>
      <c r="W47" s="22">
        <v>902.99</v>
      </c>
      <c r="X47" s="22">
        <v>11.736</v>
      </c>
      <c r="Y47" s="22">
        <v>31.883</v>
      </c>
      <c r="Z47" s="22">
        <v>0.191</v>
      </c>
      <c r="AA47" s="22">
        <v>24.92</v>
      </c>
      <c r="AB47" s="22">
        <v>0.148</v>
      </c>
      <c r="AC47" s="22">
        <v>1849.115</v>
      </c>
      <c r="AD47" s="22">
        <v>62.782</v>
      </c>
      <c r="AE47" s="22">
        <v>7.857</v>
      </c>
      <c r="AF47" s="22">
        <v>0.073</v>
      </c>
      <c r="AG47" s="27">
        <v>1733.025</v>
      </c>
      <c r="AH47" s="27">
        <v>77.914</v>
      </c>
      <c r="AI47" s="27">
        <v>93.661</v>
      </c>
      <c r="AJ47" s="27">
        <v>12.199</v>
      </c>
      <c r="AK47" s="27">
        <v>1616.139</v>
      </c>
      <c r="AL47" s="27">
        <v>81.904</v>
      </c>
      <c r="AM47" s="27">
        <v>831.168</v>
      </c>
      <c r="AN47" s="27">
        <v>167.777</v>
      </c>
      <c r="AO47" s="27">
        <v>1.513</v>
      </c>
      <c r="AP47" s="27">
        <v>0.199</v>
      </c>
      <c r="AQ47" s="27">
        <v>2.239</v>
      </c>
      <c r="AR47" s="12"/>
      <c r="AS47" s="12">
        <f t="shared" si="21"/>
        <v>0.002365079365</v>
      </c>
      <c r="AT47" s="12">
        <f t="shared" si="22"/>
        <v>0.000402962963</v>
      </c>
      <c r="AU47" s="12">
        <f t="shared" si="27"/>
        <v>0.0001169590643</v>
      </c>
      <c r="AV47" s="12">
        <f t="shared" si="28"/>
        <v>6.358490566</v>
      </c>
      <c r="AW47" s="12">
        <f t="shared" si="23"/>
        <v>0.000224137931</v>
      </c>
      <c r="AX47" s="12">
        <f t="shared" si="24"/>
        <v>0.3333333333</v>
      </c>
      <c r="AY47" s="12">
        <f t="shared" si="25"/>
        <v>0.3830188679</v>
      </c>
      <c r="AZ47" s="12">
        <f t="shared" si="26"/>
        <v>0.02485384615</v>
      </c>
      <c r="BA47" s="12"/>
      <c r="BB47" s="28"/>
      <c r="BC47" s="12">
        <v>0.27237166265047363</v>
      </c>
      <c r="BD47" s="12">
        <v>0.028143786447298764</v>
      </c>
      <c r="BE47" s="28"/>
      <c r="BF47" s="28"/>
      <c r="BG47" s="28"/>
      <c r="BH47" s="28"/>
    </row>
    <row r="48" ht="12.75" customHeight="1">
      <c r="A48" s="21" t="s">
        <v>92</v>
      </c>
      <c r="B48" s="12" t="s">
        <v>104</v>
      </c>
      <c r="C48" s="22">
        <v>-1.1</v>
      </c>
      <c r="D48" s="32" t="s">
        <v>94</v>
      </c>
      <c r="E48" s="12" t="s">
        <v>95</v>
      </c>
      <c r="F48" s="22">
        <v>900.0</v>
      </c>
      <c r="G48" s="23" t="s">
        <v>96</v>
      </c>
      <c r="H48" s="24">
        <v>5.47</v>
      </c>
      <c r="I48" s="24">
        <v>11.18</v>
      </c>
      <c r="J48" s="24">
        <v>0.73</v>
      </c>
      <c r="K48" s="24">
        <v>1.57</v>
      </c>
      <c r="L48" s="24">
        <v>1.85</v>
      </c>
      <c r="M48" s="24"/>
      <c r="N48" s="24">
        <v>5.89</v>
      </c>
      <c r="O48" s="24">
        <v>20.43</v>
      </c>
      <c r="P48" s="25"/>
      <c r="Q48" s="26"/>
      <c r="R48" s="22"/>
      <c r="S48" s="22"/>
      <c r="T48" s="22"/>
      <c r="U48" s="22"/>
      <c r="V48" s="22"/>
      <c r="W48" s="22">
        <v>902.99</v>
      </c>
      <c r="X48" s="22">
        <v>11.736</v>
      </c>
      <c r="Y48" s="22">
        <v>31.883</v>
      </c>
      <c r="Z48" s="22">
        <v>0.191</v>
      </c>
      <c r="AA48" s="22">
        <v>24.92</v>
      </c>
      <c r="AB48" s="22">
        <v>0.148</v>
      </c>
      <c r="AC48" s="22">
        <v>1849.115</v>
      </c>
      <c r="AD48" s="22">
        <v>62.782</v>
      </c>
      <c r="AE48" s="22">
        <v>7.857</v>
      </c>
      <c r="AF48" s="22">
        <v>0.073</v>
      </c>
      <c r="AG48" s="27">
        <v>1733.025</v>
      </c>
      <c r="AH48" s="27">
        <v>77.914</v>
      </c>
      <c r="AI48" s="27">
        <v>93.661</v>
      </c>
      <c r="AJ48" s="27">
        <v>12.199</v>
      </c>
      <c r="AK48" s="27">
        <v>1616.139</v>
      </c>
      <c r="AL48" s="27">
        <v>81.904</v>
      </c>
      <c r="AM48" s="27">
        <v>831.168</v>
      </c>
      <c r="AN48" s="27">
        <v>167.777</v>
      </c>
      <c r="AO48" s="27">
        <v>1.513</v>
      </c>
      <c r="AP48" s="27">
        <v>0.199</v>
      </c>
      <c r="AQ48" s="27">
        <v>2.239</v>
      </c>
      <c r="AR48" s="12"/>
      <c r="AS48" s="12">
        <f t="shared" si="21"/>
        <v>0.002170634921</v>
      </c>
      <c r="AT48" s="12">
        <f t="shared" si="22"/>
        <v>0.0002760493827</v>
      </c>
      <c r="AU48" s="12">
        <f t="shared" si="27"/>
        <v>0.0001423001949</v>
      </c>
      <c r="AV48" s="12">
        <f t="shared" si="28"/>
        <v>2.962264151</v>
      </c>
      <c r="AW48" s="12">
        <f t="shared" si="23"/>
        <v>0.0002126436782</v>
      </c>
      <c r="AX48" s="12"/>
      <c r="AY48" s="12">
        <f t="shared" si="25"/>
        <v>0.5556603774</v>
      </c>
      <c r="AZ48" s="12">
        <f t="shared" si="26"/>
        <v>0.01571538462</v>
      </c>
      <c r="BA48" s="12"/>
      <c r="BB48" s="28"/>
      <c r="BC48" s="12">
        <v>0.1865760106415678</v>
      </c>
      <c r="BD48" s="12">
        <v>0.01927864062137631</v>
      </c>
      <c r="BE48" s="28"/>
      <c r="BF48" s="28"/>
      <c r="BG48" s="28"/>
      <c r="BH48" s="28"/>
    </row>
    <row r="49" ht="12.75" customHeight="1">
      <c r="A49" s="21" t="s">
        <v>92</v>
      </c>
      <c r="B49" s="12" t="s">
        <v>105</v>
      </c>
      <c r="C49" s="22">
        <v>-1.1</v>
      </c>
      <c r="D49" s="32" t="s">
        <v>94</v>
      </c>
      <c r="E49" s="12" t="s">
        <v>95</v>
      </c>
      <c r="F49" s="22">
        <v>2850.0</v>
      </c>
      <c r="G49" s="23" t="s">
        <v>96</v>
      </c>
      <c r="H49" s="24">
        <v>5.87</v>
      </c>
      <c r="I49" s="24">
        <v>16.74</v>
      </c>
      <c r="J49" s="24">
        <v>0.56</v>
      </c>
      <c r="K49" s="24">
        <v>1.61</v>
      </c>
      <c r="L49" s="24">
        <v>1.51</v>
      </c>
      <c r="M49" s="24">
        <v>0.02</v>
      </c>
      <c r="N49" s="24">
        <v>2.43</v>
      </c>
      <c r="O49" s="24">
        <v>4.23</v>
      </c>
      <c r="P49" s="25"/>
      <c r="Q49" s="26"/>
      <c r="R49" s="22"/>
      <c r="S49" s="22"/>
      <c r="T49" s="22"/>
      <c r="U49" s="22"/>
      <c r="V49" s="22"/>
      <c r="W49" s="22">
        <v>2856.004</v>
      </c>
      <c r="X49" s="22">
        <v>53.733</v>
      </c>
      <c r="Y49" s="22">
        <v>31.657</v>
      </c>
      <c r="Z49" s="22">
        <v>0.11</v>
      </c>
      <c r="AA49" s="22">
        <v>24.86</v>
      </c>
      <c r="AB49" s="22">
        <v>0.134</v>
      </c>
      <c r="AC49" s="22">
        <v>2079.157</v>
      </c>
      <c r="AD49" s="22">
        <v>124.229</v>
      </c>
      <c r="AE49" s="22">
        <v>7.419</v>
      </c>
      <c r="AF49" s="22">
        <v>0.066</v>
      </c>
      <c r="AG49" s="27">
        <v>2097.067</v>
      </c>
      <c r="AH49" s="27">
        <v>111.495</v>
      </c>
      <c r="AI49" s="27">
        <v>41.772</v>
      </c>
      <c r="AJ49" s="27">
        <v>7.617</v>
      </c>
      <c r="AK49" s="27">
        <v>1978.021</v>
      </c>
      <c r="AL49" s="27">
        <v>109.508</v>
      </c>
      <c r="AM49" s="27">
        <v>2758.275</v>
      </c>
      <c r="AN49" s="27">
        <v>316.255</v>
      </c>
      <c r="AO49" s="27">
        <v>0.675</v>
      </c>
      <c r="AP49" s="27">
        <v>0.123</v>
      </c>
      <c r="AQ49" s="27">
        <v>0.999</v>
      </c>
      <c r="AR49" s="12"/>
      <c r="AS49" s="12">
        <f t="shared" si="21"/>
        <v>0.002329365079</v>
      </c>
      <c r="AT49" s="12">
        <f t="shared" si="22"/>
        <v>0.0004133333333</v>
      </c>
      <c r="AU49" s="12">
        <f t="shared" si="27"/>
        <v>0.0001091617934</v>
      </c>
      <c r="AV49" s="12">
        <f t="shared" si="28"/>
        <v>3.037735849</v>
      </c>
      <c r="AW49" s="12">
        <f t="shared" si="23"/>
        <v>0.0001735632184</v>
      </c>
      <c r="AX49" s="12">
        <f t="shared" ref="AX49:AX50" si="29">M49/0.06</f>
        <v>0.3333333333</v>
      </c>
      <c r="AY49" s="12">
        <f t="shared" si="25"/>
        <v>0.229245283</v>
      </c>
      <c r="AZ49" s="12">
        <f t="shared" si="26"/>
        <v>0.003253846154</v>
      </c>
      <c r="BA49" s="12"/>
      <c r="BB49" s="28"/>
      <c r="BC49" s="12">
        <v>0.31312159696924435</v>
      </c>
      <c r="BD49" s="12">
        <v>0.048447390367823834</v>
      </c>
      <c r="BE49" s="28"/>
      <c r="BF49" s="28"/>
      <c r="BG49" s="28"/>
      <c r="BH49" s="28"/>
    </row>
    <row r="50" ht="12.75" customHeight="1">
      <c r="A50" s="21" t="s">
        <v>92</v>
      </c>
      <c r="B50" s="12" t="s">
        <v>106</v>
      </c>
      <c r="C50" s="22">
        <v>-0.8</v>
      </c>
      <c r="D50" s="32" t="s">
        <v>94</v>
      </c>
      <c r="E50" s="12" t="s">
        <v>95</v>
      </c>
      <c r="F50" s="22">
        <v>2850.0</v>
      </c>
      <c r="G50" s="23" t="s">
        <v>96</v>
      </c>
      <c r="H50" s="24">
        <v>4.39</v>
      </c>
      <c r="I50" s="24">
        <v>16.47</v>
      </c>
      <c r="J50" s="24">
        <v>0.78</v>
      </c>
      <c r="K50" s="24">
        <v>0.81</v>
      </c>
      <c r="L50" s="24">
        <v>1.94</v>
      </c>
      <c r="M50" s="24">
        <v>0.01</v>
      </c>
      <c r="N50" s="24">
        <v>4.11</v>
      </c>
      <c r="O50" s="24">
        <v>7.74</v>
      </c>
      <c r="P50" s="25"/>
      <c r="Q50" s="26"/>
      <c r="R50" s="22"/>
      <c r="S50" s="22"/>
      <c r="T50" s="22"/>
      <c r="U50" s="22"/>
      <c r="V50" s="22"/>
      <c r="W50" s="22">
        <v>2856.004</v>
      </c>
      <c r="X50" s="22">
        <v>53.733</v>
      </c>
      <c r="Y50" s="22">
        <v>31.657</v>
      </c>
      <c r="Z50" s="22">
        <v>0.11</v>
      </c>
      <c r="AA50" s="22">
        <v>24.86</v>
      </c>
      <c r="AB50" s="22">
        <v>0.134</v>
      </c>
      <c r="AC50" s="22">
        <v>2079.157</v>
      </c>
      <c r="AD50" s="22">
        <v>124.229</v>
      </c>
      <c r="AE50" s="22">
        <v>7.419</v>
      </c>
      <c r="AF50" s="22">
        <v>0.066</v>
      </c>
      <c r="AG50" s="27">
        <v>2097.067</v>
      </c>
      <c r="AH50" s="27">
        <v>111.495</v>
      </c>
      <c r="AI50" s="27">
        <v>41.772</v>
      </c>
      <c r="AJ50" s="27">
        <v>7.617</v>
      </c>
      <c r="AK50" s="27">
        <v>1978.021</v>
      </c>
      <c r="AL50" s="27">
        <v>109.508</v>
      </c>
      <c r="AM50" s="27">
        <v>2758.275</v>
      </c>
      <c r="AN50" s="27">
        <v>316.255</v>
      </c>
      <c r="AO50" s="27">
        <v>0.675</v>
      </c>
      <c r="AP50" s="27">
        <v>0.123</v>
      </c>
      <c r="AQ50" s="27">
        <v>0.999</v>
      </c>
      <c r="AR50" s="12"/>
      <c r="AS50" s="12">
        <f t="shared" si="21"/>
        <v>0.001742063492</v>
      </c>
      <c r="AT50" s="12">
        <f t="shared" si="22"/>
        <v>0.0004066666667</v>
      </c>
      <c r="AU50" s="12">
        <f t="shared" si="27"/>
        <v>0.0001520467836</v>
      </c>
      <c r="AV50" s="12">
        <f t="shared" si="28"/>
        <v>1.528301887</v>
      </c>
      <c r="AW50" s="12">
        <f t="shared" si="23"/>
        <v>0.0002229885057</v>
      </c>
      <c r="AX50" s="12">
        <f t="shared" si="29"/>
        <v>0.1666666667</v>
      </c>
      <c r="AY50" s="12">
        <f t="shared" si="25"/>
        <v>0.3877358491</v>
      </c>
      <c r="AZ50" s="12">
        <f t="shared" si="26"/>
        <v>0.005953846154</v>
      </c>
      <c r="BA50" s="12"/>
      <c r="BB50" s="28"/>
      <c r="BC50" s="12">
        <v>0.307961315381582</v>
      </c>
      <c r="BD50" s="12">
        <v>0.04764897154617377</v>
      </c>
      <c r="BE50" s="28"/>
      <c r="BF50" s="28"/>
      <c r="BG50" s="28"/>
      <c r="BH50" s="28"/>
    </row>
    <row r="51" ht="12.75" customHeight="1">
      <c r="A51" s="21" t="s">
        <v>92</v>
      </c>
      <c r="B51" s="12" t="s">
        <v>107</v>
      </c>
      <c r="C51" s="22">
        <v>-4.9</v>
      </c>
      <c r="D51" s="32" t="s">
        <v>94</v>
      </c>
      <c r="E51" s="12" t="s">
        <v>95</v>
      </c>
      <c r="F51" s="22">
        <v>2850.0</v>
      </c>
      <c r="G51" s="23" t="s">
        <v>96</v>
      </c>
      <c r="H51" s="24">
        <v>4.93</v>
      </c>
      <c r="I51" s="24">
        <v>14.95</v>
      </c>
      <c r="J51" s="24">
        <v>0.69</v>
      </c>
      <c r="K51" s="24">
        <v>2.04</v>
      </c>
      <c r="L51" s="24">
        <v>2.01</v>
      </c>
      <c r="M51" s="29"/>
      <c r="N51" s="24">
        <v>3.16</v>
      </c>
      <c r="O51" s="24">
        <v>27.08</v>
      </c>
      <c r="P51" s="25"/>
      <c r="Q51" s="26"/>
      <c r="R51" s="22"/>
      <c r="S51" s="22"/>
      <c r="T51" s="22"/>
      <c r="U51" s="22"/>
      <c r="V51" s="22"/>
      <c r="W51" s="22">
        <v>2856.004</v>
      </c>
      <c r="X51" s="22">
        <v>53.733</v>
      </c>
      <c r="Y51" s="22">
        <v>31.657</v>
      </c>
      <c r="Z51" s="22">
        <v>0.11</v>
      </c>
      <c r="AA51" s="22">
        <v>24.86</v>
      </c>
      <c r="AB51" s="22">
        <v>0.134</v>
      </c>
      <c r="AC51" s="22">
        <v>2079.157</v>
      </c>
      <c r="AD51" s="22">
        <v>124.229</v>
      </c>
      <c r="AE51" s="22">
        <v>7.419</v>
      </c>
      <c r="AF51" s="22">
        <v>0.066</v>
      </c>
      <c r="AG51" s="27">
        <v>2097.067</v>
      </c>
      <c r="AH51" s="27">
        <v>111.495</v>
      </c>
      <c r="AI51" s="27">
        <v>41.772</v>
      </c>
      <c r="AJ51" s="27">
        <v>7.617</v>
      </c>
      <c r="AK51" s="27">
        <v>1978.021</v>
      </c>
      <c r="AL51" s="27">
        <v>109.508</v>
      </c>
      <c r="AM51" s="27">
        <v>2758.275</v>
      </c>
      <c r="AN51" s="27">
        <v>316.255</v>
      </c>
      <c r="AO51" s="27">
        <v>0.675</v>
      </c>
      <c r="AP51" s="27">
        <v>0.123</v>
      </c>
      <c r="AQ51" s="27">
        <v>0.999</v>
      </c>
      <c r="AR51" s="12"/>
      <c r="AS51" s="12">
        <f t="shared" si="21"/>
        <v>0.001956349206</v>
      </c>
      <c r="AT51" s="12">
        <f t="shared" si="22"/>
        <v>0.0003691358025</v>
      </c>
      <c r="AU51" s="12">
        <f t="shared" si="27"/>
        <v>0.000134502924</v>
      </c>
      <c r="AV51" s="12">
        <f t="shared" si="28"/>
        <v>3.849056604</v>
      </c>
      <c r="AW51" s="12">
        <f t="shared" si="23"/>
        <v>0.0002310344828</v>
      </c>
      <c r="AX51" s="12"/>
      <c r="AY51" s="12">
        <f t="shared" si="25"/>
        <v>0.2981132075</v>
      </c>
      <c r="AZ51" s="12">
        <f t="shared" si="26"/>
        <v>0.02083076923</v>
      </c>
      <c r="BA51" s="12"/>
      <c r="BB51" s="28"/>
      <c r="BC51" s="12">
        <v>0.27963924674155916</v>
      </c>
      <c r="BD51" s="12">
        <v>0.04326687101810875</v>
      </c>
      <c r="BE51" s="28"/>
      <c r="BF51" s="28"/>
      <c r="BG51" s="28"/>
      <c r="BH51" s="28"/>
    </row>
    <row r="52" ht="12.75" customHeight="1">
      <c r="A52" s="21" t="s">
        <v>92</v>
      </c>
      <c r="B52" s="12" t="s">
        <v>93</v>
      </c>
      <c r="C52" s="22">
        <v>1.6</v>
      </c>
      <c r="D52" s="32" t="s">
        <v>94</v>
      </c>
      <c r="E52" s="12" t="s">
        <v>95</v>
      </c>
      <c r="F52" s="22">
        <v>400.0</v>
      </c>
      <c r="G52" s="23" t="s">
        <v>65</v>
      </c>
      <c r="H52" s="24"/>
      <c r="I52" s="24"/>
      <c r="J52" s="24">
        <v>1.91</v>
      </c>
      <c r="K52" s="24"/>
      <c r="L52" s="24">
        <v>1.55</v>
      </c>
      <c r="M52" s="24"/>
      <c r="N52" s="24">
        <v>2.74</v>
      </c>
      <c r="O52" s="24"/>
      <c r="P52" s="25">
        <v>24.09</v>
      </c>
      <c r="Q52" s="26"/>
      <c r="R52" s="22"/>
      <c r="S52" s="22"/>
      <c r="T52" s="22"/>
      <c r="U52" s="22"/>
      <c r="V52" s="22"/>
      <c r="W52" s="22">
        <v>409.254</v>
      </c>
      <c r="X52" s="22">
        <v>5.656</v>
      </c>
      <c r="Y52" s="22">
        <v>31.839</v>
      </c>
      <c r="Z52" s="22">
        <v>0.088</v>
      </c>
      <c r="AA52" s="22">
        <v>25.12</v>
      </c>
      <c r="AB52" s="22">
        <v>0.11</v>
      </c>
      <c r="AC52" s="22">
        <v>1770.141</v>
      </c>
      <c r="AD52" s="22">
        <v>107.547</v>
      </c>
      <c r="AE52" s="22">
        <v>8.091</v>
      </c>
      <c r="AF52" s="22">
        <v>0.03</v>
      </c>
      <c r="AG52" s="27">
        <v>1568.406</v>
      </c>
      <c r="AH52" s="27">
        <v>100.949</v>
      </c>
      <c r="AI52" s="27">
        <v>140.826</v>
      </c>
      <c r="AJ52" s="27">
        <v>11.554</v>
      </c>
      <c r="AK52" s="27">
        <v>1415.901</v>
      </c>
      <c r="AL52" s="27">
        <v>92.923</v>
      </c>
      <c r="AM52" s="27">
        <v>420.093</v>
      </c>
      <c r="AN52" s="27">
        <v>45.529</v>
      </c>
      <c r="AO52" s="27">
        <v>2.277</v>
      </c>
      <c r="AP52" s="27">
        <v>0.187</v>
      </c>
      <c r="AQ52" s="27">
        <v>3.371</v>
      </c>
      <c r="AR52" s="12"/>
      <c r="AS52" s="12"/>
      <c r="AT52" s="12"/>
      <c r="AU52" s="12">
        <f t="shared" si="27"/>
        <v>0.0003723196881</v>
      </c>
      <c r="AV52" s="12"/>
      <c r="AW52" s="12">
        <f t="shared" si="23"/>
        <v>0.0001781609195</v>
      </c>
      <c r="AX52" s="12"/>
      <c r="AY52" s="12">
        <f t="shared" si="25"/>
        <v>0.258490566</v>
      </c>
      <c r="AZ52" s="12"/>
      <c r="BA52" s="12">
        <f t="shared" ref="BA52:BA63" si="30">P52/45.7</f>
        <v>0.5271334792</v>
      </c>
      <c r="BB52" s="28"/>
      <c r="BC52" s="28"/>
      <c r="BD52" s="28"/>
      <c r="BE52" s="28"/>
      <c r="BF52" s="28"/>
      <c r="BG52" s="28"/>
      <c r="BH52" s="28"/>
    </row>
    <row r="53" ht="12.75" customHeight="1">
      <c r="A53" s="21" t="s">
        <v>92</v>
      </c>
      <c r="B53" s="12" t="s">
        <v>97</v>
      </c>
      <c r="C53" s="22">
        <v>1.3</v>
      </c>
      <c r="D53" s="32" t="s">
        <v>94</v>
      </c>
      <c r="E53" s="12" t="s">
        <v>95</v>
      </c>
      <c r="F53" s="22">
        <v>400.0</v>
      </c>
      <c r="G53" s="23" t="s">
        <v>65</v>
      </c>
      <c r="H53" s="24"/>
      <c r="I53" s="24"/>
      <c r="J53" s="24">
        <v>0.65</v>
      </c>
      <c r="K53" s="24"/>
      <c r="L53" s="24">
        <v>1.49</v>
      </c>
      <c r="M53" s="24"/>
      <c r="N53" s="24">
        <v>2.26</v>
      </c>
      <c r="O53" s="24"/>
      <c r="P53" s="25">
        <v>26.08</v>
      </c>
      <c r="Q53" s="26"/>
      <c r="R53" s="22"/>
      <c r="S53" s="22"/>
      <c r="T53" s="22"/>
      <c r="U53" s="22"/>
      <c r="V53" s="22"/>
      <c r="W53" s="22">
        <v>409.254</v>
      </c>
      <c r="X53" s="22">
        <v>5.656</v>
      </c>
      <c r="Y53" s="22">
        <v>31.839</v>
      </c>
      <c r="Z53" s="22">
        <v>0.088</v>
      </c>
      <c r="AA53" s="22">
        <v>25.12</v>
      </c>
      <c r="AB53" s="22">
        <v>0.11</v>
      </c>
      <c r="AC53" s="22">
        <v>1770.141</v>
      </c>
      <c r="AD53" s="22">
        <v>107.547</v>
      </c>
      <c r="AE53" s="22">
        <v>8.091</v>
      </c>
      <c r="AF53" s="22">
        <v>0.03</v>
      </c>
      <c r="AG53" s="27">
        <v>1568.406</v>
      </c>
      <c r="AH53" s="27">
        <v>100.949</v>
      </c>
      <c r="AI53" s="27">
        <v>140.826</v>
      </c>
      <c r="AJ53" s="27">
        <v>11.554</v>
      </c>
      <c r="AK53" s="27">
        <v>1415.901</v>
      </c>
      <c r="AL53" s="27">
        <v>92.923</v>
      </c>
      <c r="AM53" s="27">
        <v>420.093</v>
      </c>
      <c r="AN53" s="27">
        <v>45.529</v>
      </c>
      <c r="AO53" s="27">
        <v>2.277</v>
      </c>
      <c r="AP53" s="27">
        <v>0.187</v>
      </c>
      <c r="AQ53" s="27">
        <v>3.371</v>
      </c>
      <c r="AR53" s="12"/>
      <c r="AS53" s="12"/>
      <c r="AT53" s="12"/>
      <c r="AU53" s="12">
        <f t="shared" si="27"/>
        <v>0.000126705653</v>
      </c>
      <c r="AV53" s="12"/>
      <c r="AW53" s="12">
        <f t="shared" si="23"/>
        <v>0.0001712643678</v>
      </c>
      <c r="AX53" s="12"/>
      <c r="AY53" s="12">
        <f t="shared" si="25"/>
        <v>0.2132075472</v>
      </c>
      <c r="AZ53" s="12"/>
      <c r="BA53" s="12">
        <f t="shared" si="30"/>
        <v>0.570678337</v>
      </c>
      <c r="BB53" s="28"/>
      <c r="BC53" s="28"/>
      <c r="BD53" s="28"/>
      <c r="BE53" s="28"/>
      <c r="BF53" s="28"/>
      <c r="BG53" s="28"/>
      <c r="BH53" s="28"/>
    </row>
    <row r="54" ht="12.75" customHeight="1">
      <c r="A54" s="21" t="s">
        <v>92</v>
      </c>
      <c r="B54" s="12" t="s">
        <v>98</v>
      </c>
      <c r="C54" s="22">
        <v>1.8</v>
      </c>
      <c r="D54" s="32" t="s">
        <v>94</v>
      </c>
      <c r="E54" s="12" t="s">
        <v>95</v>
      </c>
      <c r="F54" s="22">
        <v>400.0</v>
      </c>
      <c r="G54" s="23" t="s">
        <v>65</v>
      </c>
      <c r="H54" s="24"/>
      <c r="I54" s="24"/>
      <c r="J54" s="24">
        <v>0.39</v>
      </c>
      <c r="K54" s="24"/>
      <c r="L54" s="24">
        <v>1.25</v>
      </c>
      <c r="M54" s="24"/>
      <c r="N54" s="24">
        <v>1.1</v>
      </c>
      <c r="O54" s="24"/>
      <c r="P54" s="25">
        <v>25.71</v>
      </c>
      <c r="Q54" s="26"/>
      <c r="R54" s="22"/>
      <c r="S54" s="22"/>
      <c r="T54" s="22"/>
      <c r="U54" s="22"/>
      <c r="V54" s="22"/>
      <c r="W54" s="22">
        <v>409.254</v>
      </c>
      <c r="X54" s="22">
        <v>5.656</v>
      </c>
      <c r="Y54" s="22">
        <v>31.839</v>
      </c>
      <c r="Z54" s="22">
        <v>0.088</v>
      </c>
      <c r="AA54" s="22">
        <v>25.12</v>
      </c>
      <c r="AB54" s="22">
        <v>0.11</v>
      </c>
      <c r="AC54" s="22">
        <v>1770.141</v>
      </c>
      <c r="AD54" s="22">
        <v>107.547</v>
      </c>
      <c r="AE54" s="22">
        <v>8.091</v>
      </c>
      <c r="AF54" s="22">
        <v>0.03</v>
      </c>
      <c r="AG54" s="27">
        <v>1568.406</v>
      </c>
      <c r="AH54" s="27">
        <v>100.949</v>
      </c>
      <c r="AI54" s="27">
        <v>140.826</v>
      </c>
      <c r="AJ54" s="27">
        <v>11.554</v>
      </c>
      <c r="AK54" s="27">
        <v>1415.901</v>
      </c>
      <c r="AL54" s="27">
        <v>92.923</v>
      </c>
      <c r="AM54" s="27">
        <v>420.093</v>
      </c>
      <c r="AN54" s="27">
        <v>45.529</v>
      </c>
      <c r="AO54" s="27">
        <v>2.277</v>
      </c>
      <c r="AP54" s="27">
        <v>0.187</v>
      </c>
      <c r="AQ54" s="27">
        <v>3.371</v>
      </c>
      <c r="AR54" s="12"/>
      <c r="AS54" s="12"/>
      <c r="AT54" s="12"/>
      <c r="AU54" s="12">
        <f t="shared" si="27"/>
        <v>0.00007602339181</v>
      </c>
      <c r="AV54" s="12"/>
      <c r="AW54" s="12">
        <f t="shared" si="23"/>
        <v>0.0001436781609</v>
      </c>
      <c r="AX54" s="12"/>
      <c r="AY54" s="12">
        <f t="shared" si="25"/>
        <v>0.1037735849</v>
      </c>
      <c r="AZ54" s="12"/>
      <c r="BA54" s="12">
        <f t="shared" si="30"/>
        <v>0.5625820569</v>
      </c>
      <c r="BB54" s="28"/>
      <c r="BC54" s="28"/>
      <c r="BD54" s="28"/>
      <c r="BE54" s="28"/>
      <c r="BF54" s="28"/>
      <c r="BG54" s="28"/>
      <c r="BH54" s="28"/>
    </row>
    <row r="55" ht="12.75" customHeight="1">
      <c r="A55" s="21" t="s">
        <v>92</v>
      </c>
      <c r="B55" s="12" t="s">
        <v>99</v>
      </c>
      <c r="C55" s="22">
        <v>-0.4</v>
      </c>
      <c r="D55" s="32" t="s">
        <v>94</v>
      </c>
      <c r="E55" s="12" t="s">
        <v>95</v>
      </c>
      <c r="F55" s="22">
        <v>600.0</v>
      </c>
      <c r="G55" s="23" t="s">
        <v>65</v>
      </c>
      <c r="H55" s="24"/>
      <c r="I55" s="24"/>
      <c r="J55" s="24">
        <v>0.89</v>
      </c>
      <c r="K55" s="24"/>
      <c r="L55" s="24">
        <v>1.81</v>
      </c>
      <c r="M55" s="24"/>
      <c r="N55" s="24">
        <v>6.69</v>
      </c>
      <c r="O55" s="24"/>
      <c r="P55" s="25">
        <v>28.02</v>
      </c>
      <c r="Q55" s="26"/>
      <c r="R55" s="22"/>
      <c r="S55" s="22"/>
      <c r="T55" s="22"/>
      <c r="U55" s="22"/>
      <c r="V55" s="22"/>
      <c r="W55" s="22">
        <v>605.668</v>
      </c>
      <c r="X55" s="22">
        <v>7.259</v>
      </c>
      <c r="Y55" s="22">
        <v>31.783</v>
      </c>
      <c r="Z55" s="22">
        <v>0.228</v>
      </c>
      <c r="AA55" s="22">
        <v>24.94</v>
      </c>
      <c r="AB55" s="22">
        <v>0.152</v>
      </c>
      <c r="AC55" s="22">
        <v>1797.504</v>
      </c>
      <c r="AD55" s="22">
        <v>141.756</v>
      </c>
      <c r="AE55" s="22">
        <v>7.996</v>
      </c>
      <c r="AF55" s="22">
        <v>0.072</v>
      </c>
      <c r="AG55" s="27">
        <v>1633.564</v>
      </c>
      <c r="AH55" s="27">
        <v>147.124</v>
      </c>
      <c r="AI55" s="27">
        <v>119.285</v>
      </c>
      <c r="AJ55" s="27">
        <v>16.33</v>
      </c>
      <c r="AK55" s="27">
        <v>1498.601</v>
      </c>
      <c r="AL55" s="27">
        <v>144.485</v>
      </c>
      <c r="AM55" s="27">
        <v>560.971</v>
      </c>
      <c r="AN55" s="27">
        <v>137.063</v>
      </c>
      <c r="AO55" s="27">
        <v>1.928</v>
      </c>
      <c r="AP55" s="27">
        <v>0.263</v>
      </c>
      <c r="AQ55" s="27">
        <v>2.853</v>
      </c>
      <c r="AR55" s="12"/>
      <c r="AS55" s="12"/>
      <c r="AT55" s="12"/>
      <c r="AU55" s="12">
        <f t="shared" si="27"/>
        <v>0.0001734892788</v>
      </c>
      <c r="AV55" s="12"/>
      <c r="AW55" s="12">
        <f t="shared" si="23"/>
        <v>0.000208045977</v>
      </c>
      <c r="AX55" s="12"/>
      <c r="AY55" s="12">
        <f t="shared" si="25"/>
        <v>0.6311320755</v>
      </c>
      <c r="AZ55" s="12"/>
      <c r="BA55" s="12">
        <f t="shared" si="30"/>
        <v>0.6131291028</v>
      </c>
      <c r="BB55" s="28"/>
      <c r="BC55" s="28"/>
      <c r="BD55" s="28"/>
      <c r="BE55" s="28"/>
      <c r="BF55" s="28"/>
      <c r="BG55" s="28"/>
      <c r="BH55" s="28"/>
    </row>
    <row r="56" ht="12.75" customHeight="1">
      <c r="A56" s="21" t="s">
        <v>92</v>
      </c>
      <c r="B56" s="12" t="s">
        <v>100</v>
      </c>
      <c r="C56" s="22">
        <v>-0.6</v>
      </c>
      <c r="D56" s="32" t="s">
        <v>94</v>
      </c>
      <c r="E56" s="12" t="s">
        <v>95</v>
      </c>
      <c r="F56" s="22">
        <v>600.0</v>
      </c>
      <c r="G56" s="23" t="s">
        <v>65</v>
      </c>
      <c r="H56" s="24"/>
      <c r="I56" s="24"/>
      <c r="J56" s="24">
        <v>0.91</v>
      </c>
      <c r="K56" s="24"/>
      <c r="L56" s="24">
        <v>2.14</v>
      </c>
      <c r="M56" s="24"/>
      <c r="N56" s="24">
        <v>7.52</v>
      </c>
      <c r="O56" s="24"/>
      <c r="P56" s="25">
        <v>25.25</v>
      </c>
      <c r="Q56" s="26"/>
      <c r="R56" s="22"/>
      <c r="S56" s="22"/>
      <c r="T56" s="22"/>
      <c r="U56" s="22"/>
      <c r="V56" s="22"/>
      <c r="W56" s="22">
        <v>605.668</v>
      </c>
      <c r="X56" s="22">
        <v>7.259</v>
      </c>
      <c r="Y56" s="22">
        <v>31.783</v>
      </c>
      <c r="Z56" s="22">
        <v>0.228</v>
      </c>
      <c r="AA56" s="22">
        <v>24.94</v>
      </c>
      <c r="AB56" s="22">
        <v>0.152</v>
      </c>
      <c r="AC56" s="22">
        <v>1797.504</v>
      </c>
      <c r="AD56" s="22">
        <v>141.756</v>
      </c>
      <c r="AE56" s="22">
        <v>7.996</v>
      </c>
      <c r="AF56" s="22">
        <v>0.072</v>
      </c>
      <c r="AG56" s="27">
        <v>1633.564</v>
      </c>
      <c r="AH56" s="27">
        <v>147.124</v>
      </c>
      <c r="AI56" s="27">
        <v>119.285</v>
      </c>
      <c r="AJ56" s="27">
        <v>16.33</v>
      </c>
      <c r="AK56" s="27">
        <v>1498.601</v>
      </c>
      <c r="AL56" s="27">
        <v>144.485</v>
      </c>
      <c r="AM56" s="27">
        <v>560.971</v>
      </c>
      <c r="AN56" s="27">
        <v>137.063</v>
      </c>
      <c r="AO56" s="27">
        <v>1.928</v>
      </c>
      <c r="AP56" s="27">
        <v>0.263</v>
      </c>
      <c r="AQ56" s="27">
        <v>2.853</v>
      </c>
      <c r="AR56" s="12"/>
      <c r="AS56" s="12"/>
      <c r="AT56" s="12"/>
      <c r="AU56" s="12">
        <f t="shared" si="27"/>
        <v>0.0001773879142</v>
      </c>
      <c r="AV56" s="12"/>
      <c r="AW56" s="12">
        <f t="shared" si="23"/>
        <v>0.0002459770115</v>
      </c>
      <c r="AX56" s="12"/>
      <c r="AY56" s="12">
        <f t="shared" si="25"/>
        <v>0.7094339623</v>
      </c>
      <c r="AZ56" s="12"/>
      <c r="BA56" s="12">
        <f t="shared" si="30"/>
        <v>0.5525164114</v>
      </c>
      <c r="BB56" s="28"/>
      <c r="BC56" s="28"/>
      <c r="BD56" s="28"/>
      <c r="BE56" s="28"/>
      <c r="BF56" s="28"/>
      <c r="BG56" s="28"/>
      <c r="BH56" s="28"/>
    </row>
    <row r="57" ht="12.75" customHeight="1">
      <c r="A57" s="21" t="s">
        <v>92</v>
      </c>
      <c r="B57" s="12" t="s">
        <v>101</v>
      </c>
      <c r="C57" s="22">
        <v>1.3</v>
      </c>
      <c r="D57" s="32" t="s">
        <v>94</v>
      </c>
      <c r="E57" s="12" t="s">
        <v>95</v>
      </c>
      <c r="F57" s="22">
        <v>600.0</v>
      </c>
      <c r="G57" s="23" t="s">
        <v>65</v>
      </c>
      <c r="H57" s="24"/>
      <c r="I57" s="24"/>
      <c r="J57" s="24">
        <v>1.02</v>
      </c>
      <c r="K57" s="24"/>
      <c r="L57" s="24">
        <v>2.27</v>
      </c>
      <c r="M57" s="24"/>
      <c r="N57" s="24">
        <v>9.01</v>
      </c>
      <c r="O57" s="24"/>
      <c r="P57" s="25">
        <v>27.13</v>
      </c>
      <c r="Q57" s="26"/>
      <c r="R57" s="22"/>
      <c r="S57" s="22"/>
      <c r="T57" s="22"/>
      <c r="U57" s="22"/>
      <c r="V57" s="22"/>
      <c r="W57" s="22">
        <v>605.668</v>
      </c>
      <c r="X57" s="22">
        <v>7.259</v>
      </c>
      <c r="Y57" s="22">
        <v>31.783</v>
      </c>
      <c r="Z57" s="22">
        <v>0.228</v>
      </c>
      <c r="AA57" s="22">
        <v>24.94</v>
      </c>
      <c r="AB57" s="22">
        <v>0.152</v>
      </c>
      <c r="AC57" s="22">
        <v>1797.504</v>
      </c>
      <c r="AD57" s="22">
        <v>141.756</v>
      </c>
      <c r="AE57" s="22">
        <v>7.996</v>
      </c>
      <c r="AF57" s="22">
        <v>0.072</v>
      </c>
      <c r="AG57" s="27">
        <v>1633.564</v>
      </c>
      <c r="AH57" s="27">
        <v>147.124</v>
      </c>
      <c r="AI57" s="27">
        <v>119.285</v>
      </c>
      <c r="AJ57" s="27">
        <v>16.33</v>
      </c>
      <c r="AK57" s="27">
        <v>1498.601</v>
      </c>
      <c r="AL57" s="27">
        <v>144.485</v>
      </c>
      <c r="AM57" s="27">
        <v>560.971</v>
      </c>
      <c r="AN57" s="27">
        <v>137.063</v>
      </c>
      <c r="AO57" s="27">
        <v>1.928</v>
      </c>
      <c r="AP57" s="27">
        <v>0.263</v>
      </c>
      <c r="AQ57" s="27">
        <v>2.853</v>
      </c>
      <c r="AR57" s="12"/>
      <c r="AS57" s="12"/>
      <c r="AT57" s="12"/>
      <c r="AU57" s="12">
        <f t="shared" si="27"/>
        <v>0.0001988304094</v>
      </c>
      <c r="AV57" s="12"/>
      <c r="AW57" s="12">
        <f t="shared" si="23"/>
        <v>0.0002609195402</v>
      </c>
      <c r="AX57" s="12"/>
      <c r="AY57" s="12">
        <f t="shared" si="25"/>
        <v>0.85</v>
      </c>
      <c r="AZ57" s="12"/>
      <c r="BA57" s="12">
        <f t="shared" si="30"/>
        <v>0.593654267</v>
      </c>
      <c r="BB57" s="28"/>
      <c r="BC57" s="28"/>
      <c r="BD57" s="28"/>
      <c r="BE57" s="28"/>
      <c r="BF57" s="28"/>
      <c r="BG57" s="28"/>
      <c r="BH57" s="28"/>
    </row>
    <row r="58" ht="12.75" customHeight="1">
      <c r="A58" s="21" t="s">
        <v>92</v>
      </c>
      <c r="B58" s="12" t="s">
        <v>102</v>
      </c>
      <c r="C58" s="22">
        <v>1.0</v>
      </c>
      <c r="D58" s="32" t="s">
        <v>94</v>
      </c>
      <c r="E58" s="12" t="s">
        <v>95</v>
      </c>
      <c r="F58" s="22">
        <v>900.0</v>
      </c>
      <c r="G58" s="23" t="s">
        <v>65</v>
      </c>
      <c r="H58" s="24"/>
      <c r="I58" s="24"/>
      <c r="J58" s="24">
        <v>0.69</v>
      </c>
      <c r="K58" s="24"/>
      <c r="L58" s="24">
        <v>1.86</v>
      </c>
      <c r="M58" s="24"/>
      <c r="N58" s="24">
        <v>3.56</v>
      </c>
      <c r="O58" s="24"/>
      <c r="P58" s="25">
        <v>24.81</v>
      </c>
      <c r="Q58" s="26"/>
      <c r="R58" s="22"/>
      <c r="S58" s="22"/>
      <c r="T58" s="22"/>
      <c r="U58" s="22"/>
      <c r="V58" s="22"/>
      <c r="W58" s="22">
        <v>902.99</v>
      </c>
      <c r="X58" s="22">
        <v>11.736</v>
      </c>
      <c r="Y58" s="22">
        <v>31.883</v>
      </c>
      <c r="Z58" s="22">
        <v>0.191</v>
      </c>
      <c r="AA58" s="22">
        <v>24.92</v>
      </c>
      <c r="AB58" s="22">
        <v>0.148</v>
      </c>
      <c r="AC58" s="22">
        <v>1849.115</v>
      </c>
      <c r="AD58" s="22">
        <v>62.782</v>
      </c>
      <c r="AE58" s="22">
        <v>7.857</v>
      </c>
      <c r="AF58" s="22">
        <v>0.073</v>
      </c>
      <c r="AG58" s="27">
        <v>1733.025</v>
      </c>
      <c r="AH58" s="27">
        <v>77.914</v>
      </c>
      <c r="AI58" s="27">
        <v>93.661</v>
      </c>
      <c r="AJ58" s="27">
        <v>12.199</v>
      </c>
      <c r="AK58" s="27">
        <v>1616.139</v>
      </c>
      <c r="AL58" s="27">
        <v>81.904</v>
      </c>
      <c r="AM58" s="27">
        <v>831.168</v>
      </c>
      <c r="AN58" s="27">
        <v>167.777</v>
      </c>
      <c r="AO58" s="27">
        <v>1.513</v>
      </c>
      <c r="AP58" s="27">
        <v>0.199</v>
      </c>
      <c r="AQ58" s="27">
        <v>2.239</v>
      </c>
      <c r="AR58" s="12"/>
      <c r="AS58" s="12"/>
      <c r="AT58" s="12"/>
      <c r="AU58" s="12">
        <f t="shared" si="27"/>
        <v>0.000134502924</v>
      </c>
      <c r="AV58" s="12"/>
      <c r="AW58" s="12">
        <f t="shared" si="23"/>
        <v>0.0002137931034</v>
      </c>
      <c r="AX58" s="12"/>
      <c r="AY58" s="12">
        <f t="shared" si="25"/>
        <v>0.3358490566</v>
      </c>
      <c r="AZ58" s="12"/>
      <c r="BA58" s="12">
        <f t="shared" si="30"/>
        <v>0.5428884026</v>
      </c>
      <c r="BB58" s="28"/>
      <c r="BC58" s="28"/>
      <c r="BD58" s="28"/>
      <c r="BE58" s="28"/>
      <c r="BF58" s="28"/>
      <c r="BG58" s="28"/>
      <c r="BH58" s="28"/>
    </row>
    <row r="59" ht="12.75" customHeight="1">
      <c r="A59" s="21" t="s">
        <v>92</v>
      </c>
      <c r="B59" s="12" t="s">
        <v>103</v>
      </c>
      <c r="C59" s="22">
        <v>2.1</v>
      </c>
      <c r="D59" s="32" t="s">
        <v>94</v>
      </c>
      <c r="E59" s="12" t="s">
        <v>95</v>
      </c>
      <c r="F59" s="22">
        <v>900.0</v>
      </c>
      <c r="G59" s="23" t="s">
        <v>65</v>
      </c>
      <c r="H59" s="24"/>
      <c r="I59" s="24"/>
      <c r="J59" s="24">
        <v>0.58</v>
      </c>
      <c r="K59" s="24"/>
      <c r="L59" s="24">
        <v>1.97</v>
      </c>
      <c r="M59" s="24"/>
      <c r="N59" s="24">
        <v>3.53</v>
      </c>
      <c r="O59" s="24"/>
      <c r="P59" s="25">
        <v>28.4</v>
      </c>
      <c r="Q59" s="26"/>
      <c r="R59" s="22"/>
      <c r="S59" s="22"/>
      <c r="T59" s="22"/>
      <c r="U59" s="22"/>
      <c r="V59" s="22"/>
      <c r="W59" s="22">
        <v>902.99</v>
      </c>
      <c r="X59" s="22">
        <v>11.736</v>
      </c>
      <c r="Y59" s="22">
        <v>31.883</v>
      </c>
      <c r="Z59" s="22">
        <v>0.191</v>
      </c>
      <c r="AA59" s="22">
        <v>24.92</v>
      </c>
      <c r="AB59" s="22">
        <v>0.148</v>
      </c>
      <c r="AC59" s="22">
        <v>1849.115</v>
      </c>
      <c r="AD59" s="22">
        <v>62.782</v>
      </c>
      <c r="AE59" s="22">
        <v>7.857</v>
      </c>
      <c r="AF59" s="22">
        <v>0.073</v>
      </c>
      <c r="AG59" s="27">
        <v>1733.025</v>
      </c>
      <c r="AH59" s="27">
        <v>77.914</v>
      </c>
      <c r="AI59" s="27">
        <v>93.661</v>
      </c>
      <c r="AJ59" s="27">
        <v>12.199</v>
      </c>
      <c r="AK59" s="27">
        <v>1616.139</v>
      </c>
      <c r="AL59" s="27">
        <v>81.904</v>
      </c>
      <c r="AM59" s="27">
        <v>831.168</v>
      </c>
      <c r="AN59" s="27">
        <v>167.777</v>
      </c>
      <c r="AO59" s="27">
        <v>1.513</v>
      </c>
      <c r="AP59" s="27">
        <v>0.199</v>
      </c>
      <c r="AQ59" s="27">
        <v>2.239</v>
      </c>
      <c r="AR59" s="12"/>
      <c r="AS59" s="12"/>
      <c r="AT59" s="12"/>
      <c r="AU59" s="12">
        <f t="shared" si="27"/>
        <v>0.0001130604288</v>
      </c>
      <c r="AV59" s="12"/>
      <c r="AW59" s="12">
        <f t="shared" si="23"/>
        <v>0.0002264367816</v>
      </c>
      <c r="AX59" s="12"/>
      <c r="AY59" s="12">
        <f t="shared" si="25"/>
        <v>0.3330188679</v>
      </c>
      <c r="AZ59" s="12"/>
      <c r="BA59" s="12">
        <f t="shared" si="30"/>
        <v>0.6214442013</v>
      </c>
      <c r="BB59" s="28"/>
      <c r="BC59" s="28"/>
      <c r="BD59" s="28"/>
      <c r="BE59" s="28"/>
      <c r="BF59" s="28"/>
      <c r="BG59" s="28"/>
      <c r="BH59" s="28"/>
    </row>
    <row r="60" ht="12.75" customHeight="1">
      <c r="A60" s="21" t="s">
        <v>92</v>
      </c>
      <c r="B60" s="12" t="s">
        <v>104</v>
      </c>
      <c r="C60" s="22">
        <v>-1.1</v>
      </c>
      <c r="D60" s="32" t="s">
        <v>94</v>
      </c>
      <c r="E60" s="12" t="s">
        <v>95</v>
      </c>
      <c r="F60" s="22">
        <v>900.0</v>
      </c>
      <c r="G60" s="23" t="s">
        <v>65</v>
      </c>
      <c r="H60" s="24"/>
      <c r="I60" s="24"/>
      <c r="J60" s="24">
        <v>0.68</v>
      </c>
      <c r="K60" s="24"/>
      <c r="L60" s="24">
        <v>1.85</v>
      </c>
      <c r="M60" s="24"/>
      <c r="N60" s="24">
        <v>5.08</v>
      </c>
      <c r="O60" s="24"/>
      <c r="P60" s="25">
        <v>26.65</v>
      </c>
      <c r="Q60" s="26"/>
      <c r="R60" s="22"/>
      <c r="S60" s="22"/>
      <c r="T60" s="22"/>
      <c r="U60" s="22"/>
      <c r="V60" s="22"/>
      <c r="W60" s="22">
        <v>902.99</v>
      </c>
      <c r="X60" s="22">
        <v>11.736</v>
      </c>
      <c r="Y60" s="22">
        <v>31.883</v>
      </c>
      <c r="Z60" s="22">
        <v>0.191</v>
      </c>
      <c r="AA60" s="22">
        <v>24.92</v>
      </c>
      <c r="AB60" s="22">
        <v>0.148</v>
      </c>
      <c r="AC60" s="22">
        <v>1849.115</v>
      </c>
      <c r="AD60" s="22">
        <v>62.782</v>
      </c>
      <c r="AE60" s="22">
        <v>7.857</v>
      </c>
      <c r="AF60" s="22">
        <v>0.073</v>
      </c>
      <c r="AG60" s="27">
        <v>1733.025</v>
      </c>
      <c r="AH60" s="27">
        <v>77.914</v>
      </c>
      <c r="AI60" s="27">
        <v>93.661</v>
      </c>
      <c r="AJ60" s="27">
        <v>12.199</v>
      </c>
      <c r="AK60" s="27">
        <v>1616.139</v>
      </c>
      <c r="AL60" s="27">
        <v>81.904</v>
      </c>
      <c r="AM60" s="27">
        <v>831.168</v>
      </c>
      <c r="AN60" s="27">
        <v>167.777</v>
      </c>
      <c r="AO60" s="27">
        <v>1.513</v>
      </c>
      <c r="AP60" s="27">
        <v>0.199</v>
      </c>
      <c r="AQ60" s="27">
        <v>2.239</v>
      </c>
      <c r="AR60" s="12"/>
      <c r="AS60" s="12"/>
      <c r="AT60" s="12"/>
      <c r="AU60" s="12">
        <f t="shared" si="27"/>
        <v>0.0001325536062</v>
      </c>
      <c r="AV60" s="12"/>
      <c r="AW60" s="12">
        <f t="shared" si="23"/>
        <v>0.0002126436782</v>
      </c>
      <c r="AX60" s="12"/>
      <c r="AY60" s="12">
        <f t="shared" si="25"/>
        <v>0.479245283</v>
      </c>
      <c r="AZ60" s="12"/>
      <c r="BA60" s="12">
        <f t="shared" si="30"/>
        <v>0.5831509847</v>
      </c>
      <c r="BB60" s="28"/>
      <c r="BC60" s="28"/>
      <c r="BD60" s="28"/>
      <c r="BE60" s="28"/>
      <c r="BF60" s="28"/>
      <c r="BG60" s="28"/>
      <c r="BH60" s="28"/>
    </row>
    <row r="61" ht="12.75" customHeight="1">
      <c r="A61" s="21" t="s">
        <v>92</v>
      </c>
      <c r="B61" s="12" t="s">
        <v>105</v>
      </c>
      <c r="C61" s="22">
        <v>-1.1</v>
      </c>
      <c r="D61" s="32" t="s">
        <v>94</v>
      </c>
      <c r="E61" s="12" t="s">
        <v>95</v>
      </c>
      <c r="F61" s="22">
        <v>2850.0</v>
      </c>
      <c r="G61" s="23" t="s">
        <v>65</v>
      </c>
      <c r="H61" s="24"/>
      <c r="I61" s="24"/>
      <c r="J61" s="24">
        <v>0.52</v>
      </c>
      <c r="K61" s="24"/>
      <c r="L61" s="24">
        <v>1.48</v>
      </c>
      <c r="M61" s="24"/>
      <c r="N61" s="24">
        <v>2.27</v>
      </c>
      <c r="O61" s="24"/>
      <c r="P61" s="25">
        <v>27.11</v>
      </c>
      <c r="Q61" s="26"/>
      <c r="R61" s="22"/>
      <c r="S61" s="22"/>
      <c r="T61" s="22"/>
      <c r="U61" s="22"/>
      <c r="V61" s="22"/>
      <c r="W61" s="22">
        <v>2856.004</v>
      </c>
      <c r="X61" s="22">
        <v>53.733</v>
      </c>
      <c r="Y61" s="22">
        <v>31.657</v>
      </c>
      <c r="Z61" s="22">
        <v>0.11</v>
      </c>
      <c r="AA61" s="22">
        <v>24.86</v>
      </c>
      <c r="AB61" s="22">
        <v>0.134</v>
      </c>
      <c r="AC61" s="22">
        <v>2079.157</v>
      </c>
      <c r="AD61" s="22">
        <v>124.229</v>
      </c>
      <c r="AE61" s="22">
        <v>7.419</v>
      </c>
      <c r="AF61" s="22">
        <v>0.066</v>
      </c>
      <c r="AG61" s="27">
        <v>2097.067</v>
      </c>
      <c r="AH61" s="27">
        <v>111.495</v>
      </c>
      <c r="AI61" s="27">
        <v>41.772</v>
      </c>
      <c r="AJ61" s="27">
        <v>7.617</v>
      </c>
      <c r="AK61" s="27">
        <v>1978.021</v>
      </c>
      <c r="AL61" s="27">
        <v>109.508</v>
      </c>
      <c r="AM61" s="27">
        <v>2758.275</v>
      </c>
      <c r="AN61" s="27">
        <v>316.255</v>
      </c>
      <c r="AO61" s="27">
        <v>0.675</v>
      </c>
      <c r="AP61" s="27">
        <v>0.123</v>
      </c>
      <c r="AQ61" s="27">
        <v>0.999</v>
      </c>
      <c r="AR61" s="12"/>
      <c r="AS61" s="12"/>
      <c r="AT61" s="12"/>
      <c r="AU61" s="12">
        <f t="shared" si="27"/>
        <v>0.0001013645224</v>
      </c>
      <c r="AV61" s="12"/>
      <c r="AW61" s="12">
        <f t="shared" si="23"/>
        <v>0.0001701149425</v>
      </c>
      <c r="AX61" s="12"/>
      <c r="AY61" s="12">
        <f t="shared" si="25"/>
        <v>0.2141509434</v>
      </c>
      <c r="AZ61" s="12"/>
      <c r="BA61" s="12">
        <f t="shared" si="30"/>
        <v>0.5932166302</v>
      </c>
      <c r="BB61" s="28"/>
      <c r="BC61" s="28"/>
      <c r="BD61" s="28"/>
      <c r="BE61" s="28"/>
      <c r="BF61" s="28"/>
      <c r="BG61" s="28"/>
      <c r="BH61" s="28"/>
    </row>
    <row r="62" ht="12.75" customHeight="1">
      <c r="A62" s="21" t="s">
        <v>92</v>
      </c>
      <c r="B62" s="12" t="s">
        <v>106</v>
      </c>
      <c r="C62" s="22">
        <v>-0.8</v>
      </c>
      <c r="D62" s="32" t="s">
        <v>94</v>
      </c>
      <c r="E62" s="12" t="s">
        <v>95</v>
      </c>
      <c r="F62" s="22">
        <v>2850.0</v>
      </c>
      <c r="G62" s="23" t="s">
        <v>65</v>
      </c>
      <c r="H62" s="24"/>
      <c r="I62" s="24"/>
      <c r="J62" s="24">
        <v>0.76</v>
      </c>
      <c r="K62" s="24"/>
      <c r="L62" s="24">
        <v>1.95</v>
      </c>
      <c r="M62" s="24"/>
      <c r="N62" s="24">
        <v>3.74</v>
      </c>
      <c r="O62" s="24"/>
      <c r="P62" s="25">
        <v>25.35</v>
      </c>
      <c r="Q62" s="26"/>
      <c r="R62" s="22"/>
      <c r="S62" s="22"/>
      <c r="T62" s="22"/>
      <c r="U62" s="22"/>
      <c r="V62" s="22"/>
      <c r="W62" s="22">
        <v>2856.004</v>
      </c>
      <c r="X62" s="22">
        <v>53.733</v>
      </c>
      <c r="Y62" s="22">
        <v>31.657</v>
      </c>
      <c r="Z62" s="22">
        <v>0.11</v>
      </c>
      <c r="AA62" s="22">
        <v>24.86</v>
      </c>
      <c r="AB62" s="22">
        <v>0.134</v>
      </c>
      <c r="AC62" s="22">
        <v>2079.157</v>
      </c>
      <c r="AD62" s="22">
        <v>124.229</v>
      </c>
      <c r="AE62" s="22">
        <v>7.419</v>
      </c>
      <c r="AF62" s="22">
        <v>0.066</v>
      </c>
      <c r="AG62" s="27">
        <v>2097.067</v>
      </c>
      <c r="AH62" s="27">
        <v>111.495</v>
      </c>
      <c r="AI62" s="27">
        <v>41.772</v>
      </c>
      <c r="AJ62" s="27">
        <v>7.617</v>
      </c>
      <c r="AK62" s="27">
        <v>1978.021</v>
      </c>
      <c r="AL62" s="27">
        <v>109.508</v>
      </c>
      <c r="AM62" s="27">
        <v>2758.275</v>
      </c>
      <c r="AN62" s="27">
        <v>316.255</v>
      </c>
      <c r="AO62" s="27">
        <v>0.675</v>
      </c>
      <c r="AP62" s="27">
        <v>0.123</v>
      </c>
      <c r="AQ62" s="27">
        <v>0.999</v>
      </c>
      <c r="AR62" s="12"/>
      <c r="AS62" s="12"/>
      <c r="AT62" s="12"/>
      <c r="AU62" s="12">
        <f t="shared" si="27"/>
        <v>0.0001481481481</v>
      </c>
      <c r="AV62" s="12"/>
      <c r="AW62" s="12">
        <f t="shared" si="23"/>
        <v>0.000224137931</v>
      </c>
      <c r="AX62" s="12"/>
      <c r="AY62" s="12">
        <f t="shared" si="25"/>
        <v>0.3528301887</v>
      </c>
      <c r="AZ62" s="12"/>
      <c r="BA62" s="12">
        <f t="shared" si="30"/>
        <v>0.5547045952</v>
      </c>
      <c r="BB62" s="28"/>
      <c r="BC62" s="28"/>
      <c r="BD62" s="28"/>
      <c r="BE62" s="28"/>
      <c r="BF62" s="28"/>
      <c r="BG62" s="28"/>
      <c r="BH62" s="28"/>
    </row>
    <row r="63" ht="12.75" customHeight="1">
      <c r="A63" s="21" t="s">
        <v>92</v>
      </c>
      <c r="B63" s="12" t="s">
        <v>107</v>
      </c>
      <c r="C63" s="22">
        <v>-4.9</v>
      </c>
      <c r="D63" s="32" t="s">
        <v>94</v>
      </c>
      <c r="E63" s="12" t="s">
        <v>95</v>
      </c>
      <c r="F63" s="22">
        <v>2850.0</v>
      </c>
      <c r="G63" s="23" t="s">
        <v>65</v>
      </c>
      <c r="H63" s="24"/>
      <c r="I63" s="24"/>
      <c r="J63" s="24">
        <v>0.67</v>
      </c>
      <c r="K63" s="29"/>
      <c r="L63" s="24">
        <v>1.99</v>
      </c>
      <c r="M63" s="24"/>
      <c r="N63" s="24">
        <v>2.94</v>
      </c>
      <c r="O63" s="24"/>
      <c r="P63" s="25">
        <v>22.21</v>
      </c>
      <c r="Q63" s="26"/>
      <c r="R63" s="22"/>
      <c r="S63" s="22"/>
      <c r="T63" s="22"/>
      <c r="U63" s="22"/>
      <c r="V63" s="22"/>
      <c r="W63" s="22">
        <v>2856.004</v>
      </c>
      <c r="X63" s="22">
        <v>53.733</v>
      </c>
      <c r="Y63" s="22">
        <v>31.657</v>
      </c>
      <c r="Z63" s="22">
        <v>0.11</v>
      </c>
      <c r="AA63" s="22">
        <v>24.86</v>
      </c>
      <c r="AB63" s="22">
        <v>0.134</v>
      </c>
      <c r="AC63" s="22">
        <v>2079.157</v>
      </c>
      <c r="AD63" s="22">
        <v>124.229</v>
      </c>
      <c r="AE63" s="22">
        <v>7.419</v>
      </c>
      <c r="AF63" s="22">
        <v>0.066</v>
      </c>
      <c r="AG63" s="27">
        <v>2097.067</v>
      </c>
      <c r="AH63" s="27">
        <v>111.495</v>
      </c>
      <c r="AI63" s="27">
        <v>41.772</v>
      </c>
      <c r="AJ63" s="27">
        <v>7.617</v>
      </c>
      <c r="AK63" s="27">
        <v>1978.021</v>
      </c>
      <c r="AL63" s="27">
        <v>109.508</v>
      </c>
      <c r="AM63" s="27">
        <v>2758.275</v>
      </c>
      <c r="AN63" s="27">
        <v>316.255</v>
      </c>
      <c r="AO63" s="27">
        <v>0.675</v>
      </c>
      <c r="AP63" s="27">
        <v>0.123</v>
      </c>
      <c r="AQ63" s="27">
        <v>0.999</v>
      </c>
      <c r="AR63" s="12"/>
      <c r="AS63" s="12"/>
      <c r="AT63" s="12"/>
      <c r="AU63" s="12">
        <f t="shared" si="27"/>
        <v>0.0001306042885</v>
      </c>
      <c r="AV63" s="12"/>
      <c r="AW63" s="12">
        <f t="shared" si="23"/>
        <v>0.0002287356322</v>
      </c>
      <c r="AX63" s="12"/>
      <c r="AY63" s="12">
        <f t="shared" si="25"/>
        <v>0.2773584906</v>
      </c>
      <c r="AZ63" s="12"/>
      <c r="BA63" s="12">
        <f t="shared" si="30"/>
        <v>0.4859956236</v>
      </c>
      <c r="BB63" s="28"/>
      <c r="BC63" s="28"/>
      <c r="BD63" s="28"/>
      <c r="BE63" s="28"/>
      <c r="BF63" s="28"/>
      <c r="BG63" s="28"/>
      <c r="BH63" s="28"/>
    </row>
    <row r="64" ht="12.75" customHeight="1">
      <c r="A64" s="12"/>
      <c r="B64" s="12"/>
      <c r="C64" s="12"/>
      <c r="D64" s="12"/>
      <c r="E64" s="12"/>
      <c r="F64" s="12"/>
      <c r="G64" s="23"/>
      <c r="H64" s="24"/>
      <c r="I64" s="24"/>
      <c r="J64" s="24"/>
      <c r="K64" s="24"/>
      <c r="L64" s="24"/>
      <c r="M64" s="24"/>
      <c r="N64" s="24"/>
      <c r="O64" s="24"/>
      <c r="P64" s="25"/>
      <c r="Q64" s="23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28"/>
      <c r="BC64" s="28"/>
      <c r="BD64" s="28"/>
      <c r="BE64" s="28"/>
      <c r="BF64" s="28"/>
      <c r="BG64" s="28"/>
      <c r="BH64" s="28"/>
    </row>
    <row r="65" ht="12.75" customHeight="1">
      <c r="A65" s="21" t="s">
        <v>108</v>
      </c>
      <c r="B65" s="12" t="s">
        <v>97</v>
      </c>
      <c r="C65" s="12"/>
      <c r="D65" s="32" t="s">
        <v>94</v>
      </c>
      <c r="E65" s="12" t="s">
        <v>95</v>
      </c>
      <c r="F65" s="22">
        <v>400.0</v>
      </c>
      <c r="G65" s="23" t="s">
        <v>96</v>
      </c>
      <c r="H65" s="24">
        <v>4.76</v>
      </c>
      <c r="I65" s="24">
        <v>18.6</v>
      </c>
      <c r="J65" s="24">
        <v>1.36</v>
      </c>
      <c r="K65" s="24">
        <v>0.67</v>
      </c>
      <c r="L65" s="24">
        <v>1.8</v>
      </c>
      <c r="M65" s="24">
        <v>0.01</v>
      </c>
      <c r="N65" s="24">
        <v>5.78</v>
      </c>
      <c r="O65" s="24">
        <v>78.5</v>
      </c>
      <c r="P65" s="25"/>
      <c r="Q65" s="26"/>
      <c r="R65" s="22"/>
      <c r="S65" s="22"/>
      <c r="T65" s="22"/>
      <c r="U65" s="22"/>
      <c r="V65" s="22"/>
      <c r="W65" s="22">
        <v>409.254</v>
      </c>
      <c r="X65" s="22">
        <v>5.656</v>
      </c>
      <c r="Y65" s="22">
        <v>31.839</v>
      </c>
      <c r="Z65" s="22">
        <v>0.088</v>
      </c>
      <c r="AA65" s="22">
        <v>25.12</v>
      </c>
      <c r="AB65" s="22">
        <v>0.11</v>
      </c>
      <c r="AC65" s="22">
        <v>1770.141</v>
      </c>
      <c r="AD65" s="22">
        <v>107.547</v>
      </c>
      <c r="AE65" s="22">
        <v>8.091</v>
      </c>
      <c r="AF65" s="22">
        <v>0.03</v>
      </c>
      <c r="AG65" s="27">
        <v>1568.406</v>
      </c>
      <c r="AH65" s="27">
        <v>100.949</v>
      </c>
      <c r="AI65" s="27">
        <v>140.826</v>
      </c>
      <c r="AJ65" s="27">
        <v>11.554</v>
      </c>
      <c r="AK65" s="27">
        <v>1415.901</v>
      </c>
      <c r="AL65" s="27">
        <v>92.923</v>
      </c>
      <c r="AM65" s="27">
        <v>420.093</v>
      </c>
      <c r="AN65" s="27">
        <v>45.529</v>
      </c>
      <c r="AO65" s="27">
        <v>2.277</v>
      </c>
      <c r="AP65" s="27">
        <v>0.187</v>
      </c>
      <c r="AQ65" s="27">
        <v>3.371</v>
      </c>
      <c r="AR65" s="12"/>
      <c r="AS65" s="12">
        <f t="shared" ref="AS65:AS70" si="31">H65/2520</f>
        <v>0.001888888889</v>
      </c>
      <c r="AT65" s="12">
        <f t="shared" ref="AT65:AT68" si="32">I65/40500</f>
        <v>0.0004592592593</v>
      </c>
      <c r="AU65" s="12">
        <f t="shared" ref="AU65:AU86" si="33">J65/5130</f>
        <v>0.0002651072125</v>
      </c>
      <c r="AV65" s="12">
        <f t="shared" ref="AV65:AV75" si="34">K65/0.53</f>
        <v>1.264150943</v>
      </c>
      <c r="AW65" s="12">
        <f t="shared" ref="AW65:AW70" si="35">L65/8700</f>
        <v>0.0002068965517</v>
      </c>
      <c r="AX65" s="12">
        <f t="shared" ref="AX65:AX75" si="36">M65/0.06</f>
        <v>0.1666666667</v>
      </c>
      <c r="AY65" s="12">
        <f t="shared" ref="AY65:AY76" si="37">N65/10.6</f>
        <v>0.5452830189</v>
      </c>
      <c r="AZ65" s="12">
        <f t="shared" ref="AZ65:AZ70" si="38">O65/1300</f>
        <v>0.06038461538</v>
      </c>
      <c r="BA65" s="12"/>
      <c r="BB65" s="28"/>
      <c r="BC65" s="12">
        <v>0.30040994815705063</v>
      </c>
      <c r="BD65" s="12">
        <v>0.02531470602884894</v>
      </c>
      <c r="BE65" s="28"/>
      <c r="BF65" s="28"/>
      <c r="BG65" s="28"/>
      <c r="BH65" s="28"/>
    </row>
    <row r="66" ht="12.75" customHeight="1">
      <c r="A66" s="21" t="s">
        <v>108</v>
      </c>
      <c r="B66" s="12" t="s">
        <v>98</v>
      </c>
      <c r="C66" s="12"/>
      <c r="D66" s="32" t="s">
        <v>94</v>
      </c>
      <c r="E66" s="12" t="s">
        <v>95</v>
      </c>
      <c r="F66" s="22">
        <v>400.0</v>
      </c>
      <c r="G66" s="23" t="s">
        <v>96</v>
      </c>
      <c r="H66" s="24">
        <v>4.76</v>
      </c>
      <c r="I66" s="24">
        <v>16.22</v>
      </c>
      <c r="J66" s="24">
        <v>0.93</v>
      </c>
      <c r="K66" s="24">
        <v>1.28</v>
      </c>
      <c r="L66" s="24">
        <v>1.61</v>
      </c>
      <c r="M66" s="24">
        <v>0.0</v>
      </c>
      <c r="N66" s="24">
        <v>4.9</v>
      </c>
      <c r="O66" s="24">
        <v>71.18</v>
      </c>
      <c r="P66" s="25"/>
      <c r="Q66" s="26"/>
      <c r="R66" s="22"/>
      <c r="S66" s="22"/>
      <c r="T66" s="22"/>
      <c r="U66" s="22"/>
      <c r="V66" s="22"/>
      <c r="W66" s="22">
        <v>409.254</v>
      </c>
      <c r="X66" s="22">
        <v>5.656</v>
      </c>
      <c r="Y66" s="22">
        <v>31.839</v>
      </c>
      <c r="Z66" s="22">
        <v>0.088</v>
      </c>
      <c r="AA66" s="22">
        <v>25.12</v>
      </c>
      <c r="AB66" s="22">
        <v>0.11</v>
      </c>
      <c r="AC66" s="22">
        <v>1770.141</v>
      </c>
      <c r="AD66" s="22">
        <v>107.547</v>
      </c>
      <c r="AE66" s="22">
        <v>8.091</v>
      </c>
      <c r="AF66" s="22">
        <v>0.03</v>
      </c>
      <c r="AG66" s="27">
        <v>1568.406</v>
      </c>
      <c r="AH66" s="27">
        <v>100.949</v>
      </c>
      <c r="AI66" s="27">
        <v>140.826</v>
      </c>
      <c r="AJ66" s="27">
        <v>11.554</v>
      </c>
      <c r="AK66" s="27">
        <v>1415.901</v>
      </c>
      <c r="AL66" s="27">
        <v>92.923</v>
      </c>
      <c r="AM66" s="27">
        <v>420.093</v>
      </c>
      <c r="AN66" s="27">
        <v>45.529</v>
      </c>
      <c r="AO66" s="27">
        <v>2.277</v>
      </c>
      <c r="AP66" s="27">
        <v>0.187</v>
      </c>
      <c r="AQ66" s="27">
        <v>3.371</v>
      </c>
      <c r="AR66" s="12"/>
      <c r="AS66" s="12">
        <f t="shared" si="31"/>
        <v>0.001888888889</v>
      </c>
      <c r="AT66" s="12">
        <f t="shared" si="32"/>
        <v>0.0004004938272</v>
      </c>
      <c r="AU66" s="12">
        <f t="shared" si="33"/>
        <v>0.0001812865497</v>
      </c>
      <c r="AV66" s="12">
        <f t="shared" si="34"/>
        <v>2.41509434</v>
      </c>
      <c r="AW66" s="12">
        <f t="shared" si="35"/>
        <v>0.0001850574713</v>
      </c>
      <c r="AX66" s="12">
        <f t="shared" si="36"/>
        <v>0</v>
      </c>
      <c r="AY66" s="12">
        <f t="shared" si="37"/>
        <v>0.4622641509</v>
      </c>
      <c r="AZ66" s="12">
        <f t="shared" si="38"/>
        <v>0.05475384615</v>
      </c>
      <c r="BA66" s="12"/>
      <c r="BB66" s="28"/>
      <c r="BC66" s="12">
        <v>0.2619673521007403</v>
      </c>
      <c r="BD66" s="12">
        <v>0.022075255990255258</v>
      </c>
      <c r="BE66" s="28"/>
      <c r="BF66" s="28"/>
      <c r="BG66" s="28"/>
      <c r="BH66" s="28"/>
    </row>
    <row r="67" ht="12.75" customHeight="1">
      <c r="A67" s="21" t="s">
        <v>108</v>
      </c>
      <c r="B67" s="12" t="s">
        <v>109</v>
      </c>
      <c r="C67" s="22">
        <v>24.4</v>
      </c>
      <c r="D67" s="32" t="s">
        <v>94</v>
      </c>
      <c r="E67" s="12" t="s">
        <v>95</v>
      </c>
      <c r="F67" s="22">
        <v>400.0</v>
      </c>
      <c r="G67" s="23" t="s">
        <v>96</v>
      </c>
      <c r="H67" s="24">
        <v>4.71</v>
      </c>
      <c r="I67" s="24">
        <v>21.37</v>
      </c>
      <c r="J67" s="24">
        <v>0.64</v>
      </c>
      <c r="K67" s="24">
        <v>0.91</v>
      </c>
      <c r="L67" s="24">
        <v>1.59</v>
      </c>
      <c r="M67" s="24">
        <v>0.01</v>
      </c>
      <c r="N67" s="24">
        <v>5.51</v>
      </c>
      <c r="O67" s="24">
        <v>80.19</v>
      </c>
      <c r="P67" s="25"/>
      <c r="Q67" s="26"/>
      <c r="R67" s="22"/>
      <c r="S67" s="22"/>
      <c r="T67" s="22"/>
      <c r="U67" s="22"/>
      <c r="V67" s="22"/>
      <c r="W67" s="22">
        <v>409.254</v>
      </c>
      <c r="X67" s="22">
        <v>5.656</v>
      </c>
      <c r="Y67" s="22">
        <v>31.839</v>
      </c>
      <c r="Z67" s="22">
        <v>0.088</v>
      </c>
      <c r="AA67" s="22">
        <v>25.12</v>
      </c>
      <c r="AB67" s="22">
        <v>0.11</v>
      </c>
      <c r="AC67" s="22">
        <v>1770.141</v>
      </c>
      <c r="AD67" s="22">
        <v>107.547</v>
      </c>
      <c r="AE67" s="22">
        <v>8.091</v>
      </c>
      <c r="AF67" s="22">
        <v>0.03</v>
      </c>
      <c r="AG67" s="27">
        <v>1568.406</v>
      </c>
      <c r="AH67" s="27">
        <v>100.949</v>
      </c>
      <c r="AI67" s="27">
        <v>140.826</v>
      </c>
      <c r="AJ67" s="27">
        <v>11.554</v>
      </c>
      <c r="AK67" s="27">
        <v>1415.901</v>
      </c>
      <c r="AL67" s="27">
        <v>92.923</v>
      </c>
      <c r="AM67" s="27">
        <v>420.093</v>
      </c>
      <c r="AN67" s="27">
        <v>45.529</v>
      </c>
      <c r="AO67" s="27">
        <v>2.277</v>
      </c>
      <c r="AP67" s="27">
        <v>0.187</v>
      </c>
      <c r="AQ67" s="27">
        <v>3.371</v>
      </c>
      <c r="AR67" s="12"/>
      <c r="AS67" s="12">
        <f t="shared" si="31"/>
        <v>0.001869047619</v>
      </c>
      <c r="AT67" s="12">
        <f t="shared" si="32"/>
        <v>0.000527654321</v>
      </c>
      <c r="AU67" s="12">
        <f t="shared" si="33"/>
        <v>0.0001247563353</v>
      </c>
      <c r="AV67" s="12">
        <f t="shared" si="34"/>
        <v>1.716981132</v>
      </c>
      <c r="AW67" s="12">
        <f t="shared" si="35"/>
        <v>0.0001827586207</v>
      </c>
      <c r="AX67" s="12">
        <f t="shared" si="36"/>
        <v>0.1666666667</v>
      </c>
      <c r="AY67" s="12">
        <f t="shared" si="37"/>
        <v>0.5198113208</v>
      </c>
      <c r="AZ67" s="12">
        <f t="shared" si="38"/>
        <v>0.06168461538</v>
      </c>
      <c r="BA67" s="12"/>
      <c r="BB67" s="28"/>
      <c r="BC67" s="12">
        <v>0.34516845699303955</v>
      </c>
      <c r="BD67" s="12">
        <v>0.029086380370606606</v>
      </c>
      <c r="BE67" s="28"/>
      <c r="BF67" s="28"/>
      <c r="BG67" s="28"/>
      <c r="BH67" s="28"/>
    </row>
    <row r="68" ht="12.75" customHeight="1">
      <c r="A68" s="21" t="s">
        <v>108</v>
      </c>
      <c r="B68" s="12" t="s">
        <v>100</v>
      </c>
      <c r="C68" s="12"/>
      <c r="D68" s="32" t="s">
        <v>94</v>
      </c>
      <c r="E68" s="12" t="s">
        <v>95</v>
      </c>
      <c r="F68" s="22">
        <v>600.0</v>
      </c>
      <c r="G68" s="23" t="s">
        <v>96</v>
      </c>
      <c r="H68" s="24">
        <v>5.03</v>
      </c>
      <c r="I68" s="24">
        <v>18.27</v>
      </c>
      <c r="J68" s="24">
        <v>0.66</v>
      </c>
      <c r="K68" s="24">
        <v>1.66</v>
      </c>
      <c r="L68" s="24">
        <v>1.47</v>
      </c>
      <c r="M68" s="24">
        <v>0.02</v>
      </c>
      <c r="N68" s="24">
        <v>10.41</v>
      </c>
      <c r="O68" s="24">
        <v>46.66</v>
      </c>
      <c r="P68" s="25"/>
      <c r="Q68" s="26"/>
      <c r="R68" s="22"/>
      <c r="S68" s="22"/>
      <c r="T68" s="22"/>
      <c r="U68" s="22"/>
      <c r="V68" s="22"/>
      <c r="W68" s="22">
        <v>605.668</v>
      </c>
      <c r="X68" s="22">
        <v>7.259</v>
      </c>
      <c r="Y68" s="22">
        <v>31.783</v>
      </c>
      <c r="Z68" s="22">
        <v>0.228</v>
      </c>
      <c r="AA68" s="22">
        <v>24.94</v>
      </c>
      <c r="AB68" s="22">
        <v>0.152</v>
      </c>
      <c r="AC68" s="22">
        <v>1797.504</v>
      </c>
      <c r="AD68" s="22">
        <v>141.756</v>
      </c>
      <c r="AE68" s="22">
        <v>7.996</v>
      </c>
      <c r="AF68" s="22">
        <v>0.072</v>
      </c>
      <c r="AG68" s="27">
        <v>1633.564</v>
      </c>
      <c r="AH68" s="27">
        <v>147.124</v>
      </c>
      <c r="AI68" s="27">
        <v>119.285</v>
      </c>
      <c r="AJ68" s="27">
        <v>16.33</v>
      </c>
      <c r="AK68" s="27">
        <v>1498.601</v>
      </c>
      <c r="AL68" s="27">
        <v>144.485</v>
      </c>
      <c r="AM68" s="27">
        <v>560.971</v>
      </c>
      <c r="AN68" s="27">
        <v>137.063</v>
      </c>
      <c r="AO68" s="27">
        <v>1.928</v>
      </c>
      <c r="AP68" s="27">
        <v>0.263</v>
      </c>
      <c r="AQ68" s="27">
        <v>2.853</v>
      </c>
      <c r="AR68" s="12"/>
      <c r="AS68" s="12">
        <f t="shared" si="31"/>
        <v>0.001996031746</v>
      </c>
      <c r="AT68" s="12">
        <f t="shared" si="32"/>
        <v>0.0004511111111</v>
      </c>
      <c r="AU68" s="12">
        <f t="shared" si="33"/>
        <v>0.0001286549708</v>
      </c>
      <c r="AV68" s="12">
        <f t="shared" si="34"/>
        <v>3.132075472</v>
      </c>
      <c r="AW68" s="12">
        <f t="shared" si="35"/>
        <v>0.0001689655172</v>
      </c>
      <c r="AX68" s="12">
        <f t="shared" si="36"/>
        <v>0.3333333333</v>
      </c>
      <c r="AY68" s="12">
        <f t="shared" si="37"/>
        <v>0.9820754717</v>
      </c>
      <c r="AZ68" s="12">
        <f t="shared" si="38"/>
        <v>0.03589230769</v>
      </c>
      <c r="BA68" s="12"/>
      <c r="BB68" s="28"/>
      <c r="BC68" s="12">
        <v>0.29876134766617923</v>
      </c>
      <c r="BD68" s="12">
        <v>0.027354670783231543</v>
      </c>
      <c r="BE68" s="28"/>
      <c r="BF68" s="28"/>
      <c r="BG68" s="28"/>
      <c r="BH68" s="28"/>
    </row>
    <row r="69" ht="12.75" customHeight="1">
      <c r="A69" s="21" t="s">
        <v>108</v>
      </c>
      <c r="B69" s="12" t="s">
        <v>110</v>
      </c>
      <c r="C69" s="22">
        <v>27.5</v>
      </c>
      <c r="D69" s="32" t="s">
        <v>94</v>
      </c>
      <c r="E69" s="12" t="s">
        <v>95</v>
      </c>
      <c r="F69" s="22">
        <v>600.0</v>
      </c>
      <c r="G69" s="23" t="s">
        <v>96</v>
      </c>
      <c r="H69" s="24">
        <v>4.41</v>
      </c>
      <c r="I69" s="29"/>
      <c r="J69" s="24">
        <v>1.46</v>
      </c>
      <c r="K69" s="24">
        <v>2.13</v>
      </c>
      <c r="L69" s="24">
        <v>1.96</v>
      </c>
      <c r="M69" s="24">
        <v>0.01</v>
      </c>
      <c r="N69" s="24">
        <v>10.82</v>
      </c>
      <c r="O69" s="24">
        <v>76.84</v>
      </c>
      <c r="P69" s="25"/>
      <c r="Q69" s="26"/>
      <c r="R69" s="22"/>
      <c r="S69" s="22"/>
      <c r="T69" s="22"/>
      <c r="U69" s="22"/>
      <c r="V69" s="22"/>
      <c r="W69" s="22">
        <v>605.668</v>
      </c>
      <c r="X69" s="22">
        <v>7.259</v>
      </c>
      <c r="Y69" s="22">
        <v>31.783</v>
      </c>
      <c r="Z69" s="22">
        <v>0.228</v>
      </c>
      <c r="AA69" s="22">
        <v>24.94</v>
      </c>
      <c r="AB69" s="22">
        <v>0.152</v>
      </c>
      <c r="AC69" s="22">
        <v>1797.504</v>
      </c>
      <c r="AD69" s="22">
        <v>141.756</v>
      </c>
      <c r="AE69" s="22">
        <v>7.996</v>
      </c>
      <c r="AF69" s="22">
        <v>0.072</v>
      </c>
      <c r="AG69" s="27">
        <v>1633.564</v>
      </c>
      <c r="AH69" s="27">
        <v>147.124</v>
      </c>
      <c r="AI69" s="27">
        <v>119.285</v>
      </c>
      <c r="AJ69" s="27">
        <v>16.33</v>
      </c>
      <c r="AK69" s="27">
        <v>1498.601</v>
      </c>
      <c r="AL69" s="27">
        <v>144.485</v>
      </c>
      <c r="AM69" s="27">
        <v>560.971</v>
      </c>
      <c r="AN69" s="27">
        <v>137.063</v>
      </c>
      <c r="AO69" s="27">
        <v>1.928</v>
      </c>
      <c r="AP69" s="27">
        <v>0.263</v>
      </c>
      <c r="AQ69" s="27">
        <v>2.853</v>
      </c>
      <c r="AR69" s="12"/>
      <c r="AS69" s="12">
        <f t="shared" si="31"/>
        <v>0.00175</v>
      </c>
      <c r="AT69" s="12"/>
      <c r="AU69" s="12">
        <f t="shared" si="33"/>
        <v>0.0002846003899</v>
      </c>
      <c r="AV69" s="12">
        <f t="shared" si="34"/>
        <v>4.018867925</v>
      </c>
      <c r="AW69" s="12">
        <f t="shared" si="35"/>
        <v>0.0002252873563</v>
      </c>
      <c r="AX69" s="12">
        <f t="shared" si="36"/>
        <v>0.1666666667</v>
      </c>
      <c r="AY69" s="12">
        <f t="shared" si="37"/>
        <v>1.020754717</v>
      </c>
      <c r="AZ69" s="12">
        <f t="shared" si="38"/>
        <v>0.05910769231</v>
      </c>
      <c r="BA69" s="12"/>
      <c r="BB69" s="28"/>
      <c r="BC69" s="12">
        <v>0.6578942790778209</v>
      </c>
      <c r="BD69" s="12">
        <v>0.0602369803019285</v>
      </c>
      <c r="BE69" s="28"/>
      <c r="BF69" s="28"/>
      <c r="BG69" s="28"/>
      <c r="BH69" s="28"/>
    </row>
    <row r="70" ht="12.75" customHeight="1">
      <c r="A70" s="21" t="s">
        <v>108</v>
      </c>
      <c r="B70" s="12" t="s">
        <v>111</v>
      </c>
      <c r="C70" s="22">
        <v>14.5</v>
      </c>
      <c r="D70" s="32" t="s">
        <v>94</v>
      </c>
      <c r="E70" s="12" t="s">
        <v>95</v>
      </c>
      <c r="F70" s="22">
        <v>600.0</v>
      </c>
      <c r="G70" s="23" t="s">
        <v>96</v>
      </c>
      <c r="H70" s="24">
        <v>5.32</v>
      </c>
      <c r="I70" s="24">
        <v>20.45</v>
      </c>
      <c r="J70" s="24">
        <v>0.99</v>
      </c>
      <c r="K70" s="24">
        <v>0.62</v>
      </c>
      <c r="L70" s="24">
        <v>1.33</v>
      </c>
      <c r="M70" s="24">
        <v>0.0</v>
      </c>
      <c r="N70" s="24">
        <v>3.34</v>
      </c>
      <c r="O70" s="24">
        <v>74.2</v>
      </c>
      <c r="P70" s="25"/>
      <c r="Q70" s="26"/>
      <c r="R70" s="22"/>
      <c r="S70" s="22"/>
      <c r="T70" s="22"/>
      <c r="U70" s="22"/>
      <c r="V70" s="22"/>
      <c r="W70" s="22">
        <v>605.668</v>
      </c>
      <c r="X70" s="22">
        <v>7.259</v>
      </c>
      <c r="Y70" s="22">
        <v>31.783</v>
      </c>
      <c r="Z70" s="22">
        <v>0.228</v>
      </c>
      <c r="AA70" s="22">
        <v>24.94</v>
      </c>
      <c r="AB70" s="22">
        <v>0.152</v>
      </c>
      <c r="AC70" s="22">
        <v>1797.504</v>
      </c>
      <c r="AD70" s="22">
        <v>141.756</v>
      </c>
      <c r="AE70" s="22">
        <v>7.996</v>
      </c>
      <c r="AF70" s="22">
        <v>0.072</v>
      </c>
      <c r="AG70" s="27">
        <v>1633.564</v>
      </c>
      <c r="AH70" s="27">
        <v>147.124</v>
      </c>
      <c r="AI70" s="27">
        <v>119.285</v>
      </c>
      <c r="AJ70" s="27">
        <v>16.33</v>
      </c>
      <c r="AK70" s="27">
        <v>1498.601</v>
      </c>
      <c r="AL70" s="27">
        <v>144.485</v>
      </c>
      <c r="AM70" s="27">
        <v>560.971</v>
      </c>
      <c r="AN70" s="27">
        <v>137.063</v>
      </c>
      <c r="AO70" s="27">
        <v>1.928</v>
      </c>
      <c r="AP70" s="27">
        <v>0.263</v>
      </c>
      <c r="AQ70" s="27">
        <v>2.853</v>
      </c>
      <c r="AR70" s="12"/>
      <c r="AS70" s="12">
        <f t="shared" si="31"/>
        <v>0.002111111111</v>
      </c>
      <c r="AT70" s="12">
        <f>I70/40500</f>
        <v>0.0005049382716</v>
      </c>
      <c r="AU70" s="12">
        <f t="shared" si="33"/>
        <v>0.0001929824561</v>
      </c>
      <c r="AV70" s="12">
        <f t="shared" si="34"/>
        <v>1.169811321</v>
      </c>
      <c r="AW70" s="12">
        <f t="shared" si="35"/>
        <v>0.0001528735632</v>
      </c>
      <c r="AX70" s="12">
        <f t="shared" si="36"/>
        <v>0</v>
      </c>
      <c r="AY70" s="12">
        <f t="shared" si="37"/>
        <v>0.3150943396</v>
      </c>
      <c r="AZ70" s="12">
        <f t="shared" si="38"/>
        <v>0.05707692308</v>
      </c>
      <c r="BA70" s="12"/>
      <c r="BB70" s="28"/>
      <c r="BC70" s="12">
        <v>0.33445129166812954</v>
      </c>
      <c r="BD70" s="12">
        <v>0.030622451826769256</v>
      </c>
      <c r="BE70" s="28"/>
      <c r="BF70" s="28"/>
      <c r="BG70" s="28"/>
      <c r="BH70" s="28"/>
    </row>
    <row r="71" ht="12.75" customHeight="1">
      <c r="A71" s="21" t="s">
        <v>108</v>
      </c>
      <c r="B71" s="12" t="s">
        <v>102</v>
      </c>
      <c r="C71" s="22">
        <v>36.2</v>
      </c>
      <c r="D71" s="32" t="s">
        <v>94</v>
      </c>
      <c r="E71" s="12" t="s">
        <v>95</v>
      </c>
      <c r="F71" s="22">
        <v>900.0</v>
      </c>
      <c r="G71" s="23" t="s">
        <v>96</v>
      </c>
      <c r="H71" s="29"/>
      <c r="I71" s="29"/>
      <c r="J71" s="24">
        <v>2.04</v>
      </c>
      <c r="K71" s="24">
        <v>8.54</v>
      </c>
      <c r="L71" s="29"/>
      <c r="M71" s="24">
        <v>0.02</v>
      </c>
      <c r="N71" s="24">
        <v>39.44</v>
      </c>
      <c r="O71" s="29"/>
      <c r="P71" s="25"/>
      <c r="Q71" s="26"/>
      <c r="R71" s="22"/>
      <c r="S71" s="22"/>
      <c r="T71" s="22"/>
      <c r="U71" s="22"/>
      <c r="V71" s="22"/>
      <c r="W71" s="22">
        <v>902.99</v>
      </c>
      <c r="X71" s="22">
        <v>11.736</v>
      </c>
      <c r="Y71" s="22">
        <v>31.883</v>
      </c>
      <c r="Z71" s="22">
        <v>0.191</v>
      </c>
      <c r="AA71" s="22">
        <v>24.92</v>
      </c>
      <c r="AB71" s="22">
        <v>0.148</v>
      </c>
      <c r="AC71" s="22">
        <v>1849.115</v>
      </c>
      <c r="AD71" s="22">
        <v>62.782</v>
      </c>
      <c r="AE71" s="22">
        <v>7.857</v>
      </c>
      <c r="AF71" s="22">
        <v>0.073</v>
      </c>
      <c r="AG71" s="27">
        <v>1733.025</v>
      </c>
      <c r="AH71" s="27">
        <v>77.914</v>
      </c>
      <c r="AI71" s="27">
        <v>93.661</v>
      </c>
      <c r="AJ71" s="27">
        <v>12.199</v>
      </c>
      <c r="AK71" s="27">
        <v>1616.139</v>
      </c>
      <c r="AL71" s="27">
        <v>81.904</v>
      </c>
      <c r="AM71" s="27">
        <v>831.168</v>
      </c>
      <c r="AN71" s="27">
        <v>167.777</v>
      </c>
      <c r="AO71" s="27">
        <v>1.513</v>
      </c>
      <c r="AP71" s="27">
        <v>0.199</v>
      </c>
      <c r="AQ71" s="27">
        <v>2.239</v>
      </c>
      <c r="AR71" s="12"/>
      <c r="AS71" s="12"/>
      <c r="AT71" s="12"/>
      <c r="AU71" s="12">
        <f t="shared" si="33"/>
        <v>0.0003976608187</v>
      </c>
      <c r="AV71" s="12">
        <f t="shared" si="34"/>
        <v>16.11320755</v>
      </c>
      <c r="AW71" s="12"/>
      <c r="AX71" s="12">
        <f t="shared" si="36"/>
        <v>0.3333333333</v>
      </c>
      <c r="AY71" s="12">
        <f t="shared" si="37"/>
        <v>3.720754717</v>
      </c>
      <c r="AZ71" s="12"/>
      <c r="BA71" s="12"/>
      <c r="BB71" s="28"/>
      <c r="BC71" s="12">
        <v>0.6348024065002579</v>
      </c>
      <c r="BD71" s="12">
        <v>0.06559325295047734</v>
      </c>
      <c r="BE71" s="28"/>
      <c r="BF71" s="28"/>
      <c r="BG71" s="28"/>
      <c r="BH71" s="28"/>
    </row>
    <row r="72" ht="12.75" customHeight="1">
      <c r="A72" s="21" t="s">
        <v>108</v>
      </c>
      <c r="B72" s="12" t="s">
        <v>112</v>
      </c>
      <c r="C72" s="22">
        <v>34.9</v>
      </c>
      <c r="D72" s="32" t="s">
        <v>94</v>
      </c>
      <c r="E72" s="12" t="s">
        <v>95</v>
      </c>
      <c r="F72" s="22">
        <v>900.0</v>
      </c>
      <c r="G72" s="23" t="s">
        <v>96</v>
      </c>
      <c r="H72" s="24">
        <v>4.87</v>
      </c>
      <c r="I72" s="24">
        <v>13.67</v>
      </c>
      <c r="J72" s="24">
        <v>1.17</v>
      </c>
      <c r="K72" s="24">
        <v>0.8</v>
      </c>
      <c r="L72" s="24">
        <v>1.64</v>
      </c>
      <c r="M72" s="24">
        <v>0.02</v>
      </c>
      <c r="N72" s="24">
        <v>4.8</v>
      </c>
      <c r="O72" s="24">
        <v>48.9</v>
      </c>
      <c r="P72" s="25"/>
      <c r="Q72" s="26"/>
      <c r="R72" s="22"/>
      <c r="S72" s="22"/>
      <c r="T72" s="22"/>
      <c r="U72" s="22"/>
      <c r="V72" s="22"/>
      <c r="W72" s="22">
        <v>902.99</v>
      </c>
      <c r="X72" s="22">
        <v>11.736</v>
      </c>
      <c r="Y72" s="22">
        <v>31.883</v>
      </c>
      <c r="Z72" s="22">
        <v>0.191</v>
      </c>
      <c r="AA72" s="22">
        <v>24.92</v>
      </c>
      <c r="AB72" s="22">
        <v>0.148</v>
      </c>
      <c r="AC72" s="22">
        <v>1849.115</v>
      </c>
      <c r="AD72" s="22">
        <v>62.782</v>
      </c>
      <c r="AE72" s="22">
        <v>7.857</v>
      </c>
      <c r="AF72" s="22">
        <v>0.073</v>
      </c>
      <c r="AG72" s="27">
        <v>1733.025</v>
      </c>
      <c r="AH72" s="27">
        <v>77.914</v>
      </c>
      <c r="AI72" s="27">
        <v>93.661</v>
      </c>
      <c r="AJ72" s="27">
        <v>12.199</v>
      </c>
      <c r="AK72" s="27">
        <v>1616.139</v>
      </c>
      <c r="AL72" s="27">
        <v>81.904</v>
      </c>
      <c r="AM72" s="27">
        <v>831.168</v>
      </c>
      <c r="AN72" s="27">
        <v>167.777</v>
      </c>
      <c r="AO72" s="27">
        <v>1.513</v>
      </c>
      <c r="AP72" s="27">
        <v>0.199</v>
      </c>
      <c r="AQ72" s="27">
        <v>2.239</v>
      </c>
      <c r="AR72" s="12"/>
      <c r="AS72" s="12">
        <f t="shared" ref="AS72:AS75" si="39">H72/2520</f>
        <v>0.001932539683</v>
      </c>
      <c r="AT72" s="12">
        <f t="shared" ref="AT72:AT75" si="40">I72/40500</f>
        <v>0.0003375308642</v>
      </c>
      <c r="AU72" s="12">
        <f t="shared" si="33"/>
        <v>0.0002280701754</v>
      </c>
      <c r="AV72" s="12">
        <f t="shared" si="34"/>
        <v>1.509433962</v>
      </c>
      <c r="AW72" s="12">
        <f t="shared" ref="AW72:AW81" si="41">L72/8700</f>
        <v>0.0001885057471</v>
      </c>
      <c r="AX72" s="12">
        <f t="shared" si="36"/>
        <v>0.3333333333</v>
      </c>
      <c r="AY72" s="12">
        <f t="shared" si="37"/>
        <v>0.4528301887</v>
      </c>
      <c r="AZ72" s="12">
        <f t="shared" ref="AZ72:AZ75" si="42">O72/1300</f>
        <v>0.03761538462</v>
      </c>
      <c r="BA72" s="12"/>
      <c r="BB72" s="28"/>
      <c r="BC72" s="12">
        <v>0.22808441236733698</v>
      </c>
      <c r="BD72" s="12">
        <v>0.023567646249094108</v>
      </c>
      <c r="BE72" s="28"/>
      <c r="BF72" s="28"/>
      <c r="BG72" s="28"/>
      <c r="BH72" s="28"/>
    </row>
    <row r="73" ht="12.75" customHeight="1">
      <c r="A73" s="21" t="s">
        <v>108</v>
      </c>
      <c r="B73" s="12" t="s">
        <v>113</v>
      </c>
      <c r="C73" s="22">
        <v>29.0</v>
      </c>
      <c r="D73" s="32" t="s">
        <v>94</v>
      </c>
      <c r="E73" s="12" t="s">
        <v>95</v>
      </c>
      <c r="F73" s="22">
        <v>900.0</v>
      </c>
      <c r="G73" s="23" t="s">
        <v>96</v>
      </c>
      <c r="H73" s="24">
        <v>4.51</v>
      </c>
      <c r="I73" s="24">
        <v>16.87</v>
      </c>
      <c r="J73" s="24">
        <v>1.05</v>
      </c>
      <c r="K73" s="24">
        <v>1.31</v>
      </c>
      <c r="L73" s="24">
        <v>1.58</v>
      </c>
      <c r="M73" s="24">
        <v>0.01</v>
      </c>
      <c r="N73" s="24">
        <v>3.82</v>
      </c>
      <c r="O73" s="24">
        <v>33.71</v>
      </c>
      <c r="P73" s="25"/>
      <c r="Q73" s="26"/>
      <c r="R73" s="22"/>
      <c r="S73" s="22"/>
      <c r="T73" s="22"/>
      <c r="U73" s="22"/>
      <c r="V73" s="22"/>
      <c r="W73" s="22">
        <v>902.99</v>
      </c>
      <c r="X73" s="22">
        <v>11.736</v>
      </c>
      <c r="Y73" s="22">
        <v>31.883</v>
      </c>
      <c r="Z73" s="22">
        <v>0.191</v>
      </c>
      <c r="AA73" s="22">
        <v>24.92</v>
      </c>
      <c r="AB73" s="22">
        <v>0.148</v>
      </c>
      <c r="AC73" s="22">
        <v>1849.115</v>
      </c>
      <c r="AD73" s="22">
        <v>62.782</v>
      </c>
      <c r="AE73" s="22">
        <v>7.857</v>
      </c>
      <c r="AF73" s="22">
        <v>0.073</v>
      </c>
      <c r="AG73" s="27">
        <v>1733.025</v>
      </c>
      <c r="AH73" s="27">
        <v>77.914</v>
      </c>
      <c r="AI73" s="27">
        <v>93.661</v>
      </c>
      <c r="AJ73" s="27">
        <v>12.199</v>
      </c>
      <c r="AK73" s="27">
        <v>1616.139</v>
      </c>
      <c r="AL73" s="27">
        <v>81.904</v>
      </c>
      <c r="AM73" s="27">
        <v>831.168</v>
      </c>
      <c r="AN73" s="27">
        <v>167.777</v>
      </c>
      <c r="AO73" s="27">
        <v>1.513</v>
      </c>
      <c r="AP73" s="27">
        <v>0.199</v>
      </c>
      <c r="AQ73" s="27">
        <v>2.239</v>
      </c>
      <c r="AR73" s="12"/>
      <c r="AS73" s="12">
        <f t="shared" si="39"/>
        <v>0.00178968254</v>
      </c>
      <c r="AT73" s="12">
        <f t="shared" si="40"/>
        <v>0.0004165432099</v>
      </c>
      <c r="AU73" s="12">
        <f t="shared" si="33"/>
        <v>0.0002046783626</v>
      </c>
      <c r="AV73" s="12">
        <f t="shared" si="34"/>
        <v>2.471698113</v>
      </c>
      <c r="AW73" s="12">
        <f t="shared" si="41"/>
        <v>0.0001816091954</v>
      </c>
      <c r="AX73" s="12">
        <f t="shared" si="36"/>
        <v>0.1666666667</v>
      </c>
      <c r="AY73" s="12">
        <f t="shared" si="37"/>
        <v>0.3603773585</v>
      </c>
      <c r="AZ73" s="12">
        <f t="shared" si="42"/>
        <v>0.02593076923</v>
      </c>
      <c r="BA73" s="12"/>
      <c r="BB73" s="28"/>
      <c r="BC73" s="12">
        <v>0.28155212785158024</v>
      </c>
      <c r="BD73" s="12">
        <v>0.029092391194182308</v>
      </c>
      <c r="BE73" s="28"/>
      <c r="BF73" s="28"/>
      <c r="BG73" s="28"/>
      <c r="BH73" s="28"/>
    </row>
    <row r="74" ht="12.75" customHeight="1">
      <c r="A74" s="21" t="s">
        <v>108</v>
      </c>
      <c r="B74" s="12" t="s">
        <v>107</v>
      </c>
      <c r="C74" s="22">
        <v>26.9</v>
      </c>
      <c r="D74" s="32" t="s">
        <v>94</v>
      </c>
      <c r="E74" s="12" t="s">
        <v>95</v>
      </c>
      <c r="F74" s="22">
        <v>2850.0</v>
      </c>
      <c r="G74" s="23" t="s">
        <v>96</v>
      </c>
      <c r="H74" s="24">
        <v>4.83</v>
      </c>
      <c r="I74" s="24">
        <v>11.91</v>
      </c>
      <c r="J74" s="24">
        <v>1.06</v>
      </c>
      <c r="K74" s="24">
        <v>3.39</v>
      </c>
      <c r="L74" s="24">
        <v>1.45</v>
      </c>
      <c r="M74" s="24">
        <v>0.0</v>
      </c>
      <c r="N74" s="24">
        <v>3.51</v>
      </c>
      <c r="O74" s="24">
        <v>33.31</v>
      </c>
      <c r="P74" s="25"/>
      <c r="Q74" s="26"/>
      <c r="R74" s="22"/>
      <c r="S74" s="22"/>
      <c r="T74" s="22"/>
      <c r="U74" s="22"/>
      <c r="V74" s="22"/>
      <c r="W74" s="22">
        <v>2856.004</v>
      </c>
      <c r="X74" s="22">
        <v>53.733</v>
      </c>
      <c r="Y74" s="22">
        <v>31.657</v>
      </c>
      <c r="Z74" s="22">
        <v>0.11</v>
      </c>
      <c r="AA74" s="22">
        <v>24.86</v>
      </c>
      <c r="AB74" s="22">
        <v>0.134</v>
      </c>
      <c r="AC74" s="22">
        <v>2079.157</v>
      </c>
      <c r="AD74" s="22">
        <v>124.229</v>
      </c>
      <c r="AE74" s="22">
        <v>7.419</v>
      </c>
      <c r="AF74" s="22">
        <v>0.066</v>
      </c>
      <c r="AG74" s="27">
        <v>2097.067</v>
      </c>
      <c r="AH74" s="27">
        <v>111.495</v>
      </c>
      <c r="AI74" s="27">
        <v>41.772</v>
      </c>
      <c r="AJ74" s="27">
        <v>7.617</v>
      </c>
      <c r="AK74" s="27">
        <v>1978.021</v>
      </c>
      <c r="AL74" s="27">
        <v>109.508</v>
      </c>
      <c r="AM74" s="27">
        <v>2758.275</v>
      </c>
      <c r="AN74" s="27">
        <v>316.255</v>
      </c>
      <c r="AO74" s="27">
        <v>0.675</v>
      </c>
      <c r="AP74" s="27">
        <v>0.123</v>
      </c>
      <c r="AQ74" s="27">
        <v>0.999</v>
      </c>
      <c r="AR74" s="12"/>
      <c r="AS74" s="12">
        <f t="shared" si="39"/>
        <v>0.001916666667</v>
      </c>
      <c r="AT74" s="12">
        <f t="shared" si="40"/>
        <v>0.0002940740741</v>
      </c>
      <c r="AU74" s="12">
        <f t="shared" si="33"/>
        <v>0.0002066276803</v>
      </c>
      <c r="AV74" s="12">
        <f t="shared" si="34"/>
        <v>6.396226415</v>
      </c>
      <c r="AW74" s="12">
        <f t="shared" si="41"/>
        <v>0.0001666666667</v>
      </c>
      <c r="AX74" s="12">
        <f t="shared" si="36"/>
        <v>0</v>
      </c>
      <c r="AY74" s="12">
        <f t="shared" si="37"/>
        <v>0.3311320755</v>
      </c>
      <c r="AZ74" s="12">
        <f t="shared" si="42"/>
        <v>0.02562307692</v>
      </c>
      <c r="BA74" s="12"/>
      <c r="BB74" s="28"/>
      <c r="BC74" s="12">
        <v>0.22270437857312447</v>
      </c>
      <c r="BD74" s="12">
        <v>0.03445768694905945</v>
      </c>
      <c r="BE74" s="28"/>
      <c r="BF74" s="28"/>
      <c r="BG74" s="28"/>
      <c r="BH74" s="28"/>
    </row>
    <row r="75" ht="12.75" customHeight="1">
      <c r="A75" s="21" t="s">
        <v>108</v>
      </c>
      <c r="B75" s="12" t="s">
        <v>114</v>
      </c>
      <c r="C75" s="22">
        <v>11.5</v>
      </c>
      <c r="D75" s="32" t="s">
        <v>94</v>
      </c>
      <c r="E75" s="12" t="s">
        <v>95</v>
      </c>
      <c r="F75" s="22">
        <v>2850.0</v>
      </c>
      <c r="G75" s="23" t="s">
        <v>96</v>
      </c>
      <c r="H75" s="24">
        <v>5.53</v>
      </c>
      <c r="I75" s="24">
        <v>11.85</v>
      </c>
      <c r="J75" s="24">
        <v>0.96</v>
      </c>
      <c r="K75" s="24">
        <v>3.65</v>
      </c>
      <c r="L75" s="24">
        <v>1.38</v>
      </c>
      <c r="M75" s="24">
        <v>0.02</v>
      </c>
      <c r="N75" s="24">
        <v>3.77</v>
      </c>
      <c r="O75" s="24">
        <v>43.28</v>
      </c>
      <c r="P75" s="25"/>
      <c r="Q75" s="26"/>
      <c r="R75" s="22"/>
      <c r="S75" s="22"/>
      <c r="T75" s="22"/>
      <c r="U75" s="22"/>
      <c r="V75" s="22"/>
      <c r="W75" s="22">
        <v>2856.004</v>
      </c>
      <c r="X75" s="22">
        <v>53.733</v>
      </c>
      <c r="Y75" s="22">
        <v>31.657</v>
      </c>
      <c r="Z75" s="22">
        <v>0.11</v>
      </c>
      <c r="AA75" s="22">
        <v>24.86</v>
      </c>
      <c r="AB75" s="22">
        <v>0.134</v>
      </c>
      <c r="AC75" s="22">
        <v>2079.157</v>
      </c>
      <c r="AD75" s="22">
        <v>124.229</v>
      </c>
      <c r="AE75" s="22">
        <v>7.419</v>
      </c>
      <c r="AF75" s="22">
        <v>0.066</v>
      </c>
      <c r="AG75" s="27">
        <v>2097.067</v>
      </c>
      <c r="AH75" s="27">
        <v>111.495</v>
      </c>
      <c r="AI75" s="27">
        <v>41.772</v>
      </c>
      <c r="AJ75" s="27">
        <v>7.617</v>
      </c>
      <c r="AK75" s="27">
        <v>1978.021</v>
      </c>
      <c r="AL75" s="27">
        <v>109.508</v>
      </c>
      <c r="AM75" s="27">
        <v>2758.275</v>
      </c>
      <c r="AN75" s="27">
        <v>316.255</v>
      </c>
      <c r="AO75" s="27">
        <v>0.675</v>
      </c>
      <c r="AP75" s="27">
        <v>0.123</v>
      </c>
      <c r="AQ75" s="27">
        <v>0.999</v>
      </c>
      <c r="AR75" s="12"/>
      <c r="AS75" s="12">
        <f t="shared" si="39"/>
        <v>0.002194444444</v>
      </c>
      <c r="AT75" s="12">
        <f t="shared" si="40"/>
        <v>0.0002925925926</v>
      </c>
      <c r="AU75" s="12">
        <f t="shared" si="33"/>
        <v>0.0001871345029</v>
      </c>
      <c r="AV75" s="12">
        <f t="shared" si="34"/>
        <v>6.886792453</v>
      </c>
      <c r="AW75" s="12">
        <f t="shared" si="41"/>
        <v>0.0001586206897</v>
      </c>
      <c r="AX75" s="12">
        <f t="shared" si="36"/>
        <v>0.3333333333</v>
      </c>
      <c r="AY75" s="12">
        <f t="shared" si="37"/>
        <v>0.3556603774</v>
      </c>
      <c r="AZ75" s="12">
        <f t="shared" si="42"/>
        <v>0.03329230769</v>
      </c>
      <c r="BA75" s="12"/>
      <c r="BB75" s="28"/>
      <c r="BC75" s="12">
        <v>0.22150918150849966</v>
      </c>
      <c r="BD75" s="12">
        <v>0.03427276141432528</v>
      </c>
      <c r="BE75" s="28"/>
      <c r="BF75" s="28"/>
      <c r="BG75" s="28"/>
      <c r="BH75" s="28"/>
    </row>
    <row r="76" ht="12.75" customHeight="1">
      <c r="A76" s="21" t="s">
        <v>108</v>
      </c>
      <c r="B76" s="12" t="s">
        <v>97</v>
      </c>
      <c r="C76" s="12"/>
      <c r="D76" s="32" t="s">
        <v>94</v>
      </c>
      <c r="E76" s="12" t="s">
        <v>95</v>
      </c>
      <c r="F76" s="22">
        <v>400.0</v>
      </c>
      <c r="G76" s="23" t="s">
        <v>65</v>
      </c>
      <c r="H76" s="24"/>
      <c r="I76" s="24"/>
      <c r="J76" s="24">
        <v>1.37</v>
      </c>
      <c r="K76" s="24"/>
      <c r="L76" s="24">
        <v>1.82</v>
      </c>
      <c r="M76" s="24"/>
      <c r="N76" s="24">
        <v>4.74</v>
      </c>
      <c r="O76" s="24"/>
      <c r="P76" s="25">
        <v>25.45</v>
      </c>
      <c r="Q76" s="26"/>
      <c r="R76" s="22"/>
      <c r="S76" s="22"/>
      <c r="T76" s="22"/>
      <c r="U76" s="22"/>
      <c r="V76" s="22"/>
      <c r="W76" s="22">
        <v>409.254</v>
      </c>
      <c r="X76" s="22">
        <v>5.656</v>
      </c>
      <c r="Y76" s="22">
        <v>31.839</v>
      </c>
      <c r="Z76" s="22">
        <v>0.088</v>
      </c>
      <c r="AA76" s="22">
        <v>25.12</v>
      </c>
      <c r="AB76" s="22">
        <v>0.11</v>
      </c>
      <c r="AC76" s="22">
        <v>1770.141</v>
      </c>
      <c r="AD76" s="22">
        <v>107.547</v>
      </c>
      <c r="AE76" s="22">
        <v>8.091</v>
      </c>
      <c r="AF76" s="22">
        <v>0.03</v>
      </c>
      <c r="AG76" s="27">
        <v>1568.406</v>
      </c>
      <c r="AH76" s="27">
        <v>100.949</v>
      </c>
      <c r="AI76" s="27">
        <v>140.826</v>
      </c>
      <c r="AJ76" s="27">
        <v>11.554</v>
      </c>
      <c r="AK76" s="27">
        <v>1415.901</v>
      </c>
      <c r="AL76" s="27">
        <v>92.923</v>
      </c>
      <c r="AM76" s="27">
        <v>420.093</v>
      </c>
      <c r="AN76" s="27">
        <v>45.529</v>
      </c>
      <c r="AO76" s="27">
        <v>2.277</v>
      </c>
      <c r="AP76" s="27">
        <v>0.187</v>
      </c>
      <c r="AQ76" s="27">
        <v>3.371</v>
      </c>
      <c r="AR76" s="12"/>
      <c r="AS76" s="12"/>
      <c r="AT76" s="12"/>
      <c r="AU76" s="12">
        <f t="shared" si="33"/>
        <v>0.0002670565302</v>
      </c>
      <c r="AV76" s="12"/>
      <c r="AW76" s="12">
        <f t="shared" si="41"/>
        <v>0.0002091954023</v>
      </c>
      <c r="AX76" s="12"/>
      <c r="AY76" s="12">
        <f t="shared" si="37"/>
        <v>0.4471698113</v>
      </c>
      <c r="AZ76" s="12"/>
      <c r="BA76" s="12">
        <f t="shared" ref="BA76:BA86" si="43">P76/45.7</f>
        <v>0.556892779</v>
      </c>
      <c r="BB76" s="28"/>
      <c r="BC76" s="28"/>
      <c r="BD76" s="28"/>
      <c r="BE76" s="28"/>
      <c r="BF76" s="28"/>
      <c r="BG76" s="28"/>
      <c r="BH76" s="28"/>
    </row>
    <row r="77" ht="12.75" customHeight="1">
      <c r="A77" s="21" t="s">
        <v>108</v>
      </c>
      <c r="B77" s="12" t="s">
        <v>98</v>
      </c>
      <c r="C77" s="12"/>
      <c r="D77" s="32" t="s">
        <v>94</v>
      </c>
      <c r="E77" s="12" t="s">
        <v>95</v>
      </c>
      <c r="F77" s="22">
        <v>400.0</v>
      </c>
      <c r="G77" s="23" t="s">
        <v>65</v>
      </c>
      <c r="H77" s="24"/>
      <c r="I77" s="24"/>
      <c r="J77" s="24">
        <v>0.93</v>
      </c>
      <c r="K77" s="24"/>
      <c r="L77" s="24">
        <v>1.63</v>
      </c>
      <c r="M77" s="24"/>
      <c r="N77" s="24">
        <v>4.58</v>
      </c>
      <c r="O77" s="24"/>
      <c r="P77" s="25">
        <v>22.36</v>
      </c>
      <c r="Q77" s="26"/>
      <c r="R77" s="22"/>
      <c r="S77" s="22"/>
      <c r="T77" s="22"/>
      <c r="U77" s="22"/>
      <c r="V77" s="22"/>
      <c r="W77" s="22">
        <v>409.254</v>
      </c>
      <c r="X77" s="22">
        <v>5.656</v>
      </c>
      <c r="Y77" s="22">
        <v>31.839</v>
      </c>
      <c r="Z77" s="22">
        <v>0.088</v>
      </c>
      <c r="AA77" s="22">
        <v>25.12</v>
      </c>
      <c r="AB77" s="22">
        <v>0.11</v>
      </c>
      <c r="AC77" s="22">
        <v>1770.141</v>
      </c>
      <c r="AD77" s="22">
        <v>107.547</v>
      </c>
      <c r="AE77" s="22">
        <v>8.091</v>
      </c>
      <c r="AF77" s="22">
        <v>0.03</v>
      </c>
      <c r="AG77" s="27">
        <v>1568.406</v>
      </c>
      <c r="AH77" s="27">
        <v>100.949</v>
      </c>
      <c r="AI77" s="27">
        <v>140.826</v>
      </c>
      <c r="AJ77" s="27">
        <v>11.554</v>
      </c>
      <c r="AK77" s="27">
        <v>1415.901</v>
      </c>
      <c r="AL77" s="27">
        <v>92.923</v>
      </c>
      <c r="AM77" s="27">
        <v>420.093</v>
      </c>
      <c r="AN77" s="27">
        <v>45.529</v>
      </c>
      <c r="AO77" s="27">
        <v>2.277</v>
      </c>
      <c r="AP77" s="27">
        <v>0.187</v>
      </c>
      <c r="AQ77" s="27">
        <v>3.371</v>
      </c>
      <c r="AR77" s="12"/>
      <c r="AS77" s="12"/>
      <c r="AT77" s="12"/>
      <c r="AU77" s="12">
        <f t="shared" si="33"/>
        <v>0.0001812865497</v>
      </c>
      <c r="AV77" s="12"/>
      <c r="AW77" s="12">
        <f t="shared" si="41"/>
        <v>0.0001873563218</v>
      </c>
      <c r="AX77" s="12"/>
      <c r="AY77" s="12"/>
      <c r="AZ77" s="12"/>
      <c r="BA77" s="12">
        <f t="shared" si="43"/>
        <v>0.4892778993</v>
      </c>
      <c r="BB77" s="28"/>
      <c r="BC77" s="28"/>
      <c r="BD77" s="28"/>
      <c r="BE77" s="28"/>
      <c r="BF77" s="28"/>
      <c r="BG77" s="28"/>
      <c r="BH77" s="28"/>
    </row>
    <row r="78" ht="12.75" customHeight="1">
      <c r="A78" s="21" t="s">
        <v>108</v>
      </c>
      <c r="B78" s="12" t="s">
        <v>109</v>
      </c>
      <c r="C78" s="22">
        <v>24.4</v>
      </c>
      <c r="D78" s="32" t="s">
        <v>94</v>
      </c>
      <c r="E78" s="12" t="s">
        <v>95</v>
      </c>
      <c r="F78" s="22">
        <v>400.0</v>
      </c>
      <c r="G78" s="23" t="s">
        <v>65</v>
      </c>
      <c r="H78" s="24"/>
      <c r="I78" s="24"/>
      <c r="J78" s="24">
        <v>0.61</v>
      </c>
      <c r="K78" s="24"/>
      <c r="L78" s="24">
        <v>1.61</v>
      </c>
      <c r="M78" s="24"/>
      <c r="N78" s="24">
        <v>5.2</v>
      </c>
      <c r="O78" s="24"/>
      <c r="P78" s="25">
        <v>25.9</v>
      </c>
      <c r="Q78" s="26"/>
      <c r="R78" s="22"/>
      <c r="S78" s="22"/>
      <c r="T78" s="22"/>
      <c r="U78" s="22"/>
      <c r="V78" s="22"/>
      <c r="W78" s="22">
        <v>409.254</v>
      </c>
      <c r="X78" s="22">
        <v>5.656</v>
      </c>
      <c r="Y78" s="22">
        <v>31.839</v>
      </c>
      <c r="Z78" s="22">
        <v>0.088</v>
      </c>
      <c r="AA78" s="22">
        <v>25.12</v>
      </c>
      <c r="AB78" s="22">
        <v>0.11</v>
      </c>
      <c r="AC78" s="22">
        <v>1770.141</v>
      </c>
      <c r="AD78" s="22">
        <v>107.547</v>
      </c>
      <c r="AE78" s="22">
        <v>8.091</v>
      </c>
      <c r="AF78" s="22">
        <v>0.03</v>
      </c>
      <c r="AG78" s="27">
        <v>1568.406</v>
      </c>
      <c r="AH78" s="27">
        <v>100.949</v>
      </c>
      <c r="AI78" s="27">
        <v>140.826</v>
      </c>
      <c r="AJ78" s="27">
        <v>11.554</v>
      </c>
      <c r="AK78" s="27">
        <v>1415.901</v>
      </c>
      <c r="AL78" s="27">
        <v>92.923</v>
      </c>
      <c r="AM78" s="27">
        <v>420.093</v>
      </c>
      <c r="AN78" s="27">
        <v>45.529</v>
      </c>
      <c r="AO78" s="27">
        <v>2.277</v>
      </c>
      <c r="AP78" s="27">
        <v>0.187</v>
      </c>
      <c r="AQ78" s="27">
        <v>3.371</v>
      </c>
      <c r="AR78" s="12"/>
      <c r="AS78" s="12"/>
      <c r="AT78" s="12"/>
      <c r="AU78" s="12">
        <f t="shared" si="33"/>
        <v>0.0001189083821</v>
      </c>
      <c r="AV78" s="12"/>
      <c r="AW78" s="12">
        <f t="shared" si="41"/>
        <v>0.0001850574713</v>
      </c>
      <c r="AX78" s="12"/>
      <c r="AY78" s="12">
        <f>N78/10.6</f>
        <v>0.4905660377</v>
      </c>
      <c r="AZ78" s="12"/>
      <c r="BA78" s="12">
        <f t="shared" si="43"/>
        <v>0.5667396061</v>
      </c>
      <c r="BB78" s="28"/>
      <c r="BC78" s="28"/>
      <c r="BD78" s="28"/>
      <c r="BE78" s="28"/>
      <c r="BF78" s="28"/>
      <c r="BG78" s="28"/>
      <c r="BH78" s="28"/>
    </row>
    <row r="79" ht="12.75" customHeight="1">
      <c r="A79" s="21" t="s">
        <v>108</v>
      </c>
      <c r="B79" s="12" t="s">
        <v>100</v>
      </c>
      <c r="C79" s="12"/>
      <c r="D79" s="32" t="s">
        <v>94</v>
      </c>
      <c r="E79" s="12" t="s">
        <v>95</v>
      </c>
      <c r="F79" s="22">
        <v>600.0</v>
      </c>
      <c r="G79" s="23" t="s">
        <v>65</v>
      </c>
      <c r="H79" s="24"/>
      <c r="I79" s="24"/>
      <c r="J79" s="24">
        <v>0.63</v>
      </c>
      <c r="K79" s="24"/>
      <c r="L79" s="24">
        <v>1.47</v>
      </c>
      <c r="M79" s="24"/>
      <c r="N79" s="29"/>
      <c r="O79" s="24"/>
      <c r="P79" s="25">
        <v>24.87</v>
      </c>
      <c r="Q79" s="26"/>
      <c r="R79" s="22"/>
      <c r="S79" s="22"/>
      <c r="T79" s="22"/>
      <c r="U79" s="22"/>
      <c r="V79" s="22"/>
      <c r="W79" s="22">
        <v>605.668</v>
      </c>
      <c r="X79" s="22">
        <v>7.259</v>
      </c>
      <c r="Y79" s="22">
        <v>31.783</v>
      </c>
      <c r="Z79" s="22">
        <v>0.228</v>
      </c>
      <c r="AA79" s="22">
        <v>24.94</v>
      </c>
      <c r="AB79" s="22">
        <v>0.152</v>
      </c>
      <c r="AC79" s="22">
        <v>1797.504</v>
      </c>
      <c r="AD79" s="22">
        <v>141.756</v>
      </c>
      <c r="AE79" s="22">
        <v>7.996</v>
      </c>
      <c r="AF79" s="22">
        <v>0.072</v>
      </c>
      <c r="AG79" s="27">
        <v>1633.564</v>
      </c>
      <c r="AH79" s="27">
        <v>147.124</v>
      </c>
      <c r="AI79" s="27">
        <v>119.285</v>
      </c>
      <c r="AJ79" s="27">
        <v>16.33</v>
      </c>
      <c r="AK79" s="27">
        <v>1498.601</v>
      </c>
      <c r="AL79" s="27">
        <v>144.485</v>
      </c>
      <c r="AM79" s="27">
        <v>560.971</v>
      </c>
      <c r="AN79" s="27">
        <v>137.063</v>
      </c>
      <c r="AO79" s="27">
        <v>1.928</v>
      </c>
      <c r="AP79" s="27">
        <v>0.263</v>
      </c>
      <c r="AQ79" s="27">
        <v>2.853</v>
      </c>
      <c r="AR79" s="12"/>
      <c r="AS79" s="12"/>
      <c r="AT79" s="12"/>
      <c r="AU79" s="12">
        <f t="shared" si="33"/>
        <v>0.0001228070175</v>
      </c>
      <c r="AV79" s="12"/>
      <c r="AW79" s="12">
        <f t="shared" si="41"/>
        <v>0.0001689655172</v>
      </c>
      <c r="AX79" s="12"/>
      <c r="AY79" s="12"/>
      <c r="AZ79" s="12"/>
      <c r="BA79" s="12">
        <f t="shared" si="43"/>
        <v>0.5442013129</v>
      </c>
      <c r="BB79" s="28"/>
      <c r="BC79" s="28"/>
      <c r="BD79" s="28"/>
      <c r="BE79" s="28"/>
      <c r="BF79" s="28"/>
      <c r="BG79" s="28"/>
      <c r="BH79" s="28"/>
    </row>
    <row r="80" ht="12.75" customHeight="1">
      <c r="A80" s="21" t="s">
        <v>108</v>
      </c>
      <c r="B80" s="12" t="s">
        <v>110</v>
      </c>
      <c r="C80" s="22">
        <v>27.5</v>
      </c>
      <c r="D80" s="32" t="s">
        <v>94</v>
      </c>
      <c r="E80" s="12" t="s">
        <v>95</v>
      </c>
      <c r="F80" s="22">
        <v>600.0</v>
      </c>
      <c r="G80" s="23" t="s">
        <v>65</v>
      </c>
      <c r="H80" s="24"/>
      <c r="I80" s="24"/>
      <c r="J80" s="24">
        <v>1.47</v>
      </c>
      <c r="K80" s="24"/>
      <c r="L80" s="24">
        <v>1.93</v>
      </c>
      <c r="M80" s="24"/>
      <c r="N80" s="29"/>
      <c r="O80" s="24"/>
      <c r="P80" s="25">
        <v>23.97</v>
      </c>
      <c r="Q80" s="26"/>
      <c r="R80" s="22"/>
      <c r="S80" s="22"/>
      <c r="T80" s="22"/>
      <c r="U80" s="22"/>
      <c r="V80" s="22"/>
      <c r="W80" s="22">
        <v>605.668</v>
      </c>
      <c r="X80" s="22">
        <v>7.259</v>
      </c>
      <c r="Y80" s="22">
        <v>31.783</v>
      </c>
      <c r="Z80" s="22">
        <v>0.228</v>
      </c>
      <c r="AA80" s="22">
        <v>24.94</v>
      </c>
      <c r="AB80" s="22">
        <v>0.152</v>
      </c>
      <c r="AC80" s="22">
        <v>1797.504</v>
      </c>
      <c r="AD80" s="22">
        <v>141.756</v>
      </c>
      <c r="AE80" s="22">
        <v>7.996</v>
      </c>
      <c r="AF80" s="22">
        <v>0.072</v>
      </c>
      <c r="AG80" s="27">
        <v>1633.564</v>
      </c>
      <c r="AH80" s="27">
        <v>147.124</v>
      </c>
      <c r="AI80" s="27">
        <v>119.285</v>
      </c>
      <c r="AJ80" s="27">
        <v>16.33</v>
      </c>
      <c r="AK80" s="27">
        <v>1498.601</v>
      </c>
      <c r="AL80" s="27">
        <v>144.485</v>
      </c>
      <c r="AM80" s="27">
        <v>560.971</v>
      </c>
      <c r="AN80" s="27">
        <v>137.063</v>
      </c>
      <c r="AO80" s="27">
        <v>1.928</v>
      </c>
      <c r="AP80" s="27">
        <v>0.263</v>
      </c>
      <c r="AQ80" s="27">
        <v>2.853</v>
      </c>
      <c r="AR80" s="12"/>
      <c r="AS80" s="12"/>
      <c r="AT80" s="12"/>
      <c r="AU80" s="12">
        <f t="shared" si="33"/>
        <v>0.0002865497076</v>
      </c>
      <c r="AV80" s="12"/>
      <c r="AW80" s="12">
        <f t="shared" si="41"/>
        <v>0.0002218390805</v>
      </c>
      <c r="AX80" s="12"/>
      <c r="AY80" s="12"/>
      <c r="AZ80" s="12"/>
      <c r="BA80" s="12">
        <f t="shared" si="43"/>
        <v>0.5245076586</v>
      </c>
      <c r="BB80" s="28"/>
      <c r="BC80" s="28"/>
      <c r="BD80" s="28"/>
      <c r="BE80" s="28"/>
      <c r="BF80" s="28"/>
      <c r="BG80" s="28"/>
      <c r="BH80" s="28"/>
    </row>
    <row r="81" ht="12.75" customHeight="1">
      <c r="A81" s="21" t="s">
        <v>108</v>
      </c>
      <c r="B81" s="12" t="s">
        <v>111</v>
      </c>
      <c r="C81" s="22">
        <v>14.5</v>
      </c>
      <c r="D81" s="32" t="s">
        <v>94</v>
      </c>
      <c r="E81" s="12" t="s">
        <v>95</v>
      </c>
      <c r="F81" s="22">
        <v>600.0</v>
      </c>
      <c r="G81" s="23" t="s">
        <v>65</v>
      </c>
      <c r="H81" s="24"/>
      <c r="I81" s="24"/>
      <c r="J81" s="24">
        <v>0.98</v>
      </c>
      <c r="K81" s="24"/>
      <c r="L81" s="24">
        <v>1.33</v>
      </c>
      <c r="M81" s="24"/>
      <c r="N81" s="24">
        <v>3.35</v>
      </c>
      <c r="O81" s="24"/>
      <c r="P81" s="25">
        <v>19.05</v>
      </c>
      <c r="Q81" s="26"/>
      <c r="R81" s="22"/>
      <c r="S81" s="22"/>
      <c r="T81" s="22"/>
      <c r="U81" s="22"/>
      <c r="V81" s="22"/>
      <c r="W81" s="22">
        <v>605.668</v>
      </c>
      <c r="X81" s="22">
        <v>7.259</v>
      </c>
      <c r="Y81" s="22">
        <v>31.783</v>
      </c>
      <c r="Z81" s="22">
        <v>0.228</v>
      </c>
      <c r="AA81" s="22">
        <v>24.94</v>
      </c>
      <c r="AB81" s="22">
        <v>0.152</v>
      </c>
      <c r="AC81" s="22">
        <v>1797.504</v>
      </c>
      <c r="AD81" s="22">
        <v>141.756</v>
      </c>
      <c r="AE81" s="22">
        <v>7.996</v>
      </c>
      <c r="AF81" s="22">
        <v>0.072</v>
      </c>
      <c r="AG81" s="27">
        <v>1633.564</v>
      </c>
      <c r="AH81" s="27">
        <v>147.124</v>
      </c>
      <c r="AI81" s="27">
        <v>119.285</v>
      </c>
      <c r="AJ81" s="27">
        <v>16.33</v>
      </c>
      <c r="AK81" s="27">
        <v>1498.601</v>
      </c>
      <c r="AL81" s="27">
        <v>144.485</v>
      </c>
      <c r="AM81" s="27">
        <v>560.971</v>
      </c>
      <c r="AN81" s="27">
        <v>137.063</v>
      </c>
      <c r="AO81" s="27">
        <v>1.928</v>
      </c>
      <c r="AP81" s="27">
        <v>0.263</v>
      </c>
      <c r="AQ81" s="27">
        <v>2.853</v>
      </c>
      <c r="AR81" s="12"/>
      <c r="AS81" s="12"/>
      <c r="AT81" s="12"/>
      <c r="AU81" s="12">
        <f t="shared" si="33"/>
        <v>0.0001910331384</v>
      </c>
      <c r="AV81" s="12"/>
      <c r="AW81" s="12">
        <f t="shared" si="41"/>
        <v>0.0001528735632</v>
      </c>
      <c r="AX81" s="12"/>
      <c r="AY81" s="12">
        <f>N81/10.6</f>
        <v>0.3160377358</v>
      </c>
      <c r="AZ81" s="12"/>
      <c r="BA81" s="12">
        <f t="shared" si="43"/>
        <v>0.4168490153</v>
      </c>
      <c r="BB81" s="28"/>
      <c r="BC81" s="28"/>
      <c r="BD81" s="28"/>
      <c r="BE81" s="28"/>
      <c r="BF81" s="28"/>
      <c r="BG81" s="28"/>
      <c r="BH81" s="28"/>
    </row>
    <row r="82" ht="12.75" customHeight="1">
      <c r="A82" s="21" t="s">
        <v>108</v>
      </c>
      <c r="B82" s="12" t="s">
        <v>102</v>
      </c>
      <c r="C82" s="22">
        <v>36.2</v>
      </c>
      <c r="D82" s="32" t="s">
        <v>94</v>
      </c>
      <c r="E82" s="12" t="s">
        <v>95</v>
      </c>
      <c r="F82" s="22">
        <v>900.0</v>
      </c>
      <c r="G82" s="23" t="s">
        <v>65</v>
      </c>
      <c r="H82" s="24"/>
      <c r="I82" s="24"/>
      <c r="J82" s="24">
        <v>2.01</v>
      </c>
      <c r="K82" s="24"/>
      <c r="L82" s="29"/>
      <c r="M82" s="24"/>
      <c r="N82" s="29"/>
      <c r="O82" s="24"/>
      <c r="P82" s="25">
        <v>21.24</v>
      </c>
      <c r="Q82" s="26"/>
      <c r="R82" s="22"/>
      <c r="S82" s="22"/>
      <c r="T82" s="22"/>
      <c r="U82" s="22"/>
      <c r="V82" s="22"/>
      <c r="W82" s="22">
        <v>902.99</v>
      </c>
      <c r="X82" s="22">
        <v>11.736</v>
      </c>
      <c r="Y82" s="22">
        <v>31.883</v>
      </c>
      <c r="Z82" s="22">
        <v>0.191</v>
      </c>
      <c r="AA82" s="22">
        <v>24.92</v>
      </c>
      <c r="AB82" s="22">
        <v>0.148</v>
      </c>
      <c r="AC82" s="22">
        <v>1849.115</v>
      </c>
      <c r="AD82" s="22">
        <v>62.782</v>
      </c>
      <c r="AE82" s="22">
        <v>7.857</v>
      </c>
      <c r="AF82" s="22">
        <v>0.073</v>
      </c>
      <c r="AG82" s="27">
        <v>1733.025</v>
      </c>
      <c r="AH82" s="27">
        <v>77.914</v>
      </c>
      <c r="AI82" s="27">
        <v>93.661</v>
      </c>
      <c r="AJ82" s="27">
        <v>12.199</v>
      </c>
      <c r="AK82" s="27">
        <v>1616.139</v>
      </c>
      <c r="AL82" s="27">
        <v>81.904</v>
      </c>
      <c r="AM82" s="27">
        <v>831.168</v>
      </c>
      <c r="AN82" s="27">
        <v>167.777</v>
      </c>
      <c r="AO82" s="27">
        <v>1.513</v>
      </c>
      <c r="AP82" s="27">
        <v>0.199</v>
      </c>
      <c r="AQ82" s="27">
        <v>2.239</v>
      </c>
      <c r="AR82" s="12"/>
      <c r="AS82" s="12"/>
      <c r="AT82" s="12"/>
      <c r="AU82" s="12">
        <f t="shared" si="33"/>
        <v>0.0003918128655</v>
      </c>
      <c r="AV82" s="12"/>
      <c r="AW82" s="12"/>
      <c r="AX82" s="12"/>
      <c r="AY82" s="12"/>
      <c r="AZ82" s="12"/>
      <c r="BA82" s="12">
        <f t="shared" si="43"/>
        <v>0.4647702407</v>
      </c>
      <c r="BB82" s="28"/>
      <c r="BC82" s="28"/>
      <c r="BD82" s="28"/>
      <c r="BE82" s="28"/>
      <c r="BF82" s="28"/>
      <c r="BG82" s="28"/>
      <c r="BH82" s="28"/>
    </row>
    <row r="83" ht="12.75" customHeight="1">
      <c r="A83" s="21" t="s">
        <v>108</v>
      </c>
      <c r="B83" s="12" t="s">
        <v>112</v>
      </c>
      <c r="C83" s="22">
        <v>34.9</v>
      </c>
      <c r="D83" s="32" t="s">
        <v>94</v>
      </c>
      <c r="E83" s="12" t="s">
        <v>95</v>
      </c>
      <c r="F83" s="22">
        <v>900.0</v>
      </c>
      <c r="G83" s="23" t="s">
        <v>65</v>
      </c>
      <c r="H83" s="24"/>
      <c r="I83" s="24"/>
      <c r="J83" s="24">
        <v>1.14</v>
      </c>
      <c r="K83" s="29"/>
      <c r="L83" s="24">
        <v>1.61</v>
      </c>
      <c r="M83" s="24"/>
      <c r="N83" s="24">
        <v>4.15</v>
      </c>
      <c r="O83" s="24"/>
      <c r="P83" s="25">
        <v>21.26</v>
      </c>
      <c r="Q83" s="26"/>
      <c r="R83" s="22"/>
      <c r="S83" s="22"/>
      <c r="T83" s="22"/>
      <c r="U83" s="22"/>
      <c r="V83" s="22"/>
      <c r="W83" s="22">
        <v>902.99</v>
      </c>
      <c r="X83" s="22">
        <v>11.736</v>
      </c>
      <c r="Y83" s="22">
        <v>31.883</v>
      </c>
      <c r="Z83" s="22">
        <v>0.191</v>
      </c>
      <c r="AA83" s="22">
        <v>24.92</v>
      </c>
      <c r="AB83" s="22">
        <v>0.148</v>
      </c>
      <c r="AC83" s="22">
        <v>1849.115</v>
      </c>
      <c r="AD83" s="22">
        <v>62.782</v>
      </c>
      <c r="AE83" s="22">
        <v>7.857</v>
      </c>
      <c r="AF83" s="22">
        <v>0.073</v>
      </c>
      <c r="AG83" s="27">
        <v>1733.025</v>
      </c>
      <c r="AH83" s="27">
        <v>77.914</v>
      </c>
      <c r="AI83" s="27">
        <v>93.661</v>
      </c>
      <c r="AJ83" s="27">
        <v>12.199</v>
      </c>
      <c r="AK83" s="27">
        <v>1616.139</v>
      </c>
      <c r="AL83" s="27">
        <v>81.904</v>
      </c>
      <c r="AM83" s="27">
        <v>831.168</v>
      </c>
      <c r="AN83" s="27">
        <v>167.777</v>
      </c>
      <c r="AO83" s="27">
        <v>1.513</v>
      </c>
      <c r="AP83" s="27">
        <v>0.199</v>
      </c>
      <c r="AQ83" s="27">
        <v>2.239</v>
      </c>
      <c r="AR83" s="12"/>
      <c r="AS83" s="12"/>
      <c r="AT83" s="12"/>
      <c r="AU83" s="12">
        <f t="shared" si="33"/>
        <v>0.0002222222222</v>
      </c>
      <c r="AV83" s="12"/>
      <c r="AW83" s="12">
        <f t="shared" ref="AW83:AW86" si="44">L83/8700</f>
        <v>0.0001850574713</v>
      </c>
      <c r="AX83" s="12"/>
      <c r="AY83" s="12">
        <f t="shared" ref="AY83:AY86" si="45">N83/10.6</f>
        <v>0.391509434</v>
      </c>
      <c r="AZ83" s="12"/>
      <c r="BA83" s="12">
        <f t="shared" si="43"/>
        <v>0.4652078775</v>
      </c>
      <c r="BB83" s="28"/>
      <c r="BC83" s="28"/>
      <c r="BD83" s="28"/>
      <c r="BE83" s="28"/>
      <c r="BF83" s="28"/>
      <c r="BG83" s="28"/>
      <c r="BH83" s="28"/>
    </row>
    <row r="84" ht="12.75" customHeight="1">
      <c r="A84" s="21" t="s">
        <v>108</v>
      </c>
      <c r="B84" s="12" t="s">
        <v>113</v>
      </c>
      <c r="C84" s="22">
        <v>29.0</v>
      </c>
      <c r="D84" s="32" t="s">
        <v>94</v>
      </c>
      <c r="E84" s="12" t="s">
        <v>95</v>
      </c>
      <c r="F84" s="22">
        <v>900.0</v>
      </c>
      <c r="G84" s="23" t="s">
        <v>65</v>
      </c>
      <c r="H84" s="24"/>
      <c r="I84" s="24"/>
      <c r="J84" s="24">
        <v>1.02</v>
      </c>
      <c r="K84" s="24"/>
      <c r="L84" s="24">
        <v>1.57</v>
      </c>
      <c r="M84" s="24"/>
      <c r="N84" s="24">
        <v>3.78</v>
      </c>
      <c r="O84" s="24"/>
      <c r="P84" s="25">
        <v>19.88</v>
      </c>
      <c r="Q84" s="26"/>
      <c r="R84" s="22"/>
      <c r="S84" s="22"/>
      <c r="T84" s="22"/>
      <c r="U84" s="22"/>
      <c r="V84" s="22"/>
      <c r="W84" s="22">
        <v>902.99</v>
      </c>
      <c r="X84" s="22">
        <v>11.736</v>
      </c>
      <c r="Y84" s="22">
        <v>31.883</v>
      </c>
      <c r="Z84" s="22">
        <v>0.191</v>
      </c>
      <c r="AA84" s="22">
        <v>24.92</v>
      </c>
      <c r="AB84" s="22">
        <v>0.148</v>
      </c>
      <c r="AC84" s="22">
        <v>1849.115</v>
      </c>
      <c r="AD84" s="22">
        <v>62.782</v>
      </c>
      <c r="AE84" s="22">
        <v>7.857</v>
      </c>
      <c r="AF84" s="22">
        <v>0.073</v>
      </c>
      <c r="AG84" s="27">
        <v>1733.025</v>
      </c>
      <c r="AH84" s="27">
        <v>77.914</v>
      </c>
      <c r="AI84" s="27">
        <v>93.661</v>
      </c>
      <c r="AJ84" s="27">
        <v>12.199</v>
      </c>
      <c r="AK84" s="27">
        <v>1616.139</v>
      </c>
      <c r="AL84" s="27">
        <v>81.904</v>
      </c>
      <c r="AM84" s="27">
        <v>831.168</v>
      </c>
      <c r="AN84" s="27">
        <v>167.777</v>
      </c>
      <c r="AO84" s="27">
        <v>1.513</v>
      </c>
      <c r="AP84" s="27">
        <v>0.199</v>
      </c>
      <c r="AQ84" s="27">
        <v>2.239</v>
      </c>
      <c r="AR84" s="12"/>
      <c r="AS84" s="12"/>
      <c r="AT84" s="12"/>
      <c r="AU84" s="12">
        <f t="shared" si="33"/>
        <v>0.0001988304094</v>
      </c>
      <c r="AV84" s="12"/>
      <c r="AW84" s="12">
        <f t="shared" si="44"/>
        <v>0.0001804597701</v>
      </c>
      <c r="AX84" s="12"/>
      <c r="AY84" s="12">
        <f t="shared" si="45"/>
        <v>0.3566037736</v>
      </c>
      <c r="AZ84" s="12"/>
      <c r="BA84" s="12">
        <f t="shared" si="43"/>
        <v>0.4350109409</v>
      </c>
      <c r="BB84" s="28"/>
      <c r="BC84" s="28"/>
      <c r="BD84" s="28"/>
      <c r="BE84" s="28"/>
      <c r="BF84" s="28"/>
      <c r="BG84" s="28"/>
      <c r="BH84" s="28"/>
    </row>
    <row r="85" ht="12.75" customHeight="1">
      <c r="A85" s="21" t="s">
        <v>108</v>
      </c>
      <c r="B85" s="12" t="s">
        <v>107</v>
      </c>
      <c r="C85" s="22">
        <v>26.9</v>
      </c>
      <c r="D85" s="32" t="s">
        <v>94</v>
      </c>
      <c r="E85" s="12" t="s">
        <v>95</v>
      </c>
      <c r="F85" s="22">
        <v>2850.0</v>
      </c>
      <c r="G85" s="23" t="s">
        <v>65</v>
      </c>
      <c r="H85" s="24"/>
      <c r="I85" s="24"/>
      <c r="J85" s="24">
        <v>1.04</v>
      </c>
      <c r="K85" s="24"/>
      <c r="L85" s="24">
        <v>1.43</v>
      </c>
      <c r="M85" s="24"/>
      <c r="N85" s="24">
        <v>3.2</v>
      </c>
      <c r="O85" s="24"/>
      <c r="P85" s="25">
        <v>22.18</v>
      </c>
      <c r="Q85" s="26"/>
      <c r="R85" s="22"/>
      <c r="S85" s="22"/>
      <c r="T85" s="22"/>
      <c r="U85" s="22"/>
      <c r="V85" s="22"/>
      <c r="W85" s="22">
        <v>2856.004</v>
      </c>
      <c r="X85" s="22">
        <v>53.733</v>
      </c>
      <c r="Y85" s="22">
        <v>31.657</v>
      </c>
      <c r="Z85" s="22">
        <v>0.11</v>
      </c>
      <c r="AA85" s="22">
        <v>24.86</v>
      </c>
      <c r="AB85" s="22">
        <v>0.134</v>
      </c>
      <c r="AC85" s="22">
        <v>2079.157</v>
      </c>
      <c r="AD85" s="22">
        <v>124.229</v>
      </c>
      <c r="AE85" s="22">
        <v>7.419</v>
      </c>
      <c r="AF85" s="22">
        <v>0.066</v>
      </c>
      <c r="AG85" s="27">
        <v>2097.067</v>
      </c>
      <c r="AH85" s="27">
        <v>111.495</v>
      </c>
      <c r="AI85" s="27">
        <v>41.772</v>
      </c>
      <c r="AJ85" s="27">
        <v>7.617</v>
      </c>
      <c r="AK85" s="27">
        <v>1978.021</v>
      </c>
      <c r="AL85" s="27">
        <v>109.508</v>
      </c>
      <c r="AM85" s="27">
        <v>2758.275</v>
      </c>
      <c r="AN85" s="27">
        <v>316.255</v>
      </c>
      <c r="AO85" s="27">
        <v>0.675</v>
      </c>
      <c r="AP85" s="27">
        <v>0.123</v>
      </c>
      <c r="AQ85" s="27">
        <v>0.999</v>
      </c>
      <c r="AR85" s="12"/>
      <c r="AS85" s="12"/>
      <c r="AT85" s="12"/>
      <c r="AU85" s="12">
        <f t="shared" si="33"/>
        <v>0.0002027290448</v>
      </c>
      <c r="AV85" s="12"/>
      <c r="AW85" s="12">
        <f t="shared" si="44"/>
        <v>0.0001643678161</v>
      </c>
      <c r="AX85" s="12"/>
      <c r="AY85" s="12">
        <f t="shared" si="45"/>
        <v>0.3018867925</v>
      </c>
      <c r="AZ85" s="12"/>
      <c r="BA85" s="12">
        <f t="shared" si="43"/>
        <v>0.4853391685</v>
      </c>
      <c r="BB85" s="28"/>
      <c r="BC85" s="28"/>
      <c r="BD85" s="28"/>
      <c r="BE85" s="28"/>
      <c r="BF85" s="28"/>
      <c r="BG85" s="28"/>
      <c r="BH85" s="28"/>
    </row>
    <row r="86" ht="12.75" customHeight="1">
      <c r="A86" s="21" t="s">
        <v>108</v>
      </c>
      <c r="B86" s="12" t="s">
        <v>114</v>
      </c>
      <c r="C86" s="22">
        <v>11.5</v>
      </c>
      <c r="D86" s="32" t="s">
        <v>94</v>
      </c>
      <c r="E86" s="12" t="s">
        <v>95</v>
      </c>
      <c r="F86" s="22">
        <v>2850.0</v>
      </c>
      <c r="G86" s="23" t="s">
        <v>65</v>
      </c>
      <c r="H86" s="24"/>
      <c r="I86" s="24"/>
      <c r="J86" s="24">
        <v>0.93</v>
      </c>
      <c r="K86" s="24"/>
      <c r="L86" s="24">
        <v>1.37</v>
      </c>
      <c r="M86" s="24"/>
      <c r="N86" s="24">
        <v>3.81</v>
      </c>
      <c r="O86" s="24"/>
      <c r="P86" s="25">
        <v>21.37</v>
      </c>
      <c r="Q86" s="26"/>
      <c r="R86" s="22"/>
      <c r="S86" s="22"/>
      <c r="T86" s="22"/>
      <c r="U86" s="22"/>
      <c r="V86" s="22"/>
      <c r="W86" s="22">
        <v>2856.004</v>
      </c>
      <c r="X86" s="22">
        <v>53.733</v>
      </c>
      <c r="Y86" s="22">
        <v>31.657</v>
      </c>
      <c r="Z86" s="22">
        <v>0.11</v>
      </c>
      <c r="AA86" s="22">
        <v>24.86</v>
      </c>
      <c r="AB86" s="22">
        <v>0.134</v>
      </c>
      <c r="AC86" s="22">
        <v>2079.157</v>
      </c>
      <c r="AD86" s="22">
        <v>124.229</v>
      </c>
      <c r="AE86" s="22">
        <v>7.419</v>
      </c>
      <c r="AF86" s="22">
        <v>0.066</v>
      </c>
      <c r="AG86" s="27">
        <v>2097.067</v>
      </c>
      <c r="AH86" s="27">
        <v>111.495</v>
      </c>
      <c r="AI86" s="27">
        <v>41.772</v>
      </c>
      <c r="AJ86" s="27">
        <v>7.617</v>
      </c>
      <c r="AK86" s="27">
        <v>1978.021</v>
      </c>
      <c r="AL86" s="27">
        <v>109.508</v>
      </c>
      <c r="AM86" s="27">
        <v>2758.275</v>
      </c>
      <c r="AN86" s="27">
        <v>316.255</v>
      </c>
      <c r="AO86" s="27">
        <v>0.675</v>
      </c>
      <c r="AP86" s="27">
        <v>0.123</v>
      </c>
      <c r="AQ86" s="27">
        <v>0.999</v>
      </c>
      <c r="AR86" s="12"/>
      <c r="AS86" s="12"/>
      <c r="AT86" s="12"/>
      <c r="AU86" s="12">
        <f t="shared" si="33"/>
        <v>0.0001812865497</v>
      </c>
      <c r="AV86" s="12"/>
      <c r="AW86" s="12">
        <f t="shared" si="44"/>
        <v>0.0001574712644</v>
      </c>
      <c r="AX86" s="12"/>
      <c r="AY86" s="12">
        <f t="shared" si="45"/>
        <v>0.3594339623</v>
      </c>
      <c r="AZ86" s="12"/>
      <c r="BA86" s="12">
        <f t="shared" si="43"/>
        <v>0.4676148796</v>
      </c>
      <c r="BB86" s="28"/>
      <c r="BC86" s="28"/>
      <c r="BD86" s="28"/>
      <c r="BE86" s="28"/>
      <c r="BF86" s="28"/>
      <c r="BG86" s="28"/>
      <c r="BH86" s="28"/>
    </row>
    <row r="87" ht="12.75" customHeight="1">
      <c r="A87" s="12"/>
      <c r="B87" s="12"/>
      <c r="C87" s="12"/>
      <c r="D87" s="12"/>
      <c r="E87" s="12"/>
      <c r="F87" s="12"/>
      <c r="G87" s="23"/>
      <c r="H87" s="24"/>
      <c r="I87" s="24"/>
      <c r="J87" s="24"/>
      <c r="K87" s="24"/>
      <c r="L87" s="24"/>
      <c r="M87" s="24"/>
      <c r="N87" s="24"/>
      <c r="O87" s="24"/>
      <c r="P87" s="25"/>
      <c r="Q87" s="23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28"/>
      <c r="BC87" s="28"/>
      <c r="BD87" s="28"/>
      <c r="BE87" s="28"/>
      <c r="BF87" s="28"/>
      <c r="BG87" s="28"/>
      <c r="BH87" s="28"/>
    </row>
    <row r="88" ht="12.75" customHeight="1">
      <c r="A88" s="21" t="s">
        <v>115</v>
      </c>
      <c r="B88" s="12" t="s">
        <v>116</v>
      </c>
      <c r="C88" s="22">
        <v>7.3</v>
      </c>
      <c r="D88" s="32" t="s">
        <v>117</v>
      </c>
      <c r="E88" s="12" t="s">
        <v>95</v>
      </c>
      <c r="F88" s="22">
        <v>400.0</v>
      </c>
      <c r="G88" s="23" t="s">
        <v>96</v>
      </c>
      <c r="H88" s="24">
        <v>15.43</v>
      </c>
      <c r="I88" s="24">
        <v>2.29</v>
      </c>
      <c r="J88" s="24">
        <v>2.11</v>
      </c>
      <c r="K88" s="24">
        <v>15.54</v>
      </c>
      <c r="L88" s="29"/>
      <c r="M88" s="24">
        <v>0.0</v>
      </c>
      <c r="N88" s="24">
        <v>1.43</v>
      </c>
      <c r="O88" s="24">
        <v>19.44</v>
      </c>
      <c r="P88" s="25"/>
      <c r="Q88" s="26"/>
      <c r="R88" s="22"/>
      <c r="S88" s="22"/>
      <c r="T88" s="22"/>
      <c r="U88" s="22"/>
      <c r="V88" s="22"/>
      <c r="W88" s="22">
        <v>409.254</v>
      </c>
      <c r="X88" s="22">
        <v>5.656</v>
      </c>
      <c r="Y88" s="22">
        <v>31.839</v>
      </c>
      <c r="Z88" s="22">
        <v>0.088</v>
      </c>
      <c r="AA88" s="22">
        <v>25.12</v>
      </c>
      <c r="AB88" s="22">
        <v>0.11</v>
      </c>
      <c r="AC88" s="22">
        <v>1770.141</v>
      </c>
      <c r="AD88" s="22">
        <v>107.547</v>
      </c>
      <c r="AE88" s="22">
        <v>8.091</v>
      </c>
      <c r="AF88" s="22">
        <v>0.03</v>
      </c>
      <c r="AG88" s="27">
        <v>1568.406</v>
      </c>
      <c r="AH88" s="27">
        <v>100.949</v>
      </c>
      <c r="AI88" s="27">
        <v>140.826</v>
      </c>
      <c r="AJ88" s="27">
        <v>11.554</v>
      </c>
      <c r="AK88" s="27">
        <v>1415.901</v>
      </c>
      <c r="AL88" s="27">
        <v>92.923</v>
      </c>
      <c r="AM88" s="27">
        <v>420.093</v>
      </c>
      <c r="AN88" s="27">
        <v>45.529</v>
      </c>
      <c r="AO88" s="27">
        <v>2.277</v>
      </c>
      <c r="AP88" s="27">
        <v>0.187</v>
      </c>
      <c r="AQ88" s="27">
        <v>3.371</v>
      </c>
      <c r="AR88" s="12"/>
      <c r="AS88" s="12">
        <f t="shared" ref="AS88:AS99" si="46">H88/2520</f>
        <v>0.006123015873</v>
      </c>
      <c r="AT88" s="12">
        <f t="shared" ref="AT88:AT99" si="47">I88/40500</f>
        <v>0.00005654320988</v>
      </c>
      <c r="AU88" s="12">
        <f t="shared" ref="AU88:AU111" si="48">J88/5130</f>
        <v>0.0004113060429</v>
      </c>
      <c r="AV88" s="12">
        <f t="shared" ref="AV88:AV90" si="49">K88/0.53</f>
        <v>29.32075472</v>
      </c>
      <c r="AW88" s="12"/>
      <c r="AX88" s="12">
        <f t="shared" ref="AX88:AX94" si="50">M88/0.06</f>
        <v>0</v>
      </c>
      <c r="AY88" s="12">
        <f t="shared" ref="AY88:AY90" si="51">N88/10.6</f>
        <v>0.1349056604</v>
      </c>
      <c r="AZ88" s="12">
        <f t="shared" ref="AZ88:AZ99" si="52">O88/1300</f>
        <v>0.01495384615</v>
      </c>
      <c r="BA88" s="12"/>
      <c r="BB88" s="12">
        <v>0.37266567937814327</v>
      </c>
      <c r="BC88" s="12">
        <v>0.03706545652846236</v>
      </c>
      <c r="BD88" s="12">
        <v>0.003123402342696628</v>
      </c>
      <c r="BE88" s="28"/>
      <c r="BF88" s="28"/>
      <c r="BG88" s="28"/>
      <c r="BH88" s="28"/>
    </row>
    <row r="89" ht="12.75" customHeight="1">
      <c r="A89" s="21" t="s">
        <v>115</v>
      </c>
      <c r="B89" s="12" t="s">
        <v>98</v>
      </c>
      <c r="C89" s="22">
        <v>3.6</v>
      </c>
      <c r="D89" s="32" t="s">
        <v>117</v>
      </c>
      <c r="E89" s="12" t="s">
        <v>95</v>
      </c>
      <c r="F89" s="22">
        <v>400.0</v>
      </c>
      <c r="G89" s="23" t="s">
        <v>96</v>
      </c>
      <c r="H89" s="24">
        <v>20.55</v>
      </c>
      <c r="I89" s="24">
        <v>2.69</v>
      </c>
      <c r="J89" s="24">
        <v>5.88</v>
      </c>
      <c r="K89" s="24">
        <v>6.99</v>
      </c>
      <c r="L89" s="24">
        <v>1.14</v>
      </c>
      <c r="M89" s="24">
        <v>0.0</v>
      </c>
      <c r="N89" s="24">
        <v>1.38</v>
      </c>
      <c r="O89" s="24">
        <v>5.08</v>
      </c>
      <c r="P89" s="25"/>
      <c r="Q89" s="26"/>
      <c r="R89" s="22"/>
      <c r="S89" s="22"/>
      <c r="T89" s="22"/>
      <c r="U89" s="22"/>
      <c r="V89" s="22"/>
      <c r="W89" s="22">
        <v>409.254</v>
      </c>
      <c r="X89" s="22">
        <v>5.656</v>
      </c>
      <c r="Y89" s="22">
        <v>31.839</v>
      </c>
      <c r="Z89" s="22">
        <v>0.088</v>
      </c>
      <c r="AA89" s="22">
        <v>25.12</v>
      </c>
      <c r="AB89" s="22">
        <v>0.11</v>
      </c>
      <c r="AC89" s="22">
        <v>1770.141</v>
      </c>
      <c r="AD89" s="22">
        <v>107.547</v>
      </c>
      <c r="AE89" s="22">
        <v>8.091</v>
      </c>
      <c r="AF89" s="22">
        <v>0.03</v>
      </c>
      <c r="AG89" s="27">
        <v>1568.406</v>
      </c>
      <c r="AH89" s="27">
        <v>100.949</v>
      </c>
      <c r="AI89" s="27">
        <v>140.826</v>
      </c>
      <c r="AJ89" s="27">
        <v>11.554</v>
      </c>
      <c r="AK89" s="27">
        <v>1415.901</v>
      </c>
      <c r="AL89" s="27">
        <v>92.923</v>
      </c>
      <c r="AM89" s="27">
        <v>420.093</v>
      </c>
      <c r="AN89" s="27">
        <v>45.529</v>
      </c>
      <c r="AO89" s="27">
        <v>2.277</v>
      </c>
      <c r="AP89" s="27">
        <v>0.187</v>
      </c>
      <c r="AQ89" s="27">
        <v>3.371</v>
      </c>
      <c r="AR89" s="12"/>
      <c r="AS89" s="12">
        <f t="shared" si="46"/>
        <v>0.008154761905</v>
      </c>
      <c r="AT89" s="12">
        <f t="shared" si="47"/>
        <v>0.00006641975309</v>
      </c>
      <c r="AU89" s="12">
        <f t="shared" si="48"/>
        <v>0.00114619883</v>
      </c>
      <c r="AV89" s="12">
        <f t="shared" si="49"/>
        <v>13.18867925</v>
      </c>
      <c r="AW89" s="12">
        <f t="shared" ref="AW89:AW99" si="53">L89/8700</f>
        <v>0.0001310344828</v>
      </c>
      <c r="AX89" s="12">
        <f t="shared" si="50"/>
        <v>0</v>
      </c>
      <c r="AY89" s="12">
        <f t="shared" si="51"/>
        <v>0.1301886792</v>
      </c>
      <c r="AZ89" s="12">
        <f t="shared" si="52"/>
        <v>0.003907692308</v>
      </c>
      <c r="BA89" s="12"/>
      <c r="BB89" s="12">
        <v>0.43652406468085514</v>
      </c>
      <c r="BC89" s="12">
        <v>0.04341683347405369</v>
      </c>
      <c r="BD89" s="12">
        <v>0.0036586151119222246</v>
      </c>
      <c r="BE89" s="28"/>
      <c r="BF89" s="28"/>
      <c r="BG89" s="28"/>
      <c r="BH89" s="28"/>
    </row>
    <row r="90" ht="12.75" customHeight="1">
      <c r="A90" s="21" t="s">
        <v>115</v>
      </c>
      <c r="B90" s="12" t="s">
        <v>109</v>
      </c>
      <c r="C90" s="22">
        <v>5.0</v>
      </c>
      <c r="D90" s="32" t="s">
        <v>117</v>
      </c>
      <c r="E90" s="12" t="s">
        <v>95</v>
      </c>
      <c r="F90" s="22">
        <v>400.0</v>
      </c>
      <c r="G90" s="23" t="s">
        <v>96</v>
      </c>
      <c r="H90" s="24">
        <v>15.22</v>
      </c>
      <c r="I90" s="24">
        <v>1.57</v>
      </c>
      <c r="J90" s="24">
        <v>5.1</v>
      </c>
      <c r="K90" s="24">
        <v>7.79</v>
      </c>
      <c r="L90" s="24">
        <v>1.07</v>
      </c>
      <c r="M90" s="24">
        <v>0.0</v>
      </c>
      <c r="N90" s="24">
        <v>0.85</v>
      </c>
      <c r="O90" s="24">
        <v>4.18</v>
      </c>
      <c r="P90" s="25"/>
      <c r="Q90" s="26"/>
      <c r="R90" s="22"/>
      <c r="S90" s="22"/>
      <c r="T90" s="22"/>
      <c r="U90" s="22"/>
      <c r="V90" s="22"/>
      <c r="W90" s="22">
        <v>409.254</v>
      </c>
      <c r="X90" s="22">
        <v>5.656</v>
      </c>
      <c r="Y90" s="22">
        <v>31.839</v>
      </c>
      <c r="Z90" s="22">
        <v>0.088</v>
      </c>
      <c r="AA90" s="22">
        <v>25.12</v>
      </c>
      <c r="AB90" s="22">
        <v>0.11</v>
      </c>
      <c r="AC90" s="22">
        <v>1770.141</v>
      </c>
      <c r="AD90" s="22">
        <v>107.547</v>
      </c>
      <c r="AE90" s="22">
        <v>8.091</v>
      </c>
      <c r="AF90" s="22">
        <v>0.03</v>
      </c>
      <c r="AG90" s="27">
        <v>1568.406</v>
      </c>
      <c r="AH90" s="27">
        <v>100.949</v>
      </c>
      <c r="AI90" s="27">
        <v>140.826</v>
      </c>
      <c r="AJ90" s="27">
        <v>11.554</v>
      </c>
      <c r="AK90" s="27">
        <v>1415.901</v>
      </c>
      <c r="AL90" s="27">
        <v>92.923</v>
      </c>
      <c r="AM90" s="27">
        <v>420.093</v>
      </c>
      <c r="AN90" s="27">
        <v>45.529</v>
      </c>
      <c r="AO90" s="27">
        <v>2.277</v>
      </c>
      <c r="AP90" s="27">
        <v>0.187</v>
      </c>
      <c r="AQ90" s="27">
        <v>3.371</v>
      </c>
      <c r="AR90" s="12"/>
      <c r="AS90" s="12">
        <f t="shared" si="46"/>
        <v>0.00603968254</v>
      </c>
      <c r="AT90" s="12">
        <f t="shared" si="47"/>
        <v>0.0000387654321</v>
      </c>
      <c r="AU90" s="12">
        <f t="shared" si="48"/>
        <v>0.0009941520468</v>
      </c>
      <c r="AV90" s="12">
        <f t="shared" si="49"/>
        <v>14.69811321</v>
      </c>
      <c r="AW90" s="12">
        <f t="shared" si="53"/>
        <v>0.0001229885057</v>
      </c>
      <c r="AX90" s="12">
        <f t="shared" si="50"/>
        <v>0</v>
      </c>
      <c r="AY90" s="12">
        <f t="shared" si="51"/>
        <v>0.08018867925</v>
      </c>
      <c r="AZ90" s="12">
        <f t="shared" si="52"/>
        <v>0.003215384615</v>
      </c>
      <c r="BA90" s="12"/>
      <c r="BB90" s="12">
        <v>0.2549809726278426</v>
      </c>
      <c r="BC90" s="12">
        <v>0.025360495155585423</v>
      </c>
      <c r="BD90" s="12">
        <v>0.0021370579887523113</v>
      </c>
      <c r="BE90" s="28"/>
      <c r="BF90" s="28"/>
      <c r="BG90" s="28"/>
      <c r="BH90" s="28"/>
    </row>
    <row r="91" ht="12.75" customHeight="1">
      <c r="A91" s="21" t="s">
        <v>115</v>
      </c>
      <c r="B91" s="12" t="s">
        <v>99</v>
      </c>
      <c r="C91" s="22">
        <v>2.7</v>
      </c>
      <c r="D91" s="32" t="s">
        <v>117</v>
      </c>
      <c r="E91" s="12" t="s">
        <v>95</v>
      </c>
      <c r="F91" s="22">
        <v>600.0</v>
      </c>
      <c r="G91" s="23" t="s">
        <v>96</v>
      </c>
      <c r="H91" s="24">
        <v>10.41</v>
      </c>
      <c r="I91" s="24">
        <v>3.33</v>
      </c>
      <c r="J91" s="24">
        <v>3.14</v>
      </c>
      <c r="K91" s="29"/>
      <c r="L91" s="24">
        <v>1.36</v>
      </c>
      <c r="M91" s="24">
        <v>0.01</v>
      </c>
      <c r="N91" s="29"/>
      <c r="O91" s="24">
        <v>16.91</v>
      </c>
      <c r="P91" s="25"/>
      <c r="Q91" s="26"/>
      <c r="R91" s="22"/>
      <c r="S91" s="22"/>
      <c r="T91" s="22"/>
      <c r="U91" s="22"/>
      <c r="V91" s="22"/>
      <c r="W91" s="22">
        <v>605.668</v>
      </c>
      <c r="X91" s="22">
        <v>7.259</v>
      </c>
      <c r="Y91" s="22">
        <v>31.783</v>
      </c>
      <c r="Z91" s="22">
        <v>0.228</v>
      </c>
      <c r="AA91" s="22">
        <v>24.94</v>
      </c>
      <c r="AB91" s="22">
        <v>0.152</v>
      </c>
      <c r="AC91" s="22">
        <v>1797.504</v>
      </c>
      <c r="AD91" s="22">
        <v>141.756</v>
      </c>
      <c r="AE91" s="22">
        <v>7.996</v>
      </c>
      <c r="AF91" s="22">
        <v>0.072</v>
      </c>
      <c r="AG91" s="27">
        <v>1633.564</v>
      </c>
      <c r="AH91" s="27">
        <v>147.124</v>
      </c>
      <c r="AI91" s="27">
        <v>119.285</v>
      </c>
      <c r="AJ91" s="27">
        <v>16.33</v>
      </c>
      <c r="AK91" s="27">
        <v>1498.601</v>
      </c>
      <c r="AL91" s="27">
        <v>144.485</v>
      </c>
      <c r="AM91" s="27">
        <v>560.971</v>
      </c>
      <c r="AN91" s="27">
        <v>137.063</v>
      </c>
      <c r="AO91" s="27">
        <v>1.928</v>
      </c>
      <c r="AP91" s="27">
        <v>0.263</v>
      </c>
      <c r="AQ91" s="27">
        <v>2.853</v>
      </c>
      <c r="AR91" s="12"/>
      <c r="AS91" s="12">
        <f t="shared" si="46"/>
        <v>0.004130952381</v>
      </c>
      <c r="AT91" s="12">
        <f t="shared" si="47"/>
        <v>0.00008222222222</v>
      </c>
      <c r="AU91" s="12">
        <f t="shared" si="48"/>
        <v>0.00061208577</v>
      </c>
      <c r="AV91" s="12"/>
      <c r="AW91" s="12">
        <f t="shared" si="53"/>
        <v>0.0001563218391</v>
      </c>
      <c r="AX91" s="12">
        <f t="shared" si="50"/>
        <v>0.1666666667</v>
      </c>
      <c r="AY91" s="12"/>
      <c r="AZ91" s="12">
        <f t="shared" si="52"/>
        <v>0.01300769231</v>
      </c>
      <c r="BA91" s="12"/>
      <c r="BB91" s="12">
        <v>0.6835388535729808</v>
      </c>
      <c r="BC91" s="12">
        <v>0.05440803265742716</v>
      </c>
      <c r="BD91" s="12">
        <v>0.004981614365223031</v>
      </c>
      <c r="BE91" s="28"/>
      <c r="BF91" s="28"/>
      <c r="BG91" s="28"/>
      <c r="BH91" s="28"/>
    </row>
    <row r="92" ht="12.75" customHeight="1">
      <c r="A92" s="21" t="s">
        <v>115</v>
      </c>
      <c r="B92" s="12" t="s">
        <v>100</v>
      </c>
      <c r="C92" s="12"/>
      <c r="D92" s="32" t="s">
        <v>117</v>
      </c>
      <c r="E92" s="12" t="s">
        <v>95</v>
      </c>
      <c r="F92" s="22">
        <v>600.0</v>
      </c>
      <c r="G92" s="23" t="s">
        <v>96</v>
      </c>
      <c r="H92" s="24">
        <v>12.25</v>
      </c>
      <c r="I92" s="24">
        <v>1.95</v>
      </c>
      <c r="J92" s="24">
        <v>3.58</v>
      </c>
      <c r="K92" s="24">
        <v>1.5</v>
      </c>
      <c r="L92" s="24">
        <v>1.03</v>
      </c>
      <c r="M92" s="24">
        <v>0.0</v>
      </c>
      <c r="N92" s="24">
        <v>2.16</v>
      </c>
      <c r="O92" s="24">
        <v>5.95</v>
      </c>
      <c r="P92" s="25"/>
      <c r="Q92" s="26"/>
      <c r="R92" s="22"/>
      <c r="S92" s="22"/>
      <c r="T92" s="22"/>
      <c r="U92" s="22"/>
      <c r="V92" s="22"/>
      <c r="W92" s="22">
        <v>605.668</v>
      </c>
      <c r="X92" s="22">
        <v>7.259</v>
      </c>
      <c r="Y92" s="22">
        <v>31.783</v>
      </c>
      <c r="Z92" s="22">
        <v>0.228</v>
      </c>
      <c r="AA92" s="22">
        <v>24.94</v>
      </c>
      <c r="AB92" s="22">
        <v>0.152</v>
      </c>
      <c r="AC92" s="22">
        <v>1797.504</v>
      </c>
      <c r="AD92" s="22">
        <v>141.756</v>
      </c>
      <c r="AE92" s="22">
        <v>7.996</v>
      </c>
      <c r="AF92" s="22">
        <v>0.072</v>
      </c>
      <c r="AG92" s="27">
        <v>1633.564</v>
      </c>
      <c r="AH92" s="27">
        <v>147.124</v>
      </c>
      <c r="AI92" s="27">
        <v>119.285</v>
      </c>
      <c r="AJ92" s="27">
        <v>16.33</v>
      </c>
      <c r="AK92" s="27">
        <v>1498.601</v>
      </c>
      <c r="AL92" s="27">
        <v>144.485</v>
      </c>
      <c r="AM92" s="27">
        <v>560.971</v>
      </c>
      <c r="AN92" s="27">
        <v>137.063</v>
      </c>
      <c r="AO92" s="27">
        <v>1.928</v>
      </c>
      <c r="AP92" s="27">
        <v>0.263</v>
      </c>
      <c r="AQ92" s="27">
        <v>2.853</v>
      </c>
      <c r="AR92" s="12"/>
      <c r="AS92" s="12">
        <f t="shared" si="46"/>
        <v>0.004861111111</v>
      </c>
      <c r="AT92" s="12">
        <f t="shared" si="47"/>
        <v>0.00004814814815</v>
      </c>
      <c r="AU92" s="12">
        <f t="shared" si="48"/>
        <v>0.0006978557505</v>
      </c>
      <c r="AV92" s="12">
        <f t="shared" ref="AV92:AV105" si="54">K92/0.53</f>
        <v>2.830188679</v>
      </c>
      <c r="AW92" s="12">
        <f t="shared" si="53"/>
        <v>0.0001183908046</v>
      </c>
      <c r="AX92" s="12">
        <f t="shared" si="50"/>
        <v>0</v>
      </c>
      <c r="AY92" s="12">
        <f>N92/10.6</f>
        <v>0.2037735849</v>
      </c>
      <c r="AZ92" s="12">
        <f t="shared" si="52"/>
        <v>0.004576923077</v>
      </c>
      <c r="BA92" s="12"/>
      <c r="BB92" s="12">
        <v>0.40144103875231046</v>
      </c>
      <c r="BC92" s="12">
        <v>0.03195373171882932</v>
      </c>
      <c r="BD92" s="12">
        <v>0.0029256924240445474</v>
      </c>
      <c r="BE92" s="28"/>
      <c r="BF92" s="28"/>
      <c r="BG92" s="28"/>
      <c r="BH92" s="28"/>
    </row>
    <row r="93" ht="12.75" customHeight="1">
      <c r="A93" s="21" t="s">
        <v>115</v>
      </c>
      <c r="B93" s="12" t="s">
        <v>101</v>
      </c>
      <c r="C93" s="22">
        <v>-0.3</v>
      </c>
      <c r="D93" s="32" t="s">
        <v>117</v>
      </c>
      <c r="E93" s="12" t="s">
        <v>95</v>
      </c>
      <c r="F93" s="22">
        <v>600.0</v>
      </c>
      <c r="G93" s="23" t="s">
        <v>96</v>
      </c>
      <c r="H93" s="24">
        <v>8.23</v>
      </c>
      <c r="I93" s="24">
        <v>2.81</v>
      </c>
      <c r="J93" s="24">
        <v>1.7</v>
      </c>
      <c r="K93" s="24">
        <v>2.94</v>
      </c>
      <c r="L93" s="24">
        <v>1.26</v>
      </c>
      <c r="M93" s="24">
        <v>0.0</v>
      </c>
      <c r="N93" s="29"/>
      <c r="O93" s="24">
        <v>7.16</v>
      </c>
      <c r="P93" s="25"/>
      <c r="Q93" s="26"/>
      <c r="R93" s="22"/>
      <c r="S93" s="22"/>
      <c r="T93" s="22"/>
      <c r="U93" s="22"/>
      <c r="V93" s="22"/>
      <c r="W93" s="22">
        <v>605.668</v>
      </c>
      <c r="X93" s="22">
        <v>7.259</v>
      </c>
      <c r="Y93" s="22">
        <v>31.783</v>
      </c>
      <c r="Z93" s="22">
        <v>0.228</v>
      </c>
      <c r="AA93" s="22">
        <v>24.94</v>
      </c>
      <c r="AB93" s="22">
        <v>0.152</v>
      </c>
      <c r="AC93" s="22">
        <v>1797.504</v>
      </c>
      <c r="AD93" s="22">
        <v>141.756</v>
      </c>
      <c r="AE93" s="22">
        <v>7.996</v>
      </c>
      <c r="AF93" s="22">
        <v>0.072</v>
      </c>
      <c r="AG93" s="27">
        <v>1633.564</v>
      </c>
      <c r="AH93" s="27">
        <v>147.124</v>
      </c>
      <c r="AI93" s="27">
        <v>119.285</v>
      </c>
      <c r="AJ93" s="27">
        <v>16.33</v>
      </c>
      <c r="AK93" s="27">
        <v>1498.601</v>
      </c>
      <c r="AL93" s="27">
        <v>144.485</v>
      </c>
      <c r="AM93" s="27">
        <v>560.971</v>
      </c>
      <c r="AN93" s="27">
        <v>137.063</v>
      </c>
      <c r="AO93" s="27">
        <v>1.928</v>
      </c>
      <c r="AP93" s="27">
        <v>0.263</v>
      </c>
      <c r="AQ93" s="27">
        <v>2.853</v>
      </c>
      <c r="AR93" s="12"/>
      <c r="AS93" s="12">
        <f t="shared" si="46"/>
        <v>0.003265873016</v>
      </c>
      <c r="AT93" s="12">
        <f t="shared" si="47"/>
        <v>0.00006938271605</v>
      </c>
      <c r="AU93" s="12">
        <f t="shared" si="48"/>
        <v>0.0003313840156</v>
      </c>
      <c r="AV93" s="12">
        <f t="shared" si="54"/>
        <v>5.547169811</v>
      </c>
      <c r="AW93" s="12">
        <f t="shared" si="53"/>
        <v>0.0001448275862</v>
      </c>
      <c r="AX93" s="12">
        <f t="shared" si="50"/>
        <v>0</v>
      </c>
      <c r="AY93" s="12"/>
      <c r="AZ93" s="12">
        <f t="shared" si="52"/>
        <v>0.005507692308</v>
      </c>
      <c r="BA93" s="12"/>
      <c r="BB93" s="12">
        <v>0.5775989063660758</v>
      </c>
      <c r="BC93" s="12">
        <v>0.04597547015241371</v>
      </c>
      <c r="BD93" s="12">
        <v>0.004209526633708965</v>
      </c>
      <c r="BE93" s="28"/>
      <c r="BF93" s="28"/>
      <c r="BG93" s="28"/>
      <c r="BH93" s="28"/>
    </row>
    <row r="94" ht="12.75" customHeight="1">
      <c r="A94" s="21" t="s">
        <v>115</v>
      </c>
      <c r="B94" s="12" t="s">
        <v>118</v>
      </c>
      <c r="C94" s="22">
        <v>1.1</v>
      </c>
      <c r="D94" s="32" t="s">
        <v>117</v>
      </c>
      <c r="E94" s="12" t="s">
        <v>95</v>
      </c>
      <c r="F94" s="22">
        <v>900.0</v>
      </c>
      <c r="G94" s="23" t="s">
        <v>96</v>
      </c>
      <c r="H94" s="24">
        <v>15.09</v>
      </c>
      <c r="I94" s="24">
        <v>3.53</v>
      </c>
      <c r="J94" s="24">
        <v>3.82</v>
      </c>
      <c r="K94" s="24">
        <v>11.66</v>
      </c>
      <c r="L94" s="24">
        <v>1.12</v>
      </c>
      <c r="M94" s="24">
        <v>0.0</v>
      </c>
      <c r="N94" s="24">
        <v>1.52</v>
      </c>
      <c r="O94" s="24">
        <v>2.11</v>
      </c>
      <c r="P94" s="25"/>
      <c r="Q94" s="26"/>
      <c r="R94" s="22"/>
      <c r="S94" s="22"/>
      <c r="T94" s="22"/>
      <c r="U94" s="22"/>
      <c r="V94" s="22"/>
      <c r="W94" s="22">
        <v>902.99</v>
      </c>
      <c r="X94" s="22">
        <v>11.736</v>
      </c>
      <c r="Y94" s="22">
        <v>31.883</v>
      </c>
      <c r="Z94" s="22">
        <v>0.191</v>
      </c>
      <c r="AA94" s="22">
        <v>24.92</v>
      </c>
      <c r="AB94" s="22">
        <v>0.148</v>
      </c>
      <c r="AC94" s="22">
        <v>1849.115</v>
      </c>
      <c r="AD94" s="22">
        <v>62.782</v>
      </c>
      <c r="AE94" s="22">
        <v>7.857</v>
      </c>
      <c r="AF94" s="22">
        <v>0.073</v>
      </c>
      <c r="AG94" s="27">
        <v>1733.025</v>
      </c>
      <c r="AH94" s="27">
        <v>77.914</v>
      </c>
      <c r="AI94" s="27">
        <v>93.661</v>
      </c>
      <c r="AJ94" s="27">
        <v>12.199</v>
      </c>
      <c r="AK94" s="27">
        <v>1616.139</v>
      </c>
      <c r="AL94" s="27">
        <v>81.904</v>
      </c>
      <c r="AM94" s="27">
        <v>831.168</v>
      </c>
      <c r="AN94" s="27">
        <v>167.777</v>
      </c>
      <c r="AO94" s="27">
        <v>1.513</v>
      </c>
      <c r="AP94" s="27">
        <v>0.199</v>
      </c>
      <c r="AQ94" s="27">
        <v>2.239</v>
      </c>
      <c r="AR94" s="12"/>
      <c r="AS94" s="12">
        <f t="shared" si="46"/>
        <v>0.005988095238</v>
      </c>
      <c r="AT94" s="12">
        <f t="shared" si="47"/>
        <v>0.00008716049383</v>
      </c>
      <c r="AU94" s="12">
        <f t="shared" si="48"/>
        <v>0.0007446393762</v>
      </c>
      <c r="AV94" s="12">
        <f t="shared" si="54"/>
        <v>22</v>
      </c>
      <c r="AW94" s="12">
        <f t="shared" si="53"/>
        <v>0.0001287356322</v>
      </c>
      <c r="AX94" s="12">
        <f t="shared" si="50"/>
        <v>0</v>
      </c>
      <c r="AY94" s="12">
        <f t="shared" ref="AY94:AY102" si="55">N94/10.6</f>
        <v>0.1433962264</v>
      </c>
      <c r="AZ94" s="12">
        <f t="shared" si="52"/>
        <v>0.001623076923</v>
      </c>
      <c r="BA94" s="12"/>
      <c r="BB94" s="12">
        <v>1.0150184907412814</v>
      </c>
      <c r="BC94" s="12">
        <v>0.058823929662806945</v>
      </c>
      <c r="BD94" s="12">
        <v>0.00607819513348366</v>
      </c>
      <c r="BE94" s="28"/>
      <c r="BF94" s="28"/>
      <c r="BG94" s="28"/>
      <c r="BH94" s="28"/>
    </row>
    <row r="95" ht="12.75" customHeight="1">
      <c r="A95" s="21" t="s">
        <v>115</v>
      </c>
      <c r="B95" s="12" t="s">
        <v>119</v>
      </c>
      <c r="C95" s="22">
        <v>2.8</v>
      </c>
      <c r="D95" s="32" t="s">
        <v>117</v>
      </c>
      <c r="E95" s="12" t="s">
        <v>95</v>
      </c>
      <c r="F95" s="22">
        <v>900.0</v>
      </c>
      <c r="G95" s="23" t="s">
        <v>96</v>
      </c>
      <c r="H95" s="24">
        <v>12.45</v>
      </c>
      <c r="I95" s="24">
        <v>4.72</v>
      </c>
      <c r="J95" s="24">
        <v>4.9</v>
      </c>
      <c r="K95" s="24">
        <v>1.57</v>
      </c>
      <c r="L95" s="24">
        <v>1.22</v>
      </c>
      <c r="M95" s="29"/>
      <c r="N95" s="24">
        <v>0.93</v>
      </c>
      <c r="O95" s="24">
        <v>12.82</v>
      </c>
      <c r="P95" s="25"/>
      <c r="Q95" s="26"/>
      <c r="R95" s="22"/>
      <c r="S95" s="22"/>
      <c r="T95" s="22"/>
      <c r="U95" s="22"/>
      <c r="V95" s="22"/>
      <c r="W95" s="22">
        <v>902.99</v>
      </c>
      <c r="X95" s="22">
        <v>11.736</v>
      </c>
      <c r="Y95" s="22">
        <v>31.883</v>
      </c>
      <c r="Z95" s="22">
        <v>0.191</v>
      </c>
      <c r="AA95" s="22">
        <v>24.92</v>
      </c>
      <c r="AB95" s="22">
        <v>0.148</v>
      </c>
      <c r="AC95" s="22">
        <v>1849.115</v>
      </c>
      <c r="AD95" s="22">
        <v>62.782</v>
      </c>
      <c r="AE95" s="22">
        <v>7.857</v>
      </c>
      <c r="AF95" s="22">
        <v>0.073</v>
      </c>
      <c r="AG95" s="27">
        <v>1733.025</v>
      </c>
      <c r="AH95" s="27">
        <v>77.914</v>
      </c>
      <c r="AI95" s="27">
        <v>93.661</v>
      </c>
      <c r="AJ95" s="27">
        <v>12.199</v>
      </c>
      <c r="AK95" s="27">
        <v>1616.139</v>
      </c>
      <c r="AL95" s="27">
        <v>81.904</v>
      </c>
      <c r="AM95" s="27">
        <v>831.168</v>
      </c>
      <c r="AN95" s="27">
        <v>167.777</v>
      </c>
      <c r="AO95" s="27">
        <v>1.513</v>
      </c>
      <c r="AP95" s="27">
        <v>0.199</v>
      </c>
      <c r="AQ95" s="27">
        <v>2.239</v>
      </c>
      <c r="AR95" s="12"/>
      <c r="AS95" s="12">
        <f t="shared" si="46"/>
        <v>0.00494047619</v>
      </c>
      <c r="AT95" s="12">
        <f t="shared" si="47"/>
        <v>0.0001165432099</v>
      </c>
      <c r="AU95" s="12">
        <f t="shared" si="48"/>
        <v>0.000955165692</v>
      </c>
      <c r="AV95" s="12">
        <f t="shared" si="54"/>
        <v>2.962264151</v>
      </c>
      <c r="AW95" s="12">
        <f t="shared" si="53"/>
        <v>0.0001402298851</v>
      </c>
      <c r="AX95" s="12"/>
      <c r="AY95" s="12">
        <f t="shared" si="55"/>
        <v>0.08773584906</v>
      </c>
      <c r="AZ95" s="12">
        <f t="shared" si="52"/>
        <v>0.009861538462</v>
      </c>
      <c r="BA95" s="12"/>
      <c r="BB95" s="12">
        <v>1.3600986128332104</v>
      </c>
      <c r="BC95" s="12">
        <v>0.0788225494073043</v>
      </c>
      <c r="BD95" s="12">
        <v>0.008144624797468704</v>
      </c>
      <c r="BE95" s="28"/>
      <c r="BF95" s="28"/>
      <c r="BG95" s="28"/>
      <c r="BH95" s="28"/>
    </row>
    <row r="96" ht="12.75" customHeight="1">
      <c r="A96" s="21" t="s">
        <v>115</v>
      </c>
      <c r="B96" s="12" t="s">
        <v>120</v>
      </c>
      <c r="C96" s="22">
        <v>1.8</v>
      </c>
      <c r="D96" s="32" t="s">
        <v>117</v>
      </c>
      <c r="E96" s="12" t="s">
        <v>95</v>
      </c>
      <c r="F96" s="22">
        <v>900.0</v>
      </c>
      <c r="G96" s="23" t="s">
        <v>96</v>
      </c>
      <c r="H96" s="24">
        <v>24.19</v>
      </c>
      <c r="I96" s="24">
        <v>1.4</v>
      </c>
      <c r="J96" s="24">
        <v>5.17</v>
      </c>
      <c r="K96" s="24">
        <v>2.59</v>
      </c>
      <c r="L96" s="24">
        <v>1.02</v>
      </c>
      <c r="M96" s="24">
        <v>0.0</v>
      </c>
      <c r="N96" s="24">
        <v>1.19</v>
      </c>
      <c r="O96" s="24">
        <v>6.31</v>
      </c>
      <c r="P96" s="25"/>
      <c r="Q96" s="26"/>
      <c r="R96" s="22"/>
      <c r="S96" s="22"/>
      <c r="T96" s="22"/>
      <c r="U96" s="22"/>
      <c r="V96" s="22"/>
      <c r="W96" s="22">
        <v>902.99</v>
      </c>
      <c r="X96" s="22">
        <v>11.736</v>
      </c>
      <c r="Y96" s="22">
        <v>31.883</v>
      </c>
      <c r="Z96" s="22">
        <v>0.191</v>
      </c>
      <c r="AA96" s="22">
        <v>24.92</v>
      </c>
      <c r="AB96" s="22">
        <v>0.148</v>
      </c>
      <c r="AC96" s="22">
        <v>1849.115</v>
      </c>
      <c r="AD96" s="22">
        <v>62.782</v>
      </c>
      <c r="AE96" s="22">
        <v>7.857</v>
      </c>
      <c r="AF96" s="22">
        <v>0.073</v>
      </c>
      <c r="AG96" s="27">
        <v>1733.025</v>
      </c>
      <c r="AH96" s="27">
        <v>77.914</v>
      </c>
      <c r="AI96" s="27">
        <v>93.661</v>
      </c>
      <c r="AJ96" s="27">
        <v>12.199</v>
      </c>
      <c r="AK96" s="27">
        <v>1616.139</v>
      </c>
      <c r="AL96" s="27">
        <v>81.904</v>
      </c>
      <c r="AM96" s="27">
        <v>831.168</v>
      </c>
      <c r="AN96" s="27">
        <v>167.777</v>
      </c>
      <c r="AO96" s="27">
        <v>1.513</v>
      </c>
      <c r="AP96" s="27">
        <v>0.199</v>
      </c>
      <c r="AQ96" s="27">
        <v>2.239</v>
      </c>
      <c r="AR96" s="12"/>
      <c r="AS96" s="12">
        <f t="shared" si="46"/>
        <v>0.009599206349</v>
      </c>
      <c r="AT96" s="12">
        <f t="shared" si="47"/>
        <v>0.00003456790123</v>
      </c>
      <c r="AU96" s="12">
        <f t="shared" si="48"/>
        <v>0.001007797271</v>
      </c>
      <c r="AV96" s="12">
        <f t="shared" si="54"/>
        <v>4.886792453</v>
      </c>
      <c r="AW96" s="12">
        <f t="shared" si="53"/>
        <v>0.0001172413793</v>
      </c>
      <c r="AX96" s="12">
        <f t="shared" ref="AX96:AX99" si="56">M96/0.06</f>
        <v>0</v>
      </c>
      <c r="AY96" s="12">
        <f t="shared" si="55"/>
        <v>0.1122641509</v>
      </c>
      <c r="AZ96" s="12">
        <f t="shared" si="52"/>
        <v>0.004853846154</v>
      </c>
      <c r="BA96" s="12"/>
      <c r="BB96" s="12">
        <v>0.4039202938206318</v>
      </c>
      <c r="BC96" s="12">
        <v>0.023408616857543935</v>
      </c>
      <c r="BD96" s="12">
        <v>0.0024187799400805575</v>
      </c>
      <c r="BE96" s="28"/>
      <c r="BF96" s="28"/>
      <c r="BG96" s="28"/>
      <c r="BH96" s="28"/>
    </row>
    <row r="97" ht="12.75" customHeight="1">
      <c r="A97" s="21" t="s">
        <v>115</v>
      </c>
      <c r="B97" s="12" t="s">
        <v>121</v>
      </c>
      <c r="C97" s="22">
        <v>1.2</v>
      </c>
      <c r="D97" s="32" t="s">
        <v>117</v>
      </c>
      <c r="E97" s="12" t="s">
        <v>95</v>
      </c>
      <c r="F97" s="22">
        <v>2850.0</v>
      </c>
      <c r="G97" s="23" t="s">
        <v>96</v>
      </c>
      <c r="H97" s="24">
        <v>14.8</v>
      </c>
      <c r="I97" s="24">
        <v>3.27</v>
      </c>
      <c r="J97" s="24">
        <v>3.44</v>
      </c>
      <c r="K97" s="24">
        <v>4.83</v>
      </c>
      <c r="L97" s="24">
        <v>1.1</v>
      </c>
      <c r="M97" s="24">
        <v>0.0</v>
      </c>
      <c r="N97" s="24">
        <v>1.49</v>
      </c>
      <c r="O97" s="24">
        <v>6.44</v>
      </c>
      <c r="P97" s="25"/>
      <c r="Q97" s="26"/>
      <c r="R97" s="22"/>
      <c r="S97" s="22"/>
      <c r="T97" s="22"/>
      <c r="U97" s="22"/>
      <c r="V97" s="22"/>
      <c r="W97" s="22">
        <v>2856.004</v>
      </c>
      <c r="X97" s="22">
        <v>53.733</v>
      </c>
      <c r="Y97" s="22">
        <v>31.657</v>
      </c>
      <c r="Z97" s="22">
        <v>0.11</v>
      </c>
      <c r="AA97" s="22">
        <v>24.86</v>
      </c>
      <c r="AB97" s="22">
        <v>0.134</v>
      </c>
      <c r="AC97" s="22">
        <v>2079.157</v>
      </c>
      <c r="AD97" s="22">
        <v>124.229</v>
      </c>
      <c r="AE97" s="22">
        <v>7.419</v>
      </c>
      <c r="AF97" s="22">
        <v>0.066</v>
      </c>
      <c r="AG97" s="27">
        <v>2097.067</v>
      </c>
      <c r="AH97" s="27">
        <v>111.495</v>
      </c>
      <c r="AI97" s="27">
        <v>41.772</v>
      </c>
      <c r="AJ97" s="27">
        <v>7.617</v>
      </c>
      <c r="AK97" s="27">
        <v>1978.021</v>
      </c>
      <c r="AL97" s="27">
        <v>109.508</v>
      </c>
      <c r="AM97" s="27">
        <v>2758.275</v>
      </c>
      <c r="AN97" s="27">
        <v>316.255</v>
      </c>
      <c r="AO97" s="27">
        <v>0.675</v>
      </c>
      <c r="AP97" s="27">
        <v>0.123</v>
      </c>
      <c r="AQ97" s="27">
        <v>0.999</v>
      </c>
      <c r="AR97" s="12"/>
      <c r="AS97" s="12">
        <f t="shared" si="46"/>
        <v>0.005873015873</v>
      </c>
      <c r="AT97" s="12">
        <f t="shared" si="47"/>
        <v>0.00008074074074</v>
      </c>
      <c r="AU97" s="12">
        <f t="shared" si="48"/>
        <v>0.0006705653021</v>
      </c>
      <c r="AV97" s="12">
        <f t="shared" si="54"/>
        <v>9.113207547</v>
      </c>
      <c r="AW97" s="12">
        <f t="shared" si="53"/>
        <v>0.0001264367816</v>
      </c>
      <c r="AX97" s="12">
        <f t="shared" si="56"/>
        <v>0</v>
      </c>
      <c r="AY97" s="12">
        <f t="shared" si="55"/>
        <v>0.1405660377</v>
      </c>
      <c r="AZ97" s="12">
        <f t="shared" si="52"/>
        <v>0.004953846154</v>
      </c>
      <c r="BA97" s="12"/>
      <c r="BB97" s="12">
        <v>2.8928462535809993</v>
      </c>
      <c r="BC97" s="12">
        <v>0.06109135024581918</v>
      </c>
      <c r="BD97" s="12">
        <v>0.009452291129402242</v>
      </c>
      <c r="BE97" s="28"/>
      <c r="BF97" s="28"/>
      <c r="BG97" s="28"/>
      <c r="BH97" s="28"/>
    </row>
    <row r="98" ht="12.75" customHeight="1">
      <c r="A98" s="21" t="s">
        <v>115</v>
      </c>
      <c r="B98" s="12" t="s">
        <v>121</v>
      </c>
      <c r="C98" s="22">
        <v>0.0</v>
      </c>
      <c r="D98" s="32" t="s">
        <v>117</v>
      </c>
      <c r="E98" s="12" t="s">
        <v>95</v>
      </c>
      <c r="F98" s="22">
        <v>2850.0</v>
      </c>
      <c r="G98" s="23" t="s">
        <v>96</v>
      </c>
      <c r="H98" s="24">
        <v>13.82</v>
      </c>
      <c r="I98" s="24">
        <v>3.51</v>
      </c>
      <c r="J98" s="24">
        <v>6.63</v>
      </c>
      <c r="K98" s="24">
        <v>2.22</v>
      </c>
      <c r="L98" s="24">
        <v>1.19</v>
      </c>
      <c r="M98" s="24">
        <v>0.01</v>
      </c>
      <c r="N98" s="24">
        <v>1.57</v>
      </c>
      <c r="O98" s="24">
        <v>12.91</v>
      </c>
      <c r="P98" s="25"/>
      <c r="Q98" s="26"/>
      <c r="R98" s="22"/>
      <c r="S98" s="22"/>
      <c r="T98" s="22"/>
      <c r="U98" s="22"/>
      <c r="V98" s="22"/>
      <c r="W98" s="22">
        <v>2856.004</v>
      </c>
      <c r="X98" s="22">
        <v>53.733</v>
      </c>
      <c r="Y98" s="22">
        <v>31.657</v>
      </c>
      <c r="Z98" s="22">
        <v>0.11</v>
      </c>
      <c r="AA98" s="22">
        <v>24.86</v>
      </c>
      <c r="AB98" s="22">
        <v>0.134</v>
      </c>
      <c r="AC98" s="22">
        <v>2079.157</v>
      </c>
      <c r="AD98" s="22">
        <v>124.229</v>
      </c>
      <c r="AE98" s="22">
        <v>7.419</v>
      </c>
      <c r="AF98" s="22">
        <v>0.066</v>
      </c>
      <c r="AG98" s="27">
        <v>2097.067</v>
      </c>
      <c r="AH98" s="27">
        <v>111.495</v>
      </c>
      <c r="AI98" s="27">
        <v>41.772</v>
      </c>
      <c r="AJ98" s="27">
        <v>7.617</v>
      </c>
      <c r="AK98" s="27">
        <v>1978.021</v>
      </c>
      <c r="AL98" s="27">
        <v>109.508</v>
      </c>
      <c r="AM98" s="27">
        <v>2758.275</v>
      </c>
      <c r="AN98" s="27">
        <v>316.255</v>
      </c>
      <c r="AO98" s="27">
        <v>0.675</v>
      </c>
      <c r="AP98" s="27">
        <v>0.123</v>
      </c>
      <c r="AQ98" s="27">
        <v>0.999</v>
      </c>
      <c r="AR98" s="12"/>
      <c r="AS98" s="12">
        <f t="shared" si="46"/>
        <v>0.005484126984</v>
      </c>
      <c r="AT98" s="12">
        <f t="shared" si="47"/>
        <v>0.00008666666667</v>
      </c>
      <c r="AU98" s="12">
        <f t="shared" si="48"/>
        <v>0.001292397661</v>
      </c>
      <c r="AV98" s="12">
        <f t="shared" si="54"/>
        <v>4.188679245</v>
      </c>
      <c r="AW98" s="12">
        <f t="shared" si="53"/>
        <v>0.0001367816092</v>
      </c>
      <c r="AX98" s="12">
        <f t="shared" si="56"/>
        <v>0.1666666667</v>
      </c>
      <c r="AY98" s="12">
        <f t="shared" si="55"/>
        <v>0.1481132075</v>
      </c>
      <c r="AZ98" s="12">
        <f t="shared" si="52"/>
        <v>0.009930769231</v>
      </c>
      <c r="BA98" s="12"/>
      <c r="BB98" s="12">
        <v>3.1118688234413203</v>
      </c>
      <c r="BC98" s="12">
        <v>0.06571668576460554</v>
      </c>
      <c r="BD98" s="12">
        <v>0.010167941016314434</v>
      </c>
      <c r="BE98" s="28"/>
      <c r="BF98" s="28"/>
      <c r="BG98" s="28"/>
      <c r="BH98" s="28"/>
    </row>
    <row r="99" ht="12.75" customHeight="1">
      <c r="A99" s="21" t="s">
        <v>115</v>
      </c>
      <c r="B99" s="12" t="s">
        <v>121</v>
      </c>
      <c r="C99" s="22">
        <v>0.9</v>
      </c>
      <c r="D99" s="32" t="s">
        <v>117</v>
      </c>
      <c r="E99" s="12" t="s">
        <v>95</v>
      </c>
      <c r="F99" s="22">
        <v>2850.0</v>
      </c>
      <c r="G99" s="23" t="s">
        <v>96</v>
      </c>
      <c r="H99" s="24">
        <v>11.72</v>
      </c>
      <c r="I99" s="24">
        <v>3.59</v>
      </c>
      <c r="J99" s="24">
        <v>2.34</v>
      </c>
      <c r="K99" s="24">
        <v>19.84</v>
      </c>
      <c r="L99" s="24">
        <v>1.37</v>
      </c>
      <c r="M99" s="24">
        <v>0.01</v>
      </c>
      <c r="N99" s="24">
        <v>2.83</v>
      </c>
      <c r="O99" s="24">
        <v>4.81</v>
      </c>
      <c r="P99" s="25"/>
      <c r="Q99" s="26"/>
      <c r="R99" s="22"/>
      <c r="S99" s="22"/>
      <c r="T99" s="22"/>
      <c r="U99" s="22"/>
      <c r="V99" s="22"/>
      <c r="W99" s="22">
        <v>2856.004</v>
      </c>
      <c r="X99" s="22">
        <v>53.733</v>
      </c>
      <c r="Y99" s="22">
        <v>31.657</v>
      </c>
      <c r="Z99" s="22">
        <v>0.11</v>
      </c>
      <c r="AA99" s="22">
        <v>24.86</v>
      </c>
      <c r="AB99" s="22">
        <v>0.134</v>
      </c>
      <c r="AC99" s="22">
        <v>2079.157</v>
      </c>
      <c r="AD99" s="22">
        <v>124.229</v>
      </c>
      <c r="AE99" s="22">
        <v>7.419</v>
      </c>
      <c r="AF99" s="22">
        <v>0.066</v>
      </c>
      <c r="AG99" s="27">
        <v>2097.067</v>
      </c>
      <c r="AH99" s="27">
        <v>111.495</v>
      </c>
      <c r="AI99" s="27">
        <v>41.772</v>
      </c>
      <c r="AJ99" s="27">
        <v>7.617</v>
      </c>
      <c r="AK99" s="27">
        <v>1978.021</v>
      </c>
      <c r="AL99" s="27">
        <v>109.508</v>
      </c>
      <c r="AM99" s="27">
        <v>2758.275</v>
      </c>
      <c r="AN99" s="27">
        <v>316.255</v>
      </c>
      <c r="AO99" s="27">
        <v>0.675</v>
      </c>
      <c r="AP99" s="27">
        <v>0.123</v>
      </c>
      <c r="AQ99" s="27">
        <v>0.999</v>
      </c>
      <c r="AR99" s="12"/>
      <c r="AS99" s="12">
        <f t="shared" si="46"/>
        <v>0.004650793651</v>
      </c>
      <c r="AT99" s="12">
        <f t="shared" si="47"/>
        <v>0.00008864197531</v>
      </c>
      <c r="AU99" s="12">
        <f t="shared" si="48"/>
        <v>0.0004561403509</v>
      </c>
      <c r="AV99" s="12">
        <f t="shared" si="54"/>
        <v>37.43396226</v>
      </c>
      <c r="AW99" s="12">
        <f t="shared" si="53"/>
        <v>0.0001574712644</v>
      </c>
      <c r="AX99" s="12">
        <f t="shared" si="56"/>
        <v>0.1666666667</v>
      </c>
      <c r="AY99" s="12">
        <f t="shared" si="55"/>
        <v>0.2669811321</v>
      </c>
      <c r="AZ99" s="12">
        <f t="shared" si="52"/>
        <v>0.0037</v>
      </c>
      <c r="BA99" s="12"/>
      <c r="BB99" s="12">
        <v>3.1764001939512396</v>
      </c>
      <c r="BC99" s="12">
        <v>0.06707946422294363</v>
      </c>
      <c r="BD99" s="12">
        <v>0.010378795395555642</v>
      </c>
      <c r="BE99" s="28"/>
      <c r="BF99" s="28"/>
      <c r="BG99" s="28"/>
      <c r="BH99" s="28"/>
    </row>
    <row r="100" ht="12.75" customHeight="1">
      <c r="A100" s="21" t="s">
        <v>115</v>
      </c>
      <c r="B100" s="12" t="s">
        <v>116</v>
      </c>
      <c r="C100" s="22">
        <v>7.3</v>
      </c>
      <c r="D100" s="32" t="s">
        <v>117</v>
      </c>
      <c r="E100" s="12" t="s">
        <v>95</v>
      </c>
      <c r="F100" s="22">
        <v>400.0</v>
      </c>
      <c r="G100" s="23" t="s">
        <v>65</v>
      </c>
      <c r="H100" s="24"/>
      <c r="I100" s="24"/>
      <c r="J100" s="24">
        <v>2.03</v>
      </c>
      <c r="K100" s="24">
        <v>16.7</v>
      </c>
      <c r="L100" s="29"/>
      <c r="M100" s="24"/>
      <c r="N100" s="24">
        <v>1.42</v>
      </c>
      <c r="O100" s="24"/>
      <c r="P100" s="25">
        <v>19.2</v>
      </c>
      <c r="Q100" s="26"/>
      <c r="R100" s="22"/>
      <c r="S100" s="22"/>
      <c r="T100" s="22"/>
      <c r="U100" s="22"/>
      <c r="V100" s="22"/>
      <c r="W100" s="22">
        <v>409.254</v>
      </c>
      <c r="X100" s="22">
        <v>5.656</v>
      </c>
      <c r="Y100" s="22">
        <v>31.839</v>
      </c>
      <c r="Z100" s="22">
        <v>0.088</v>
      </c>
      <c r="AA100" s="22">
        <v>25.12</v>
      </c>
      <c r="AB100" s="22">
        <v>0.11</v>
      </c>
      <c r="AC100" s="22">
        <v>1770.141</v>
      </c>
      <c r="AD100" s="22">
        <v>107.547</v>
      </c>
      <c r="AE100" s="22">
        <v>8.091</v>
      </c>
      <c r="AF100" s="22">
        <v>0.03</v>
      </c>
      <c r="AG100" s="27">
        <v>1568.406</v>
      </c>
      <c r="AH100" s="27">
        <v>100.949</v>
      </c>
      <c r="AI100" s="27">
        <v>140.826</v>
      </c>
      <c r="AJ100" s="27">
        <v>11.554</v>
      </c>
      <c r="AK100" s="27">
        <v>1415.901</v>
      </c>
      <c r="AL100" s="27">
        <v>92.923</v>
      </c>
      <c r="AM100" s="27">
        <v>420.093</v>
      </c>
      <c r="AN100" s="27">
        <v>45.529</v>
      </c>
      <c r="AO100" s="27">
        <v>2.277</v>
      </c>
      <c r="AP100" s="27">
        <v>0.187</v>
      </c>
      <c r="AQ100" s="27">
        <v>3.371</v>
      </c>
      <c r="AR100" s="12"/>
      <c r="AS100" s="12"/>
      <c r="AT100" s="12"/>
      <c r="AU100" s="12">
        <f t="shared" si="48"/>
        <v>0.000395711501</v>
      </c>
      <c r="AV100" s="12">
        <f t="shared" si="54"/>
        <v>31.50943396</v>
      </c>
      <c r="AW100" s="12"/>
      <c r="AX100" s="12"/>
      <c r="AY100" s="12">
        <f t="shared" si="55"/>
        <v>0.1339622642</v>
      </c>
      <c r="AZ100" s="12"/>
      <c r="BA100" s="12">
        <f t="shared" ref="BA100:BA111" si="57">P100/45.7</f>
        <v>0.420131291</v>
      </c>
      <c r="BB100" s="28"/>
      <c r="BC100" s="28"/>
      <c r="BD100" s="28"/>
      <c r="BE100" s="28"/>
      <c r="BF100" s="28"/>
      <c r="BG100" s="28"/>
      <c r="BH100" s="28"/>
    </row>
    <row r="101" ht="12.75" customHeight="1">
      <c r="A101" s="21" t="s">
        <v>115</v>
      </c>
      <c r="B101" s="12" t="s">
        <v>98</v>
      </c>
      <c r="C101" s="22">
        <v>3.6</v>
      </c>
      <c r="D101" s="32" t="s">
        <v>117</v>
      </c>
      <c r="E101" s="12" t="s">
        <v>95</v>
      </c>
      <c r="F101" s="22">
        <v>400.0</v>
      </c>
      <c r="G101" s="23" t="s">
        <v>65</v>
      </c>
      <c r="H101" s="24"/>
      <c r="I101" s="24"/>
      <c r="J101" s="24">
        <v>5.83</v>
      </c>
      <c r="K101" s="24">
        <v>12.25</v>
      </c>
      <c r="L101" s="24">
        <v>1.12</v>
      </c>
      <c r="M101" s="24"/>
      <c r="N101" s="24">
        <v>1.35</v>
      </c>
      <c r="O101" s="24"/>
      <c r="P101" s="25">
        <v>14.09</v>
      </c>
      <c r="Q101" s="26"/>
      <c r="R101" s="22"/>
      <c r="S101" s="22"/>
      <c r="T101" s="22"/>
      <c r="U101" s="22"/>
      <c r="V101" s="22"/>
      <c r="W101" s="22">
        <v>409.254</v>
      </c>
      <c r="X101" s="22">
        <v>5.656</v>
      </c>
      <c r="Y101" s="22">
        <v>31.839</v>
      </c>
      <c r="Z101" s="22">
        <v>0.088</v>
      </c>
      <c r="AA101" s="22">
        <v>25.12</v>
      </c>
      <c r="AB101" s="22">
        <v>0.11</v>
      </c>
      <c r="AC101" s="22">
        <v>1770.141</v>
      </c>
      <c r="AD101" s="22">
        <v>107.547</v>
      </c>
      <c r="AE101" s="22">
        <v>8.091</v>
      </c>
      <c r="AF101" s="22">
        <v>0.03</v>
      </c>
      <c r="AG101" s="27">
        <v>1568.406</v>
      </c>
      <c r="AH101" s="27">
        <v>100.949</v>
      </c>
      <c r="AI101" s="27">
        <v>140.826</v>
      </c>
      <c r="AJ101" s="27">
        <v>11.554</v>
      </c>
      <c r="AK101" s="27">
        <v>1415.901</v>
      </c>
      <c r="AL101" s="27">
        <v>92.923</v>
      </c>
      <c r="AM101" s="27">
        <v>420.093</v>
      </c>
      <c r="AN101" s="27">
        <v>45.529</v>
      </c>
      <c r="AO101" s="27">
        <v>2.277</v>
      </c>
      <c r="AP101" s="27">
        <v>0.187</v>
      </c>
      <c r="AQ101" s="27">
        <v>3.371</v>
      </c>
      <c r="AR101" s="12"/>
      <c r="AS101" s="12"/>
      <c r="AT101" s="12"/>
      <c r="AU101" s="12">
        <f t="shared" si="48"/>
        <v>0.001136452242</v>
      </c>
      <c r="AV101" s="12">
        <f t="shared" si="54"/>
        <v>23.11320755</v>
      </c>
      <c r="AW101" s="12">
        <f t="shared" ref="AW101:AW111" si="58">L101/8700</f>
        <v>0.0001287356322</v>
      </c>
      <c r="AX101" s="12"/>
      <c r="AY101" s="12">
        <f t="shared" si="55"/>
        <v>0.1273584906</v>
      </c>
      <c r="AZ101" s="12"/>
      <c r="BA101" s="12">
        <f t="shared" si="57"/>
        <v>0.3083150985</v>
      </c>
      <c r="BB101" s="28"/>
      <c r="BC101" s="28"/>
      <c r="BD101" s="28"/>
      <c r="BE101" s="28"/>
      <c r="BF101" s="28"/>
      <c r="BG101" s="28"/>
      <c r="BH101" s="28"/>
    </row>
    <row r="102" ht="12.75" customHeight="1">
      <c r="A102" s="21" t="s">
        <v>115</v>
      </c>
      <c r="B102" s="12" t="s">
        <v>109</v>
      </c>
      <c r="C102" s="22">
        <v>5.0</v>
      </c>
      <c r="D102" s="32" t="s">
        <v>117</v>
      </c>
      <c r="E102" s="12" t="s">
        <v>95</v>
      </c>
      <c r="F102" s="22">
        <v>400.0</v>
      </c>
      <c r="G102" s="23" t="s">
        <v>65</v>
      </c>
      <c r="H102" s="24"/>
      <c r="I102" s="24"/>
      <c r="J102" s="24">
        <v>4.92</v>
      </c>
      <c r="K102" s="24">
        <v>4.13</v>
      </c>
      <c r="L102" s="24">
        <v>1.03</v>
      </c>
      <c r="M102" s="24"/>
      <c r="N102" s="24">
        <v>0.87</v>
      </c>
      <c r="O102" s="24"/>
      <c r="P102" s="25">
        <v>11.94</v>
      </c>
      <c r="Q102" s="26"/>
      <c r="R102" s="22"/>
      <c r="S102" s="22"/>
      <c r="T102" s="22"/>
      <c r="U102" s="22"/>
      <c r="V102" s="22"/>
      <c r="W102" s="22">
        <v>409.254</v>
      </c>
      <c r="X102" s="22">
        <v>5.656</v>
      </c>
      <c r="Y102" s="22">
        <v>31.839</v>
      </c>
      <c r="Z102" s="22">
        <v>0.088</v>
      </c>
      <c r="AA102" s="22">
        <v>25.12</v>
      </c>
      <c r="AB102" s="22">
        <v>0.11</v>
      </c>
      <c r="AC102" s="22">
        <v>1770.141</v>
      </c>
      <c r="AD102" s="22">
        <v>107.547</v>
      </c>
      <c r="AE102" s="22">
        <v>8.091</v>
      </c>
      <c r="AF102" s="22">
        <v>0.03</v>
      </c>
      <c r="AG102" s="27">
        <v>1568.406</v>
      </c>
      <c r="AH102" s="27">
        <v>100.949</v>
      </c>
      <c r="AI102" s="27">
        <v>140.826</v>
      </c>
      <c r="AJ102" s="27">
        <v>11.554</v>
      </c>
      <c r="AK102" s="27">
        <v>1415.901</v>
      </c>
      <c r="AL102" s="27">
        <v>92.923</v>
      </c>
      <c r="AM102" s="27">
        <v>420.093</v>
      </c>
      <c r="AN102" s="27">
        <v>45.529</v>
      </c>
      <c r="AO102" s="27">
        <v>2.277</v>
      </c>
      <c r="AP102" s="27">
        <v>0.187</v>
      </c>
      <c r="AQ102" s="27">
        <v>3.371</v>
      </c>
      <c r="AR102" s="12"/>
      <c r="AS102" s="12"/>
      <c r="AT102" s="12"/>
      <c r="AU102" s="12">
        <f t="shared" si="48"/>
        <v>0.0009590643275</v>
      </c>
      <c r="AV102" s="12">
        <f t="shared" si="54"/>
        <v>7.79245283</v>
      </c>
      <c r="AW102" s="12">
        <f t="shared" si="58"/>
        <v>0.0001183908046</v>
      </c>
      <c r="AX102" s="12"/>
      <c r="AY102" s="12">
        <f t="shared" si="55"/>
        <v>0.0820754717</v>
      </c>
      <c r="AZ102" s="12"/>
      <c r="BA102" s="12">
        <f t="shared" si="57"/>
        <v>0.2612691466</v>
      </c>
      <c r="BB102" s="28"/>
      <c r="BC102" s="28"/>
      <c r="BD102" s="28"/>
      <c r="BE102" s="28"/>
      <c r="BF102" s="28"/>
      <c r="BG102" s="28"/>
      <c r="BH102" s="28"/>
    </row>
    <row r="103" ht="12.75" customHeight="1">
      <c r="A103" s="21" t="s">
        <v>115</v>
      </c>
      <c r="B103" s="12" t="s">
        <v>99</v>
      </c>
      <c r="C103" s="22">
        <v>2.7</v>
      </c>
      <c r="D103" s="32" t="s">
        <v>117</v>
      </c>
      <c r="E103" s="12" t="s">
        <v>95</v>
      </c>
      <c r="F103" s="22">
        <v>600.0</v>
      </c>
      <c r="G103" s="23" t="s">
        <v>65</v>
      </c>
      <c r="H103" s="24"/>
      <c r="I103" s="24"/>
      <c r="J103" s="24">
        <v>3.03</v>
      </c>
      <c r="K103" s="24">
        <v>1.74</v>
      </c>
      <c r="L103" s="24">
        <v>1.33</v>
      </c>
      <c r="M103" s="24"/>
      <c r="N103" s="29"/>
      <c r="O103" s="24"/>
      <c r="P103" s="25">
        <v>21.41</v>
      </c>
      <c r="Q103" s="26"/>
      <c r="R103" s="22"/>
      <c r="S103" s="22"/>
      <c r="T103" s="22"/>
      <c r="U103" s="22"/>
      <c r="V103" s="22"/>
      <c r="W103" s="22">
        <v>605.668</v>
      </c>
      <c r="X103" s="22">
        <v>7.259</v>
      </c>
      <c r="Y103" s="22">
        <v>31.783</v>
      </c>
      <c r="Z103" s="22">
        <v>0.228</v>
      </c>
      <c r="AA103" s="22">
        <v>24.94</v>
      </c>
      <c r="AB103" s="22">
        <v>0.152</v>
      </c>
      <c r="AC103" s="22">
        <v>1797.504</v>
      </c>
      <c r="AD103" s="22">
        <v>141.756</v>
      </c>
      <c r="AE103" s="22">
        <v>7.996</v>
      </c>
      <c r="AF103" s="22">
        <v>0.072</v>
      </c>
      <c r="AG103" s="27">
        <v>1633.564</v>
      </c>
      <c r="AH103" s="27">
        <v>147.124</v>
      </c>
      <c r="AI103" s="27">
        <v>119.285</v>
      </c>
      <c r="AJ103" s="27">
        <v>16.33</v>
      </c>
      <c r="AK103" s="27">
        <v>1498.601</v>
      </c>
      <c r="AL103" s="27">
        <v>144.485</v>
      </c>
      <c r="AM103" s="27">
        <v>560.971</v>
      </c>
      <c r="AN103" s="27">
        <v>137.063</v>
      </c>
      <c r="AO103" s="27">
        <v>1.928</v>
      </c>
      <c r="AP103" s="27">
        <v>0.263</v>
      </c>
      <c r="AQ103" s="27">
        <v>2.853</v>
      </c>
      <c r="AR103" s="12"/>
      <c r="AS103" s="12"/>
      <c r="AT103" s="12"/>
      <c r="AU103" s="12">
        <f t="shared" si="48"/>
        <v>0.0005906432749</v>
      </c>
      <c r="AV103" s="12">
        <f t="shared" si="54"/>
        <v>3.283018868</v>
      </c>
      <c r="AW103" s="12">
        <f t="shared" si="58"/>
        <v>0.0001528735632</v>
      </c>
      <c r="AX103" s="12"/>
      <c r="AY103" s="12"/>
      <c r="AZ103" s="12"/>
      <c r="BA103" s="12">
        <f t="shared" si="57"/>
        <v>0.4684901532</v>
      </c>
      <c r="BB103" s="28"/>
      <c r="BC103" s="28"/>
      <c r="BD103" s="28"/>
      <c r="BE103" s="28"/>
      <c r="BF103" s="28"/>
      <c r="BG103" s="28"/>
      <c r="BH103" s="28"/>
    </row>
    <row r="104" ht="12.75" customHeight="1">
      <c r="A104" s="21" t="s">
        <v>115</v>
      </c>
      <c r="B104" s="12" t="s">
        <v>100</v>
      </c>
      <c r="C104" s="12"/>
      <c r="D104" s="32" t="s">
        <v>117</v>
      </c>
      <c r="E104" s="12" t="s">
        <v>95</v>
      </c>
      <c r="F104" s="22">
        <v>600.0</v>
      </c>
      <c r="G104" s="23" t="s">
        <v>65</v>
      </c>
      <c r="H104" s="24"/>
      <c r="I104" s="24"/>
      <c r="J104" s="24">
        <v>3.49</v>
      </c>
      <c r="K104" s="24">
        <v>3.11</v>
      </c>
      <c r="L104" s="24">
        <v>0.99</v>
      </c>
      <c r="M104" s="24"/>
      <c r="N104" s="24">
        <v>2.08</v>
      </c>
      <c r="O104" s="24"/>
      <c r="P104" s="25">
        <v>16.58</v>
      </c>
      <c r="Q104" s="26"/>
      <c r="R104" s="22"/>
      <c r="S104" s="22"/>
      <c r="T104" s="22"/>
      <c r="U104" s="22"/>
      <c r="V104" s="22"/>
      <c r="W104" s="22">
        <v>605.668</v>
      </c>
      <c r="X104" s="22">
        <v>7.259</v>
      </c>
      <c r="Y104" s="22">
        <v>31.783</v>
      </c>
      <c r="Z104" s="22">
        <v>0.228</v>
      </c>
      <c r="AA104" s="22">
        <v>24.94</v>
      </c>
      <c r="AB104" s="22">
        <v>0.152</v>
      </c>
      <c r="AC104" s="22">
        <v>1797.504</v>
      </c>
      <c r="AD104" s="22">
        <v>141.756</v>
      </c>
      <c r="AE104" s="22">
        <v>7.996</v>
      </c>
      <c r="AF104" s="22">
        <v>0.072</v>
      </c>
      <c r="AG104" s="27">
        <v>1633.564</v>
      </c>
      <c r="AH104" s="27">
        <v>147.124</v>
      </c>
      <c r="AI104" s="27">
        <v>119.285</v>
      </c>
      <c r="AJ104" s="27">
        <v>16.33</v>
      </c>
      <c r="AK104" s="27">
        <v>1498.601</v>
      </c>
      <c r="AL104" s="27">
        <v>144.485</v>
      </c>
      <c r="AM104" s="27">
        <v>560.971</v>
      </c>
      <c r="AN104" s="27">
        <v>137.063</v>
      </c>
      <c r="AO104" s="27">
        <v>1.928</v>
      </c>
      <c r="AP104" s="27">
        <v>0.263</v>
      </c>
      <c r="AQ104" s="27">
        <v>2.853</v>
      </c>
      <c r="AR104" s="12"/>
      <c r="AS104" s="12"/>
      <c r="AT104" s="12"/>
      <c r="AU104" s="12">
        <f t="shared" si="48"/>
        <v>0.0006803118908</v>
      </c>
      <c r="AV104" s="12">
        <f t="shared" si="54"/>
        <v>5.867924528</v>
      </c>
      <c r="AW104" s="12">
        <f t="shared" si="58"/>
        <v>0.0001137931034</v>
      </c>
      <c r="AX104" s="12"/>
      <c r="AY104" s="12">
        <f>N104/10.6</f>
        <v>0.1962264151</v>
      </c>
      <c r="AZ104" s="12"/>
      <c r="BA104" s="12">
        <f t="shared" si="57"/>
        <v>0.3628008753</v>
      </c>
      <c r="BB104" s="28"/>
      <c r="BC104" s="28"/>
      <c r="BD104" s="28"/>
      <c r="BE104" s="28"/>
      <c r="BF104" s="28"/>
      <c r="BG104" s="28"/>
      <c r="BH104" s="28"/>
    </row>
    <row r="105" ht="12.75" customHeight="1">
      <c r="A105" s="21" t="s">
        <v>115</v>
      </c>
      <c r="B105" s="12" t="s">
        <v>101</v>
      </c>
      <c r="C105" s="22">
        <v>-0.3</v>
      </c>
      <c r="D105" s="32" t="s">
        <v>117</v>
      </c>
      <c r="E105" s="12" t="s">
        <v>95</v>
      </c>
      <c r="F105" s="22">
        <v>600.0</v>
      </c>
      <c r="G105" s="23" t="s">
        <v>65</v>
      </c>
      <c r="H105" s="24"/>
      <c r="I105" s="24"/>
      <c r="J105" s="24">
        <v>1.66</v>
      </c>
      <c r="K105" s="24">
        <v>6.2</v>
      </c>
      <c r="L105" s="24">
        <v>1.22</v>
      </c>
      <c r="M105" s="24"/>
      <c r="N105" s="29"/>
      <c r="O105" s="24"/>
      <c r="P105" s="25">
        <v>19.79</v>
      </c>
      <c r="Q105" s="26"/>
      <c r="R105" s="22"/>
      <c r="S105" s="22"/>
      <c r="T105" s="22"/>
      <c r="U105" s="22"/>
      <c r="V105" s="22"/>
      <c r="W105" s="22">
        <v>605.668</v>
      </c>
      <c r="X105" s="22">
        <v>7.259</v>
      </c>
      <c r="Y105" s="22">
        <v>31.783</v>
      </c>
      <c r="Z105" s="22">
        <v>0.228</v>
      </c>
      <c r="AA105" s="22">
        <v>24.94</v>
      </c>
      <c r="AB105" s="22">
        <v>0.152</v>
      </c>
      <c r="AC105" s="22">
        <v>1797.504</v>
      </c>
      <c r="AD105" s="22">
        <v>141.756</v>
      </c>
      <c r="AE105" s="22">
        <v>7.996</v>
      </c>
      <c r="AF105" s="22">
        <v>0.072</v>
      </c>
      <c r="AG105" s="27">
        <v>1633.564</v>
      </c>
      <c r="AH105" s="27">
        <v>147.124</v>
      </c>
      <c r="AI105" s="27">
        <v>119.285</v>
      </c>
      <c r="AJ105" s="27">
        <v>16.33</v>
      </c>
      <c r="AK105" s="27">
        <v>1498.601</v>
      </c>
      <c r="AL105" s="27">
        <v>144.485</v>
      </c>
      <c r="AM105" s="27">
        <v>560.971</v>
      </c>
      <c r="AN105" s="27">
        <v>137.063</v>
      </c>
      <c r="AO105" s="27">
        <v>1.928</v>
      </c>
      <c r="AP105" s="27">
        <v>0.263</v>
      </c>
      <c r="AQ105" s="27">
        <v>2.853</v>
      </c>
      <c r="AR105" s="12"/>
      <c r="AS105" s="12"/>
      <c r="AT105" s="12"/>
      <c r="AU105" s="12">
        <f t="shared" si="48"/>
        <v>0.0003235867446</v>
      </c>
      <c r="AV105" s="12">
        <f t="shared" si="54"/>
        <v>11.69811321</v>
      </c>
      <c r="AW105" s="12">
        <f t="shared" si="58"/>
        <v>0.0001402298851</v>
      </c>
      <c r="AX105" s="12"/>
      <c r="AY105" s="12"/>
      <c r="AZ105" s="12"/>
      <c r="BA105" s="12">
        <f t="shared" si="57"/>
        <v>0.4330415755</v>
      </c>
      <c r="BB105" s="28"/>
      <c r="BC105" s="28"/>
      <c r="BD105" s="28"/>
      <c r="BE105" s="28"/>
      <c r="BF105" s="28"/>
      <c r="BG105" s="28"/>
      <c r="BH105" s="28"/>
    </row>
    <row r="106" ht="12.75" customHeight="1">
      <c r="A106" s="21" t="s">
        <v>115</v>
      </c>
      <c r="B106" s="12" t="s">
        <v>118</v>
      </c>
      <c r="C106" s="22">
        <v>1.1</v>
      </c>
      <c r="D106" s="32" t="s">
        <v>117</v>
      </c>
      <c r="E106" s="12" t="s">
        <v>95</v>
      </c>
      <c r="F106" s="22">
        <v>900.0</v>
      </c>
      <c r="G106" s="23" t="s">
        <v>65</v>
      </c>
      <c r="H106" s="24"/>
      <c r="I106" s="24"/>
      <c r="J106" s="24">
        <v>3.87</v>
      </c>
      <c r="K106" s="29"/>
      <c r="L106" s="24">
        <v>1.1</v>
      </c>
      <c r="M106" s="24"/>
      <c r="N106" s="24">
        <v>1.53</v>
      </c>
      <c r="O106" s="24"/>
      <c r="P106" s="25">
        <v>19.88</v>
      </c>
      <c r="Q106" s="26"/>
      <c r="R106" s="22"/>
      <c r="S106" s="22"/>
      <c r="T106" s="22"/>
      <c r="U106" s="22"/>
      <c r="V106" s="22"/>
      <c r="W106" s="22">
        <v>902.99</v>
      </c>
      <c r="X106" s="22">
        <v>11.736</v>
      </c>
      <c r="Y106" s="22">
        <v>31.883</v>
      </c>
      <c r="Z106" s="22">
        <v>0.191</v>
      </c>
      <c r="AA106" s="22">
        <v>24.92</v>
      </c>
      <c r="AB106" s="22">
        <v>0.148</v>
      </c>
      <c r="AC106" s="22">
        <v>1849.115</v>
      </c>
      <c r="AD106" s="22">
        <v>62.782</v>
      </c>
      <c r="AE106" s="22">
        <v>7.857</v>
      </c>
      <c r="AF106" s="22">
        <v>0.073</v>
      </c>
      <c r="AG106" s="27">
        <v>1733.025</v>
      </c>
      <c r="AH106" s="27">
        <v>77.914</v>
      </c>
      <c r="AI106" s="27">
        <v>93.661</v>
      </c>
      <c r="AJ106" s="27">
        <v>12.199</v>
      </c>
      <c r="AK106" s="27">
        <v>1616.139</v>
      </c>
      <c r="AL106" s="27">
        <v>81.904</v>
      </c>
      <c r="AM106" s="27">
        <v>831.168</v>
      </c>
      <c r="AN106" s="27">
        <v>167.777</v>
      </c>
      <c r="AO106" s="27">
        <v>1.513</v>
      </c>
      <c r="AP106" s="27">
        <v>0.199</v>
      </c>
      <c r="AQ106" s="27">
        <v>2.239</v>
      </c>
      <c r="AR106" s="12"/>
      <c r="AS106" s="12"/>
      <c r="AT106" s="12"/>
      <c r="AU106" s="12">
        <f t="shared" si="48"/>
        <v>0.0007543859649</v>
      </c>
      <c r="AV106" s="12"/>
      <c r="AW106" s="12">
        <f t="shared" si="58"/>
        <v>0.0001264367816</v>
      </c>
      <c r="AX106" s="12"/>
      <c r="AY106" s="12">
        <f t="shared" ref="AY106:AY111" si="59">N106/10.6</f>
        <v>0.1443396226</v>
      </c>
      <c r="AZ106" s="12"/>
      <c r="BA106" s="12">
        <f t="shared" si="57"/>
        <v>0.4350109409</v>
      </c>
      <c r="BB106" s="28"/>
      <c r="BC106" s="28"/>
      <c r="BD106" s="28"/>
      <c r="BE106" s="28"/>
      <c r="BF106" s="28"/>
      <c r="BG106" s="28"/>
      <c r="BH106" s="28"/>
    </row>
    <row r="107" ht="12.75" customHeight="1">
      <c r="A107" s="21" t="s">
        <v>115</v>
      </c>
      <c r="B107" s="12" t="s">
        <v>119</v>
      </c>
      <c r="C107" s="22">
        <v>2.8</v>
      </c>
      <c r="D107" s="32" t="s">
        <v>117</v>
      </c>
      <c r="E107" s="12" t="s">
        <v>95</v>
      </c>
      <c r="F107" s="22">
        <v>900.0</v>
      </c>
      <c r="G107" s="23" t="s">
        <v>65</v>
      </c>
      <c r="H107" s="24"/>
      <c r="I107" s="24"/>
      <c r="J107" s="24">
        <v>4.86</v>
      </c>
      <c r="K107" s="24">
        <v>3.75</v>
      </c>
      <c r="L107" s="24">
        <v>1.21</v>
      </c>
      <c r="M107" s="24"/>
      <c r="N107" s="24">
        <v>1.03</v>
      </c>
      <c r="O107" s="24"/>
      <c r="P107" s="25">
        <v>13.84</v>
      </c>
      <c r="Q107" s="26"/>
      <c r="R107" s="22"/>
      <c r="S107" s="22"/>
      <c r="T107" s="22"/>
      <c r="U107" s="22"/>
      <c r="V107" s="22"/>
      <c r="W107" s="22">
        <v>902.99</v>
      </c>
      <c r="X107" s="22">
        <v>11.736</v>
      </c>
      <c r="Y107" s="22">
        <v>31.883</v>
      </c>
      <c r="Z107" s="22">
        <v>0.191</v>
      </c>
      <c r="AA107" s="22">
        <v>24.92</v>
      </c>
      <c r="AB107" s="22">
        <v>0.148</v>
      </c>
      <c r="AC107" s="22">
        <v>1849.115</v>
      </c>
      <c r="AD107" s="22">
        <v>62.782</v>
      </c>
      <c r="AE107" s="22">
        <v>7.857</v>
      </c>
      <c r="AF107" s="22">
        <v>0.073</v>
      </c>
      <c r="AG107" s="27">
        <v>1733.025</v>
      </c>
      <c r="AH107" s="27">
        <v>77.914</v>
      </c>
      <c r="AI107" s="27">
        <v>93.661</v>
      </c>
      <c r="AJ107" s="27">
        <v>12.199</v>
      </c>
      <c r="AK107" s="27">
        <v>1616.139</v>
      </c>
      <c r="AL107" s="27">
        <v>81.904</v>
      </c>
      <c r="AM107" s="27">
        <v>831.168</v>
      </c>
      <c r="AN107" s="27">
        <v>167.777</v>
      </c>
      <c r="AO107" s="27">
        <v>1.513</v>
      </c>
      <c r="AP107" s="27">
        <v>0.199</v>
      </c>
      <c r="AQ107" s="27">
        <v>2.239</v>
      </c>
      <c r="AR107" s="12"/>
      <c r="AS107" s="12"/>
      <c r="AT107" s="12"/>
      <c r="AU107" s="12">
        <f t="shared" si="48"/>
        <v>0.0009473684211</v>
      </c>
      <c r="AV107" s="12">
        <f t="shared" ref="AV107:AV111" si="60">K107/0.53</f>
        <v>7.075471698</v>
      </c>
      <c r="AW107" s="12">
        <f t="shared" si="58"/>
        <v>0.0001390804598</v>
      </c>
      <c r="AX107" s="12"/>
      <c r="AY107" s="12">
        <f t="shared" si="59"/>
        <v>0.09716981132</v>
      </c>
      <c r="AZ107" s="12"/>
      <c r="BA107" s="12">
        <f t="shared" si="57"/>
        <v>0.3028446389</v>
      </c>
      <c r="BB107" s="28"/>
      <c r="BC107" s="28"/>
      <c r="BD107" s="28"/>
      <c r="BE107" s="28"/>
      <c r="BF107" s="28"/>
      <c r="BG107" s="28"/>
      <c r="BH107" s="28"/>
    </row>
    <row r="108" ht="12.75" customHeight="1">
      <c r="A108" s="21" t="s">
        <v>115</v>
      </c>
      <c r="B108" s="12" t="s">
        <v>120</v>
      </c>
      <c r="C108" s="22">
        <v>1.8</v>
      </c>
      <c r="D108" s="32" t="s">
        <v>117</v>
      </c>
      <c r="E108" s="12" t="s">
        <v>95</v>
      </c>
      <c r="F108" s="22">
        <v>900.0</v>
      </c>
      <c r="G108" s="23" t="s">
        <v>65</v>
      </c>
      <c r="H108" s="24"/>
      <c r="I108" s="24"/>
      <c r="J108" s="24">
        <v>5.17</v>
      </c>
      <c r="K108" s="24">
        <v>8.65</v>
      </c>
      <c r="L108" s="24">
        <v>1.01</v>
      </c>
      <c r="M108" s="24"/>
      <c r="N108" s="24">
        <v>1.34</v>
      </c>
      <c r="O108" s="24"/>
      <c r="P108" s="25">
        <v>13.87</v>
      </c>
      <c r="Q108" s="26"/>
      <c r="R108" s="22"/>
      <c r="S108" s="22"/>
      <c r="T108" s="22"/>
      <c r="U108" s="22"/>
      <c r="V108" s="22"/>
      <c r="W108" s="22">
        <v>902.99</v>
      </c>
      <c r="X108" s="22">
        <v>11.736</v>
      </c>
      <c r="Y108" s="22">
        <v>31.883</v>
      </c>
      <c r="Z108" s="22">
        <v>0.191</v>
      </c>
      <c r="AA108" s="22">
        <v>24.92</v>
      </c>
      <c r="AB108" s="22">
        <v>0.148</v>
      </c>
      <c r="AC108" s="22">
        <v>1849.115</v>
      </c>
      <c r="AD108" s="22">
        <v>62.782</v>
      </c>
      <c r="AE108" s="22">
        <v>7.857</v>
      </c>
      <c r="AF108" s="22">
        <v>0.073</v>
      </c>
      <c r="AG108" s="27">
        <v>1733.025</v>
      </c>
      <c r="AH108" s="27">
        <v>77.914</v>
      </c>
      <c r="AI108" s="27">
        <v>93.661</v>
      </c>
      <c r="AJ108" s="27">
        <v>12.199</v>
      </c>
      <c r="AK108" s="27">
        <v>1616.139</v>
      </c>
      <c r="AL108" s="27">
        <v>81.904</v>
      </c>
      <c r="AM108" s="27">
        <v>831.168</v>
      </c>
      <c r="AN108" s="27">
        <v>167.777</v>
      </c>
      <c r="AO108" s="27">
        <v>1.513</v>
      </c>
      <c r="AP108" s="27">
        <v>0.199</v>
      </c>
      <c r="AQ108" s="27">
        <v>2.239</v>
      </c>
      <c r="AR108" s="12"/>
      <c r="AS108" s="12"/>
      <c r="AT108" s="12"/>
      <c r="AU108" s="12">
        <f t="shared" si="48"/>
        <v>0.001007797271</v>
      </c>
      <c r="AV108" s="12">
        <f t="shared" si="60"/>
        <v>16.32075472</v>
      </c>
      <c r="AW108" s="12">
        <f t="shared" si="58"/>
        <v>0.000116091954</v>
      </c>
      <c r="AX108" s="12"/>
      <c r="AY108" s="12">
        <f t="shared" si="59"/>
        <v>0.1264150943</v>
      </c>
      <c r="AZ108" s="12"/>
      <c r="BA108" s="12">
        <f t="shared" si="57"/>
        <v>0.3035010941</v>
      </c>
      <c r="BB108" s="28"/>
      <c r="BC108" s="28"/>
      <c r="BD108" s="28"/>
      <c r="BE108" s="28"/>
      <c r="BF108" s="28"/>
      <c r="BG108" s="28"/>
      <c r="BH108" s="28"/>
    </row>
    <row r="109" ht="12.75" customHeight="1">
      <c r="A109" s="21" t="s">
        <v>115</v>
      </c>
      <c r="B109" s="12" t="s">
        <v>121</v>
      </c>
      <c r="C109" s="22">
        <v>1.2</v>
      </c>
      <c r="D109" s="32" t="s">
        <v>117</v>
      </c>
      <c r="E109" s="12" t="s">
        <v>95</v>
      </c>
      <c r="F109" s="22">
        <v>2850.0</v>
      </c>
      <c r="G109" s="23" t="s">
        <v>65</v>
      </c>
      <c r="H109" s="24"/>
      <c r="I109" s="24"/>
      <c r="J109" s="24">
        <v>3.37</v>
      </c>
      <c r="K109" s="24">
        <v>6.58</v>
      </c>
      <c r="L109" s="24">
        <v>1.07</v>
      </c>
      <c r="M109" s="24"/>
      <c r="N109" s="24">
        <v>1.51</v>
      </c>
      <c r="O109" s="24"/>
      <c r="P109" s="25">
        <v>17.49</v>
      </c>
      <c r="Q109" s="26"/>
      <c r="R109" s="22"/>
      <c r="S109" s="22"/>
      <c r="T109" s="22"/>
      <c r="U109" s="22"/>
      <c r="V109" s="22"/>
      <c r="W109" s="22">
        <v>2856.004</v>
      </c>
      <c r="X109" s="22">
        <v>53.733</v>
      </c>
      <c r="Y109" s="22">
        <v>31.657</v>
      </c>
      <c r="Z109" s="22">
        <v>0.11</v>
      </c>
      <c r="AA109" s="22">
        <v>24.86</v>
      </c>
      <c r="AB109" s="22">
        <v>0.134</v>
      </c>
      <c r="AC109" s="22">
        <v>2079.157</v>
      </c>
      <c r="AD109" s="22">
        <v>124.229</v>
      </c>
      <c r="AE109" s="22">
        <v>7.419</v>
      </c>
      <c r="AF109" s="22">
        <v>0.066</v>
      </c>
      <c r="AG109" s="27">
        <v>2097.067</v>
      </c>
      <c r="AH109" s="27">
        <v>111.495</v>
      </c>
      <c r="AI109" s="27">
        <v>41.772</v>
      </c>
      <c r="AJ109" s="27">
        <v>7.617</v>
      </c>
      <c r="AK109" s="27">
        <v>1978.021</v>
      </c>
      <c r="AL109" s="27">
        <v>109.508</v>
      </c>
      <c r="AM109" s="27">
        <v>2758.275</v>
      </c>
      <c r="AN109" s="27">
        <v>316.255</v>
      </c>
      <c r="AO109" s="27">
        <v>0.675</v>
      </c>
      <c r="AP109" s="27">
        <v>0.123</v>
      </c>
      <c r="AQ109" s="27">
        <v>0.999</v>
      </c>
      <c r="AR109" s="12"/>
      <c r="AS109" s="12"/>
      <c r="AT109" s="12"/>
      <c r="AU109" s="12">
        <f t="shared" si="48"/>
        <v>0.000656920078</v>
      </c>
      <c r="AV109" s="12">
        <f t="shared" si="60"/>
        <v>12.41509434</v>
      </c>
      <c r="AW109" s="12">
        <f t="shared" si="58"/>
        <v>0.0001229885057</v>
      </c>
      <c r="AX109" s="12"/>
      <c r="AY109" s="12">
        <f t="shared" si="59"/>
        <v>0.1424528302</v>
      </c>
      <c r="AZ109" s="12"/>
      <c r="BA109" s="12">
        <f t="shared" si="57"/>
        <v>0.3827133479</v>
      </c>
      <c r="BB109" s="28"/>
      <c r="BC109" s="28"/>
      <c r="BD109" s="28"/>
      <c r="BE109" s="28"/>
      <c r="BF109" s="28"/>
      <c r="BG109" s="28"/>
      <c r="BH109" s="28"/>
    </row>
    <row r="110" ht="12.75" customHeight="1">
      <c r="A110" s="21" t="s">
        <v>115</v>
      </c>
      <c r="B110" s="12" t="s">
        <v>121</v>
      </c>
      <c r="C110" s="22">
        <v>0.0</v>
      </c>
      <c r="D110" s="32" t="s">
        <v>117</v>
      </c>
      <c r="E110" s="12" t="s">
        <v>95</v>
      </c>
      <c r="F110" s="22">
        <v>2850.0</v>
      </c>
      <c r="G110" s="23" t="s">
        <v>65</v>
      </c>
      <c r="H110" s="24"/>
      <c r="I110" s="24"/>
      <c r="J110" s="24">
        <v>6.56</v>
      </c>
      <c r="K110" s="24">
        <v>1.69</v>
      </c>
      <c r="L110" s="24">
        <v>1.14</v>
      </c>
      <c r="M110" s="24"/>
      <c r="N110" s="24">
        <v>1.35</v>
      </c>
      <c r="O110" s="24"/>
      <c r="P110" s="25">
        <v>15.51</v>
      </c>
      <c r="Q110" s="26"/>
      <c r="R110" s="22"/>
      <c r="S110" s="22"/>
      <c r="T110" s="22"/>
      <c r="U110" s="22"/>
      <c r="V110" s="22"/>
      <c r="W110" s="22">
        <v>2856.004</v>
      </c>
      <c r="X110" s="22">
        <v>53.733</v>
      </c>
      <c r="Y110" s="22">
        <v>31.657</v>
      </c>
      <c r="Z110" s="22">
        <v>0.11</v>
      </c>
      <c r="AA110" s="22">
        <v>24.86</v>
      </c>
      <c r="AB110" s="22">
        <v>0.134</v>
      </c>
      <c r="AC110" s="22">
        <v>2079.157</v>
      </c>
      <c r="AD110" s="22">
        <v>124.229</v>
      </c>
      <c r="AE110" s="22">
        <v>7.419</v>
      </c>
      <c r="AF110" s="22">
        <v>0.066</v>
      </c>
      <c r="AG110" s="27">
        <v>2097.067</v>
      </c>
      <c r="AH110" s="27">
        <v>111.495</v>
      </c>
      <c r="AI110" s="27">
        <v>41.772</v>
      </c>
      <c r="AJ110" s="27">
        <v>7.617</v>
      </c>
      <c r="AK110" s="27">
        <v>1978.021</v>
      </c>
      <c r="AL110" s="27">
        <v>109.508</v>
      </c>
      <c r="AM110" s="27">
        <v>2758.275</v>
      </c>
      <c r="AN110" s="27">
        <v>316.255</v>
      </c>
      <c r="AO110" s="27">
        <v>0.675</v>
      </c>
      <c r="AP110" s="27">
        <v>0.123</v>
      </c>
      <c r="AQ110" s="27">
        <v>0.999</v>
      </c>
      <c r="AR110" s="12"/>
      <c r="AS110" s="12"/>
      <c r="AT110" s="12"/>
      <c r="AU110" s="12">
        <f t="shared" si="48"/>
        <v>0.001278752437</v>
      </c>
      <c r="AV110" s="12">
        <f t="shared" si="60"/>
        <v>3.188679245</v>
      </c>
      <c r="AW110" s="12">
        <f t="shared" si="58"/>
        <v>0.0001310344828</v>
      </c>
      <c r="AX110" s="12"/>
      <c r="AY110" s="12">
        <f t="shared" si="59"/>
        <v>0.1273584906</v>
      </c>
      <c r="AZ110" s="12"/>
      <c r="BA110" s="12">
        <f t="shared" si="57"/>
        <v>0.3393873085</v>
      </c>
      <c r="BB110" s="28"/>
      <c r="BC110" s="28"/>
      <c r="BD110" s="28"/>
      <c r="BE110" s="28"/>
      <c r="BF110" s="28"/>
      <c r="BG110" s="28"/>
      <c r="BH110" s="28"/>
    </row>
    <row r="111" ht="12.75" customHeight="1">
      <c r="A111" s="21" t="s">
        <v>115</v>
      </c>
      <c r="B111" s="12" t="s">
        <v>121</v>
      </c>
      <c r="C111" s="22">
        <v>0.9</v>
      </c>
      <c r="D111" s="32" t="s">
        <v>117</v>
      </c>
      <c r="E111" s="12" t="s">
        <v>95</v>
      </c>
      <c r="F111" s="22">
        <v>2850.0</v>
      </c>
      <c r="G111" s="23" t="s">
        <v>65</v>
      </c>
      <c r="H111" s="24"/>
      <c r="I111" s="24"/>
      <c r="J111" s="24">
        <v>2.3</v>
      </c>
      <c r="K111" s="24">
        <v>5.02</v>
      </c>
      <c r="L111" s="24">
        <v>1.35</v>
      </c>
      <c r="M111" s="24"/>
      <c r="N111" s="24">
        <v>2.72</v>
      </c>
      <c r="O111" s="24"/>
      <c r="P111" s="25">
        <v>17.32</v>
      </c>
      <c r="Q111" s="26"/>
      <c r="R111" s="22"/>
      <c r="S111" s="22"/>
      <c r="T111" s="22"/>
      <c r="U111" s="22"/>
      <c r="V111" s="22"/>
      <c r="W111" s="22">
        <v>2856.004</v>
      </c>
      <c r="X111" s="22">
        <v>53.733</v>
      </c>
      <c r="Y111" s="22">
        <v>31.657</v>
      </c>
      <c r="Z111" s="22">
        <v>0.11</v>
      </c>
      <c r="AA111" s="22">
        <v>24.86</v>
      </c>
      <c r="AB111" s="22">
        <v>0.134</v>
      </c>
      <c r="AC111" s="22">
        <v>2079.157</v>
      </c>
      <c r="AD111" s="22">
        <v>124.229</v>
      </c>
      <c r="AE111" s="22">
        <v>7.419</v>
      </c>
      <c r="AF111" s="22">
        <v>0.066</v>
      </c>
      <c r="AG111" s="27">
        <v>2097.067</v>
      </c>
      <c r="AH111" s="27">
        <v>111.495</v>
      </c>
      <c r="AI111" s="27">
        <v>41.772</v>
      </c>
      <c r="AJ111" s="27">
        <v>7.617</v>
      </c>
      <c r="AK111" s="27">
        <v>1978.021</v>
      </c>
      <c r="AL111" s="27">
        <v>109.508</v>
      </c>
      <c r="AM111" s="27">
        <v>2758.275</v>
      </c>
      <c r="AN111" s="27">
        <v>316.255</v>
      </c>
      <c r="AO111" s="27">
        <v>0.675</v>
      </c>
      <c r="AP111" s="27">
        <v>0.123</v>
      </c>
      <c r="AQ111" s="27">
        <v>0.999</v>
      </c>
      <c r="AR111" s="12"/>
      <c r="AS111" s="12"/>
      <c r="AT111" s="12"/>
      <c r="AU111" s="12">
        <f t="shared" si="48"/>
        <v>0.0004483430799</v>
      </c>
      <c r="AV111" s="12">
        <f t="shared" si="60"/>
        <v>9.471698113</v>
      </c>
      <c r="AW111" s="12">
        <f t="shared" si="58"/>
        <v>0.0001551724138</v>
      </c>
      <c r="AX111" s="12"/>
      <c r="AY111" s="12">
        <f t="shared" si="59"/>
        <v>0.2566037736</v>
      </c>
      <c r="AZ111" s="12"/>
      <c r="BA111" s="12">
        <f t="shared" si="57"/>
        <v>0.3789934354</v>
      </c>
      <c r="BB111" s="28"/>
      <c r="BC111" s="28"/>
      <c r="BD111" s="28"/>
      <c r="BE111" s="28"/>
      <c r="BF111" s="28"/>
      <c r="BG111" s="28"/>
      <c r="BH111" s="28"/>
    </row>
    <row r="112" ht="12.75" customHeight="1">
      <c r="A112" s="12"/>
      <c r="B112" s="12"/>
      <c r="C112" s="12"/>
      <c r="D112" s="12"/>
      <c r="E112" s="12"/>
      <c r="F112" s="12"/>
      <c r="G112" s="23"/>
      <c r="H112" s="24"/>
      <c r="I112" s="24"/>
      <c r="J112" s="24"/>
      <c r="K112" s="24"/>
      <c r="L112" s="24"/>
      <c r="M112" s="24"/>
      <c r="N112" s="24"/>
      <c r="O112" s="24"/>
      <c r="P112" s="25"/>
      <c r="Q112" s="23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28"/>
      <c r="BC112" s="28"/>
      <c r="BD112" s="28"/>
      <c r="BE112" s="28"/>
      <c r="BF112" s="28"/>
      <c r="BG112" s="28"/>
      <c r="BH112" s="28"/>
    </row>
    <row r="113" ht="12.75" customHeight="1">
      <c r="A113" s="21" t="s">
        <v>122</v>
      </c>
      <c r="B113" s="12" t="s">
        <v>97</v>
      </c>
      <c r="C113" s="22">
        <v>4.5</v>
      </c>
      <c r="D113" s="32" t="s">
        <v>123</v>
      </c>
      <c r="E113" s="12" t="s">
        <v>95</v>
      </c>
      <c r="F113" s="22">
        <v>400.0</v>
      </c>
      <c r="G113" s="23" t="s">
        <v>96</v>
      </c>
      <c r="H113" s="24">
        <v>5.46</v>
      </c>
      <c r="I113" s="24">
        <v>12.04</v>
      </c>
      <c r="J113" s="24">
        <v>0.82</v>
      </c>
      <c r="K113" s="24">
        <v>2.96</v>
      </c>
      <c r="L113" s="24">
        <v>2.25</v>
      </c>
      <c r="M113" s="24">
        <v>0.02</v>
      </c>
      <c r="N113" s="24">
        <v>1.39</v>
      </c>
      <c r="O113" s="24">
        <v>60.77</v>
      </c>
      <c r="P113" s="25"/>
      <c r="Q113" s="26"/>
      <c r="R113" s="22"/>
      <c r="S113" s="22"/>
      <c r="T113" s="22"/>
      <c r="U113" s="22"/>
      <c r="V113" s="22"/>
      <c r="W113" s="22">
        <v>409.254</v>
      </c>
      <c r="X113" s="22">
        <v>5.656</v>
      </c>
      <c r="Y113" s="22">
        <v>31.839</v>
      </c>
      <c r="Z113" s="22">
        <v>0.088</v>
      </c>
      <c r="AA113" s="22">
        <v>25.12</v>
      </c>
      <c r="AB113" s="22">
        <v>0.11</v>
      </c>
      <c r="AC113" s="22">
        <v>1770.141</v>
      </c>
      <c r="AD113" s="22">
        <v>107.547</v>
      </c>
      <c r="AE113" s="22">
        <v>8.091</v>
      </c>
      <c r="AF113" s="22">
        <v>0.03</v>
      </c>
      <c r="AG113" s="27">
        <v>1568.406</v>
      </c>
      <c r="AH113" s="27">
        <v>100.949</v>
      </c>
      <c r="AI113" s="27">
        <v>140.826</v>
      </c>
      <c r="AJ113" s="27">
        <v>11.554</v>
      </c>
      <c r="AK113" s="27">
        <v>1415.901</v>
      </c>
      <c r="AL113" s="27">
        <v>92.923</v>
      </c>
      <c r="AM113" s="27">
        <v>420.093</v>
      </c>
      <c r="AN113" s="27">
        <v>45.529</v>
      </c>
      <c r="AO113" s="27">
        <v>2.277</v>
      </c>
      <c r="AP113" s="27">
        <v>0.187</v>
      </c>
      <c r="AQ113" s="27">
        <v>3.371</v>
      </c>
      <c r="AR113" s="12"/>
      <c r="AS113" s="12">
        <f t="shared" ref="AS113:AS124" si="61">H113/2520</f>
        <v>0.002166666667</v>
      </c>
      <c r="AT113" s="12">
        <f t="shared" ref="AT113:AT124" si="62">I113/40500</f>
        <v>0.0002972839506</v>
      </c>
      <c r="AU113" s="12">
        <f t="shared" ref="AU113:AU136" si="63">J113/5130</f>
        <v>0.0001598440546</v>
      </c>
      <c r="AV113" s="12">
        <f t="shared" ref="AV113:AV124" si="64">K113/0.53</f>
        <v>5.58490566</v>
      </c>
      <c r="AW113" s="12">
        <f t="shared" ref="AW113:AW136" si="65">L113/8700</f>
        <v>0.0002586206897</v>
      </c>
      <c r="AX113" s="12">
        <f t="shared" ref="AX113:AX119" si="66">M113/0.06</f>
        <v>0.3333333333</v>
      </c>
      <c r="AY113" s="12">
        <f t="shared" ref="AY113:AY136" si="67">N113/10.6</f>
        <v>0.1311320755</v>
      </c>
      <c r="AZ113" s="12">
        <f t="shared" ref="AZ113:AZ124" si="68">O113/1300</f>
        <v>0.04674615385</v>
      </c>
      <c r="BA113" s="12"/>
      <c r="BB113" s="28"/>
      <c r="BC113" s="12">
        <v>0.19441805615924407</v>
      </c>
      <c r="BD113" s="12">
        <v>0.01638306576917532</v>
      </c>
      <c r="BE113" s="28"/>
      <c r="BF113" s="28"/>
      <c r="BG113" s="28"/>
      <c r="BH113" s="28"/>
    </row>
    <row r="114" ht="12.75" customHeight="1">
      <c r="A114" s="21" t="s">
        <v>122</v>
      </c>
      <c r="B114" s="12" t="s">
        <v>98</v>
      </c>
      <c r="C114" s="22">
        <v>3.7</v>
      </c>
      <c r="D114" s="32" t="s">
        <v>123</v>
      </c>
      <c r="E114" s="12" t="s">
        <v>95</v>
      </c>
      <c r="F114" s="22">
        <v>400.0</v>
      </c>
      <c r="G114" s="23" t="s">
        <v>96</v>
      </c>
      <c r="H114" s="24">
        <v>6.29</v>
      </c>
      <c r="I114" s="24">
        <v>15.81</v>
      </c>
      <c r="J114" s="24">
        <v>1.47</v>
      </c>
      <c r="K114" s="24">
        <v>1.11</v>
      </c>
      <c r="L114" s="24">
        <v>1.86</v>
      </c>
      <c r="M114" s="24">
        <v>0.07</v>
      </c>
      <c r="N114" s="24">
        <v>1.9</v>
      </c>
      <c r="O114" s="24">
        <v>67.95</v>
      </c>
      <c r="P114" s="25"/>
      <c r="Q114" s="26"/>
      <c r="R114" s="22"/>
      <c r="S114" s="22"/>
      <c r="T114" s="22"/>
      <c r="U114" s="22"/>
      <c r="V114" s="22"/>
      <c r="W114" s="22">
        <v>409.254</v>
      </c>
      <c r="X114" s="22">
        <v>5.656</v>
      </c>
      <c r="Y114" s="22">
        <v>31.839</v>
      </c>
      <c r="Z114" s="22">
        <v>0.088</v>
      </c>
      <c r="AA114" s="22">
        <v>25.12</v>
      </c>
      <c r="AB114" s="22">
        <v>0.11</v>
      </c>
      <c r="AC114" s="22">
        <v>1770.141</v>
      </c>
      <c r="AD114" s="22">
        <v>107.547</v>
      </c>
      <c r="AE114" s="22">
        <v>8.091</v>
      </c>
      <c r="AF114" s="22">
        <v>0.03</v>
      </c>
      <c r="AG114" s="27">
        <v>1568.406</v>
      </c>
      <c r="AH114" s="27">
        <v>100.949</v>
      </c>
      <c r="AI114" s="27">
        <v>140.826</v>
      </c>
      <c r="AJ114" s="27">
        <v>11.554</v>
      </c>
      <c r="AK114" s="27">
        <v>1415.901</v>
      </c>
      <c r="AL114" s="27">
        <v>92.923</v>
      </c>
      <c r="AM114" s="27">
        <v>420.093</v>
      </c>
      <c r="AN114" s="27">
        <v>45.529</v>
      </c>
      <c r="AO114" s="27">
        <v>2.277</v>
      </c>
      <c r="AP114" s="27">
        <v>0.187</v>
      </c>
      <c r="AQ114" s="27">
        <v>3.371</v>
      </c>
      <c r="AR114" s="12"/>
      <c r="AS114" s="12">
        <f t="shared" si="61"/>
        <v>0.002496031746</v>
      </c>
      <c r="AT114" s="12">
        <f t="shared" si="62"/>
        <v>0.0003903703704</v>
      </c>
      <c r="AU114" s="12">
        <f t="shared" si="63"/>
        <v>0.0002865497076</v>
      </c>
      <c r="AV114" s="12">
        <f t="shared" si="64"/>
        <v>2.094339623</v>
      </c>
      <c r="AW114" s="12">
        <f t="shared" si="65"/>
        <v>0.0002137931034</v>
      </c>
      <c r="AX114" s="12">
        <f t="shared" si="66"/>
        <v>1.166666667</v>
      </c>
      <c r="AY114" s="12">
        <f t="shared" si="67"/>
        <v>0.179245283</v>
      </c>
      <c r="AZ114" s="12">
        <f t="shared" si="68"/>
        <v>0.05226923077</v>
      </c>
      <c r="BA114" s="12"/>
      <c r="BB114" s="28"/>
      <c r="BC114" s="12">
        <v>0.2553699390013853</v>
      </c>
      <c r="BD114" s="12">
        <v>0.021519310442560752</v>
      </c>
      <c r="BE114" s="28"/>
      <c r="BF114" s="28"/>
      <c r="BG114" s="28"/>
      <c r="BH114" s="28"/>
    </row>
    <row r="115" ht="12.75" customHeight="1">
      <c r="A115" s="21" t="s">
        <v>122</v>
      </c>
      <c r="B115" s="12" t="s">
        <v>124</v>
      </c>
      <c r="C115" s="22">
        <v>1.5</v>
      </c>
      <c r="D115" s="32" t="s">
        <v>123</v>
      </c>
      <c r="E115" s="12" t="s">
        <v>95</v>
      </c>
      <c r="F115" s="22">
        <v>400.0</v>
      </c>
      <c r="G115" s="23" t="s">
        <v>96</v>
      </c>
      <c r="H115" s="24">
        <v>5.21</v>
      </c>
      <c r="I115" s="24">
        <v>17.51</v>
      </c>
      <c r="J115" s="24">
        <v>0.85</v>
      </c>
      <c r="K115" s="24">
        <v>5.66</v>
      </c>
      <c r="L115" s="24">
        <v>2.27</v>
      </c>
      <c r="M115" s="24">
        <v>0.44</v>
      </c>
      <c r="N115" s="24">
        <v>1.29</v>
      </c>
      <c r="O115" s="24">
        <v>64.69</v>
      </c>
      <c r="P115" s="25"/>
      <c r="Q115" s="26"/>
      <c r="R115" s="22"/>
      <c r="S115" s="22"/>
      <c r="T115" s="22"/>
      <c r="U115" s="22"/>
      <c r="V115" s="22"/>
      <c r="W115" s="22">
        <v>409.254</v>
      </c>
      <c r="X115" s="22">
        <v>5.656</v>
      </c>
      <c r="Y115" s="22">
        <v>31.839</v>
      </c>
      <c r="Z115" s="22">
        <v>0.088</v>
      </c>
      <c r="AA115" s="22">
        <v>25.12</v>
      </c>
      <c r="AB115" s="22">
        <v>0.11</v>
      </c>
      <c r="AC115" s="22">
        <v>1770.141</v>
      </c>
      <c r="AD115" s="22">
        <v>107.547</v>
      </c>
      <c r="AE115" s="22">
        <v>8.091</v>
      </c>
      <c r="AF115" s="22">
        <v>0.03</v>
      </c>
      <c r="AG115" s="27">
        <v>1568.406</v>
      </c>
      <c r="AH115" s="27">
        <v>100.949</v>
      </c>
      <c r="AI115" s="27">
        <v>140.826</v>
      </c>
      <c r="AJ115" s="27">
        <v>11.554</v>
      </c>
      <c r="AK115" s="27">
        <v>1415.901</v>
      </c>
      <c r="AL115" s="27">
        <v>92.923</v>
      </c>
      <c r="AM115" s="27">
        <v>420.093</v>
      </c>
      <c r="AN115" s="27">
        <v>45.529</v>
      </c>
      <c r="AO115" s="27">
        <v>2.277</v>
      </c>
      <c r="AP115" s="27">
        <v>0.187</v>
      </c>
      <c r="AQ115" s="27">
        <v>3.371</v>
      </c>
      <c r="AR115" s="12"/>
      <c r="AS115" s="12">
        <f t="shared" si="61"/>
        <v>0.002067460317</v>
      </c>
      <c r="AT115" s="12">
        <f t="shared" si="62"/>
        <v>0.000432345679</v>
      </c>
      <c r="AU115" s="12">
        <f t="shared" si="63"/>
        <v>0.0001656920078</v>
      </c>
      <c r="AV115" s="12">
        <f t="shared" si="64"/>
        <v>10.67924528</v>
      </c>
      <c r="AW115" s="12">
        <f t="shared" si="65"/>
        <v>0.0002609195402</v>
      </c>
      <c r="AX115" s="12">
        <f t="shared" si="66"/>
        <v>7.333333333</v>
      </c>
      <c r="AY115" s="12">
        <f t="shared" si="67"/>
        <v>0.1216981132</v>
      </c>
      <c r="AZ115" s="12">
        <f t="shared" si="68"/>
        <v>0.04976153846</v>
      </c>
      <c r="BA115" s="12"/>
      <c r="BB115" s="28"/>
      <c r="BC115" s="12">
        <v>0.28284412826008126</v>
      </c>
      <c r="BD115" s="12">
        <v>0.02383448352098773</v>
      </c>
      <c r="BE115" s="28"/>
      <c r="BF115" s="28"/>
      <c r="BG115" s="28"/>
      <c r="BH115" s="28"/>
    </row>
    <row r="116" ht="12.75" customHeight="1">
      <c r="A116" s="21" t="s">
        <v>122</v>
      </c>
      <c r="B116" s="12" t="s">
        <v>100</v>
      </c>
      <c r="C116" s="22">
        <v>-0.3</v>
      </c>
      <c r="D116" s="32" t="s">
        <v>123</v>
      </c>
      <c r="E116" s="12" t="s">
        <v>95</v>
      </c>
      <c r="F116" s="22">
        <v>600.0</v>
      </c>
      <c r="G116" s="23" t="s">
        <v>96</v>
      </c>
      <c r="H116" s="24">
        <v>5.11</v>
      </c>
      <c r="I116" s="24">
        <v>18.77</v>
      </c>
      <c r="J116" s="24">
        <v>1.45</v>
      </c>
      <c r="K116" s="24">
        <v>3.78</v>
      </c>
      <c r="L116" s="24">
        <v>2.38</v>
      </c>
      <c r="M116" s="24">
        <v>0.04</v>
      </c>
      <c r="N116" s="24">
        <v>18.37</v>
      </c>
      <c r="O116" s="24">
        <v>86.84</v>
      </c>
      <c r="P116" s="25"/>
      <c r="Q116" s="26"/>
      <c r="R116" s="22"/>
      <c r="S116" s="22"/>
      <c r="T116" s="22"/>
      <c r="U116" s="22"/>
      <c r="V116" s="22"/>
      <c r="W116" s="22">
        <v>605.668</v>
      </c>
      <c r="X116" s="22">
        <v>7.259</v>
      </c>
      <c r="Y116" s="22">
        <v>31.783</v>
      </c>
      <c r="Z116" s="22">
        <v>0.228</v>
      </c>
      <c r="AA116" s="22">
        <v>24.94</v>
      </c>
      <c r="AB116" s="22">
        <v>0.152</v>
      </c>
      <c r="AC116" s="22">
        <v>1797.504</v>
      </c>
      <c r="AD116" s="22">
        <v>141.756</v>
      </c>
      <c r="AE116" s="22">
        <v>7.996</v>
      </c>
      <c r="AF116" s="22">
        <v>0.072</v>
      </c>
      <c r="AG116" s="27">
        <v>1633.564</v>
      </c>
      <c r="AH116" s="27">
        <v>147.124</v>
      </c>
      <c r="AI116" s="27">
        <v>119.285</v>
      </c>
      <c r="AJ116" s="27">
        <v>16.33</v>
      </c>
      <c r="AK116" s="27">
        <v>1498.601</v>
      </c>
      <c r="AL116" s="27">
        <v>144.485</v>
      </c>
      <c r="AM116" s="27">
        <v>560.971</v>
      </c>
      <c r="AN116" s="27">
        <v>137.063</v>
      </c>
      <c r="AO116" s="27">
        <v>1.928</v>
      </c>
      <c r="AP116" s="27">
        <v>0.263</v>
      </c>
      <c r="AQ116" s="27">
        <v>2.853</v>
      </c>
      <c r="AR116" s="12"/>
      <c r="AS116" s="12">
        <f t="shared" si="61"/>
        <v>0.002027777778</v>
      </c>
      <c r="AT116" s="12">
        <f t="shared" si="62"/>
        <v>0.0004634567901</v>
      </c>
      <c r="AU116" s="12">
        <f t="shared" si="63"/>
        <v>0.0002826510721</v>
      </c>
      <c r="AV116" s="12">
        <f t="shared" si="64"/>
        <v>7.132075472</v>
      </c>
      <c r="AW116" s="12">
        <f t="shared" si="65"/>
        <v>0.0002735632184</v>
      </c>
      <c r="AX116" s="12">
        <f t="shared" si="66"/>
        <v>0.6666666667</v>
      </c>
      <c r="AY116" s="12">
        <f t="shared" si="67"/>
        <v>1.733018868</v>
      </c>
      <c r="AZ116" s="12">
        <f t="shared" si="68"/>
        <v>0.0668</v>
      </c>
      <c r="BA116" s="12"/>
      <c r="BB116" s="28"/>
      <c r="BC116" s="12">
        <v>0.3069605243736061</v>
      </c>
      <c r="BD116" s="12">
        <v>0.028105389647225323</v>
      </c>
      <c r="BE116" s="28"/>
      <c r="BF116" s="28"/>
      <c r="BG116" s="28"/>
      <c r="BH116" s="28"/>
    </row>
    <row r="117" ht="12.75" customHeight="1">
      <c r="A117" s="21" t="s">
        <v>122</v>
      </c>
      <c r="B117" s="12" t="s">
        <v>101</v>
      </c>
      <c r="C117" s="22">
        <v>-0.1</v>
      </c>
      <c r="D117" s="32" t="s">
        <v>123</v>
      </c>
      <c r="E117" s="12" t="s">
        <v>95</v>
      </c>
      <c r="F117" s="22">
        <v>600.0</v>
      </c>
      <c r="G117" s="23" t="s">
        <v>96</v>
      </c>
      <c r="H117" s="24">
        <v>4.7</v>
      </c>
      <c r="I117" s="24">
        <v>20.0</v>
      </c>
      <c r="J117" s="24">
        <v>1.66</v>
      </c>
      <c r="K117" s="24">
        <v>5.41</v>
      </c>
      <c r="L117" s="24">
        <v>2.03</v>
      </c>
      <c r="M117" s="29"/>
      <c r="N117" s="24">
        <v>12.3</v>
      </c>
      <c r="O117" s="24">
        <v>62.83</v>
      </c>
      <c r="P117" s="25"/>
      <c r="Q117" s="26"/>
      <c r="R117" s="22"/>
      <c r="S117" s="22"/>
      <c r="T117" s="22"/>
      <c r="U117" s="22"/>
      <c r="V117" s="22"/>
      <c r="W117" s="22">
        <v>605.668</v>
      </c>
      <c r="X117" s="22">
        <v>7.259</v>
      </c>
      <c r="Y117" s="22">
        <v>31.783</v>
      </c>
      <c r="Z117" s="22">
        <v>0.228</v>
      </c>
      <c r="AA117" s="22">
        <v>24.94</v>
      </c>
      <c r="AB117" s="22">
        <v>0.152</v>
      </c>
      <c r="AC117" s="22">
        <v>1797.504</v>
      </c>
      <c r="AD117" s="22">
        <v>141.756</v>
      </c>
      <c r="AE117" s="22">
        <v>7.996</v>
      </c>
      <c r="AF117" s="22">
        <v>0.072</v>
      </c>
      <c r="AG117" s="27">
        <v>1633.564</v>
      </c>
      <c r="AH117" s="27">
        <v>147.124</v>
      </c>
      <c r="AI117" s="27">
        <v>119.285</v>
      </c>
      <c r="AJ117" s="27">
        <v>16.33</v>
      </c>
      <c r="AK117" s="27">
        <v>1498.601</v>
      </c>
      <c r="AL117" s="27">
        <v>144.485</v>
      </c>
      <c r="AM117" s="27">
        <v>560.971</v>
      </c>
      <c r="AN117" s="27">
        <v>137.063</v>
      </c>
      <c r="AO117" s="27">
        <v>1.928</v>
      </c>
      <c r="AP117" s="27">
        <v>0.263</v>
      </c>
      <c r="AQ117" s="27">
        <v>2.853</v>
      </c>
      <c r="AR117" s="12"/>
      <c r="AS117" s="12">
        <f t="shared" si="61"/>
        <v>0.001865079365</v>
      </c>
      <c r="AT117" s="12">
        <f t="shared" si="62"/>
        <v>0.0004938271605</v>
      </c>
      <c r="AU117" s="12">
        <f t="shared" si="63"/>
        <v>0.0003235867446</v>
      </c>
      <c r="AV117" s="12">
        <f t="shared" si="64"/>
        <v>10.20754717</v>
      </c>
      <c r="AW117" s="12">
        <f t="shared" si="65"/>
        <v>0.0002333333333</v>
      </c>
      <c r="AX117" s="12">
        <f t="shared" si="66"/>
        <v>0</v>
      </c>
      <c r="AY117" s="12">
        <f t="shared" si="67"/>
        <v>1.160377358</v>
      </c>
      <c r="AZ117" s="12">
        <f t="shared" si="68"/>
        <v>0.04833076923</v>
      </c>
      <c r="BA117" s="12"/>
      <c r="BB117" s="28"/>
      <c r="BC117" s="12">
        <v>0.32718209696192074</v>
      </c>
      <c r="BD117" s="12">
        <v>0.029956882369405143</v>
      </c>
      <c r="BE117" s="28"/>
      <c r="BF117" s="28"/>
      <c r="BG117" s="28"/>
      <c r="BH117" s="28"/>
    </row>
    <row r="118" ht="12.75" customHeight="1">
      <c r="A118" s="21" t="s">
        <v>122</v>
      </c>
      <c r="B118" s="12" t="s">
        <v>125</v>
      </c>
      <c r="C118" s="22">
        <v>1.4</v>
      </c>
      <c r="D118" s="32" t="s">
        <v>123</v>
      </c>
      <c r="E118" s="12" t="s">
        <v>95</v>
      </c>
      <c r="F118" s="22">
        <v>600.0</v>
      </c>
      <c r="G118" s="23" t="s">
        <v>96</v>
      </c>
      <c r="H118" s="24">
        <v>5.64</v>
      </c>
      <c r="I118" s="24">
        <v>21.37</v>
      </c>
      <c r="J118" s="24">
        <v>0.86</v>
      </c>
      <c r="K118" s="24">
        <v>2.65</v>
      </c>
      <c r="L118" s="24">
        <v>1.92</v>
      </c>
      <c r="M118" s="24">
        <v>0.03</v>
      </c>
      <c r="N118" s="24">
        <v>12.45</v>
      </c>
      <c r="O118" s="24">
        <v>56.08</v>
      </c>
      <c r="P118" s="25"/>
      <c r="Q118" s="26"/>
      <c r="R118" s="22"/>
      <c r="S118" s="22"/>
      <c r="T118" s="22"/>
      <c r="U118" s="22"/>
      <c r="V118" s="22"/>
      <c r="W118" s="22">
        <v>605.668</v>
      </c>
      <c r="X118" s="22">
        <v>7.259</v>
      </c>
      <c r="Y118" s="22">
        <v>31.783</v>
      </c>
      <c r="Z118" s="22">
        <v>0.228</v>
      </c>
      <c r="AA118" s="22">
        <v>24.94</v>
      </c>
      <c r="AB118" s="22">
        <v>0.152</v>
      </c>
      <c r="AC118" s="22">
        <v>1797.504</v>
      </c>
      <c r="AD118" s="22">
        <v>141.756</v>
      </c>
      <c r="AE118" s="22">
        <v>7.996</v>
      </c>
      <c r="AF118" s="22">
        <v>0.072</v>
      </c>
      <c r="AG118" s="27">
        <v>1633.564</v>
      </c>
      <c r="AH118" s="27">
        <v>147.124</v>
      </c>
      <c r="AI118" s="27">
        <v>119.285</v>
      </c>
      <c r="AJ118" s="27">
        <v>16.33</v>
      </c>
      <c r="AK118" s="27">
        <v>1498.601</v>
      </c>
      <c r="AL118" s="27">
        <v>144.485</v>
      </c>
      <c r="AM118" s="27">
        <v>560.971</v>
      </c>
      <c r="AN118" s="27">
        <v>137.063</v>
      </c>
      <c r="AO118" s="27">
        <v>1.928</v>
      </c>
      <c r="AP118" s="27">
        <v>0.263</v>
      </c>
      <c r="AQ118" s="27">
        <v>2.853</v>
      </c>
      <c r="AR118" s="12"/>
      <c r="AS118" s="12">
        <f t="shared" si="61"/>
        <v>0.002238095238</v>
      </c>
      <c r="AT118" s="12">
        <f t="shared" si="62"/>
        <v>0.000527654321</v>
      </c>
      <c r="AU118" s="12">
        <f t="shared" si="63"/>
        <v>0.0001676413255</v>
      </c>
      <c r="AV118" s="12">
        <f t="shared" si="64"/>
        <v>5</v>
      </c>
      <c r="AW118" s="12">
        <f t="shared" si="65"/>
        <v>0.0002206896552</v>
      </c>
      <c r="AX118" s="12">
        <f t="shared" si="66"/>
        <v>0.5</v>
      </c>
      <c r="AY118" s="12">
        <f t="shared" si="67"/>
        <v>1.174528302</v>
      </c>
      <c r="AZ118" s="12">
        <f t="shared" si="68"/>
        <v>0.04313846154</v>
      </c>
      <c r="BA118" s="12"/>
      <c r="BB118" s="28"/>
      <c r="BC118" s="12">
        <v>0.3495679146895091</v>
      </c>
      <c r="BD118" s="12">
        <v>0.03200653396903517</v>
      </c>
      <c r="BE118" s="28"/>
      <c r="BF118" s="28"/>
      <c r="BG118" s="28"/>
      <c r="BH118" s="28"/>
    </row>
    <row r="119" ht="12.75" customHeight="1">
      <c r="A119" s="21" t="s">
        <v>122</v>
      </c>
      <c r="B119" s="12" t="s">
        <v>103</v>
      </c>
      <c r="C119" s="22">
        <v>0.1</v>
      </c>
      <c r="D119" s="32" t="s">
        <v>123</v>
      </c>
      <c r="E119" s="12" t="s">
        <v>95</v>
      </c>
      <c r="F119" s="22">
        <v>900.0</v>
      </c>
      <c r="G119" s="23" t="s">
        <v>96</v>
      </c>
      <c r="H119" s="24">
        <v>6.57</v>
      </c>
      <c r="I119" s="24">
        <v>15.9</v>
      </c>
      <c r="J119" s="24">
        <v>0.79</v>
      </c>
      <c r="K119" s="24">
        <v>1.57</v>
      </c>
      <c r="L119" s="24">
        <v>2.18</v>
      </c>
      <c r="M119" s="24">
        <v>0.04</v>
      </c>
      <c r="N119" s="24">
        <v>1.92</v>
      </c>
      <c r="O119" s="24">
        <v>110.65</v>
      </c>
      <c r="P119" s="25"/>
      <c r="Q119" s="26"/>
      <c r="R119" s="22"/>
      <c r="S119" s="22"/>
      <c r="T119" s="22"/>
      <c r="U119" s="22"/>
      <c r="V119" s="22"/>
      <c r="W119" s="22">
        <v>902.99</v>
      </c>
      <c r="X119" s="22">
        <v>11.736</v>
      </c>
      <c r="Y119" s="22">
        <v>31.883</v>
      </c>
      <c r="Z119" s="22">
        <v>0.191</v>
      </c>
      <c r="AA119" s="22">
        <v>24.92</v>
      </c>
      <c r="AB119" s="22">
        <v>0.148</v>
      </c>
      <c r="AC119" s="22">
        <v>1849.115</v>
      </c>
      <c r="AD119" s="22">
        <v>62.782</v>
      </c>
      <c r="AE119" s="22">
        <v>7.857</v>
      </c>
      <c r="AF119" s="22">
        <v>0.073</v>
      </c>
      <c r="AG119" s="27">
        <v>1733.025</v>
      </c>
      <c r="AH119" s="27">
        <v>77.914</v>
      </c>
      <c r="AI119" s="27">
        <v>93.661</v>
      </c>
      <c r="AJ119" s="27">
        <v>12.199</v>
      </c>
      <c r="AK119" s="27">
        <v>1616.139</v>
      </c>
      <c r="AL119" s="27">
        <v>81.904</v>
      </c>
      <c r="AM119" s="27">
        <v>831.168</v>
      </c>
      <c r="AN119" s="27">
        <v>167.777</v>
      </c>
      <c r="AO119" s="27">
        <v>1.513</v>
      </c>
      <c r="AP119" s="27">
        <v>0.199</v>
      </c>
      <c r="AQ119" s="27">
        <v>2.239</v>
      </c>
      <c r="AR119" s="12"/>
      <c r="AS119" s="12">
        <f t="shared" si="61"/>
        <v>0.002607142857</v>
      </c>
      <c r="AT119" s="12">
        <f t="shared" si="62"/>
        <v>0.0003925925926</v>
      </c>
      <c r="AU119" s="12">
        <f t="shared" si="63"/>
        <v>0.0001539961014</v>
      </c>
      <c r="AV119" s="12">
        <f t="shared" si="64"/>
        <v>2.962264151</v>
      </c>
      <c r="AW119" s="12">
        <f t="shared" si="65"/>
        <v>0.0002505747126</v>
      </c>
      <c r="AX119" s="12">
        <f t="shared" si="66"/>
        <v>0.6666666667</v>
      </c>
      <c r="AY119" s="12">
        <f t="shared" si="67"/>
        <v>0.1811320755</v>
      </c>
      <c r="AZ119" s="12">
        <f t="shared" si="68"/>
        <v>0.08511538462</v>
      </c>
      <c r="BA119" s="12"/>
      <c r="BB119" s="28"/>
      <c r="BC119" s="12">
        <v>0.2652841232878605</v>
      </c>
      <c r="BD119" s="12">
        <v>0.02741144082691688</v>
      </c>
      <c r="BE119" s="28"/>
      <c r="BF119" s="28"/>
      <c r="BG119" s="28"/>
      <c r="BH119" s="28"/>
    </row>
    <row r="120" ht="12.75" customHeight="1">
      <c r="A120" s="21" t="s">
        <v>122</v>
      </c>
      <c r="B120" s="12" t="s">
        <v>118</v>
      </c>
      <c r="C120" s="22">
        <v>0.9</v>
      </c>
      <c r="D120" s="32" t="s">
        <v>123</v>
      </c>
      <c r="E120" s="12" t="s">
        <v>95</v>
      </c>
      <c r="F120" s="22">
        <v>900.0</v>
      </c>
      <c r="G120" s="23" t="s">
        <v>96</v>
      </c>
      <c r="H120" s="24">
        <v>6.95</v>
      </c>
      <c r="I120" s="24">
        <v>12.95</v>
      </c>
      <c r="J120" s="24">
        <v>1.85</v>
      </c>
      <c r="K120" s="24">
        <v>1.67</v>
      </c>
      <c r="L120" s="24">
        <v>2.01</v>
      </c>
      <c r="M120" s="24">
        <v>0.02</v>
      </c>
      <c r="N120" s="24">
        <v>2.8</v>
      </c>
      <c r="O120" s="24">
        <v>114.21</v>
      </c>
      <c r="P120" s="25"/>
      <c r="Q120" s="26"/>
      <c r="R120" s="22"/>
      <c r="S120" s="22"/>
      <c r="T120" s="22"/>
      <c r="U120" s="22"/>
      <c r="V120" s="22"/>
      <c r="W120" s="22">
        <v>902.99</v>
      </c>
      <c r="X120" s="22">
        <v>11.736</v>
      </c>
      <c r="Y120" s="22">
        <v>31.883</v>
      </c>
      <c r="Z120" s="22">
        <v>0.191</v>
      </c>
      <c r="AA120" s="22">
        <v>24.92</v>
      </c>
      <c r="AB120" s="22">
        <v>0.148</v>
      </c>
      <c r="AC120" s="22">
        <v>1849.115</v>
      </c>
      <c r="AD120" s="22">
        <v>62.782</v>
      </c>
      <c r="AE120" s="22">
        <v>7.857</v>
      </c>
      <c r="AF120" s="22">
        <v>0.073</v>
      </c>
      <c r="AG120" s="27">
        <v>1733.025</v>
      </c>
      <c r="AH120" s="27">
        <v>77.914</v>
      </c>
      <c r="AI120" s="27">
        <v>93.661</v>
      </c>
      <c r="AJ120" s="27">
        <v>12.199</v>
      </c>
      <c r="AK120" s="27">
        <v>1616.139</v>
      </c>
      <c r="AL120" s="27">
        <v>81.904</v>
      </c>
      <c r="AM120" s="27">
        <v>831.168</v>
      </c>
      <c r="AN120" s="27">
        <v>167.777</v>
      </c>
      <c r="AO120" s="27">
        <v>1.513</v>
      </c>
      <c r="AP120" s="27">
        <v>0.199</v>
      </c>
      <c r="AQ120" s="27">
        <v>2.239</v>
      </c>
      <c r="AR120" s="12"/>
      <c r="AS120" s="12">
        <f t="shared" si="61"/>
        <v>0.002757936508</v>
      </c>
      <c r="AT120" s="12">
        <f t="shared" si="62"/>
        <v>0.0003197530864</v>
      </c>
      <c r="AU120" s="12">
        <f t="shared" si="63"/>
        <v>0.0003606237817</v>
      </c>
      <c r="AV120" s="12">
        <f t="shared" si="64"/>
        <v>3.150943396</v>
      </c>
      <c r="AW120" s="12">
        <f t="shared" si="65"/>
        <v>0.0002310344828</v>
      </c>
      <c r="AX120" s="12"/>
      <c r="AY120" s="12">
        <f t="shared" si="67"/>
        <v>0.2641509434</v>
      </c>
      <c r="AZ120" s="12">
        <f t="shared" si="68"/>
        <v>0.08785384615</v>
      </c>
      <c r="BA120" s="12"/>
      <c r="BB120" s="28"/>
      <c r="BC120" s="12">
        <v>0.21604299727013038</v>
      </c>
      <c r="BD120" s="12">
        <v>0.022323423514169036</v>
      </c>
      <c r="BE120" s="28"/>
      <c r="BF120" s="28"/>
      <c r="BG120" s="28"/>
      <c r="BH120" s="28"/>
    </row>
    <row r="121" ht="12.75" customHeight="1">
      <c r="A121" s="21" t="s">
        <v>122</v>
      </c>
      <c r="B121" s="12" t="s">
        <v>126</v>
      </c>
      <c r="C121" s="22">
        <v>0.8</v>
      </c>
      <c r="D121" s="32" t="s">
        <v>123</v>
      </c>
      <c r="E121" s="12" t="s">
        <v>95</v>
      </c>
      <c r="F121" s="22">
        <v>900.0</v>
      </c>
      <c r="G121" s="23" t="s">
        <v>96</v>
      </c>
      <c r="H121" s="24">
        <v>4.29</v>
      </c>
      <c r="I121" s="24">
        <v>14.62</v>
      </c>
      <c r="J121" s="24">
        <v>0.5</v>
      </c>
      <c r="K121" s="24">
        <v>1.44</v>
      </c>
      <c r="L121" s="24">
        <v>2.06</v>
      </c>
      <c r="M121" s="24">
        <v>1.16</v>
      </c>
      <c r="N121" s="24">
        <v>1.32</v>
      </c>
      <c r="O121" s="24">
        <v>36.01</v>
      </c>
      <c r="P121" s="25"/>
      <c r="Q121" s="26"/>
      <c r="R121" s="22"/>
      <c r="S121" s="22"/>
      <c r="T121" s="22"/>
      <c r="U121" s="22"/>
      <c r="V121" s="22"/>
      <c r="W121" s="22">
        <v>902.99</v>
      </c>
      <c r="X121" s="22">
        <v>11.736</v>
      </c>
      <c r="Y121" s="22">
        <v>31.883</v>
      </c>
      <c r="Z121" s="22">
        <v>0.191</v>
      </c>
      <c r="AA121" s="22">
        <v>24.92</v>
      </c>
      <c r="AB121" s="22">
        <v>0.148</v>
      </c>
      <c r="AC121" s="22">
        <v>1849.115</v>
      </c>
      <c r="AD121" s="22">
        <v>62.782</v>
      </c>
      <c r="AE121" s="22">
        <v>7.857</v>
      </c>
      <c r="AF121" s="22">
        <v>0.073</v>
      </c>
      <c r="AG121" s="27">
        <v>1733.025</v>
      </c>
      <c r="AH121" s="27">
        <v>77.914</v>
      </c>
      <c r="AI121" s="27">
        <v>93.661</v>
      </c>
      <c r="AJ121" s="27">
        <v>12.199</v>
      </c>
      <c r="AK121" s="27">
        <v>1616.139</v>
      </c>
      <c r="AL121" s="27">
        <v>81.904</v>
      </c>
      <c r="AM121" s="27">
        <v>831.168</v>
      </c>
      <c r="AN121" s="27">
        <v>167.777</v>
      </c>
      <c r="AO121" s="27">
        <v>1.513</v>
      </c>
      <c r="AP121" s="27">
        <v>0.199</v>
      </c>
      <c r="AQ121" s="27">
        <v>2.239</v>
      </c>
      <c r="AR121" s="12"/>
      <c r="AS121" s="12">
        <f t="shared" si="61"/>
        <v>0.001702380952</v>
      </c>
      <c r="AT121" s="12">
        <f t="shared" si="62"/>
        <v>0.0003609876543</v>
      </c>
      <c r="AU121" s="12">
        <f t="shared" si="63"/>
        <v>0.00009746588694</v>
      </c>
      <c r="AV121" s="12">
        <f t="shared" si="64"/>
        <v>2.716981132</v>
      </c>
      <c r="AW121" s="12">
        <f t="shared" si="65"/>
        <v>0.0002367816092</v>
      </c>
      <c r="AX121" s="12">
        <f t="shared" ref="AX121:AX124" si="69">M121/0.06</f>
        <v>19.33333333</v>
      </c>
      <c r="AY121" s="12">
        <f t="shared" si="67"/>
        <v>0.1245283019</v>
      </c>
      <c r="AZ121" s="12">
        <f t="shared" si="68"/>
        <v>0.0277</v>
      </c>
      <c r="BA121" s="12"/>
      <c r="BB121" s="28"/>
      <c r="BC121" s="12">
        <v>0.2438864629236529</v>
      </c>
      <c r="BD121" s="12">
        <v>0.025200450234496522</v>
      </c>
      <c r="BE121" s="28"/>
      <c r="BF121" s="28"/>
      <c r="BG121" s="28"/>
      <c r="BH121" s="28"/>
    </row>
    <row r="122" ht="12.75" customHeight="1">
      <c r="A122" s="21" t="s">
        <v>122</v>
      </c>
      <c r="B122" s="12" t="s">
        <v>127</v>
      </c>
      <c r="C122" s="22">
        <v>-0.2</v>
      </c>
      <c r="D122" s="32" t="s">
        <v>123</v>
      </c>
      <c r="E122" s="12" t="s">
        <v>95</v>
      </c>
      <c r="F122" s="22">
        <v>2850.0</v>
      </c>
      <c r="G122" s="23" t="s">
        <v>96</v>
      </c>
      <c r="H122" s="24">
        <v>4.11</v>
      </c>
      <c r="I122" s="24">
        <v>13.4</v>
      </c>
      <c r="J122" s="24">
        <v>0.51</v>
      </c>
      <c r="K122" s="24">
        <v>1.71</v>
      </c>
      <c r="L122" s="24">
        <v>2.21</v>
      </c>
      <c r="M122" s="24">
        <v>0.0</v>
      </c>
      <c r="N122" s="24">
        <v>0.98</v>
      </c>
      <c r="O122" s="24">
        <v>23.91</v>
      </c>
      <c r="P122" s="25"/>
      <c r="Q122" s="26"/>
      <c r="R122" s="22"/>
      <c r="S122" s="22"/>
      <c r="T122" s="22"/>
      <c r="U122" s="22"/>
      <c r="V122" s="22"/>
      <c r="W122" s="22">
        <v>2856.004</v>
      </c>
      <c r="X122" s="22">
        <v>53.733</v>
      </c>
      <c r="Y122" s="22">
        <v>31.657</v>
      </c>
      <c r="Z122" s="22">
        <v>0.11</v>
      </c>
      <c r="AA122" s="22">
        <v>24.86</v>
      </c>
      <c r="AB122" s="22">
        <v>0.134</v>
      </c>
      <c r="AC122" s="22">
        <v>2079.157</v>
      </c>
      <c r="AD122" s="22">
        <v>124.229</v>
      </c>
      <c r="AE122" s="22">
        <v>7.419</v>
      </c>
      <c r="AF122" s="22">
        <v>0.066</v>
      </c>
      <c r="AG122" s="27">
        <v>2097.067</v>
      </c>
      <c r="AH122" s="27">
        <v>111.495</v>
      </c>
      <c r="AI122" s="27">
        <v>41.772</v>
      </c>
      <c r="AJ122" s="27">
        <v>7.617</v>
      </c>
      <c r="AK122" s="27">
        <v>1978.021</v>
      </c>
      <c r="AL122" s="27">
        <v>109.508</v>
      </c>
      <c r="AM122" s="27">
        <v>2758.275</v>
      </c>
      <c r="AN122" s="27">
        <v>316.255</v>
      </c>
      <c r="AO122" s="27">
        <v>0.675</v>
      </c>
      <c r="AP122" s="27">
        <v>0.123</v>
      </c>
      <c r="AQ122" s="27">
        <v>0.999</v>
      </c>
      <c r="AR122" s="12"/>
      <c r="AS122" s="12">
        <f t="shared" si="61"/>
        <v>0.001630952381</v>
      </c>
      <c r="AT122" s="12">
        <f t="shared" si="62"/>
        <v>0.0003308641975</v>
      </c>
      <c r="AU122" s="12">
        <f t="shared" si="63"/>
        <v>0.00009941520468</v>
      </c>
      <c r="AV122" s="12">
        <f t="shared" si="64"/>
        <v>3.226415094</v>
      </c>
      <c r="AW122" s="12">
        <f t="shared" si="65"/>
        <v>0.0002540229885</v>
      </c>
      <c r="AX122" s="12">
        <f t="shared" si="69"/>
        <v>0</v>
      </c>
      <c r="AY122" s="12">
        <f t="shared" si="67"/>
        <v>0.09245283019</v>
      </c>
      <c r="AZ122" s="12">
        <f t="shared" si="68"/>
        <v>0.01839230769</v>
      </c>
      <c r="BA122" s="12"/>
      <c r="BB122" s="28"/>
      <c r="BC122" s="12">
        <v>0.25056800365276966</v>
      </c>
      <c r="BD122" s="12">
        <v>0.03876885530781322</v>
      </c>
      <c r="BE122" s="28"/>
      <c r="BF122" s="28"/>
      <c r="BG122" s="28"/>
      <c r="BH122" s="28"/>
    </row>
    <row r="123" ht="12.75" customHeight="1">
      <c r="A123" s="21" t="s">
        <v>122</v>
      </c>
      <c r="B123" s="12" t="s">
        <v>128</v>
      </c>
      <c r="C123" s="12"/>
      <c r="D123" s="32" t="s">
        <v>123</v>
      </c>
      <c r="E123" s="12" t="s">
        <v>95</v>
      </c>
      <c r="F123" s="22">
        <v>2850.0</v>
      </c>
      <c r="G123" s="23" t="s">
        <v>96</v>
      </c>
      <c r="H123" s="24">
        <v>5.19</v>
      </c>
      <c r="I123" s="24">
        <v>14.35</v>
      </c>
      <c r="J123" s="24">
        <v>0.59</v>
      </c>
      <c r="K123" s="24">
        <v>10.47</v>
      </c>
      <c r="L123" s="24">
        <v>1.88</v>
      </c>
      <c r="M123" s="24">
        <v>0.14</v>
      </c>
      <c r="N123" s="24">
        <v>2.13</v>
      </c>
      <c r="O123" s="24">
        <v>43.31</v>
      </c>
      <c r="P123" s="25"/>
      <c r="Q123" s="26"/>
      <c r="R123" s="22"/>
      <c r="S123" s="22"/>
      <c r="T123" s="22"/>
      <c r="U123" s="22"/>
      <c r="V123" s="22"/>
      <c r="W123" s="22">
        <v>2856.004</v>
      </c>
      <c r="X123" s="22">
        <v>53.733</v>
      </c>
      <c r="Y123" s="22">
        <v>31.657</v>
      </c>
      <c r="Z123" s="22">
        <v>0.11</v>
      </c>
      <c r="AA123" s="22">
        <v>24.86</v>
      </c>
      <c r="AB123" s="22">
        <v>0.134</v>
      </c>
      <c r="AC123" s="22">
        <v>2079.157</v>
      </c>
      <c r="AD123" s="22">
        <v>124.229</v>
      </c>
      <c r="AE123" s="22">
        <v>7.419</v>
      </c>
      <c r="AF123" s="22">
        <v>0.066</v>
      </c>
      <c r="AG123" s="27">
        <v>2097.067</v>
      </c>
      <c r="AH123" s="27">
        <v>111.495</v>
      </c>
      <c r="AI123" s="27">
        <v>41.772</v>
      </c>
      <c r="AJ123" s="27">
        <v>7.617</v>
      </c>
      <c r="AK123" s="27">
        <v>1978.021</v>
      </c>
      <c r="AL123" s="27">
        <v>109.508</v>
      </c>
      <c r="AM123" s="27">
        <v>2758.275</v>
      </c>
      <c r="AN123" s="27">
        <v>316.255</v>
      </c>
      <c r="AO123" s="27">
        <v>0.675</v>
      </c>
      <c r="AP123" s="27">
        <v>0.123</v>
      </c>
      <c r="AQ123" s="27">
        <v>0.999</v>
      </c>
      <c r="AR123" s="12"/>
      <c r="AS123" s="12">
        <f t="shared" si="61"/>
        <v>0.00205952381</v>
      </c>
      <c r="AT123" s="12">
        <f t="shared" si="62"/>
        <v>0.0003543209877</v>
      </c>
      <c r="AU123" s="12">
        <f t="shared" si="63"/>
        <v>0.0001150097466</v>
      </c>
      <c r="AV123" s="12">
        <f t="shared" si="64"/>
        <v>19.75471698</v>
      </c>
      <c r="AW123" s="12">
        <f t="shared" si="65"/>
        <v>0.000216091954</v>
      </c>
      <c r="AX123" s="12">
        <f t="shared" si="69"/>
        <v>2.333333333</v>
      </c>
      <c r="AY123" s="12">
        <f t="shared" si="67"/>
        <v>0.2009433962</v>
      </c>
      <c r="AZ123" s="12">
        <f t="shared" si="68"/>
        <v>0.03331538462</v>
      </c>
      <c r="BA123" s="12"/>
      <c r="BB123" s="28"/>
      <c r="BC123" s="12">
        <v>0.26834939733896923</v>
      </c>
      <c r="BD123" s="12">
        <v>0.0415200616427882</v>
      </c>
      <c r="BE123" s="28"/>
      <c r="BF123" s="28"/>
      <c r="BG123" s="28"/>
      <c r="BH123" s="28"/>
    </row>
    <row r="124" ht="12.75" customHeight="1">
      <c r="A124" s="21" t="s">
        <v>122</v>
      </c>
      <c r="B124" s="12" t="s">
        <v>129</v>
      </c>
      <c r="C124" s="22">
        <v>-0.7</v>
      </c>
      <c r="D124" s="32" t="s">
        <v>123</v>
      </c>
      <c r="E124" s="12" t="s">
        <v>95</v>
      </c>
      <c r="F124" s="22">
        <v>2850.0</v>
      </c>
      <c r="G124" s="23" t="s">
        <v>96</v>
      </c>
      <c r="H124" s="24">
        <v>5.69</v>
      </c>
      <c r="I124" s="24">
        <v>14.76</v>
      </c>
      <c r="J124" s="24">
        <v>0.41</v>
      </c>
      <c r="K124" s="24">
        <v>39.85</v>
      </c>
      <c r="L124" s="24">
        <v>1.62</v>
      </c>
      <c r="M124" s="24">
        <v>0.0</v>
      </c>
      <c r="N124" s="24">
        <v>1.13</v>
      </c>
      <c r="O124" s="24">
        <v>31.66</v>
      </c>
      <c r="P124" s="25"/>
      <c r="Q124" s="26"/>
      <c r="R124" s="22"/>
      <c r="S124" s="22"/>
      <c r="T124" s="22"/>
      <c r="U124" s="22"/>
      <c r="V124" s="22"/>
      <c r="W124" s="22">
        <v>2856.004</v>
      </c>
      <c r="X124" s="22">
        <v>53.733</v>
      </c>
      <c r="Y124" s="22">
        <v>31.657</v>
      </c>
      <c r="Z124" s="22">
        <v>0.11</v>
      </c>
      <c r="AA124" s="22">
        <v>24.86</v>
      </c>
      <c r="AB124" s="22">
        <v>0.134</v>
      </c>
      <c r="AC124" s="22">
        <v>2079.157</v>
      </c>
      <c r="AD124" s="22">
        <v>124.229</v>
      </c>
      <c r="AE124" s="22">
        <v>7.419</v>
      </c>
      <c r="AF124" s="22">
        <v>0.066</v>
      </c>
      <c r="AG124" s="27">
        <v>2097.067</v>
      </c>
      <c r="AH124" s="27">
        <v>111.495</v>
      </c>
      <c r="AI124" s="27">
        <v>41.772</v>
      </c>
      <c r="AJ124" s="27">
        <v>7.617</v>
      </c>
      <c r="AK124" s="27">
        <v>1978.021</v>
      </c>
      <c r="AL124" s="27">
        <v>109.508</v>
      </c>
      <c r="AM124" s="27">
        <v>2758.275</v>
      </c>
      <c r="AN124" s="27">
        <v>316.255</v>
      </c>
      <c r="AO124" s="27">
        <v>0.675</v>
      </c>
      <c r="AP124" s="27">
        <v>0.123</v>
      </c>
      <c r="AQ124" s="27">
        <v>0.999</v>
      </c>
      <c r="AR124" s="12"/>
      <c r="AS124" s="12">
        <f t="shared" si="61"/>
        <v>0.002257936508</v>
      </c>
      <c r="AT124" s="12">
        <f t="shared" si="62"/>
        <v>0.0003644444444</v>
      </c>
      <c r="AU124" s="12">
        <f t="shared" si="63"/>
        <v>0.00007992202729</v>
      </c>
      <c r="AV124" s="12">
        <f t="shared" si="64"/>
        <v>75.18867925</v>
      </c>
      <c r="AW124" s="12">
        <f t="shared" si="65"/>
        <v>0.0001862068966</v>
      </c>
      <c r="AX124" s="12">
        <f t="shared" si="69"/>
        <v>0</v>
      </c>
      <c r="AY124" s="12">
        <f t="shared" si="67"/>
        <v>0.1066037736</v>
      </c>
      <c r="AZ124" s="12">
        <f t="shared" si="68"/>
        <v>0.02435384615</v>
      </c>
      <c r="BA124" s="12"/>
      <c r="BB124" s="28"/>
      <c r="BC124" s="12">
        <v>0.2759884876653273</v>
      </c>
      <c r="BD124" s="12">
        <v>0.04270201138588589</v>
      </c>
      <c r="BE124" s="28"/>
      <c r="BF124" s="28"/>
      <c r="BG124" s="28"/>
      <c r="BH124" s="28"/>
    </row>
    <row r="125" ht="12.75" customHeight="1">
      <c r="A125" s="21" t="s">
        <v>122</v>
      </c>
      <c r="B125" s="12" t="s">
        <v>97</v>
      </c>
      <c r="C125" s="22">
        <v>4.5</v>
      </c>
      <c r="D125" s="32" t="s">
        <v>123</v>
      </c>
      <c r="E125" s="12" t="s">
        <v>95</v>
      </c>
      <c r="F125" s="22">
        <v>400.0</v>
      </c>
      <c r="G125" s="23" t="s">
        <v>65</v>
      </c>
      <c r="H125" s="24"/>
      <c r="I125" s="24"/>
      <c r="J125" s="24">
        <v>0.8</v>
      </c>
      <c r="K125" s="24"/>
      <c r="L125" s="24">
        <v>2.26</v>
      </c>
      <c r="M125" s="24"/>
      <c r="N125" s="24">
        <v>1.54</v>
      </c>
      <c r="O125" s="24"/>
      <c r="P125" s="25">
        <v>22.92</v>
      </c>
      <c r="Q125" s="26"/>
      <c r="R125" s="22"/>
      <c r="S125" s="22"/>
      <c r="T125" s="22"/>
      <c r="U125" s="22"/>
      <c r="V125" s="22"/>
      <c r="W125" s="22">
        <v>409.254</v>
      </c>
      <c r="X125" s="22">
        <v>5.656</v>
      </c>
      <c r="Y125" s="22">
        <v>31.839</v>
      </c>
      <c r="Z125" s="22">
        <v>0.088</v>
      </c>
      <c r="AA125" s="22">
        <v>25.12</v>
      </c>
      <c r="AB125" s="22">
        <v>0.11</v>
      </c>
      <c r="AC125" s="22">
        <v>1770.141</v>
      </c>
      <c r="AD125" s="22">
        <v>107.547</v>
      </c>
      <c r="AE125" s="22">
        <v>8.091</v>
      </c>
      <c r="AF125" s="22">
        <v>0.03</v>
      </c>
      <c r="AG125" s="27">
        <v>1568.406</v>
      </c>
      <c r="AH125" s="27">
        <v>100.949</v>
      </c>
      <c r="AI125" s="27">
        <v>140.826</v>
      </c>
      <c r="AJ125" s="27">
        <v>11.554</v>
      </c>
      <c r="AK125" s="27">
        <v>1415.901</v>
      </c>
      <c r="AL125" s="27">
        <v>92.923</v>
      </c>
      <c r="AM125" s="27">
        <v>420.093</v>
      </c>
      <c r="AN125" s="27">
        <v>45.529</v>
      </c>
      <c r="AO125" s="27">
        <v>2.277</v>
      </c>
      <c r="AP125" s="27">
        <v>0.187</v>
      </c>
      <c r="AQ125" s="27">
        <v>3.371</v>
      </c>
      <c r="AR125" s="12"/>
      <c r="AS125" s="12"/>
      <c r="AT125" s="12"/>
      <c r="AU125" s="12">
        <f t="shared" si="63"/>
        <v>0.0001559454191</v>
      </c>
      <c r="AV125" s="12"/>
      <c r="AW125" s="12">
        <f t="shared" si="65"/>
        <v>0.0002597701149</v>
      </c>
      <c r="AX125" s="12"/>
      <c r="AY125" s="12">
        <f t="shared" si="67"/>
        <v>0.1452830189</v>
      </c>
      <c r="AZ125" s="12"/>
      <c r="BA125" s="12">
        <f t="shared" ref="BA125:BA136" si="70">P125/45.7</f>
        <v>0.5015317287</v>
      </c>
      <c r="BB125" s="28"/>
      <c r="BC125" s="28"/>
      <c r="BD125" s="28"/>
      <c r="BE125" s="28"/>
      <c r="BF125" s="28"/>
      <c r="BG125" s="28"/>
      <c r="BH125" s="28"/>
    </row>
    <row r="126" ht="12.75" customHeight="1">
      <c r="A126" s="21" t="s">
        <v>122</v>
      </c>
      <c r="B126" s="12" t="s">
        <v>98</v>
      </c>
      <c r="C126" s="22">
        <v>3.7</v>
      </c>
      <c r="D126" s="32" t="s">
        <v>123</v>
      </c>
      <c r="E126" s="12" t="s">
        <v>95</v>
      </c>
      <c r="F126" s="22">
        <v>400.0</v>
      </c>
      <c r="G126" s="23" t="s">
        <v>65</v>
      </c>
      <c r="H126" s="24"/>
      <c r="I126" s="24"/>
      <c r="J126" s="24">
        <v>1.46</v>
      </c>
      <c r="K126" s="24"/>
      <c r="L126" s="24">
        <v>1.84</v>
      </c>
      <c r="M126" s="24"/>
      <c r="N126" s="24">
        <v>2.07</v>
      </c>
      <c r="O126" s="24"/>
      <c r="P126" s="25">
        <v>22.49</v>
      </c>
      <c r="Q126" s="26"/>
      <c r="R126" s="22"/>
      <c r="S126" s="22"/>
      <c r="T126" s="22"/>
      <c r="U126" s="22"/>
      <c r="V126" s="22"/>
      <c r="W126" s="22">
        <v>409.254</v>
      </c>
      <c r="X126" s="22">
        <v>5.656</v>
      </c>
      <c r="Y126" s="22">
        <v>31.839</v>
      </c>
      <c r="Z126" s="22">
        <v>0.088</v>
      </c>
      <c r="AA126" s="22">
        <v>25.12</v>
      </c>
      <c r="AB126" s="22">
        <v>0.11</v>
      </c>
      <c r="AC126" s="22">
        <v>1770.141</v>
      </c>
      <c r="AD126" s="22">
        <v>107.547</v>
      </c>
      <c r="AE126" s="22">
        <v>8.091</v>
      </c>
      <c r="AF126" s="22">
        <v>0.03</v>
      </c>
      <c r="AG126" s="27">
        <v>1568.406</v>
      </c>
      <c r="AH126" s="27">
        <v>100.949</v>
      </c>
      <c r="AI126" s="27">
        <v>140.826</v>
      </c>
      <c r="AJ126" s="27">
        <v>11.554</v>
      </c>
      <c r="AK126" s="27">
        <v>1415.901</v>
      </c>
      <c r="AL126" s="27">
        <v>92.923</v>
      </c>
      <c r="AM126" s="27">
        <v>420.093</v>
      </c>
      <c r="AN126" s="27">
        <v>45.529</v>
      </c>
      <c r="AO126" s="27">
        <v>2.277</v>
      </c>
      <c r="AP126" s="27">
        <v>0.187</v>
      </c>
      <c r="AQ126" s="27">
        <v>3.371</v>
      </c>
      <c r="AR126" s="12"/>
      <c r="AS126" s="12"/>
      <c r="AT126" s="12"/>
      <c r="AU126" s="12">
        <f t="shared" si="63"/>
        <v>0.0002846003899</v>
      </c>
      <c r="AV126" s="12"/>
      <c r="AW126" s="12">
        <f t="shared" si="65"/>
        <v>0.0002114942529</v>
      </c>
      <c r="AX126" s="12"/>
      <c r="AY126" s="12">
        <f t="shared" si="67"/>
        <v>0.1952830189</v>
      </c>
      <c r="AZ126" s="12"/>
      <c r="BA126" s="12">
        <f t="shared" si="70"/>
        <v>0.4921225383</v>
      </c>
      <c r="BB126" s="28"/>
      <c r="BC126" s="28"/>
      <c r="BD126" s="28"/>
      <c r="BE126" s="28"/>
      <c r="BF126" s="28"/>
      <c r="BG126" s="28"/>
      <c r="BH126" s="28"/>
    </row>
    <row r="127" ht="12.75" customHeight="1">
      <c r="A127" s="21" t="s">
        <v>122</v>
      </c>
      <c r="B127" s="12" t="s">
        <v>124</v>
      </c>
      <c r="C127" s="22">
        <v>1.5</v>
      </c>
      <c r="D127" s="32" t="s">
        <v>123</v>
      </c>
      <c r="E127" s="12" t="s">
        <v>95</v>
      </c>
      <c r="F127" s="22">
        <v>400.0</v>
      </c>
      <c r="G127" s="23" t="s">
        <v>65</v>
      </c>
      <c r="H127" s="24"/>
      <c r="I127" s="24"/>
      <c r="J127" s="24">
        <v>0.87</v>
      </c>
      <c r="K127" s="29"/>
      <c r="L127" s="24">
        <v>2.31</v>
      </c>
      <c r="M127" s="24"/>
      <c r="N127" s="24">
        <v>1.54</v>
      </c>
      <c r="O127" s="24"/>
      <c r="P127" s="25">
        <v>22.63</v>
      </c>
      <c r="Q127" s="26"/>
      <c r="R127" s="22"/>
      <c r="S127" s="22"/>
      <c r="T127" s="22"/>
      <c r="U127" s="22"/>
      <c r="V127" s="22"/>
      <c r="W127" s="22">
        <v>409.254</v>
      </c>
      <c r="X127" s="22">
        <v>5.656</v>
      </c>
      <c r="Y127" s="22">
        <v>31.839</v>
      </c>
      <c r="Z127" s="22">
        <v>0.088</v>
      </c>
      <c r="AA127" s="22">
        <v>25.12</v>
      </c>
      <c r="AB127" s="22">
        <v>0.11</v>
      </c>
      <c r="AC127" s="22">
        <v>1770.141</v>
      </c>
      <c r="AD127" s="22">
        <v>107.547</v>
      </c>
      <c r="AE127" s="22">
        <v>8.091</v>
      </c>
      <c r="AF127" s="22">
        <v>0.03</v>
      </c>
      <c r="AG127" s="27">
        <v>1568.406</v>
      </c>
      <c r="AH127" s="27">
        <v>100.949</v>
      </c>
      <c r="AI127" s="27">
        <v>140.826</v>
      </c>
      <c r="AJ127" s="27">
        <v>11.554</v>
      </c>
      <c r="AK127" s="27">
        <v>1415.901</v>
      </c>
      <c r="AL127" s="27">
        <v>92.923</v>
      </c>
      <c r="AM127" s="27">
        <v>420.093</v>
      </c>
      <c r="AN127" s="27">
        <v>45.529</v>
      </c>
      <c r="AO127" s="27">
        <v>2.277</v>
      </c>
      <c r="AP127" s="27">
        <v>0.187</v>
      </c>
      <c r="AQ127" s="27">
        <v>3.371</v>
      </c>
      <c r="AR127" s="12"/>
      <c r="AS127" s="12"/>
      <c r="AT127" s="12"/>
      <c r="AU127" s="12">
        <f t="shared" si="63"/>
        <v>0.0001695906433</v>
      </c>
      <c r="AV127" s="12"/>
      <c r="AW127" s="12">
        <f t="shared" si="65"/>
        <v>0.0002655172414</v>
      </c>
      <c r="AX127" s="12"/>
      <c r="AY127" s="12">
        <f t="shared" si="67"/>
        <v>0.1452830189</v>
      </c>
      <c r="AZ127" s="12"/>
      <c r="BA127" s="12">
        <f t="shared" si="70"/>
        <v>0.4951859956</v>
      </c>
      <c r="BB127" s="28"/>
      <c r="BC127" s="28"/>
      <c r="BD127" s="28"/>
      <c r="BE127" s="28"/>
      <c r="BF127" s="28"/>
      <c r="BG127" s="28"/>
      <c r="BH127" s="28"/>
    </row>
    <row r="128" ht="12.75" customHeight="1">
      <c r="A128" s="21" t="s">
        <v>122</v>
      </c>
      <c r="B128" s="12" t="s">
        <v>100</v>
      </c>
      <c r="C128" s="22">
        <v>-0.3</v>
      </c>
      <c r="D128" s="32" t="s">
        <v>123</v>
      </c>
      <c r="E128" s="12" t="s">
        <v>95</v>
      </c>
      <c r="F128" s="22">
        <v>600.0</v>
      </c>
      <c r="G128" s="23" t="s">
        <v>65</v>
      </c>
      <c r="H128" s="24"/>
      <c r="I128" s="24"/>
      <c r="J128" s="24">
        <v>1.47</v>
      </c>
      <c r="K128" s="24"/>
      <c r="L128" s="24">
        <v>2.41</v>
      </c>
      <c r="M128" s="24"/>
      <c r="N128" s="24">
        <v>17.28</v>
      </c>
      <c r="O128" s="24"/>
      <c r="P128" s="25">
        <v>24.34</v>
      </c>
      <c r="Q128" s="26"/>
      <c r="R128" s="22"/>
      <c r="S128" s="22"/>
      <c r="T128" s="22"/>
      <c r="U128" s="22"/>
      <c r="V128" s="22"/>
      <c r="W128" s="22">
        <v>605.668</v>
      </c>
      <c r="X128" s="22">
        <v>7.259</v>
      </c>
      <c r="Y128" s="22">
        <v>31.783</v>
      </c>
      <c r="Z128" s="22">
        <v>0.228</v>
      </c>
      <c r="AA128" s="22">
        <v>24.94</v>
      </c>
      <c r="AB128" s="22">
        <v>0.152</v>
      </c>
      <c r="AC128" s="22">
        <v>1797.504</v>
      </c>
      <c r="AD128" s="22">
        <v>141.756</v>
      </c>
      <c r="AE128" s="22">
        <v>7.996</v>
      </c>
      <c r="AF128" s="22">
        <v>0.072</v>
      </c>
      <c r="AG128" s="27">
        <v>1633.564</v>
      </c>
      <c r="AH128" s="27">
        <v>147.124</v>
      </c>
      <c r="AI128" s="27">
        <v>119.285</v>
      </c>
      <c r="AJ128" s="27">
        <v>16.33</v>
      </c>
      <c r="AK128" s="27">
        <v>1498.601</v>
      </c>
      <c r="AL128" s="27">
        <v>144.485</v>
      </c>
      <c r="AM128" s="27">
        <v>560.971</v>
      </c>
      <c r="AN128" s="27">
        <v>137.063</v>
      </c>
      <c r="AO128" s="27">
        <v>1.928</v>
      </c>
      <c r="AP128" s="27">
        <v>0.263</v>
      </c>
      <c r="AQ128" s="27">
        <v>2.853</v>
      </c>
      <c r="AR128" s="12"/>
      <c r="AS128" s="12"/>
      <c r="AT128" s="12"/>
      <c r="AU128" s="12">
        <f t="shared" si="63"/>
        <v>0.0002865497076</v>
      </c>
      <c r="AV128" s="12"/>
      <c r="AW128" s="12">
        <f t="shared" si="65"/>
        <v>0.0002770114943</v>
      </c>
      <c r="AX128" s="12"/>
      <c r="AY128" s="12">
        <f t="shared" si="67"/>
        <v>1.630188679</v>
      </c>
      <c r="AZ128" s="12"/>
      <c r="BA128" s="12">
        <f t="shared" si="70"/>
        <v>0.5326039387</v>
      </c>
      <c r="BB128" s="28"/>
      <c r="BC128" s="28"/>
      <c r="BD128" s="28"/>
      <c r="BE128" s="28"/>
      <c r="BF128" s="28"/>
      <c r="BG128" s="28"/>
      <c r="BH128" s="28"/>
    </row>
    <row r="129" ht="12.75" customHeight="1">
      <c r="A129" s="21" t="s">
        <v>122</v>
      </c>
      <c r="B129" s="12" t="s">
        <v>101</v>
      </c>
      <c r="C129" s="22">
        <v>-0.1</v>
      </c>
      <c r="D129" s="32" t="s">
        <v>123</v>
      </c>
      <c r="E129" s="12" t="s">
        <v>95</v>
      </c>
      <c r="F129" s="22">
        <v>600.0</v>
      </c>
      <c r="G129" s="23" t="s">
        <v>65</v>
      </c>
      <c r="H129" s="24"/>
      <c r="I129" s="24"/>
      <c r="J129" s="24">
        <v>1.62</v>
      </c>
      <c r="K129" s="24"/>
      <c r="L129" s="24">
        <v>2.07</v>
      </c>
      <c r="M129" s="24"/>
      <c r="N129" s="24">
        <v>11.18</v>
      </c>
      <c r="O129" s="24"/>
      <c r="P129" s="25">
        <v>24.22</v>
      </c>
      <c r="Q129" s="26"/>
      <c r="R129" s="22"/>
      <c r="S129" s="22"/>
      <c r="T129" s="22"/>
      <c r="U129" s="22"/>
      <c r="V129" s="22"/>
      <c r="W129" s="22">
        <v>605.668</v>
      </c>
      <c r="X129" s="22">
        <v>7.259</v>
      </c>
      <c r="Y129" s="22">
        <v>31.783</v>
      </c>
      <c r="Z129" s="22">
        <v>0.228</v>
      </c>
      <c r="AA129" s="22">
        <v>24.94</v>
      </c>
      <c r="AB129" s="22">
        <v>0.152</v>
      </c>
      <c r="AC129" s="22">
        <v>1797.504</v>
      </c>
      <c r="AD129" s="22">
        <v>141.756</v>
      </c>
      <c r="AE129" s="22">
        <v>7.996</v>
      </c>
      <c r="AF129" s="22">
        <v>0.072</v>
      </c>
      <c r="AG129" s="27">
        <v>1633.564</v>
      </c>
      <c r="AH129" s="27">
        <v>147.124</v>
      </c>
      <c r="AI129" s="27">
        <v>119.285</v>
      </c>
      <c r="AJ129" s="27">
        <v>16.33</v>
      </c>
      <c r="AK129" s="27">
        <v>1498.601</v>
      </c>
      <c r="AL129" s="27">
        <v>144.485</v>
      </c>
      <c r="AM129" s="27">
        <v>560.971</v>
      </c>
      <c r="AN129" s="27">
        <v>137.063</v>
      </c>
      <c r="AO129" s="27">
        <v>1.928</v>
      </c>
      <c r="AP129" s="27">
        <v>0.263</v>
      </c>
      <c r="AQ129" s="27">
        <v>2.853</v>
      </c>
      <c r="AR129" s="12"/>
      <c r="AS129" s="12"/>
      <c r="AT129" s="12"/>
      <c r="AU129" s="12">
        <f t="shared" si="63"/>
        <v>0.0003157894737</v>
      </c>
      <c r="AV129" s="12"/>
      <c r="AW129" s="12">
        <f t="shared" si="65"/>
        <v>0.0002379310345</v>
      </c>
      <c r="AX129" s="12"/>
      <c r="AY129" s="12">
        <f t="shared" si="67"/>
        <v>1.054716981</v>
      </c>
      <c r="AZ129" s="12"/>
      <c r="BA129" s="12">
        <f t="shared" si="70"/>
        <v>0.5299781182</v>
      </c>
      <c r="BB129" s="28"/>
      <c r="BC129" s="28"/>
      <c r="BD129" s="28"/>
      <c r="BE129" s="28"/>
      <c r="BF129" s="28"/>
      <c r="BG129" s="28"/>
      <c r="BH129" s="28"/>
    </row>
    <row r="130" ht="12.75" customHeight="1">
      <c r="A130" s="21" t="s">
        <v>122</v>
      </c>
      <c r="B130" s="12" t="s">
        <v>125</v>
      </c>
      <c r="C130" s="22">
        <v>1.4</v>
      </c>
      <c r="D130" s="32" t="s">
        <v>123</v>
      </c>
      <c r="E130" s="12" t="s">
        <v>95</v>
      </c>
      <c r="F130" s="22">
        <v>600.0</v>
      </c>
      <c r="G130" s="23" t="s">
        <v>65</v>
      </c>
      <c r="H130" s="24"/>
      <c r="I130" s="24"/>
      <c r="J130" s="24">
        <v>0.84</v>
      </c>
      <c r="K130" s="24"/>
      <c r="L130" s="24">
        <v>1.94</v>
      </c>
      <c r="M130" s="24"/>
      <c r="N130" s="24">
        <v>11.84</v>
      </c>
      <c r="O130" s="24"/>
      <c r="P130" s="25">
        <v>25.48</v>
      </c>
      <c r="Q130" s="26"/>
      <c r="R130" s="22"/>
      <c r="S130" s="22"/>
      <c r="T130" s="22"/>
      <c r="U130" s="22"/>
      <c r="V130" s="22"/>
      <c r="W130" s="22">
        <v>605.668</v>
      </c>
      <c r="X130" s="22">
        <v>7.259</v>
      </c>
      <c r="Y130" s="22">
        <v>31.783</v>
      </c>
      <c r="Z130" s="22">
        <v>0.228</v>
      </c>
      <c r="AA130" s="22">
        <v>24.94</v>
      </c>
      <c r="AB130" s="22">
        <v>0.152</v>
      </c>
      <c r="AC130" s="22">
        <v>1797.504</v>
      </c>
      <c r="AD130" s="22">
        <v>141.756</v>
      </c>
      <c r="AE130" s="22">
        <v>7.996</v>
      </c>
      <c r="AF130" s="22">
        <v>0.072</v>
      </c>
      <c r="AG130" s="27">
        <v>1633.564</v>
      </c>
      <c r="AH130" s="27">
        <v>147.124</v>
      </c>
      <c r="AI130" s="27">
        <v>119.285</v>
      </c>
      <c r="AJ130" s="27">
        <v>16.33</v>
      </c>
      <c r="AK130" s="27">
        <v>1498.601</v>
      </c>
      <c r="AL130" s="27">
        <v>144.485</v>
      </c>
      <c r="AM130" s="27">
        <v>560.971</v>
      </c>
      <c r="AN130" s="27">
        <v>137.063</v>
      </c>
      <c r="AO130" s="27">
        <v>1.928</v>
      </c>
      <c r="AP130" s="27">
        <v>0.263</v>
      </c>
      <c r="AQ130" s="27">
        <v>2.853</v>
      </c>
      <c r="AR130" s="12"/>
      <c r="AS130" s="12"/>
      <c r="AT130" s="12"/>
      <c r="AU130" s="12">
        <f t="shared" si="63"/>
        <v>0.0001637426901</v>
      </c>
      <c r="AV130" s="12"/>
      <c r="AW130" s="12">
        <f t="shared" si="65"/>
        <v>0.0002229885057</v>
      </c>
      <c r="AX130" s="12"/>
      <c r="AY130" s="12">
        <f t="shared" si="67"/>
        <v>1.116981132</v>
      </c>
      <c r="AZ130" s="12"/>
      <c r="BA130" s="12">
        <f t="shared" si="70"/>
        <v>0.5575492341</v>
      </c>
      <c r="BB130" s="28"/>
      <c r="BC130" s="28"/>
      <c r="BD130" s="28"/>
      <c r="BE130" s="28"/>
      <c r="BF130" s="28"/>
      <c r="BG130" s="28"/>
      <c r="BH130" s="28"/>
    </row>
    <row r="131" ht="12.75" customHeight="1">
      <c r="A131" s="21" t="s">
        <v>122</v>
      </c>
      <c r="B131" s="12" t="s">
        <v>103</v>
      </c>
      <c r="C131" s="22">
        <v>0.1</v>
      </c>
      <c r="D131" s="32" t="s">
        <v>123</v>
      </c>
      <c r="E131" s="12" t="s">
        <v>95</v>
      </c>
      <c r="F131" s="22">
        <v>900.0</v>
      </c>
      <c r="G131" s="23" t="s">
        <v>65</v>
      </c>
      <c r="H131" s="24"/>
      <c r="I131" s="24"/>
      <c r="J131" s="24">
        <v>0.76</v>
      </c>
      <c r="K131" s="24"/>
      <c r="L131" s="24">
        <v>2.21</v>
      </c>
      <c r="M131" s="24"/>
      <c r="N131" s="24">
        <v>2.07</v>
      </c>
      <c r="O131" s="24"/>
      <c r="P131" s="25">
        <v>23.83</v>
      </c>
      <c r="Q131" s="26"/>
      <c r="R131" s="22"/>
      <c r="S131" s="22"/>
      <c r="T131" s="22"/>
      <c r="U131" s="22"/>
      <c r="V131" s="22"/>
      <c r="W131" s="22">
        <v>902.99</v>
      </c>
      <c r="X131" s="22">
        <v>11.736</v>
      </c>
      <c r="Y131" s="22">
        <v>31.883</v>
      </c>
      <c r="Z131" s="22">
        <v>0.191</v>
      </c>
      <c r="AA131" s="22">
        <v>24.92</v>
      </c>
      <c r="AB131" s="22">
        <v>0.148</v>
      </c>
      <c r="AC131" s="22">
        <v>1849.115</v>
      </c>
      <c r="AD131" s="22">
        <v>62.782</v>
      </c>
      <c r="AE131" s="22">
        <v>7.857</v>
      </c>
      <c r="AF131" s="22">
        <v>0.073</v>
      </c>
      <c r="AG131" s="27">
        <v>1733.025</v>
      </c>
      <c r="AH131" s="27">
        <v>77.914</v>
      </c>
      <c r="AI131" s="27">
        <v>93.661</v>
      </c>
      <c r="AJ131" s="27">
        <v>12.199</v>
      </c>
      <c r="AK131" s="27">
        <v>1616.139</v>
      </c>
      <c r="AL131" s="27">
        <v>81.904</v>
      </c>
      <c r="AM131" s="27">
        <v>831.168</v>
      </c>
      <c r="AN131" s="27">
        <v>167.777</v>
      </c>
      <c r="AO131" s="27">
        <v>1.513</v>
      </c>
      <c r="AP131" s="27">
        <v>0.199</v>
      </c>
      <c r="AQ131" s="27">
        <v>2.239</v>
      </c>
      <c r="AR131" s="12"/>
      <c r="AS131" s="12"/>
      <c r="AT131" s="12"/>
      <c r="AU131" s="12">
        <f t="shared" si="63"/>
        <v>0.0001481481481</v>
      </c>
      <c r="AV131" s="12"/>
      <c r="AW131" s="12">
        <f t="shared" si="65"/>
        <v>0.0002540229885</v>
      </c>
      <c r="AX131" s="12"/>
      <c r="AY131" s="12">
        <f t="shared" si="67"/>
        <v>0.1952830189</v>
      </c>
      <c r="AZ131" s="12"/>
      <c r="BA131" s="12">
        <f t="shared" si="70"/>
        <v>0.5214442013</v>
      </c>
      <c r="BB131" s="28"/>
      <c r="BC131" s="28"/>
      <c r="BD131" s="28"/>
      <c r="BE131" s="28"/>
      <c r="BF131" s="28"/>
      <c r="BG131" s="28"/>
      <c r="BH131" s="28"/>
    </row>
    <row r="132" ht="12.75" customHeight="1">
      <c r="A132" s="21" t="s">
        <v>122</v>
      </c>
      <c r="B132" s="12" t="s">
        <v>118</v>
      </c>
      <c r="C132" s="22">
        <v>0.9</v>
      </c>
      <c r="D132" s="32" t="s">
        <v>123</v>
      </c>
      <c r="E132" s="12" t="s">
        <v>95</v>
      </c>
      <c r="F132" s="22">
        <v>900.0</v>
      </c>
      <c r="G132" s="23" t="s">
        <v>65</v>
      </c>
      <c r="H132" s="24"/>
      <c r="I132" s="24"/>
      <c r="J132" s="24">
        <v>1.82</v>
      </c>
      <c r="K132" s="24"/>
      <c r="L132" s="24">
        <v>1.99</v>
      </c>
      <c r="M132" s="24"/>
      <c r="N132" s="24">
        <v>13.78</v>
      </c>
      <c r="O132" s="24"/>
      <c r="P132" s="25">
        <v>21.18</v>
      </c>
      <c r="Q132" s="26"/>
      <c r="R132" s="22"/>
      <c r="S132" s="22"/>
      <c r="T132" s="22"/>
      <c r="U132" s="22"/>
      <c r="V132" s="22"/>
      <c r="W132" s="22">
        <v>902.99</v>
      </c>
      <c r="X132" s="22">
        <v>11.736</v>
      </c>
      <c r="Y132" s="22">
        <v>31.883</v>
      </c>
      <c r="Z132" s="22">
        <v>0.191</v>
      </c>
      <c r="AA132" s="22">
        <v>24.92</v>
      </c>
      <c r="AB132" s="22">
        <v>0.148</v>
      </c>
      <c r="AC132" s="22">
        <v>1849.115</v>
      </c>
      <c r="AD132" s="22">
        <v>62.782</v>
      </c>
      <c r="AE132" s="22">
        <v>7.857</v>
      </c>
      <c r="AF132" s="22">
        <v>0.073</v>
      </c>
      <c r="AG132" s="27">
        <v>1733.025</v>
      </c>
      <c r="AH132" s="27">
        <v>77.914</v>
      </c>
      <c r="AI132" s="27">
        <v>93.661</v>
      </c>
      <c r="AJ132" s="27">
        <v>12.199</v>
      </c>
      <c r="AK132" s="27">
        <v>1616.139</v>
      </c>
      <c r="AL132" s="27">
        <v>81.904</v>
      </c>
      <c r="AM132" s="27">
        <v>831.168</v>
      </c>
      <c r="AN132" s="27">
        <v>167.777</v>
      </c>
      <c r="AO132" s="27">
        <v>1.513</v>
      </c>
      <c r="AP132" s="27">
        <v>0.199</v>
      </c>
      <c r="AQ132" s="27">
        <v>2.239</v>
      </c>
      <c r="AR132" s="12"/>
      <c r="AS132" s="12"/>
      <c r="AT132" s="12"/>
      <c r="AU132" s="12">
        <f t="shared" si="63"/>
        <v>0.0003547758285</v>
      </c>
      <c r="AV132" s="12"/>
      <c r="AW132" s="12">
        <f t="shared" si="65"/>
        <v>0.0002287356322</v>
      </c>
      <c r="AX132" s="12"/>
      <c r="AY132" s="12">
        <f t="shared" si="67"/>
        <v>1.3</v>
      </c>
      <c r="AZ132" s="12"/>
      <c r="BA132" s="12">
        <f t="shared" si="70"/>
        <v>0.4634573304</v>
      </c>
      <c r="BB132" s="28"/>
      <c r="BC132" s="28"/>
      <c r="BD132" s="28"/>
      <c r="BE132" s="28"/>
      <c r="BF132" s="28"/>
      <c r="BG132" s="28"/>
      <c r="BH132" s="28"/>
    </row>
    <row r="133" ht="12.75" customHeight="1">
      <c r="A133" s="21" t="s">
        <v>122</v>
      </c>
      <c r="B133" s="12" t="s">
        <v>126</v>
      </c>
      <c r="C133" s="22">
        <v>0.8</v>
      </c>
      <c r="D133" s="32" t="s">
        <v>123</v>
      </c>
      <c r="E133" s="12" t="s">
        <v>95</v>
      </c>
      <c r="F133" s="22">
        <v>900.0</v>
      </c>
      <c r="G133" s="23" t="s">
        <v>65</v>
      </c>
      <c r="H133" s="24"/>
      <c r="I133" s="24"/>
      <c r="J133" s="24">
        <v>0.49</v>
      </c>
      <c r="K133" s="24"/>
      <c r="L133" s="24">
        <v>2.09</v>
      </c>
      <c r="M133" s="24"/>
      <c r="N133" s="24">
        <v>1.34</v>
      </c>
      <c r="O133" s="24"/>
      <c r="P133" s="25">
        <v>23.12</v>
      </c>
      <c r="Q133" s="26"/>
      <c r="R133" s="22"/>
      <c r="S133" s="22"/>
      <c r="T133" s="22"/>
      <c r="U133" s="22"/>
      <c r="V133" s="22"/>
      <c r="W133" s="22">
        <v>902.99</v>
      </c>
      <c r="X133" s="22">
        <v>11.736</v>
      </c>
      <c r="Y133" s="22">
        <v>31.883</v>
      </c>
      <c r="Z133" s="22">
        <v>0.191</v>
      </c>
      <c r="AA133" s="22">
        <v>24.92</v>
      </c>
      <c r="AB133" s="22">
        <v>0.148</v>
      </c>
      <c r="AC133" s="22">
        <v>1849.115</v>
      </c>
      <c r="AD133" s="22">
        <v>62.782</v>
      </c>
      <c r="AE133" s="22">
        <v>7.857</v>
      </c>
      <c r="AF133" s="22">
        <v>0.073</v>
      </c>
      <c r="AG133" s="27">
        <v>1733.025</v>
      </c>
      <c r="AH133" s="27">
        <v>77.914</v>
      </c>
      <c r="AI133" s="27">
        <v>93.661</v>
      </c>
      <c r="AJ133" s="27">
        <v>12.199</v>
      </c>
      <c r="AK133" s="27">
        <v>1616.139</v>
      </c>
      <c r="AL133" s="27">
        <v>81.904</v>
      </c>
      <c r="AM133" s="27">
        <v>831.168</v>
      </c>
      <c r="AN133" s="27">
        <v>167.777</v>
      </c>
      <c r="AO133" s="27">
        <v>1.513</v>
      </c>
      <c r="AP133" s="27">
        <v>0.199</v>
      </c>
      <c r="AQ133" s="27">
        <v>2.239</v>
      </c>
      <c r="AR133" s="12"/>
      <c r="AS133" s="12"/>
      <c r="AT133" s="12"/>
      <c r="AU133" s="12">
        <f t="shared" si="63"/>
        <v>0.0000955165692</v>
      </c>
      <c r="AV133" s="12"/>
      <c r="AW133" s="12">
        <f t="shared" si="65"/>
        <v>0.0002402298851</v>
      </c>
      <c r="AX133" s="12"/>
      <c r="AY133" s="12">
        <f t="shared" si="67"/>
        <v>0.1264150943</v>
      </c>
      <c r="AZ133" s="12"/>
      <c r="BA133" s="12">
        <f t="shared" si="70"/>
        <v>0.5059080963</v>
      </c>
      <c r="BB133" s="28"/>
      <c r="BC133" s="28"/>
      <c r="BD133" s="28"/>
      <c r="BE133" s="28"/>
      <c r="BF133" s="28"/>
      <c r="BG133" s="28"/>
      <c r="BH133" s="28"/>
    </row>
    <row r="134" ht="12.75" customHeight="1">
      <c r="A134" s="21" t="s">
        <v>122</v>
      </c>
      <c r="B134" s="12" t="s">
        <v>127</v>
      </c>
      <c r="C134" s="22">
        <v>-0.2</v>
      </c>
      <c r="D134" s="32" t="s">
        <v>123</v>
      </c>
      <c r="E134" s="12" t="s">
        <v>95</v>
      </c>
      <c r="F134" s="22">
        <v>2850.0</v>
      </c>
      <c r="G134" s="23" t="s">
        <v>65</v>
      </c>
      <c r="H134" s="24"/>
      <c r="I134" s="24"/>
      <c r="J134" s="24">
        <v>0.5</v>
      </c>
      <c r="K134" s="24"/>
      <c r="L134" s="24">
        <v>2.2</v>
      </c>
      <c r="M134" s="24"/>
      <c r="N134" s="24">
        <v>1.17</v>
      </c>
      <c r="O134" s="24"/>
      <c r="P134" s="25">
        <v>21.53</v>
      </c>
      <c r="Q134" s="26"/>
      <c r="R134" s="22"/>
      <c r="S134" s="22"/>
      <c r="T134" s="22"/>
      <c r="U134" s="22"/>
      <c r="V134" s="22"/>
      <c r="W134" s="22">
        <v>2856.004</v>
      </c>
      <c r="X134" s="22">
        <v>53.733</v>
      </c>
      <c r="Y134" s="22">
        <v>31.657</v>
      </c>
      <c r="Z134" s="22">
        <v>0.11</v>
      </c>
      <c r="AA134" s="22">
        <v>24.86</v>
      </c>
      <c r="AB134" s="22">
        <v>0.134</v>
      </c>
      <c r="AC134" s="22">
        <v>2079.157</v>
      </c>
      <c r="AD134" s="22">
        <v>124.229</v>
      </c>
      <c r="AE134" s="22">
        <v>7.419</v>
      </c>
      <c r="AF134" s="22">
        <v>0.066</v>
      </c>
      <c r="AG134" s="27">
        <v>2097.067</v>
      </c>
      <c r="AH134" s="27">
        <v>111.495</v>
      </c>
      <c r="AI134" s="27">
        <v>41.772</v>
      </c>
      <c r="AJ134" s="27">
        <v>7.617</v>
      </c>
      <c r="AK134" s="27">
        <v>1978.021</v>
      </c>
      <c r="AL134" s="27">
        <v>109.508</v>
      </c>
      <c r="AM134" s="27">
        <v>2758.275</v>
      </c>
      <c r="AN134" s="27">
        <v>316.255</v>
      </c>
      <c r="AO134" s="27">
        <v>0.675</v>
      </c>
      <c r="AP134" s="27">
        <v>0.123</v>
      </c>
      <c r="AQ134" s="27">
        <v>0.999</v>
      </c>
      <c r="AR134" s="12"/>
      <c r="AS134" s="12"/>
      <c r="AT134" s="12"/>
      <c r="AU134" s="12">
        <f t="shared" si="63"/>
        <v>0.00009746588694</v>
      </c>
      <c r="AV134" s="12"/>
      <c r="AW134" s="12">
        <f t="shared" si="65"/>
        <v>0.0002528735632</v>
      </c>
      <c r="AX134" s="12"/>
      <c r="AY134" s="12">
        <f t="shared" si="67"/>
        <v>0.1103773585</v>
      </c>
      <c r="AZ134" s="12"/>
      <c r="BA134" s="12">
        <f t="shared" si="70"/>
        <v>0.4711159737</v>
      </c>
      <c r="BB134" s="28"/>
      <c r="BC134" s="28"/>
      <c r="BD134" s="28"/>
      <c r="BE134" s="28"/>
      <c r="BF134" s="28"/>
      <c r="BG134" s="28"/>
      <c r="BH134" s="28"/>
    </row>
    <row r="135" ht="12.75" customHeight="1">
      <c r="A135" s="21" t="s">
        <v>122</v>
      </c>
      <c r="B135" s="12" t="s">
        <v>128</v>
      </c>
      <c r="C135" s="12"/>
      <c r="D135" s="32" t="s">
        <v>123</v>
      </c>
      <c r="E135" s="12" t="s">
        <v>95</v>
      </c>
      <c r="F135" s="22">
        <v>2850.0</v>
      </c>
      <c r="G135" s="23" t="s">
        <v>65</v>
      </c>
      <c r="H135" s="24"/>
      <c r="I135" s="24"/>
      <c r="J135" s="24">
        <v>0.57</v>
      </c>
      <c r="K135" s="24"/>
      <c r="L135" s="24">
        <v>1.82</v>
      </c>
      <c r="M135" s="24"/>
      <c r="N135" s="24">
        <v>2.04</v>
      </c>
      <c r="O135" s="24"/>
      <c r="P135" s="25">
        <v>21.3</v>
      </c>
      <c r="Q135" s="26"/>
      <c r="R135" s="22"/>
      <c r="S135" s="22"/>
      <c r="T135" s="22"/>
      <c r="U135" s="22"/>
      <c r="V135" s="22"/>
      <c r="W135" s="22">
        <v>2856.004</v>
      </c>
      <c r="X135" s="22">
        <v>53.733</v>
      </c>
      <c r="Y135" s="22">
        <v>31.657</v>
      </c>
      <c r="Z135" s="22">
        <v>0.11</v>
      </c>
      <c r="AA135" s="22">
        <v>24.86</v>
      </c>
      <c r="AB135" s="22">
        <v>0.134</v>
      </c>
      <c r="AC135" s="22">
        <v>2079.157</v>
      </c>
      <c r="AD135" s="22">
        <v>124.229</v>
      </c>
      <c r="AE135" s="22">
        <v>7.419</v>
      </c>
      <c r="AF135" s="22">
        <v>0.066</v>
      </c>
      <c r="AG135" s="27">
        <v>2097.067</v>
      </c>
      <c r="AH135" s="27">
        <v>111.495</v>
      </c>
      <c r="AI135" s="27">
        <v>41.772</v>
      </c>
      <c r="AJ135" s="27">
        <v>7.617</v>
      </c>
      <c r="AK135" s="27">
        <v>1978.021</v>
      </c>
      <c r="AL135" s="27">
        <v>109.508</v>
      </c>
      <c r="AM135" s="27">
        <v>2758.275</v>
      </c>
      <c r="AN135" s="27">
        <v>316.255</v>
      </c>
      <c r="AO135" s="27">
        <v>0.675</v>
      </c>
      <c r="AP135" s="27">
        <v>0.123</v>
      </c>
      <c r="AQ135" s="27">
        <v>0.999</v>
      </c>
      <c r="AR135" s="12"/>
      <c r="AS135" s="12"/>
      <c r="AT135" s="12"/>
      <c r="AU135" s="12">
        <f t="shared" si="63"/>
        <v>0.0001111111111</v>
      </c>
      <c r="AV135" s="12"/>
      <c r="AW135" s="12">
        <f t="shared" si="65"/>
        <v>0.0002091954023</v>
      </c>
      <c r="AX135" s="12"/>
      <c r="AY135" s="12">
        <f t="shared" si="67"/>
        <v>0.1924528302</v>
      </c>
      <c r="AZ135" s="12"/>
      <c r="BA135" s="12">
        <f t="shared" si="70"/>
        <v>0.466083151</v>
      </c>
      <c r="BB135" s="28"/>
      <c r="BC135" s="28"/>
      <c r="BD135" s="28"/>
      <c r="BE135" s="28"/>
      <c r="BF135" s="28"/>
      <c r="BG135" s="28"/>
      <c r="BH135" s="28"/>
    </row>
    <row r="136" ht="12.75" customHeight="1">
      <c r="A136" s="21" t="s">
        <v>122</v>
      </c>
      <c r="B136" s="12" t="s">
        <v>129</v>
      </c>
      <c r="C136" s="22">
        <v>-0.7</v>
      </c>
      <c r="D136" s="32" t="s">
        <v>123</v>
      </c>
      <c r="E136" s="12" t="s">
        <v>95</v>
      </c>
      <c r="F136" s="22">
        <v>2850.0</v>
      </c>
      <c r="G136" s="23" t="s">
        <v>65</v>
      </c>
      <c r="H136" s="24"/>
      <c r="I136" s="24"/>
      <c r="J136" s="24">
        <v>0.41</v>
      </c>
      <c r="K136" s="24"/>
      <c r="L136" s="24">
        <v>1.6</v>
      </c>
      <c r="M136" s="24"/>
      <c r="N136" s="24">
        <v>1.29</v>
      </c>
      <c r="O136" s="24"/>
      <c r="P136" s="25">
        <v>25.61</v>
      </c>
      <c r="Q136" s="26"/>
      <c r="R136" s="22"/>
      <c r="S136" s="22"/>
      <c r="T136" s="22"/>
      <c r="U136" s="22"/>
      <c r="V136" s="22"/>
      <c r="W136" s="22">
        <v>2856.004</v>
      </c>
      <c r="X136" s="22">
        <v>53.733</v>
      </c>
      <c r="Y136" s="22">
        <v>31.657</v>
      </c>
      <c r="Z136" s="22">
        <v>0.11</v>
      </c>
      <c r="AA136" s="22">
        <v>24.86</v>
      </c>
      <c r="AB136" s="22">
        <v>0.134</v>
      </c>
      <c r="AC136" s="22">
        <v>2079.157</v>
      </c>
      <c r="AD136" s="22">
        <v>124.229</v>
      </c>
      <c r="AE136" s="22">
        <v>7.419</v>
      </c>
      <c r="AF136" s="22">
        <v>0.066</v>
      </c>
      <c r="AG136" s="27">
        <v>2097.067</v>
      </c>
      <c r="AH136" s="27">
        <v>111.495</v>
      </c>
      <c r="AI136" s="27">
        <v>41.772</v>
      </c>
      <c r="AJ136" s="27">
        <v>7.617</v>
      </c>
      <c r="AK136" s="27">
        <v>1978.021</v>
      </c>
      <c r="AL136" s="27">
        <v>109.508</v>
      </c>
      <c r="AM136" s="27">
        <v>2758.275</v>
      </c>
      <c r="AN136" s="27">
        <v>316.255</v>
      </c>
      <c r="AO136" s="27">
        <v>0.675</v>
      </c>
      <c r="AP136" s="27">
        <v>0.123</v>
      </c>
      <c r="AQ136" s="27">
        <v>0.999</v>
      </c>
      <c r="AR136" s="12"/>
      <c r="AS136" s="12"/>
      <c r="AT136" s="12"/>
      <c r="AU136" s="12">
        <f t="shared" si="63"/>
        <v>0.00007992202729</v>
      </c>
      <c r="AV136" s="12"/>
      <c r="AW136" s="12">
        <f t="shared" si="65"/>
        <v>0.000183908046</v>
      </c>
      <c r="AX136" s="12"/>
      <c r="AY136" s="12">
        <f t="shared" si="67"/>
        <v>0.1216981132</v>
      </c>
      <c r="AZ136" s="12"/>
      <c r="BA136" s="12">
        <f t="shared" si="70"/>
        <v>0.5603938731</v>
      </c>
      <c r="BB136" s="28"/>
      <c r="BC136" s="28"/>
      <c r="BD136" s="28"/>
      <c r="BE136" s="28"/>
      <c r="BF136" s="28"/>
      <c r="BG136" s="28"/>
      <c r="BH136" s="28"/>
    </row>
    <row r="137" ht="12.75" customHeight="1">
      <c r="A137" s="12"/>
      <c r="B137" s="12"/>
      <c r="C137" s="12"/>
      <c r="D137" s="12"/>
      <c r="E137" s="12"/>
      <c r="F137" s="12"/>
      <c r="G137" s="23"/>
      <c r="H137" s="24"/>
      <c r="I137" s="24"/>
      <c r="J137" s="24"/>
      <c r="K137" s="24"/>
      <c r="L137" s="24"/>
      <c r="M137" s="24"/>
      <c r="N137" s="24"/>
      <c r="O137" s="24"/>
      <c r="P137" s="25"/>
      <c r="Q137" s="23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28"/>
      <c r="BC137" s="28"/>
      <c r="BD137" s="28"/>
      <c r="BE137" s="28"/>
      <c r="BF137" s="28"/>
      <c r="BG137" s="28"/>
      <c r="BH137" s="28"/>
    </row>
    <row r="138" ht="12.75" customHeight="1">
      <c r="A138" s="21" t="s">
        <v>130</v>
      </c>
      <c r="B138" s="12" t="s">
        <v>131</v>
      </c>
      <c r="C138" s="12"/>
      <c r="D138" s="21" t="s">
        <v>63</v>
      </c>
      <c r="E138" s="12" t="s">
        <v>132</v>
      </c>
      <c r="F138" s="22">
        <v>400.0</v>
      </c>
      <c r="G138" s="23" t="s">
        <v>96</v>
      </c>
      <c r="H138" s="24">
        <v>46.5</v>
      </c>
      <c r="I138" s="24">
        <v>499.11</v>
      </c>
      <c r="J138" s="24"/>
      <c r="K138" s="24">
        <v>64.16</v>
      </c>
      <c r="L138" s="24">
        <v>3.18</v>
      </c>
      <c r="M138" s="29"/>
      <c r="N138" s="24">
        <v>27.2</v>
      </c>
      <c r="O138" s="24">
        <v>141.27</v>
      </c>
      <c r="P138" s="25"/>
      <c r="Q138" s="30">
        <v>39.94</v>
      </c>
      <c r="R138" s="31">
        <v>0.12</v>
      </c>
      <c r="S138" s="22"/>
      <c r="T138" s="22"/>
      <c r="U138" s="22"/>
      <c r="V138" s="22"/>
      <c r="W138" s="22">
        <v>409.254</v>
      </c>
      <c r="X138" s="22">
        <v>5.656</v>
      </c>
      <c r="Y138" s="22">
        <v>31.756</v>
      </c>
      <c r="Z138" s="22">
        <v>0.207</v>
      </c>
      <c r="AA138" s="22">
        <v>25.04</v>
      </c>
      <c r="AB138" s="22">
        <v>0.055</v>
      </c>
      <c r="AC138" s="22">
        <v>2008.232</v>
      </c>
      <c r="AD138" s="22">
        <v>56.49</v>
      </c>
      <c r="AE138" s="22">
        <v>8.194</v>
      </c>
      <c r="AF138" s="22">
        <v>0.032</v>
      </c>
      <c r="AG138" s="27">
        <v>1737.707</v>
      </c>
      <c r="AH138" s="27">
        <v>50.347</v>
      </c>
      <c r="AI138" s="27">
        <v>192.822</v>
      </c>
      <c r="AJ138" s="27">
        <v>13.545</v>
      </c>
      <c r="AK138" s="27">
        <v>1534.887</v>
      </c>
      <c r="AL138" s="27">
        <v>47.38</v>
      </c>
      <c r="AM138" s="27">
        <v>358.771</v>
      </c>
      <c r="AN138" s="27">
        <v>31.878</v>
      </c>
      <c r="AO138" s="27">
        <v>3.118</v>
      </c>
      <c r="AP138" s="27">
        <v>0.221</v>
      </c>
      <c r="AQ138" s="27">
        <v>4.615</v>
      </c>
      <c r="AR138" s="12"/>
      <c r="AS138" s="12">
        <f t="shared" ref="AS138:AS149" si="71">H138/2520</f>
        <v>0.01845238095</v>
      </c>
      <c r="AT138" s="12">
        <f t="shared" ref="AT138:AT149" si="72">I138/40500</f>
        <v>0.0123237037</v>
      </c>
      <c r="AU138" s="12"/>
      <c r="AV138" s="12">
        <f t="shared" ref="AV138:AV161" si="73">K138/0.53</f>
        <v>121.0566038</v>
      </c>
      <c r="AW138" s="12">
        <f t="shared" ref="AW138:AW161" si="74">L138/8700</f>
        <v>0.0003655172414</v>
      </c>
      <c r="AX138" s="12"/>
      <c r="AY138" s="12">
        <f t="shared" ref="AY138:AY140" si="75">N138/10.6</f>
        <v>2.566037736</v>
      </c>
      <c r="AZ138" s="12">
        <f t="shared" ref="AZ138:AZ149" si="76">O138/1300</f>
        <v>0.1086692308</v>
      </c>
      <c r="BA138" s="12"/>
      <c r="BB138" s="12">
        <v>73.95285875220681</v>
      </c>
      <c r="BC138" s="12">
        <v>9.290415600834473</v>
      </c>
      <c r="BD138" s="12">
        <v>0.6690473436402029</v>
      </c>
      <c r="BE138" s="28"/>
      <c r="BF138" s="28"/>
      <c r="BG138" s="28"/>
      <c r="BH138" s="28"/>
    </row>
    <row r="139" ht="12.75" customHeight="1">
      <c r="A139" s="21" t="s">
        <v>130</v>
      </c>
      <c r="B139" s="12" t="s">
        <v>133</v>
      </c>
      <c r="C139" s="22">
        <v>10.8</v>
      </c>
      <c r="D139" s="21" t="s">
        <v>63</v>
      </c>
      <c r="E139" s="12" t="s">
        <v>132</v>
      </c>
      <c r="F139" s="22">
        <v>400.0</v>
      </c>
      <c r="G139" s="23" t="s">
        <v>96</v>
      </c>
      <c r="H139" s="24">
        <v>41.75</v>
      </c>
      <c r="I139" s="24">
        <v>424.98</v>
      </c>
      <c r="J139" s="24"/>
      <c r="K139" s="24">
        <v>27.98</v>
      </c>
      <c r="L139" s="24">
        <v>3.1</v>
      </c>
      <c r="M139" s="24">
        <v>0.6</v>
      </c>
      <c r="N139" s="24">
        <v>20.54</v>
      </c>
      <c r="O139" s="24">
        <v>128.59</v>
      </c>
      <c r="P139" s="25"/>
      <c r="Q139" s="30">
        <v>35.07</v>
      </c>
      <c r="R139" s="22"/>
      <c r="S139" s="31">
        <v>9.33</v>
      </c>
      <c r="T139" s="31">
        <v>0.12</v>
      </c>
      <c r="U139" s="31">
        <v>1.14</v>
      </c>
      <c r="V139" s="31">
        <v>0.13</v>
      </c>
      <c r="W139" s="22">
        <v>409.254</v>
      </c>
      <c r="X139" s="22">
        <v>5.656</v>
      </c>
      <c r="Y139" s="22">
        <v>31.756</v>
      </c>
      <c r="Z139" s="22">
        <v>0.207</v>
      </c>
      <c r="AA139" s="22">
        <v>25.04</v>
      </c>
      <c r="AB139" s="22">
        <v>0.055</v>
      </c>
      <c r="AC139" s="22">
        <v>2008.232</v>
      </c>
      <c r="AD139" s="22">
        <v>56.49</v>
      </c>
      <c r="AE139" s="22">
        <v>8.194</v>
      </c>
      <c r="AF139" s="22">
        <v>0.032</v>
      </c>
      <c r="AG139" s="27">
        <v>1737.707</v>
      </c>
      <c r="AH139" s="27">
        <v>50.347</v>
      </c>
      <c r="AI139" s="27">
        <v>192.822</v>
      </c>
      <c r="AJ139" s="27">
        <v>13.545</v>
      </c>
      <c r="AK139" s="27">
        <v>1534.887</v>
      </c>
      <c r="AL139" s="27">
        <v>47.38</v>
      </c>
      <c r="AM139" s="27">
        <v>358.771</v>
      </c>
      <c r="AN139" s="27">
        <v>31.878</v>
      </c>
      <c r="AO139" s="27">
        <v>3.118</v>
      </c>
      <c r="AP139" s="27">
        <v>0.221</v>
      </c>
      <c r="AQ139" s="27">
        <v>4.615</v>
      </c>
      <c r="AR139" s="12"/>
      <c r="AS139" s="12">
        <f t="shared" si="71"/>
        <v>0.01656746032</v>
      </c>
      <c r="AT139" s="12">
        <f t="shared" si="72"/>
        <v>0.01049333333</v>
      </c>
      <c r="AU139" s="12"/>
      <c r="AV139" s="12">
        <f t="shared" si="73"/>
        <v>52.79245283</v>
      </c>
      <c r="AW139" s="12">
        <f t="shared" si="74"/>
        <v>0.0003563218391</v>
      </c>
      <c r="AX139" s="12">
        <f t="shared" ref="AX139:AX149" si="77">M139/0.06</f>
        <v>10</v>
      </c>
      <c r="AY139" s="12">
        <f t="shared" si="75"/>
        <v>1.937735849</v>
      </c>
      <c r="AZ139" s="12">
        <f t="shared" si="76"/>
        <v>0.09891538462</v>
      </c>
      <c r="BA139" s="12"/>
      <c r="BB139" s="12">
        <v>62.96945858055172</v>
      </c>
      <c r="BC139" s="12">
        <v>7.910612926175768</v>
      </c>
      <c r="BD139" s="12">
        <v>0.5696811415356235</v>
      </c>
      <c r="BE139" s="28"/>
      <c r="BF139" s="28"/>
      <c r="BG139" s="28"/>
      <c r="BH139" s="28"/>
    </row>
    <row r="140" ht="12.75" customHeight="1">
      <c r="A140" s="21" t="s">
        <v>130</v>
      </c>
      <c r="B140" s="12" t="s">
        <v>134</v>
      </c>
      <c r="C140" s="12"/>
      <c r="D140" s="21" t="s">
        <v>63</v>
      </c>
      <c r="E140" s="12" t="s">
        <v>132</v>
      </c>
      <c r="F140" s="22">
        <v>400.0</v>
      </c>
      <c r="G140" s="23" t="s">
        <v>96</v>
      </c>
      <c r="H140" s="24">
        <v>44.07</v>
      </c>
      <c r="I140" s="24">
        <v>435.86</v>
      </c>
      <c r="J140" s="24"/>
      <c r="K140" s="24">
        <v>42.42</v>
      </c>
      <c r="L140" s="24">
        <v>3.17</v>
      </c>
      <c r="M140" s="24">
        <v>1.11</v>
      </c>
      <c r="N140" s="24">
        <v>32.98</v>
      </c>
      <c r="O140" s="24">
        <v>149.49</v>
      </c>
      <c r="P140" s="25"/>
      <c r="Q140" s="30">
        <v>32.68</v>
      </c>
      <c r="R140" s="31">
        <v>0.22</v>
      </c>
      <c r="S140" s="31">
        <v>9.1</v>
      </c>
      <c r="T140" s="31">
        <v>0.09</v>
      </c>
      <c r="U140" s="31">
        <v>0.91</v>
      </c>
      <c r="V140" s="31">
        <v>0.11</v>
      </c>
      <c r="W140" s="22">
        <v>409.254</v>
      </c>
      <c r="X140" s="22">
        <v>5.656</v>
      </c>
      <c r="Y140" s="22">
        <v>31.756</v>
      </c>
      <c r="Z140" s="22">
        <v>0.207</v>
      </c>
      <c r="AA140" s="22">
        <v>25.04</v>
      </c>
      <c r="AB140" s="22">
        <v>0.055</v>
      </c>
      <c r="AC140" s="22">
        <v>2008.232</v>
      </c>
      <c r="AD140" s="22">
        <v>56.49</v>
      </c>
      <c r="AE140" s="22">
        <v>8.194</v>
      </c>
      <c r="AF140" s="22">
        <v>0.032</v>
      </c>
      <c r="AG140" s="27">
        <v>1737.707</v>
      </c>
      <c r="AH140" s="27">
        <v>50.347</v>
      </c>
      <c r="AI140" s="27">
        <v>192.822</v>
      </c>
      <c r="AJ140" s="27">
        <v>13.545</v>
      </c>
      <c r="AK140" s="27">
        <v>1534.887</v>
      </c>
      <c r="AL140" s="27">
        <v>47.38</v>
      </c>
      <c r="AM140" s="27">
        <v>358.771</v>
      </c>
      <c r="AN140" s="27">
        <v>31.878</v>
      </c>
      <c r="AO140" s="27">
        <v>3.118</v>
      </c>
      <c r="AP140" s="27">
        <v>0.221</v>
      </c>
      <c r="AQ140" s="27">
        <v>4.615</v>
      </c>
      <c r="AR140" s="12"/>
      <c r="AS140" s="12">
        <f t="shared" si="71"/>
        <v>0.01748809524</v>
      </c>
      <c r="AT140" s="12">
        <f t="shared" si="72"/>
        <v>0.01076197531</v>
      </c>
      <c r="AU140" s="12"/>
      <c r="AV140" s="12">
        <f t="shared" si="73"/>
        <v>80.03773585</v>
      </c>
      <c r="AW140" s="12">
        <f t="shared" si="74"/>
        <v>0.0003643678161</v>
      </c>
      <c r="AX140" s="12">
        <f t="shared" si="77"/>
        <v>18.5</v>
      </c>
      <c r="AY140" s="12">
        <f t="shared" si="75"/>
        <v>3.111320755</v>
      </c>
      <c r="AZ140" s="12">
        <f t="shared" si="76"/>
        <v>0.1149923077</v>
      </c>
      <c r="BA140" s="12"/>
      <c r="BB140" s="12">
        <v>64.5805608490516</v>
      </c>
      <c r="BC140" s="12">
        <v>8.113009559684738</v>
      </c>
      <c r="BD140" s="12">
        <v>0.5842566929241678</v>
      </c>
      <c r="BE140" s="28"/>
      <c r="BF140" s="28"/>
      <c r="BG140" s="28"/>
      <c r="BH140" s="28"/>
    </row>
    <row r="141" ht="12.75" customHeight="1">
      <c r="A141" s="21" t="s">
        <v>130</v>
      </c>
      <c r="B141" s="12" t="s">
        <v>135</v>
      </c>
      <c r="C141" s="22">
        <v>26.3</v>
      </c>
      <c r="D141" s="21" t="s">
        <v>63</v>
      </c>
      <c r="E141" s="12" t="s">
        <v>132</v>
      </c>
      <c r="F141" s="22">
        <v>600.0</v>
      </c>
      <c r="G141" s="23" t="s">
        <v>96</v>
      </c>
      <c r="H141" s="24">
        <v>47.86</v>
      </c>
      <c r="I141" s="24">
        <v>428.75</v>
      </c>
      <c r="J141" s="24"/>
      <c r="K141" s="24">
        <v>55.61</v>
      </c>
      <c r="L141" s="24">
        <v>3.08</v>
      </c>
      <c r="M141" s="24">
        <v>2.0</v>
      </c>
      <c r="N141" s="29"/>
      <c r="O141" s="24">
        <v>126.72</v>
      </c>
      <c r="P141" s="25"/>
      <c r="Q141" s="30">
        <v>34.57</v>
      </c>
      <c r="R141" s="22"/>
      <c r="S141" s="31">
        <v>9.28</v>
      </c>
      <c r="T141" s="31">
        <v>0.11</v>
      </c>
      <c r="U141" s="31">
        <v>1.23</v>
      </c>
      <c r="V141" s="31">
        <v>0.16</v>
      </c>
      <c r="W141" s="22">
        <v>605.668</v>
      </c>
      <c r="X141" s="22">
        <v>7.259</v>
      </c>
      <c r="Y141" s="22">
        <v>31.733</v>
      </c>
      <c r="Z141" s="22">
        <v>0.118</v>
      </c>
      <c r="AA141" s="22">
        <v>24.96</v>
      </c>
      <c r="AB141" s="22">
        <v>0.152</v>
      </c>
      <c r="AC141" s="22">
        <v>1986.627</v>
      </c>
      <c r="AD141" s="22">
        <v>127.329</v>
      </c>
      <c r="AE141" s="22">
        <v>8.053</v>
      </c>
      <c r="AF141" s="22">
        <v>0.06</v>
      </c>
      <c r="AG141" s="27">
        <v>1786.068</v>
      </c>
      <c r="AH141" s="27">
        <v>100.706</v>
      </c>
      <c r="AI141" s="27">
        <v>148.133</v>
      </c>
      <c r="AJ141" s="27">
        <v>25.858</v>
      </c>
      <c r="AK141" s="27">
        <v>1623.233</v>
      </c>
      <c r="AL141" s="27">
        <v>82.961</v>
      </c>
      <c r="AM141" s="27">
        <v>526.252</v>
      </c>
      <c r="AN141" s="27">
        <v>67.866</v>
      </c>
      <c r="AO141" s="27">
        <v>2.395</v>
      </c>
      <c r="AP141" s="27">
        <v>0.42</v>
      </c>
      <c r="AQ141" s="27">
        <v>3.545</v>
      </c>
      <c r="AR141" s="12"/>
      <c r="AS141" s="12">
        <f t="shared" si="71"/>
        <v>0.01899206349</v>
      </c>
      <c r="AT141" s="12">
        <f t="shared" si="72"/>
        <v>0.01058641975</v>
      </c>
      <c r="AU141" s="12"/>
      <c r="AV141" s="12">
        <f t="shared" si="73"/>
        <v>104.9245283</v>
      </c>
      <c r="AW141" s="12">
        <f t="shared" si="74"/>
        <v>0.0003540229885</v>
      </c>
      <c r="AX141" s="12">
        <f t="shared" si="77"/>
        <v>33.33333333</v>
      </c>
      <c r="AY141" s="12"/>
      <c r="AZ141" s="12">
        <f t="shared" si="76"/>
        <v>0.09747692308</v>
      </c>
      <c r="BA141" s="12"/>
      <c r="BB141" s="12">
        <v>86.10842530266002</v>
      </c>
      <c r="BC141" s="12">
        <v>7.858082829365185</v>
      </c>
      <c r="BD141" s="12">
        <v>0.6456403928670045</v>
      </c>
      <c r="BE141" s="28"/>
      <c r="BF141" s="28"/>
      <c r="BG141" s="28"/>
      <c r="BH141" s="28"/>
    </row>
    <row r="142" ht="12.75" customHeight="1">
      <c r="A142" s="21" t="s">
        <v>130</v>
      </c>
      <c r="B142" s="12" t="s">
        <v>136</v>
      </c>
      <c r="C142" s="22">
        <v>10.0</v>
      </c>
      <c r="D142" s="21" t="s">
        <v>63</v>
      </c>
      <c r="E142" s="12" t="s">
        <v>132</v>
      </c>
      <c r="F142" s="22">
        <v>600.0</v>
      </c>
      <c r="G142" s="23" t="s">
        <v>96</v>
      </c>
      <c r="H142" s="24">
        <v>43.7</v>
      </c>
      <c r="I142" s="24">
        <v>440.3</v>
      </c>
      <c r="J142" s="24"/>
      <c r="K142" s="24">
        <v>90.45</v>
      </c>
      <c r="L142" s="24">
        <v>3.02</v>
      </c>
      <c r="M142" s="24">
        <v>1.8</v>
      </c>
      <c r="N142" s="29"/>
      <c r="O142" s="24">
        <v>162.14</v>
      </c>
      <c r="P142" s="25"/>
      <c r="Q142" s="26"/>
      <c r="R142" s="22"/>
      <c r="S142" s="22"/>
      <c r="T142" s="22"/>
      <c r="U142" s="22"/>
      <c r="V142" s="22"/>
      <c r="W142" s="22">
        <v>605.668</v>
      </c>
      <c r="X142" s="22">
        <v>7.259</v>
      </c>
      <c r="Y142" s="22">
        <v>31.733</v>
      </c>
      <c r="Z142" s="22">
        <v>0.118</v>
      </c>
      <c r="AA142" s="22">
        <v>24.96</v>
      </c>
      <c r="AB142" s="22">
        <v>0.152</v>
      </c>
      <c r="AC142" s="22">
        <v>1986.627</v>
      </c>
      <c r="AD142" s="22">
        <v>127.329</v>
      </c>
      <c r="AE142" s="22">
        <v>8.053</v>
      </c>
      <c r="AF142" s="22">
        <v>0.06</v>
      </c>
      <c r="AG142" s="27">
        <v>1786.068</v>
      </c>
      <c r="AH142" s="27">
        <v>100.706</v>
      </c>
      <c r="AI142" s="27">
        <v>148.133</v>
      </c>
      <c r="AJ142" s="27">
        <v>25.858</v>
      </c>
      <c r="AK142" s="27">
        <v>1623.233</v>
      </c>
      <c r="AL142" s="27">
        <v>82.961</v>
      </c>
      <c r="AM142" s="27">
        <v>526.252</v>
      </c>
      <c r="AN142" s="27">
        <v>67.866</v>
      </c>
      <c r="AO142" s="27">
        <v>2.395</v>
      </c>
      <c r="AP142" s="27">
        <v>0.42</v>
      </c>
      <c r="AQ142" s="27">
        <v>3.545</v>
      </c>
      <c r="AR142" s="12"/>
      <c r="AS142" s="12">
        <f t="shared" si="71"/>
        <v>0.01734126984</v>
      </c>
      <c r="AT142" s="12">
        <f t="shared" si="72"/>
        <v>0.01087160494</v>
      </c>
      <c r="AU142" s="12"/>
      <c r="AV142" s="12">
        <f t="shared" si="73"/>
        <v>170.6603774</v>
      </c>
      <c r="AW142" s="12">
        <f t="shared" si="74"/>
        <v>0.0003471264368</v>
      </c>
      <c r="AX142" s="12">
        <f t="shared" si="77"/>
        <v>30</v>
      </c>
      <c r="AY142" s="12"/>
      <c r="AZ142" s="12">
        <f t="shared" si="76"/>
        <v>0.1247230769</v>
      </c>
      <c r="BA142" s="12"/>
      <c r="BB142" s="12">
        <v>88.42933516738155</v>
      </c>
      <c r="BC142" s="12">
        <v>8.069884425926366</v>
      </c>
      <c r="BD142" s="12">
        <v>0.6630425593983373</v>
      </c>
      <c r="BE142" s="28"/>
      <c r="BF142" s="28"/>
      <c r="BG142" s="28"/>
      <c r="BH142" s="28"/>
    </row>
    <row r="143" ht="12.75" customHeight="1">
      <c r="A143" s="21" t="s">
        <v>130</v>
      </c>
      <c r="B143" s="12" t="s">
        <v>137</v>
      </c>
      <c r="C143" s="22">
        <v>22.4</v>
      </c>
      <c r="D143" s="21" t="s">
        <v>63</v>
      </c>
      <c r="E143" s="12" t="s">
        <v>132</v>
      </c>
      <c r="F143" s="22">
        <v>600.0</v>
      </c>
      <c r="G143" s="23" t="s">
        <v>96</v>
      </c>
      <c r="H143" s="24">
        <v>49.8</v>
      </c>
      <c r="I143" s="24">
        <v>469.01</v>
      </c>
      <c r="J143" s="24"/>
      <c r="K143" s="24">
        <v>70.31</v>
      </c>
      <c r="L143" s="24">
        <v>3.24</v>
      </c>
      <c r="M143" s="24">
        <v>2.21</v>
      </c>
      <c r="N143" s="29"/>
      <c r="O143" s="24">
        <v>122.29</v>
      </c>
      <c r="P143" s="25"/>
      <c r="Q143" s="30">
        <v>36.92</v>
      </c>
      <c r="R143" s="22"/>
      <c r="S143" s="31">
        <v>9.59</v>
      </c>
      <c r="T143" s="31">
        <v>0.18</v>
      </c>
      <c r="U143" s="31">
        <v>1.54</v>
      </c>
      <c r="V143" s="31">
        <v>0.22</v>
      </c>
      <c r="W143" s="22">
        <v>605.668</v>
      </c>
      <c r="X143" s="22">
        <v>7.259</v>
      </c>
      <c r="Y143" s="22">
        <v>31.733</v>
      </c>
      <c r="Z143" s="22">
        <v>0.118</v>
      </c>
      <c r="AA143" s="22">
        <v>24.96</v>
      </c>
      <c r="AB143" s="22">
        <v>0.152</v>
      </c>
      <c r="AC143" s="22">
        <v>1986.627</v>
      </c>
      <c r="AD143" s="22">
        <v>127.329</v>
      </c>
      <c r="AE143" s="22">
        <v>8.053</v>
      </c>
      <c r="AF143" s="22">
        <v>0.06</v>
      </c>
      <c r="AG143" s="27">
        <v>1786.068</v>
      </c>
      <c r="AH143" s="27">
        <v>100.706</v>
      </c>
      <c r="AI143" s="27">
        <v>148.133</v>
      </c>
      <c r="AJ143" s="27">
        <v>25.858</v>
      </c>
      <c r="AK143" s="27">
        <v>1623.233</v>
      </c>
      <c r="AL143" s="27">
        <v>82.961</v>
      </c>
      <c r="AM143" s="27">
        <v>526.252</v>
      </c>
      <c r="AN143" s="27">
        <v>67.866</v>
      </c>
      <c r="AO143" s="27">
        <v>2.395</v>
      </c>
      <c r="AP143" s="27">
        <v>0.42</v>
      </c>
      <c r="AQ143" s="27">
        <v>3.545</v>
      </c>
      <c r="AR143" s="12"/>
      <c r="AS143" s="12">
        <f t="shared" si="71"/>
        <v>0.01976190476</v>
      </c>
      <c r="AT143" s="12">
        <f t="shared" si="72"/>
        <v>0.01158049383</v>
      </c>
      <c r="AU143" s="12"/>
      <c r="AV143" s="12">
        <f t="shared" si="73"/>
        <v>132.6603774</v>
      </c>
      <c r="AW143" s="12">
        <f t="shared" si="74"/>
        <v>0.0003724137931</v>
      </c>
      <c r="AX143" s="12">
        <f t="shared" si="77"/>
        <v>36.83333333</v>
      </c>
      <c r="AY143" s="12"/>
      <c r="AZ143" s="12">
        <f t="shared" si="76"/>
        <v>0.09406923077</v>
      </c>
      <c r="BA143" s="12"/>
      <c r="BB143" s="12">
        <v>94.19360709416678</v>
      </c>
      <c r="BC143" s="12">
        <v>8.595920363669423</v>
      </c>
      <c r="BD143" s="12">
        <v>0.7062630314754975</v>
      </c>
      <c r="BE143" s="28"/>
      <c r="BF143" s="28"/>
      <c r="BG143" s="28"/>
      <c r="BH143" s="28"/>
    </row>
    <row r="144" ht="12.75" customHeight="1">
      <c r="A144" s="21" t="s">
        <v>130</v>
      </c>
      <c r="B144" s="12" t="s">
        <v>138</v>
      </c>
      <c r="C144" s="12"/>
      <c r="D144" s="21" t="s">
        <v>63</v>
      </c>
      <c r="E144" s="12" t="s">
        <v>132</v>
      </c>
      <c r="F144" s="22">
        <v>900.0</v>
      </c>
      <c r="G144" s="23" t="s">
        <v>96</v>
      </c>
      <c r="H144" s="24">
        <v>51.68</v>
      </c>
      <c r="I144" s="24">
        <v>462.33</v>
      </c>
      <c r="J144" s="24"/>
      <c r="K144" s="24">
        <v>47.97</v>
      </c>
      <c r="L144" s="24">
        <v>3.29</v>
      </c>
      <c r="M144" s="24">
        <v>1.26</v>
      </c>
      <c r="N144" s="24">
        <v>31.2</v>
      </c>
      <c r="O144" s="24">
        <v>117.2</v>
      </c>
      <c r="P144" s="25"/>
      <c r="Q144" s="30">
        <v>30.62</v>
      </c>
      <c r="R144" s="31">
        <v>0.15</v>
      </c>
      <c r="S144" s="31">
        <v>8.94</v>
      </c>
      <c r="T144" s="31">
        <v>0.07</v>
      </c>
      <c r="U144" s="31">
        <v>1.03</v>
      </c>
      <c r="V144" s="31">
        <v>0.09</v>
      </c>
      <c r="W144" s="22">
        <v>902.99</v>
      </c>
      <c r="X144" s="22">
        <v>11.736</v>
      </c>
      <c r="Y144" s="22">
        <v>31.543</v>
      </c>
      <c r="Z144" s="22">
        <v>0.155</v>
      </c>
      <c r="AA144" s="22">
        <v>25.08</v>
      </c>
      <c r="AB144" s="22">
        <v>0.164</v>
      </c>
      <c r="AC144" s="22">
        <v>2043.545</v>
      </c>
      <c r="AD144" s="22">
        <v>53.209</v>
      </c>
      <c r="AE144" s="22">
        <v>7.906</v>
      </c>
      <c r="AF144" s="22">
        <v>0.029</v>
      </c>
      <c r="AG144" s="27">
        <v>1902.533</v>
      </c>
      <c r="AH144" s="27">
        <v>45.911</v>
      </c>
      <c r="AI144" s="27">
        <v>113.784</v>
      </c>
      <c r="AJ144" s="27">
        <v>7.942</v>
      </c>
      <c r="AK144" s="27">
        <v>1766.395</v>
      </c>
      <c r="AL144" s="27">
        <v>40.952</v>
      </c>
      <c r="AM144" s="27">
        <v>802.18</v>
      </c>
      <c r="AN144" s="27">
        <v>48.374</v>
      </c>
      <c r="AO144" s="27">
        <v>1.843</v>
      </c>
      <c r="AP144" s="27">
        <v>0.129</v>
      </c>
      <c r="AQ144" s="27">
        <v>2.727</v>
      </c>
      <c r="AR144" s="12"/>
      <c r="AS144" s="12">
        <f t="shared" si="71"/>
        <v>0.02050793651</v>
      </c>
      <c r="AT144" s="12">
        <f t="shared" si="72"/>
        <v>0.01141555556</v>
      </c>
      <c r="AU144" s="12"/>
      <c r="AV144" s="12">
        <f t="shared" si="73"/>
        <v>90.50943396</v>
      </c>
      <c r="AW144" s="12">
        <f t="shared" si="74"/>
        <v>0.0003781609195</v>
      </c>
      <c r="AX144" s="12">
        <f t="shared" si="77"/>
        <v>21</v>
      </c>
      <c r="AY144" s="12">
        <f t="shared" ref="AY144:AY152" si="78">N144/10.6</f>
        <v>2.943396226</v>
      </c>
      <c r="AZ144" s="12">
        <f t="shared" si="76"/>
        <v>0.09015384615</v>
      </c>
      <c r="BA144" s="12"/>
      <c r="BB144" s="12">
        <v>133.77573543823846</v>
      </c>
      <c r="BC144" s="12">
        <v>8.617290176378742</v>
      </c>
      <c r="BD144" s="12">
        <v>0.8078488647201104</v>
      </c>
      <c r="BE144" s="28"/>
      <c r="BF144" s="28"/>
      <c r="BG144" s="28"/>
      <c r="BH144" s="28"/>
    </row>
    <row r="145" ht="12.75" customHeight="1">
      <c r="A145" s="21" t="s">
        <v>130</v>
      </c>
      <c r="B145" s="12" t="s">
        <v>139</v>
      </c>
      <c r="C145" s="22">
        <v>5.0</v>
      </c>
      <c r="D145" s="21" t="s">
        <v>63</v>
      </c>
      <c r="E145" s="12" t="s">
        <v>132</v>
      </c>
      <c r="F145" s="22">
        <v>900.0</v>
      </c>
      <c r="G145" s="23" t="s">
        <v>96</v>
      </c>
      <c r="H145" s="24">
        <v>39.8</v>
      </c>
      <c r="I145" s="24">
        <v>515.72</v>
      </c>
      <c r="J145" s="24"/>
      <c r="K145" s="24">
        <v>42.38</v>
      </c>
      <c r="L145" s="24">
        <v>2.82</v>
      </c>
      <c r="M145" s="24">
        <v>0.6</v>
      </c>
      <c r="N145" s="24">
        <v>21.89</v>
      </c>
      <c r="O145" s="24">
        <v>143.6</v>
      </c>
      <c r="P145" s="25"/>
      <c r="Q145" s="30">
        <v>41.64</v>
      </c>
      <c r="R145" s="31">
        <v>0.47</v>
      </c>
      <c r="S145" s="22"/>
      <c r="T145" s="22"/>
      <c r="U145" s="22"/>
      <c r="V145" s="22"/>
      <c r="W145" s="22">
        <v>902.99</v>
      </c>
      <c r="X145" s="22">
        <v>11.736</v>
      </c>
      <c r="Y145" s="22">
        <v>31.543</v>
      </c>
      <c r="Z145" s="22">
        <v>0.155</v>
      </c>
      <c r="AA145" s="22">
        <v>25.08</v>
      </c>
      <c r="AB145" s="22">
        <v>0.164</v>
      </c>
      <c r="AC145" s="22">
        <v>2043.545</v>
      </c>
      <c r="AD145" s="22">
        <v>53.209</v>
      </c>
      <c r="AE145" s="22">
        <v>7.906</v>
      </c>
      <c r="AF145" s="22">
        <v>0.029</v>
      </c>
      <c r="AG145" s="27">
        <v>1902.533</v>
      </c>
      <c r="AH145" s="27">
        <v>45.911</v>
      </c>
      <c r="AI145" s="27">
        <v>113.784</v>
      </c>
      <c r="AJ145" s="27">
        <v>7.942</v>
      </c>
      <c r="AK145" s="27">
        <v>1766.395</v>
      </c>
      <c r="AL145" s="27">
        <v>40.952</v>
      </c>
      <c r="AM145" s="27">
        <v>802.18</v>
      </c>
      <c r="AN145" s="27">
        <v>48.374</v>
      </c>
      <c r="AO145" s="27">
        <v>1.843</v>
      </c>
      <c r="AP145" s="27">
        <v>0.129</v>
      </c>
      <c r="AQ145" s="27">
        <v>2.727</v>
      </c>
      <c r="AR145" s="12"/>
      <c r="AS145" s="12">
        <f t="shared" si="71"/>
        <v>0.01579365079</v>
      </c>
      <c r="AT145" s="12">
        <f t="shared" si="72"/>
        <v>0.01273382716</v>
      </c>
      <c r="AU145" s="12"/>
      <c r="AV145" s="12">
        <f t="shared" si="73"/>
        <v>79.96226415</v>
      </c>
      <c r="AW145" s="12">
        <f t="shared" si="74"/>
        <v>0.000324137931</v>
      </c>
      <c r="AX145" s="12">
        <f t="shared" si="77"/>
        <v>10</v>
      </c>
      <c r="AY145" s="12">
        <f t="shared" si="78"/>
        <v>2.06509434</v>
      </c>
      <c r="AZ145" s="12">
        <f t="shared" si="76"/>
        <v>0.1104615385</v>
      </c>
      <c r="BA145" s="12"/>
      <c r="BB145" s="12">
        <v>149.22428746647762</v>
      </c>
      <c r="BC145" s="12">
        <v>9.612423226450309</v>
      </c>
      <c r="BD145" s="12">
        <v>0.9011400372686954</v>
      </c>
      <c r="BE145" s="28"/>
      <c r="BF145" s="28"/>
      <c r="BG145" s="28"/>
      <c r="BH145" s="28"/>
    </row>
    <row r="146" ht="12.75" customHeight="1">
      <c r="A146" s="21" t="s">
        <v>130</v>
      </c>
      <c r="B146" s="12" t="s">
        <v>140</v>
      </c>
      <c r="C146" s="22">
        <v>17.0</v>
      </c>
      <c r="D146" s="21" t="s">
        <v>63</v>
      </c>
      <c r="E146" s="12" t="s">
        <v>132</v>
      </c>
      <c r="F146" s="22">
        <v>900.0</v>
      </c>
      <c r="G146" s="23" t="s">
        <v>96</v>
      </c>
      <c r="H146" s="24">
        <v>47.21</v>
      </c>
      <c r="I146" s="24">
        <v>417.03</v>
      </c>
      <c r="J146" s="24"/>
      <c r="K146" s="24">
        <v>70.56</v>
      </c>
      <c r="L146" s="24">
        <v>3.11</v>
      </c>
      <c r="M146" s="24">
        <v>1.2</v>
      </c>
      <c r="N146" s="24">
        <v>38.33</v>
      </c>
      <c r="O146" s="24">
        <v>128.31</v>
      </c>
      <c r="P146" s="25"/>
      <c r="Q146" s="30">
        <v>32.74</v>
      </c>
      <c r="R146" s="22"/>
      <c r="S146" s="31">
        <v>9.1</v>
      </c>
      <c r="T146" s="31">
        <v>0.09</v>
      </c>
      <c r="U146" s="31">
        <v>1.19</v>
      </c>
      <c r="V146" s="31">
        <v>0.1</v>
      </c>
      <c r="W146" s="22">
        <v>902.99</v>
      </c>
      <c r="X146" s="22">
        <v>11.736</v>
      </c>
      <c r="Y146" s="22">
        <v>31.543</v>
      </c>
      <c r="Z146" s="22">
        <v>0.155</v>
      </c>
      <c r="AA146" s="22">
        <v>25.08</v>
      </c>
      <c r="AB146" s="22">
        <v>0.164</v>
      </c>
      <c r="AC146" s="22">
        <v>2043.545</v>
      </c>
      <c r="AD146" s="22">
        <v>53.209</v>
      </c>
      <c r="AE146" s="22">
        <v>7.906</v>
      </c>
      <c r="AF146" s="22">
        <v>0.029</v>
      </c>
      <c r="AG146" s="27">
        <v>1902.533</v>
      </c>
      <c r="AH146" s="27">
        <v>45.911</v>
      </c>
      <c r="AI146" s="27">
        <v>113.784</v>
      </c>
      <c r="AJ146" s="27">
        <v>7.942</v>
      </c>
      <c r="AK146" s="27">
        <v>1766.395</v>
      </c>
      <c r="AL146" s="27">
        <v>40.952</v>
      </c>
      <c r="AM146" s="27">
        <v>802.18</v>
      </c>
      <c r="AN146" s="27">
        <v>48.374</v>
      </c>
      <c r="AO146" s="27">
        <v>1.843</v>
      </c>
      <c r="AP146" s="27">
        <v>0.129</v>
      </c>
      <c r="AQ146" s="27">
        <v>2.727</v>
      </c>
      <c r="AR146" s="12"/>
      <c r="AS146" s="12">
        <f t="shared" si="71"/>
        <v>0.01873412698</v>
      </c>
      <c r="AT146" s="12">
        <f t="shared" si="72"/>
        <v>0.01029703704</v>
      </c>
      <c r="AU146" s="12"/>
      <c r="AV146" s="12">
        <f t="shared" si="73"/>
        <v>133.1320755</v>
      </c>
      <c r="AW146" s="12">
        <f t="shared" si="74"/>
        <v>0.0003574712644</v>
      </c>
      <c r="AX146" s="12">
        <f t="shared" si="77"/>
        <v>20</v>
      </c>
      <c r="AY146" s="12">
        <f t="shared" si="78"/>
        <v>3.616037736</v>
      </c>
      <c r="AZ146" s="12">
        <f t="shared" si="76"/>
        <v>0.0987</v>
      </c>
      <c r="BA146" s="12"/>
      <c r="BB146" s="12">
        <v>120.6681785605363</v>
      </c>
      <c r="BC146" s="12">
        <v>7.772954536970533</v>
      </c>
      <c r="BD146" s="12">
        <v>0.7286945628714419</v>
      </c>
      <c r="BE146" s="28"/>
      <c r="BF146" s="28"/>
      <c r="BG146" s="28"/>
      <c r="BH146" s="28"/>
    </row>
    <row r="147" ht="12.75" customHeight="1">
      <c r="A147" s="21" t="s">
        <v>130</v>
      </c>
      <c r="B147" s="12" t="s">
        <v>141</v>
      </c>
      <c r="C147" s="12"/>
      <c r="D147" s="21" t="s">
        <v>63</v>
      </c>
      <c r="E147" s="12" t="s">
        <v>132</v>
      </c>
      <c r="F147" s="22">
        <v>2850.0</v>
      </c>
      <c r="G147" s="23" t="s">
        <v>96</v>
      </c>
      <c r="H147" s="24">
        <v>39.65</v>
      </c>
      <c r="I147" s="24">
        <v>339.65</v>
      </c>
      <c r="J147" s="24"/>
      <c r="K147" s="24">
        <v>92.59</v>
      </c>
      <c r="L147" s="24">
        <v>3.0</v>
      </c>
      <c r="M147" s="24">
        <v>1.56</v>
      </c>
      <c r="N147" s="24">
        <v>20.14</v>
      </c>
      <c r="O147" s="24">
        <v>162.39</v>
      </c>
      <c r="P147" s="25"/>
      <c r="Q147" s="30">
        <v>24.7</v>
      </c>
      <c r="R147" s="31">
        <v>0.42</v>
      </c>
      <c r="S147" s="31">
        <v>8.55</v>
      </c>
      <c r="T147" s="31">
        <v>0.06</v>
      </c>
      <c r="U147" s="31">
        <v>1.06</v>
      </c>
      <c r="V147" s="31">
        <v>0.08</v>
      </c>
      <c r="W147" s="22">
        <v>2856.004</v>
      </c>
      <c r="X147" s="22">
        <v>53.733</v>
      </c>
      <c r="Y147" s="22">
        <v>31.781</v>
      </c>
      <c r="Z147" s="22">
        <v>0.258</v>
      </c>
      <c r="AA147" s="22">
        <v>24.88</v>
      </c>
      <c r="AB147" s="22">
        <v>0.13</v>
      </c>
      <c r="AC147" s="22">
        <v>2353.725</v>
      </c>
      <c r="AD147" s="22">
        <v>37.017</v>
      </c>
      <c r="AE147" s="22">
        <v>7.494</v>
      </c>
      <c r="AF147" s="22">
        <v>0.022</v>
      </c>
      <c r="AG147" s="27">
        <v>2350.141</v>
      </c>
      <c r="AH147" s="27">
        <v>33.21</v>
      </c>
      <c r="AI147" s="27">
        <v>55.398</v>
      </c>
      <c r="AJ147" s="27">
        <v>3.055</v>
      </c>
      <c r="AK147" s="27">
        <v>2222.159</v>
      </c>
      <c r="AL147" s="27">
        <v>32.121</v>
      </c>
      <c r="AM147" s="27">
        <v>2593.452</v>
      </c>
      <c r="AN147" s="27">
        <v>106.082</v>
      </c>
      <c r="AO147" s="27">
        <v>0.895</v>
      </c>
      <c r="AP147" s="27">
        <v>0.05</v>
      </c>
      <c r="AQ147" s="27">
        <v>1.325</v>
      </c>
      <c r="AR147" s="12"/>
      <c r="AS147" s="12">
        <f t="shared" si="71"/>
        <v>0.01573412698</v>
      </c>
      <c r="AT147" s="12">
        <f t="shared" si="72"/>
        <v>0.008386419753</v>
      </c>
      <c r="AU147" s="12"/>
      <c r="AV147" s="12">
        <f t="shared" si="73"/>
        <v>174.6981132</v>
      </c>
      <c r="AW147" s="12">
        <f t="shared" si="74"/>
        <v>0.0003448275862</v>
      </c>
      <c r="AX147" s="12">
        <f t="shared" si="77"/>
        <v>26</v>
      </c>
      <c r="AY147" s="12">
        <f t="shared" si="78"/>
        <v>1.9</v>
      </c>
      <c r="AZ147" s="12">
        <f t="shared" si="76"/>
        <v>0.1249153846</v>
      </c>
      <c r="BA147" s="12"/>
      <c r="BB147" s="12">
        <v>285.74362678295876</v>
      </c>
      <c r="BC147" s="12">
        <v>7.123534110980516</v>
      </c>
      <c r="BD147" s="12">
        <v>0.9570804944517909</v>
      </c>
      <c r="BE147" s="28"/>
      <c r="BF147" s="28"/>
      <c r="BG147" s="28"/>
      <c r="BH147" s="28"/>
    </row>
    <row r="148" ht="12.75" customHeight="1">
      <c r="A148" s="21" t="s">
        <v>130</v>
      </c>
      <c r="B148" s="12" t="s">
        <v>142</v>
      </c>
      <c r="C148" s="22">
        <v>1.3</v>
      </c>
      <c r="D148" s="21" t="s">
        <v>63</v>
      </c>
      <c r="E148" s="12" t="s">
        <v>132</v>
      </c>
      <c r="F148" s="22">
        <v>2850.0</v>
      </c>
      <c r="G148" s="23" t="s">
        <v>96</v>
      </c>
      <c r="H148" s="24">
        <v>45.51</v>
      </c>
      <c r="I148" s="24">
        <v>346.35</v>
      </c>
      <c r="J148" s="24"/>
      <c r="K148" s="24">
        <v>131.36</v>
      </c>
      <c r="L148" s="24">
        <v>3.61</v>
      </c>
      <c r="M148" s="24">
        <v>1.7</v>
      </c>
      <c r="N148" s="24">
        <v>23.94</v>
      </c>
      <c r="O148" s="24">
        <v>157.2</v>
      </c>
      <c r="P148" s="25"/>
      <c r="Q148" s="30">
        <v>24.47</v>
      </c>
      <c r="R148" s="31">
        <v>0.35</v>
      </c>
      <c r="S148" s="31">
        <v>8.54</v>
      </c>
      <c r="T148" s="31">
        <v>0.07</v>
      </c>
      <c r="U148" s="31">
        <v>1.05</v>
      </c>
      <c r="V148" s="31">
        <v>0.08</v>
      </c>
      <c r="W148" s="22">
        <v>2856.004</v>
      </c>
      <c r="X148" s="22">
        <v>53.733</v>
      </c>
      <c r="Y148" s="22">
        <v>31.781</v>
      </c>
      <c r="Z148" s="22">
        <v>0.258</v>
      </c>
      <c r="AA148" s="22">
        <v>24.88</v>
      </c>
      <c r="AB148" s="22">
        <v>0.13</v>
      </c>
      <c r="AC148" s="22">
        <v>2353.725</v>
      </c>
      <c r="AD148" s="22">
        <v>37.017</v>
      </c>
      <c r="AE148" s="22">
        <v>7.494</v>
      </c>
      <c r="AF148" s="22">
        <v>0.022</v>
      </c>
      <c r="AG148" s="27">
        <v>2350.141</v>
      </c>
      <c r="AH148" s="27">
        <v>33.21</v>
      </c>
      <c r="AI148" s="27">
        <v>55.398</v>
      </c>
      <c r="AJ148" s="27">
        <v>3.055</v>
      </c>
      <c r="AK148" s="27">
        <v>2222.159</v>
      </c>
      <c r="AL148" s="27">
        <v>32.121</v>
      </c>
      <c r="AM148" s="27">
        <v>2593.452</v>
      </c>
      <c r="AN148" s="27">
        <v>106.082</v>
      </c>
      <c r="AO148" s="27">
        <v>0.895</v>
      </c>
      <c r="AP148" s="27">
        <v>0.05</v>
      </c>
      <c r="AQ148" s="27">
        <v>1.325</v>
      </c>
      <c r="AR148" s="12"/>
      <c r="AS148" s="12">
        <f t="shared" si="71"/>
        <v>0.01805952381</v>
      </c>
      <c r="AT148" s="12">
        <f t="shared" si="72"/>
        <v>0.008551851852</v>
      </c>
      <c r="AU148" s="12"/>
      <c r="AV148" s="12">
        <f t="shared" si="73"/>
        <v>247.8490566</v>
      </c>
      <c r="AW148" s="12">
        <f t="shared" si="74"/>
        <v>0.0004149425287</v>
      </c>
      <c r="AX148" s="12">
        <f t="shared" si="77"/>
        <v>28.33333333</v>
      </c>
      <c r="AY148" s="12">
        <f t="shared" si="78"/>
        <v>2.258490566</v>
      </c>
      <c r="AZ148" s="12">
        <f t="shared" si="76"/>
        <v>0.1209230769</v>
      </c>
      <c r="BA148" s="12"/>
      <c r="BB148" s="12">
        <v>291.3830639047303</v>
      </c>
      <c r="BC148" s="12">
        <v>7.264124202720979</v>
      </c>
      <c r="BD148" s="12">
        <v>0.9759694381167864</v>
      </c>
      <c r="BE148" s="28"/>
      <c r="BF148" s="28"/>
      <c r="BG148" s="28"/>
      <c r="BH148" s="28"/>
    </row>
    <row r="149" ht="12.75" customHeight="1">
      <c r="A149" s="21" t="s">
        <v>130</v>
      </c>
      <c r="B149" s="12" t="s">
        <v>143</v>
      </c>
      <c r="C149" s="12"/>
      <c r="D149" s="21" t="s">
        <v>63</v>
      </c>
      <c r="E149" s="12" t="s">
        <v>132</v>
      </c>
      <c r="F149" s="22">
        <v>2850.0</v>
      </c>
      <c r="G149" s="23" t="s">
        <v>96</v>
      </c>
      <c r="H149" s="24">
        <v>47.2</v>
      </c>
      <c r="I149" s="24">
        <v>325.92</v>
      </c>
      <c r="J149" s="24"/>
      <c r="K149" s="24">
        <v>119.24</v>
      </c>
      <c r="L149" s="24">
        <v>3.34</v>
      </c>
      <c r="M149" s="24">
        <v>1.05</v>
      </c>
      <c r="N149" s="24">
        <v>23.96</v>
      </c>
      <c r="O149" s="24">
        <v>148.34</v>
      </c>
      <c r="P149" s="25"/>
      <c r="Q149" s="30">
        <v>26.2</v>
      </c>
      <c r="R149" s="31">
        <v>0.59</v>
      </c>
      <c r="S149" s="31">
        <v>8.65</v>
      </c>
      <c r="T149" s="31">
        <v>0.06</v>
      </c>
      <c r="U149" s="31">
        <v>1.16</v>
      </c>
      <c r="V149" s="31">
        <v>0.08</v>
      </c>
      <c r="W149" s="22">
        <v>2856.004</v>
      </c>
      <c r="X149" s="22">
        <v>53.733</v>
      </c>
      <c r="Y149" s="22">
        <v>31.781</v>
      </c>
      <c r="Z149" s="22">
        <v>0.258</v>
      </c>
      <c r="AA149" s="22">
        <v>24.88</v>
      </c>
      <c r="AB149" s="22">
        <v>0.13</v>
      </c>
      <c r="AC149" s="22">
        <v>2353.725</v>
      </c>
      <c r="AD149" s="22">
        <v>37.017</v>
      </c>
      <c r="AE149" s="22">
        <v>7.494</v>
      </c>
      <c r="AF149" s="22">
        <v>0.022</v>
      </c>
      <c r="AG149" s="27">
        <v>2350.141</v>
      </c>
      <c r="AH149" s="27">
        <v>33.21</v>
      </c>
      <c r="AI149" s="27">
        <v>55.398</v>
      </c>
      <c r="AJ149" s="27">
        <v>3.055</v>
      </c>
      <c r="AK149" s="27">
        <v>2222.159</v>
      </c>
      <c r="AL149" s="27">
        <v>32.121</v>
      </c>
      <c r="AM149" s="27">
        <v>2593.452</v>
      </c>
      <c r="AN149" s="27">
        <v>106.082</v>
      </c>
      <c r="AO149" s="27">
        <v>0.895</v>
      </c>
      <c r="AP149" s="27">
        <v>0.05</v>
      </c>
      <c r="AQ149" s="27">
        <v>1.325</v>
      </c>
      <c r="AR149" s="12"/>
      <c r="AS149" s="12">
        <f t="shared" si="71"/>
        <v>0.01873015873</v>
      </c>
      <c r="AT149" s="12">
        <f t="shared" si="72"/>
        <v>0.008047407407</v>
      </c>
      <c r="AU149" s="12"/>
      <c r="AV149" s="12">
        <f t="shared" si="73"/>
        <v>224.9811321</v>
      </c>
      <c r="AW149" s="12">
        <f t="shared" si="74"/>
        <v>0.000383908046</v>
      </c>
      <c r="AX149" s="12">
        <f t="shared" si="77"/>
        <v>17.5</v>
      </c>
      <c r="AY149" s="12">
        <f t="shared" si="78"/>
        <v>2.260377358</v>
      </c>
      <c r="AZ149" s="12">
        <f t="shared" si="76"/>
        <v>0.1141076923</v>
      </c>
      <c r="BA149" s="12"/>
      <c r="BB149" s="12">
        <v>274.19159830063165</v>
      </c>
      <c r="BC149" s="12">
        <v>6.8355442444300305</v>
      </c>
      <c r="BD149" s="12">
        <v>0.9183876939989403</v>
      </c>
      <c r="BE149" s="28"/>
      <c r="BF149" s="28"/>
      <c r="BG149" s="28"/>
      <c r="BH149" s="28"/>
    </row>
    <row r="150" ht="12.75" customHeight="1">
      <c r="A150" s="21" t="s">
        <v>130</v>
      </c>
      <c r="B150" s="12" t="s">
        <v>131</v>
      </c>
      <c r="C150" s="12"/>
      <c r="D150" s="21" t="s">
        <v>63</v>
      </c>
      <c r="E150" s="12" t="s">
        <v>132</v>
      </c>
      <c r="F150" s="22">
        <v>400.0</v>
      </c>
      <c r="G150" s="23" t="s">
        <v>65</v>
      </c>
      <c r="H150" s="24"/>
      <c r="I150" s="24"/>
      <c r="J150" s="24">
        <v>277.27</v>
      </c>
      <c r="K150" s="24">
        <v>65.03</v>
      </c>
      <c r="L150" s="24">
        <v>3.31</v>
      </c>
      <c r="M150" s="24"/>
      <c r="N150" s="24">
        <v>21.58</v>
      </c>
      <c r="O150" s="24"/>
      <c r="P150" s="25">
        <v>16.71</v>
      </c>
      <c r="Q150" s="30">
        <v>39.94</v>
      </c>
      <c r="R150" s="31">
        <v>0.12</v>
      </c>
      <c r="S150" s="22"/>
      <c r="T150" s="22"/>
      <c r="U150" s="22"/>
      <c r="V150" s="22"/>
      <c r="W150" s="22">
        <v>409.254</v>
      </c>
      <c r="X150" s="22">
        <v>5.656</v>
      </c>
      <c r="Y150" s="22">
        <v>31.756</v>
      </c>
      <c r="Z150" s="22">
        <v>0.207</v>
      </c>
      <c r="AA150" s="22">
        <v>25.04</v>
      </c>
      <c r="AB150" s="22">
        <v>0.055</v>
      </c>
      <c r="AC150" s="22">
        <v>2008.232</v>
      </c>
      <c r="AD150" s="22">
        <v>56.49</v>
      </c>
      <c r="AE150" s="22">
        <v>8.194</v>
      </c>
      <c r="AF150" s="22">
        <v>0.032</v>
      </c>
      <c r="AG150" s="27">
        <v>1737.707</v>
      </c>
      <c r="AH150" s="27">
        <v>50.347</v>
      </c>
      <c r="AI150" s="27">
        <v>192.822</v>
      </c>
      <c r="AJ150" s="27">
        <v>13.545</v>
      </c>
      <c r="AK150" s="27">
        <v>1534.887</v>
      </c>
      <c r="AL150" s="27">
        <v>47.38</v>
      </c>
      <c r="AM150" s="27">
        <v>358.771</v>
      </c>
      <c r="AN150" s="27">
        <v>31.878</v>
      </c>
      <c r="AO150" s="27">
        <v>3.118</v>
      </c>
      <c r="AP150" s="27">
        <v>0.221</v>
      </c>
      <c r="AQ150" s="27">
        <v>4.615</v>
      </c>
      <c r="AR150" s="12"/>
      <c r="AS150" s="12"/>
      <c r="AT150" s="12"/>
      <c r="AU150" s="12">
        <f t="shared" ref="AU150:AU161" si="79">J150/5130</f>
        <v>0.05404873294</v>
      </c>
      <c r="AV150" s="12">
        <f t="shared" si="73"/>
        <v>122.6981132</v>
      </c>
      <c r="AW150" s="12">
        <f t="shared" si="74"/>
        <v>0.0003804597701</v>
      </c>
      <c r="AX150" s="12"/>
      <c r="AY150" s="12">
        <f t="shared" si="78"/>
        <v>2.035849057</v>
      </c>
      <c r="AZ150" s="12"/>
      <c r="BA150" s="12">
        <f t="shared" ref="BA150:BA161" si="80">P150/45.7</f>
        <v>0.3656455142</v>
      </c>
      <c r="BB150" s="28"/>
      <c r="BC150" s="28"/>
      <c r="BD150" s="28"/>
      <c r="BE150" s="28"/>
      <c r="BF150" s="28"/>
      <c r="BG150" s="28"/>
      <c r="BH150" s="28"/>
    </row>
    <row r="151" ht="12.75" customHeight="1">
      <c r="A151" s="21" t="s">
        <v>130</v>
      </c>
      <c r="B151" s="12" t="s">
        <v>133</v>
      </c>
      <c r="C151" s="22">
        <v>10.8</v>
      </c>
      <c r="D151" s="21" t="s">
        <v>63</v>
      </c>
      <c r="E151" s="12" t="s">
        <v>132</v>
      </c>
      <c r="F151" s="22">
        <v>400.0</v>
      </c>
      <c r="G151" s="23" t="s">
        <v>65</v>
      </c>
      <c r="H151" s="24"/>
      <c r="I151" s="24"/>
      <c r="J151" s="24">
        <v>271.3</v>
      </c>
      <c r="K151" s="24">
        <v>31.71</v>
      </c>
      <c r="L151" s="24">
        <v>3.18</v>
      </c>
      <c r="M151" s="24"/>
      <c r="N151" s="24">
        <v>17.22</v>
      </c>
      <c r="O151" s="24"/>
      <c r="P151" s="25">
        <v>14.91</v>
      </c>
      <c r="Q151" s="30">
        <v>35.07</v>
      </c>
      <c r="R151" s="22"/>
      <c r="S151" s="31">
        <v>9.33</v>
      </c>
      <c r="T151" s="31">
        <v>0.12</v>
      </c>
      <c r="U151" s="31">
        <v>1.14</v>
      </c>
      <c r="V151" s="31">
        <v>0.13</v>
      </c>
      <c r="W151" s="22">
        <v>409.254</v>
      </c>
      <c r="X151" s="22">
        <v>5.656</v>
      </c>
      <c r="Y151" s="22">
        <v>31.756</v>
      </c>
      <c r="Z151" s="22">
        <v>0.207</v>
      </c>
      <c r="AA151" s="22">
        <v>25.04</v>
      </c>
      <c r="AB151" s="22">
        <v>0.055</v>
      </c>
      <c r="AC151" s="22">
        <v>2008.232</v>
      </c>
      <c r="AD151" s="22">
        <v>56.49</v>
      </c>
      <c r="AE151" s="22">
        <v>8.194</v>
      </c>
      <c r="AF151" s="22">
        <v>0.032</v>
      </c>
      <c r="AG151" s="27">
        <v>1737.707</v>
      </c>
      <c r="AH151" s="27">
        <v>50.347</v>
      </c>
      <c r="AI151" s="27">
        <v>192.822</v>
      </c>
      <c r="AJ151" s="27">
        <v>13.545</v>
      </c>
      <c r="AK151" s="27">
        <v>1534.887</v>
      </c>
      <c r="AL151" s="27">
        <v>47.38</v>
      </c>
      <c r="AM151" s="27">
        <v>358.771</v>
      </c>
      <c r="AN151" s="27">
        <v>31.878</v>
      </c>
      <c r="AO151" s="27">
        <v>3.118</v>
      </c>
      <c r="AP151" s="27">
        <v>0.221</v>
      </c>
      <c r="AQ151" s="27">
        <v>4.615</v>
      </c>
      <c r="AR151" s="12"/>
      <c r="AS151" s="12"/>
      <c r="AT151" s="12"/>
      <c r="AU151" s="12">
        <f t="shared" si="79"/>
        <v>0.05288499025</v>
      </c>
      <c r="AV151" s="12">
        <f t="shared" si="73"/>
        <v>59.83018868</v>
      </c>
      <c r="AW151" s="12">
        <f t="shared" si="74"/>
        <v>0.0003655172414</v>
      </c>
      <c r="AX151" s="12"/>
      <c r="AY151" s="12">
        <f t="shared" si="78"/>
        <v>1.624528302</v>
      </c>
      <c r="AZ151" s="12"/>
      <c r="BA151" s="12">
        <f t="shared" si="80"/>
        <v>0.3262582057</v>
      </c>
      <c r="BB151" s="28"/>
      <c r="BC151" s="28"/>
      <c r="BD151" s="28"/>
      <c r="BE151" s="28"/>
      <c r="BF151" s="28"/>
      <c r="BG151" s="28"/>
      <c r="BH151" s="28"/>
    </row>
    <row r="152" ht="12.75" customHeight="1">
      <c r="A152" s="21" t="s">
        <v>130</v>
      </c>
      <c r="B152" s="12" t="s">
        <v>134</v>
      </c>
      <c r="C152" s="12"/>
      <c r="D152" s="21" t="s">
        <v>63</v>
      </c>
      <c r="E152" s="12" t="s">
        <v>132</v>
      </c>
      <c r="F152" s="22">
        <v>400.0</v>
      </c>
      <c r="G152" s="23" t="s">
        <v>65</v>
      </c>
      <c r="H152" s="24"/>
      <c r="I152" s="24"/>
      <c r="J152" s="24">
        <v>249.46</v>
      </c>
      <c r="K152" s="24">
        <v>43.76</v>
      </c>
      <c r="L152" s="24">
        <v>3.29</v>
      </c>
      <c r="M152" s="24"/>
      <c r="N152" s="24">
        <v>26.6</v>
      </c>
      <c r="O152" s="24"/>
      <c r="P152" s="25">
        <v>15.83</v>
      </c>
      <c r="Q152" s="30">
        <v>32.68</v>
      </c>
      <c r="R152" s="31">
        <v>0.22</v>
      </c>
      <c r="S152" s="31">
        <v>9.1</v>
      </c>
      <c r="T152" s="31">
        <v>0.09</v>
      </c>
      <c r="U152" s="31">
        <v>0.91</v>
      </c>
      <c r="V152" s="31">
        <v>0.11</v>
      </c>
      <c r="W152" s="22">
        <v>409.254</v>
      </c>
      <c r="X152" s="22">
        <v>5.656</v>
      </c>
      <c r="Y152" s="22">
        <v>31.756</v>
      </c>
      <c r="Z152" s="22">
        <v>0.207</v>
      </c>
      <c r="AA152" s="22">
        <v>25.04</v>
      </c>
      <c r="AB152" s="22">
        <v>0.055</v>
      </c>
      <c r="AC152" s="22">
        <v>2008.232</v>
      </c>
      <c r="AD152" s="22">
        <v>56.49</v>
      </c>
      <c r="AE152" s="22">
        <v>8.194</v>
      </c>
      <c r="AF152" s="22">
        <v>0.032</v>
      </c>
      <c r="AG152" s="27">
        <v>1737.707</v>
      </c>
      <c r="AH152" s="27">
        <v>50.347</v>
      </c>
      <c r="AI152" s="27">
        <v>192.822</v>
      </c>
      <c r="AJ152" s="27">
        <v>13.545</v>
      </c>
      <c r="AK152" s="27">
        <v>1534.887</v>
      </c>
      <c r="AL152" s="27">
        <v>47.38</v>
      </c>
      <c r="AM152" s="27">
        <v>358.771</v>
      </c>
      <c r="AN152" s="27">
        <v>31.878</v>
      </c>
      <c r="AO152" s="27">
        <v>3.118</v>
      </c>
      <c r="AP152" s="27">
        <v>0.221</v>
      </c>
      <c r="AQ152" s="27">
        <v>4.615</v>
      </c>
      <c r="AR152" s="12"/>
      <c r="AS152" s="12"/>
      <c r="AT152" s="12"/>
      <c r="AU152" s="12">
        <f t="shared" si="79"/>
        <v>0.04862768031</v>
      </c>
      <c r="AV152" s="12">
        <f t="shared" si="73"/>
        <v>82.56603774</v>
      </c>
      <c r="AW152" s="12">
        <f t="shared" si="74"/>
        <v>0.0003781609195</v>
      </c>
      <c r="AX152" s="12"/>
      <c r="AY152" s="12">
        <f t="shared" si="78"/>
        <v>2.509433962</v>
      </c>
      <c r="AZ152" s="12"/>
      <c r="BA152" s="12">
        <f t="shared" si="80"/>
        <v>0.3463894967</v>
      </c>
      <c r="BB152" s="28"/>
      <c r="BC152" s="28"/>
      <c r="BD152" s="28"/>
      <c r="BE152" s="28"/>
      <c r="BF152" s="28"/>
      <c r="BG152" s="28"/>
      <c r="BH152" s="28"/>
    </row>
    <row r="153" ht="12.75" customHeight="1">
      <c r="A153" s="21" t="s">
        <v>130</v>
      </c>
      <c r="B153" s="12" t="s">
        <v>135</v>
      </c>
      <c r="C153" s="22">
        <v>26.3</v>
      </c>
      <c r="D153" s="21" t="s">
        <v>63</v>
      </c>
      <c r="E153" s="12" t="s">
        <v>132</v>
      </c>
      <c r="F153" s="22">
        <v>600.0</v>
      </c>
      <c r="G153" s="23" t="s">
        <v>65</v>
      </c>
      <c r="H153" s="24"/>
      <c r="I153" s="24"/>
      <c r="J153" s="24">
        <v>276.39</v>
      </c>
      <c r="K153" s="24">
        <v>61.97</v>
      </c>
      <c r="L153" s="24">
        <v>3.2</v>
      </c>
      <c r="M153" s="24"/>
      <c r="N153" s="29"/>
      <c r="O153" s="24"/>
      <c r="P153" s="25">
        <v>14.75</v>
      </c>
      <c r="Q153" s="30">
        <v>34.57</v>
      </c>
      <c r="R153" s="22"/>
      <c r="S153" s="31">
        <v>9.28</v>
      </c>
      <c r="T153" s="31">
        <v>0.11</v>
      </c>
      <c r="U153" s="31">
        <v>1.23</v>
      </c>
      <c r="V153" s="31">
        <v>0.16</v>
      </c>
      <c r="W153" s="22">
        <v>605.668</v>
      </c>
      <c r="X153" s="22">
        <v>7.259</v>
      </c>
      <c r="Y153" s="22">
        <v>31.733</v>
      </c>
      <c r="Z153" s="22">
        <v>0.118</v>
      </c>
      <c r="AA153" s="22">
        <v>24.96</v>
      </c>
      <c r="AB153" s="22">
        <v>0.152</v>
      </c>
      <c r="AC153" s="22">
        <v>1986.627</v>
      </c>
      <c r="AD153" s="22">
        <v>127.329</v>
      </c>
      <c r="AE153" s="22">
        <v>8.053</v>
      </c>
      <c r="AF153" s="22">
        <v>0.06</v>
      </c>
      <c r="AG153" s="27">
        <v>1786.068</v>
      </c>
      <c r="AH153" s="27">
        <v>100.706</v>
      </c>
      <c r="AI153" s="27">
        <v>148.133</v>
      </c>
      <c r="AJ153" s="27">
        <v>25.858</v>
      </c>
      <c r="AK153" s="27">
        <v>1623.233</v>
      </c>
      <c r="AL153" s="27">
        <v>82.961</v>
      </c>
      <c r="AM153" s="27">
        <v>526.252</v>
      </c>
      <c r="AN153" s="27">
        <v>67.866</v>
      </c>
      <c r="AO153" s="27">
        <v>2.395</v>
      </c>
      <c r="AP153" s="27">
        <v>0.42</v>
      </c>
      <c r="AQ153" s="27">
        <v>3.545</v>
      </c>
      <c r="AR153" s="12"/>
      <c r="AS153" s="12"/>
      <c r="AT153" s="12"/>
      <c r="AU153" s="12">
        <f t="shared" si="79"/>
        <v>0.05387719298</v>
      </c>
      <c r="AV153" s="12">
        <f t="shared" si="73"/>
        <v>116.9245283</v>
      </c>
      <c r="AW153" s="12">
        <f t="shared" si="74"/>
        <v>0.000367816092</v>
      </c>
      <c r="AX153" s="12"/>
      <c r="AY153" s="12"/>
      <c r="AZ153" s="12"/>
      <c r="BA153" s="12">
        <f t="shared" si="80"/>
        <v>0.3227571116</v>
      </c>
      <c r="BB153" s="28"/>
      <c r="BC153" s="28"/>
      <c r="BD153" s="28"/>
      <c r="BE153" s="28"/>
      <c r="BF153" s="28"/>
      <c r="BG153" s="28"/>
      <c r="BH153" s="28"/>
    </row>
    <row r="154" ht="12.75" customHeight="1">
      <c r="A154" s="21" t="s">
        <v>130</v>
      </c>
      <c r="B154" s="12" t="s">
        <v>136</v>
      </c>
      <c r="C154" s="22">
        <v>10.0</v>
      </c>
      <c r="D154" s="21" t="s">
        <v>63</v>
      </c>
      <c r="E154" s="12" t="s">
        <v>132</v>
      </c>
      <c r="F154" s="22">
        <v>600.0</v>
      </c>
      <c r="G154" s="23" t="s">
        <v>65</v>
      </c>
      <c r="H154" s="24"/>
      <c r="I154" s="24"/>
      <c r="J154" s="24">
        <v>268.28</v>
      </c>
      <c r="K154" s="24">
        <v>93.89</v>
      </c>
      <c r="L154" s="24">
        <v>3.16</v>
      </c>
      <c r="M154" s="24"/>
      <c r="N154" s="29"/>
      <c r="O154" s="24"/>
      <c r="P154" s="25">
        <v>15.75</v>
      </c>
      <c r="Q154" s="26"/>
      <c r="R154" s="22"/>
      <c r="S154" s="22"/>
      <c r="T154" s="22"/>
      <c r="U154" s="22"/>
      <c r="V154" s="22"/>
      <c r="W154" s="22">
        <v>605.668</v>
      </c>
      <c r="X154" s="22">
        <v>7.259</v>
      </c>
      <c r="Y154" s="22">
        <v>31.733</v>
      </c>
      <c r="Z154" s="22">
        <v>0.118</v>
      </c>
      <c r="AA154" s="22">
        <v>24.96</v>
      </c>
      <c r="AB154" s="22">
        <v>0.152</v>
      </c>
      <c r="AC154" s="22">
        <v>1986.627</v>
      </c>
      <c r="AD154" s="22">
        <v>127.329</v>
      </c>
      <c r="AE154" s="22">
        <v>8.053</v>
      </c>
      <c r="AF154" s="22">
        <v>0.06</v>
      </c>
      <c r="AG154" s="27">
        <v>1786.068</v>
      </c>
      <c r="AH154" s="27">
        <v>100.706</v>
      </c>
      <c r="AI154" s="27">
        <v>148.133</v>
      </c>
      <c r="AJ154" s="27">
        <v>25.858</v>
      </c>
      <c r="AK154" s="27">
        <v>1623.233</v>
      </c>
      <c r="AL154" s="27">
        <v>82.961</v>
      </c>
      <c r="AM154" s="27">
        <v>526.252</v>
      </c>
      <c r="AN154" s="27">
        <v>67.866</v>
      </c>
      <c r="AO154" s="27">
        <v>2.395</v>
      </c>
      <c r="AP154" s="27">
        <v>0.42</v>
      </c>
      <c r="AQ154" s="27">
        <v>3.545</v>
      </c>
      <c r="AR154" s="12"/>
      <c r="AS154" s="12"/>
      <c r="AT154" s="12"/>
      <c r="AU154" s="12">
        <f t="shared" si="79"/>
        <v>0.0522962963</v>
      </c>
      <c r="AV154" s="12">
        <f t="shared" si="73"/>
        <v>177.1509434</v>
      </c>
      <c r="AW154" s="12">
        <f t="shared" si="74"/>
        <v>0.0003632183908</v>
      </c>
      <c r="AX154" s="12"/>
      <c r="AY154" s="12"/>
      <c r="AZ154" s="12"/>
      <c r="BA154" s="12">
        <f t="shared" si="80"/>
        <v>0.3446389497</v>
      </c>
      <c r="BB154" s="28"/>
      <c r="BC154" s="28"/>
      <c r="BD154" s="28"/>
      <c r="BE154" s="28"/>
      <c r="BF154" s="28"/>
      <c r="BG154" s="28"/>
      <c r="BH154" s="28"/>
    </row>
    <row r="155" ht="12.75" customHeight="1">
      <c r="A155" s="21" t="s">
        <v>130</v>
      </c>
      <c r="B155" s="12" t="s">
        <v>137</v>
      </c>
      <c r="C155" s="22">
        <v>22.4</v>
      </c>
      <c r="D155" s="21" t="s">
        <v>63</v>
      </c>
      <c r="E155" s="12" t="s">
        <v>132</v>
      </c>
      <c r="F155" s="22">
        <v>600.0</v>
      </c>
      <c r="G155" s="23" t="s">
        <v>65</v>
      </c>
      <c r="H155" s="24"/>
      <c r="I155" s="24"/>
      <c r="J155" s="24">
        <v>277.52</v>
      </c>
      <c r="K155" s="24">
        <v>74.36</v>
      </c>
      <c r="L155" s="24">
        <v>3.47</v>
      </c>
      <c r="M155" s="24"/>
      <c r="N155" s="29"/>
      <c r="O155" s="24"/>
      <c r="P155" s="25">
        <v>17.38</v>
      </c>
      <c r="Q155" s="30">
        <v>36.92</v>
      </c>
      <c r="R155" s="22"/>
      <c r="S155" s="31">
        <v>9.59</v>
      </c>
      <c r="T155" s="31">
        <v>0.18</v>
      </c>
      <c r="U155" s="31">
        <v>1.54</v>
      </c>
      <c r="V155" s="31">
        <v>0.22</v>
      </c>
      <c r="W155" s="22">
        <v>605.668</v>
      </c>
      <c r="X155" s="22">
        <v>7.259</v>
      </c>
      <c r="Y155" s="22">
        <v>31.733</v>
      </c>
      <c r="Z155" s="22">
        <v>0.118</v>
      </c>
      <c r="AA155" s="22">
        <v>24.96</v>
      </c>
      <c r="AB155" s="22">
        <v>0.152</v>
      </c>
      <c r="AC155" s="22">
        <v>1986.627</v>
      </c>
      <c r="AD155" s="22">
        <v>127.329</v>
      </c>
      <c r="AE155" s="22">
        <v>8.053</v>
      </c>
      <c r="AF155" s="22">
        <v>0.06</v>
      </c>
      <c r="AG155" s="27">
        <v>1786.068</v>
      </c>
      <c r="AH155" s="27">
        <v>100.706</v>
      </c>
      <c r="AI155" s="27">
        <v>148.133</v>
      </c>
      <c r="AJ155" s="27">
        <v>25.858</v>
      </c>
      <c r="AK155" s="27">
        <v>1623.233</v>
      </c>
      <c r="AL155" s="27">
        <v>82.961</v>
      </c>
      <c r="AM155" s="27">
        <v>526.252</v>
      </c>
      <c r="AN155" s="27">
        <v>67.866</v>
      </c>
      <c r="AO155" s="27">
        <v>2.395</v>
      </c>
      <c r="AP155" s="27">
        <v>0.42</v>
      </c>
      <c r="AQ155" s="27">
        <v>3.545</v>
      </c>
      <c r="AR155" s="12"/>
      <c r="AS155" s="12"/>
      <c r="AT155" s="12"/>
      <c r="AU155" s="12">
        <f t="shared" si="79"/>
        <v>0.05409746589</v>
      </c>
      <c r="AV155" s="12">
        <f t="shared" si="73"/>
        <v>140.3018868</v>
      </c>
      <c r="AW155" s="12">
        <f t="shared" si="74"/>
        <v>0.0003988505747</v>
      </c>
      <c r="AX155" s="12"/>
      <c r="AY155" s="12"/>
      <c r="AZ155" s="12"/>
      <c r="BA155" s="12">
        <f t="shared" si="80"/>
        <v>0.3803063457</v>
      </c>
      <c r="BB155" s="28"/>
      <c r="BC155" s="28"/>
      <c r="BD155" s="28"/>
      <c r="BE155" s="28"/>
      <c r="BF155" s="28"/>
      <c r="BG155" s="28"/>
      <c r="BH155" s="28"/>
    </row>
    <row r="156" ht="12.75" customHeight="1">
      <c r="A156" s="21" t="s">
        <v>130</v>
      </c>
      <c r="B156" s="12" t="s">
        <v>138</v>
      </c>
      <c r="C156" s="12"/>
      <c r="D156" s="21" t="s">
        <v>63</v>
      </c>
      <c r="E156" s="12" t="s">
        <v>132</v>
      </c>
      <c r="F156" s="22">
        <v>900.0</v>
      </c>
      <c r="G156" s="23" t="s">
        <v>65</v>
      </c>
      <c r="H156" s="24"/>
      <c r="I156" s="24"/>
      <c r="J156" s="24">
        <v>266.17</v>
      </c>
      <c r="K156" s="24">
        <v>51.33</v>
      </c>
      <c r="L156" s="24">
        <v>3.41</v>
      </c>
      <c r="M156" s="24"/>
      <c r="N156" s="24">
        <v>24.44</v>
      </c>
      <c r="O156" s="24"/>
      <c r="P156" s="25">
        <v>16.94</v>
      </c>
      <c r="Q156" s="30">
        <v>30.62</v>
      </c>
      <c r="R156" s="31">
        <v>0.15</v>
      </c>
      <c r="S156" s="31">
        <v>8.94</v>
      </c>
      <c r="T156" s="31">
        <v>0.07</v>
      </c>
      <c r="U156" s="31">
        <v>1.03</v>
      </c>
      <c r="V156" s="31">
        <v>0.09</v>
      </c>
      <c r="W156" s="22">
        <v>902.99</v>
      </c>
      <c r="X156" s="22">
        <v>11.736</v>
      </c>
      <c r="Y156" s="22">
        <v>31.543</v>
      </c>
      <c r="Z156" s="22">
        <v>0.155</v>
      </c>
      <c r="AA156" s="22">
        <v>25.08</v>
      </c>
      <c r="AB156" s="22">
        <v>0.164</v>
      </c>
      <c r="AC156" s="22">
        <v>2043.545</v>
      </c>
      <c r="AD156" s="22">
        <v>53.209</v>
      </c>
      <c r="AE156" s="22">
        <v>7.906</v>
      </c>
      <c r="AF156" s="22">
        <v>0.029</v>
      </c>
      <c r="AG156" s="27">
        <v>1902.533</v>
      </c>
      <c r="AH156" s="27">
        <v>45.911</v>
      </c>
      <c r="AI156" s="27">
        <v>113.784</v>
      </c>
      <c r="AJ156" s="27">
        <v>7.942</v>
      </c>
      <c r="AK156" s="27">
        <v>1766.395</v>
      </c>
      <c r="AL156" s="27">
        <v>40.952</v>
      </c>
      <c r="AM156" s="27">
        <v>802.18</v>
      </c>
      <c r="AN156" s="27">
        <v>48.374</v>
      </c>
      <c r="AO156" s="27">
        <v>1.843</v>
      </c>
      <c r="AP156" s="27">
        <v>0.129</v>
      </c>
      <c r="AQ156" s="27">
        <v>2.727</v>
      </c>
      <c r="AR156" s="12"/>
      <c r="AS156" s="12"/>
      <c r="AT156" s="12"/>
      <c r="AU156" s="12">
        <f t="shared" si="79"/>
        <v>0.05188499025</v>
      </c>
      <c r="AV156" s="12">
        <f t="shared" si="73"/>
        <v>96.8490566</v>
      </c>
      <c r="AW156" s="12">
        <f t="shared" si="74"/>
        <v>0.000391954023</v>
      </c>
      <c r="AX156" s="12"/>
      <c r="AY156" s="12">
        <f t="shared" ref="AY156:AY161" si="81">N156/10.6</f>
        <v>2.305660377</v>
      </c>
      <c r="AZ156" s="12"/>
      <c r="BA156" s="12">
        <f t="shared" si="80"/>
        <v>0.370678337</v>
      </c>
      <c r="BB156" s="28"/>
      <c r="BC156" s="28"/>
      <c r="BD156" s="28"/>
      <c r="BE156" s="28"/>
      <c r="BF156" s="28"/>
      <c r="BG156" s="28"/>
      <c r="BH156" s="28"/>
    </row>
    <row r="157" ht="12.75" customHeight="1">
      <c r="A157" s="21" t="s">
        <v>130</v>
      </c>
      <c r="B157" s="12" t="s">
        <v>139</v>
      </c>
      <c r="C157" s="22">
        <v>5.0</v>
      </c>
      <c r="D157" s="21" t="s">
        <v>63</v>
      </c>
      <c r="E157" s="12" t="s">
        <v>132</v>
      </c>
      <c r="F157" s="22">
        <v>900.0</v>
      </c>
      <c r="G157" s="23" t="s">
        <v>65</v>
      </c>
      <c r="H157" s="24"/>
      <c r="I157" s="24"/>
      <c r="J157" s="24">
        <v>270.53</v>
      </c>
      <c r="K157" s="24">
        <v>45.7</v>
      </c>
      <c r="L157" s="24">
        <v>2.91</v>
      </c>
      <c r="M157" s="24"/>
      <c r="N157" s="24">
        <v>17.63</v>
      </c>
      <c r="O157" s="24"/>
      <c r="P157" s="25">
        <v>14.79</v>
      </c>
      <c r="Q157" s="30">
        <v>41.64</v>
      </c>
      <c r="R157" s="31">
        <v>0.47</v>
      </c>
      <c r="S157" s="22"/>
      <c r="T157" s="22"/>
      <c r="U157" s="22"/>
      <c r="V157" s="22"/>
      <c r="W157" s="22">
        <v>902.99</v>
      </c>
      <c r="X157" s="22">
        <v>11.736</v>
      </c>
      <c r="Y157" s="22">
        <v>31.543</v>
      </c>
      <c r="Z157" s="22">
        <v>0.155</v>
      </c>
      <c r="AA157" s="22">
        <v>25.08</v>
      </c>
      <c r="AB157" s="22">
        <v>0.164</v>
      </c>
      <c r="AC157" s="22">
        <v>2043.545</v>
      </c>
      <c r="AD157" s="22">
        <v>53.209</v>
      </c>
      <c r="AE157" s="22">
        <v>7.906</v>
      </c>
      <c r="AF157" s="22">
        <v>0.029</v>
      </c>
      <c r="AG157" s="27">
        <v>1902.533</v>
      </c>
      <c r="AH157" s="27">
        <v>45.911</v>
      </c>
      <c r="AI157" s="27">
        <v>113.784</v>
      </c>
      <c r="AJ157" s="27">
        <v>7.942</v>
      </c>
      <c r="AK157" s="27">
        <v>1766.395</v>
      </c>
      <c r="AL157" s="27">
        <v>40.952</v>
      </c>
      <c r="AM157" s="27">
        <v>802.18</v>
      </c>
      <c r="AN157" s="27">
        <v>48.374</v>
      </c>
      <c r="AO157" s="27">
        <v>1.843</v>
      </c>
      <c r="AP157" s="27">
        <v>0.129</v>
      </c>
      <c r="AQ157" s="27">
        <v>2.727</v>
      </c>
      <c r="AR157" s="12"/>
      <c r="AS157" s="12"/>
      <c r="AT157" s="12"/>
      <c r="AU157" s="12">
        <f t="shared" si="79"/>
        <v>0.05273489279</v>
      </c>
      <c r="AV157" s="12">
        <f t="shared" si="73"/>
        <v>86.22641509</v>
      </c>
      <c r="AW157" s="12">
        <f t="shared" si="74"/>
        <v>0.0003344827586</v>
      </c>
      <c r="AX157" s="12"/>
      <c r="AY157" s="12">
        <f t="shared" si="81"/>
        <v>1.663207547</v>
      </c>
      <c r="AZ157" s="12"/>
      <c r="BA157" s="12">
        <f t="shared" si="80"/>
        <v>0.3236323851</v>
      </c>
      <c r="BB157" s="28"/>
      <c r="BC157" s="28"/>
      <c r="BD157" s="28"/>
      <c r="BE157" s="28"/>
      <c r="BF157" s="28"/>
      <c r="BG157" s="28"/>
      <c r="BH157" s="28"/>
    </row>
    <row r="158" ht="12.75" customHeight="1">
      <c r="A158" s="21" t="s">
        <v>130</v>
      </c>
      <c r="B158" s="12" t="s">
        <v>140</v>
      </c>
      <c r="C158" s="22">
        <v>17.0</v>
      </c>
      <c r="D158" s="21" t="s">
        <v>63</v>
      </c>
      <c r="E158" s="12" t="s">
        <v>132</v>
      </c>
      <c r="F158" s="22">
        <v>900.0</v>
      </c>
      <c r="G158" s="23" t="s">
        <v>65</v>
      </c>
      <c r="H158" s="24"/>
      <c r="I158" s="24"/>
      <c r="J158" s="24">
        <v>255.85</v>
      </c>
      <c r="K158" s="24">
        <v>78.94</v>
      </c>
      <c r="L158" s="24">
        <v>3.21</v>
      </c>
      <c r="M158" s="24"/>
      <c r="N158" s="24">
        <v>28.99</v>
      </c>
      <c r="O158" s="24"/>
      <c r="P158" s="25">
        <v>15.7</v>
      </c>
      <c r="Q158" s="30">
        <v>32.74</v>
      </c>
      <c r="R158" s="22"/>
      <c r="S158" s="31">
        <v>9.1</v>
      </c>
      <c r="T158" s="31">
        <v>0.09</v>
      </c>
      <c r="U158" s="31">
        <v>1.19</v>
      </c>
      <c r="V158" s="31">
        <v>0.1</v>
      </c>
      <c r="W158" s="22">
        <v>902.99</v>
      </c>
      <c r="X158" s="22">
        <v>11.736</v>
      </c>
      <c r="Y158" s="22">
        <v>31.543</v>
      </c>
      <c r="Z158" s="22">
        <v>0.155</v>
      </c>
      <c r="AA158" s="22">
        <v>25.08</v>
      </c>
      <c r="AB158" s="22">
        <v>0.164</v>
      </c>
      <c r="AC158" s="22">
        <v>2043.545</v>
      </c>
      <c r="AD158" s="22">
        <v>53.209</v>
      </c>
      <c r="AE158" s="22">
        <v>7.906</v>
      </c>
      <c r="AF158" s="22">
        <v>0.029</v>
      </c>
      <c r="AG158" s="27">
        <v>1902.533</v>
      </c>
      <c r="AH158" s="27">
        <v>45.911</v>
      </c>
      <c r="AI158" s="27">
        <v>113.784</v>
      </c>
      <c r="AJ158" s="27">
        <v>7.942</v>
      </c>
      <c r="AK158" s="27">
        <v>1766.395</v>
      </c>
      <c r="AL158" s="27">
        <v>40.952</v>
      </c>
      <c r="AM158" s="27">
        <v>802.18</v>
      </c>
      <c r="AN158" s="27">
        <v>48.374</v>
      </c>
      <c r="AO158" s="27">
        <v>1.843</v>
      </c>
      <c r="AP158" s="27">
        <v>0.129</v>
      </c>
      <c r="AQ158" s="27">
        <v>2.727</v>
      </c>
      <c r="AR158" s="12"/>
      <c r="AS158" s="12"/>
      <c r="AT158" s="12"/>
      <c r="AU158" s="12">
        <f t="shared" si="79"/>
        <v>0.04987329435</v>
      </c>
      <c r="AV158" s="12">
        <f t="shared" si="73"/>
        <v>148.9433962</v>
      </c>
      <c r="AW158" s="12">
        <f t="shared" si="74"/>
        <v>0.0003689655172</v>
      </c>
      <c r="AX158" s="12"/>
      <c r="AY158" s="12">
        <f t="shared" si="81"/>
        <v>2.73490566</v>
      </c>
      <c r="AZ158" s="12"/>
      <c r="BA158" s="12">
        <f t="shared" si="80"/>
        <v>0.3435448578</v>
      </c>
      <c r="BB158" s="28"/>
      <c r="BC158" s="28"/>
      <c r="BD158" s="28"/>
      <c r="BE158" s="28"/>
      <c r="BF158" s="28"/>
      <c r="BG158" s="28"/>
      <c r="BH158" s="28"/>
    </row>
    <row r="159" ht="12.75" customHeight="1">
      <c r="A159" s="21" t="s">
        <v>130</v>
      </c>
      <c r="B159" s="12" t="s">
        <v>141</v>
      </c>
      <c r="C159" s="12"/>
      <c r="D159" s="21" t="s">
        <v>63</v>
      </c>
      <c r="E159" s="12" t="s">
        <v>132</v>
      </c>
      <c r="F159" s="22">
        <v>2850.0</v>
      </c>
      <c r="G159" s="23" t="s">
        <v>65</v>
      </c>
      <c r="H159" s="24"/>
      <c r="I159" s="24"/>
      <c r="J159" s="24">
        <v>242.95</v>
      </c>
      <c r="K159" s="24">
        <v>138.82</v>
      </c>
      <c r="L159" s="24">
        <v>3.12</v>
      </c>
      <c r="M159" s="24"/>
      <c r="N159" s="24">
        <v>20.39</v>
      </c>
      <c r="O159" s="24"/>
      <c r="P159" s="25">
        <v>13.04</v>
      </c>
      <c r="Q159" s="30">
        <v>24.7</v>
      </c>
      <c r="R159" s="31">
        <v>0.42</v>
      </c>
      <c r="S159" s="31">
        <v>8.55</v>
      </c>
      <c r="T159" s="31">
        <v>0.06</v>
      </c>
      <c r="U159" s="31">
        <v>1.06</v>
      </c>
      <c r="V159" s="31">
        <v>0.08</v>
      </c>
      <c r="W159" s="22">
        <v>2856.004</v>
      </c>
      <c r="X159" s="22">
        <v>53.733</v>
      </c>
      <c r="Y159" s="22">
        <v>31.781</v>
      </c>
      <c r="Z159" s="22">
        <v>0.258</v>
      </c>
      <c r="AA159" s="22">
        <v>24.88</v>
      </c>
      <c r="AB159" s="22">
        <v>0.13</v>
      </c>
      <c r="AC159" s="22">
        <v>2353.725</v>
      </c>
      <c r="AD159" s="22">
        <v>37.017</v>
      </c>
      <c r="AE159" s="22">
        <v>7.494</v>
      </c>
      <c r="AF159" s="22">
        <v>0.022</v>
      </c>
      <c r="AG159" s="27">
        <v>2350.141</v>
      </c>
      <c r="AH159" s="27">
        <v>33.21</v>
      </c>
      <c r="AI159" s="27">
        <v>55.398</v>
      </c>
      <c r="AJ159" s="27">
        <v>3.055</v>
      </c>
      <c r="AK159" s="27">
        <v>2222.159</v>
      </c>
      <c r="AL159" s="27">
        <v>32.121</v>
      </c>
      <c r="AM159" s="27">
        <v>2593.452</v>
      </c>
      <c r="AN159" s="27">
        <v>106.082</v>
      </c>
      <c r="AO159" s="27">
        <v>0.895</v>
      </c>
      <c r="AP159" s="27">
        <v>0.05</v>
      </c>
      <c r="AQ159" s="27">
        <v>1.325</v>
      </c>
      <c r="AR159" s="12"/>
      <c r="AS159" s="12"/>
      <c r="AT159" s="12"/>
      <c r="AU159" s="12">
        <f t="shared" si="79"/>
        <v>0.04735867446</v>
      </c>
      <c r="AV159" s="12">
        <f t="shared" si="73"/>
        <v>261.9245283</v>
      </c>
      <c r="AW159" s="12">
        <f t="shared" si="74"/>
        <v>0.0003586206897</v>
      </c>
      <c r="AX159" s="12"/>
      <c r="AY159" s="12">
        <f t="shared" si="81"/>
        <v>1.923584906</v>
      </c>
      <c r="AZ159" s="12"/>
      <c r="BA159" s="12">
        <f t="shared" si="80"/>
        <v>0.2853391685</v>
      </c>
      <c r="BB159" s="28"/>
      <c r="BC159" s="28"/>
      <c r="BD159" s="28"/>
      <c r="BE159" s="28"/>
      <c r="BF159" s="28"/>
      <c r="BG159" s="28"/>
      <c r="BH159" s="28"/>
    </row>
    <row r="160" ht="12.75" customHeight="1">
      <c r="A160" s="21" t="s">
        <v>130</v>
      </c>
      <c r="B160" s="12" t="s">
        <v>142</v>
      </c>
      <c r="C160" s="22">
        <v>1.3</v>
      </c>
      <c r="D160" s="21" t="s">
        <v>63</v>
      </c>
      <c r="E160" s="12" t="s">
        <v>132</v>
      </c>
      <c r="F160" s="22">
        <v>2850.0</v>
      </c>
      <c r="G160" s="23" t="s">
        <v>65</v>
      </c>
      <c r="H160" s="24"/>
      <c r="I160" s="24"/>
      <c r="J160" s="24">
        <v>251.78</v>
      </c>
      <c r="K160" s="24">
        <v>140.42</v>
      </c>
      <c r="L160" s="24">
        <v>3.77</v>
      </c>
      <c r="M160" s="24"/>
      <c r="N160" s="24">
        <v>22.57</v>
      </c>
      <c r="O160" s="24"/>
      <c r="P160" s="25">
        <v>14.3</v>
      </c>
      <c r="Q160" s="30">
        <v>24.47</v>
      </c>
      <c r="R160" s="31">
        <v>0.35</v>
      </c>
      <c r="S160" s="31">
        <v>8.54</v>
      </c>
      <c r="T160" s="31">
        <v>0.07</v>
      </c>
      <c r="U160" s="31">
        <v>1.05</v>
      </c>
      <c r="V160" s="31">
        <v>0.08</v>
      </c>
      <c r="W160" s="22">
        <v>2856.004</v>
      </c>
      <c r="X160" s="22">
        <v>53.733</v>
      </c>
      <c r="Y160" s="22">
        <v>31.781</v>
      </c>
      <c r="Z160" s="22">
        <v>0.258</v>
      </c>
      <c r="AA160" s="22">
        <v>24.88</v>
      </c>
      <c r="AB160" s="22">
        <v>0.13</v>
      </c>
      <c r="AC160" s="22">
        <v>2353.725</v>
      </c>
      <c r="AD160" s="22">
        <v>37.017</v>
      </c>
      <c r="AE160" s="22">
        <v>7.494</v>
      </c>
      <c r="AF160" s="22">
        <v>0.022</v>
      </c>
      <c r="AG160" s="27">
        <v>2350.141</v>
      </c>
      <c r="AH160" s="27">
        <v>33.21</v>
      </c>
      <c r="AI160" s="27">
        <v>55.398</v>
      </c>
      <c r="AJ160" s="27">
        <v>3.055</v>
      </c>
      <c r="AK160" s="27">
        <v>2222.159</v>
      </c>
      <c r="AL160" s="27">
        <v>32.121</v>
      </c>
      <c r="AM160" s="27">
        <v>2593.452</v>
      </c>
      <c r="AN160" s="27">
        <v>106.082</v>
      </c>
      <c r="AO160" s="27">
        <v>0.895</v>
      </c>
      <c r="AP160" s="27">
        <v>0.05</v>
      </c>
      <c r="AQ160" s="27">
        <v>1.325</v>
      </c>
      <c r="AR160" s="12"/>
      <c r="AS160" s="12"/>
      <c r="AT160" s="12"/>
      <c r="AU160" s="12">
        <f t="shared" si="79"/>
        <v>0.04907992203</v>
      </c>
      <c r="AV160" s="12">
        <f t="shared" si="73"/>
        <v>264.9433962</v>
      </c>
      <c r="AW160" s="12">
        <f t="shared" si="74"/>
        <v>0.0004333333333</v>
      </c>
      <c r="AX160" s="12"/>
      <c r="AY160" s="12">
        <f t="shared" si="81"/>
        <v>2.129245283</v>
      </c>
      <c r="AZ160" s="12"/>
      <c r="BA160" s="12">
        <f t="shared" si="80"/>
        <v>0.3129102845</v>
      </c>
      <c r="BB160" s="28"/>
      <c r="BC160" s="28"/>
      <c r="BD160" s="28"/>
      <c r="BE160" s="28"/>
      <c r="BF160" s="28"/>
      <c r="BG160" s="28"/>
      <c r="BH160" s="28"/>
    </row>
    <row r="161" ht="12.75" customHeight="1">
      <c r="A161" s="21" t="s">
        <v>130</v>
      </c>
      <c r="B161" s="12" t="s">
        <v>143</v>
      </c>
      <c r="C161" s="12"/>
      <c r="D161" s="21" t="s">
        <v>63</v>
      </c>
      <c r="E161" s="12" t="s">
        <v>132</v>
      </c>
      <c r="F161" s="22">
        <v>2850.0</v>
      </c>
      <c r="G161" s="23" t="s">
        <v>65</v>
      </c>
      <c r="H161" s="24"/>
      <c r="I161" s="24"/>
      <c r="J161" s="24">
        <v>265.54</v>
      </c>
      <c r="K161" s="24">
        <v>127.34</v>
      </c>
      <c r="L161" s="24">
        <v>3.49</v>
      </c>
      <c r="M161" s="24"/>
      <c r="N161" s="24">
        <v>20.75</v>
      </c>
      <c r="O161" s="24"/>
      <c r="P161" s="25">
        <v>14.95</v>
      </c>
      <c r="Q161" s="30">
        <v>26.2</v>
      </c>
      <c r="R161" s="31">
        <v>0.59</v>
      </c>
      <c r="S161" s="31">
        <v>8.65</v>
      </c>
      <c r="T161" s="31">
        <v>0.06</v>
      </c>
      <c r="U161" s="31">
        <v>1.16</v>
      </c>
      <c r="V161" s="31">
        <v>0.08</v>
      </c>
      <c r="W161" s="22">
        <v>2856.004</v>
      </c>
      <c r="X161" s="22">
        <v>53.733</v>
      </c>
      <c r="Y161" s="22">
        <v>31.781</v>
      </c>
      <c r="Z161" s="22">
        <v>0.258</v>
      </c>
      <c r="AA161" s="22">
        <v>24.88</v>
      </c>
      <c r="AB161" s="22">
        <v>0.13</v>
      </c>
      <c r="AC161" s="22">
        <v>2353.725</v>
      </c>
      <c r="AD161" s="22">
        <v>37.017</v>
      </c>
      <c r="AE161" s="22">
        <v>7.494</v>
      </c>
      <c r="AF161" s="22">
        <v>0.022</v>
      </c>
      <c r="AG161" s="27">
        <v>2350.141</v>
      </c>
      <c r="AH161" s="27">
        <v>33.21</v>
      </c>
      <c r="AI161" s="27">
        <v>55.398</v>
      </c>
      <c r="AJ161" s="27">
        <v>3.055</v>
      </c>
      <c r="AK161" s="27">
        <v>2222.159</v>
      </c>
      <c r="AL161" s="27">
        <v>32.121</v>
      </c>
      <c r="AM161" s="27">
        <v>2593.452</v>
      </c>
      <c r="AN161" s="27">
        <v>106.082</v>
      </c>
      <c r="AO161" s="27">
        <v>0.895</v>
      </c>
      <c r="AP161" s="27">
        <v>0.05</v>
      </c>
      <c r="AQ161" s="27">
        <v>1.325</v>
      </c>
      <c r="AR161" s="12"/>
      <c r="AS161" s="12"/>
      <c r="AT161" s="12"/>
      <c r="AU161" s="12">
        <f t="shared" si="79"/>
        <v>0.05176218324</v>
      </c>
      <c r="AV161" s="12">
        <f t="shared" si="73"/>
        <v>240.2641509</v>
      </c>
      <c r="AW161" s="12">
        <f t="shared" si="74"/>
        <v>0.0004011494253</v>
      </c>
      <c r="AX161" s="12"/>
      <c r="AY161" s="12">
        <f t="shared" si="81"/>
        <v>1.95754717</v>
      </c>
      <c r="AZ161" s="12"/>
      <c r="BA161" s="12">
        <f t="shared" si="80"/>
        <v>0.3271334792</v>
      </c>
      <c r="BB161" s="28"/>
      <c r="BC161" s="28"/>
      <c r="BD161" s="28"/>
      <c r="BE161" s="28"/>
      <c r="BF161" s="28"/>
      <c r="BG161" s="28"/>
      <c r="BH161" s="28"/>
    </row>
    <row r="162" ht="12.75" customHeight="1">
      <c r="A162" s="12"/>
      <c r="B162" s="12"/>
      <c r="C162" s="12"/>
      <c r="D162" s="12"/>
      <c r="E162" s="12"/>
      <c r="F162" s="12"/>
      <c r="G162" s="23"/>
      <c r="H162" s="24"/>
      <c r="I162" s="24"/>
      <c r="J162" s="24"/>
      <c r="K162" s="24"/>
      <c r="L162" s="24"/>
      <c r="M162" s="24"/>
      <c r="N162" s="24"/>
      <c r="O162" s="24"/>
      <c r="P162" s="25"/>
      <c r="Q162" s="23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28"/>
      <c r="BC162" s="28"/>
      <c r="BD162" s="28"/>
      <c r="BE162" s="28"/>
      <c r="BF162" s="28"/>
      <c r="BG162" s="28"/>
      <c r="BH162" s="28"/>
    </row>
    <row r="163" ht="12.75" customHeight="1">
      <c r="A163" s="21" t="s">
        <v>144</v>
      </c>
      <c r="B163" s="12" t="s">
        <v>131</v>
      </c>
      <c r="C163" s="22">
        <v>38.1</v>
      </c>
      <c r="D163" s="34" t="s">
        <v>94</v>
      </c>
      <c r="E163" s="12" t="s">
        <v>145</v>
      </c>
      <c r="F163" s="22">
        <v>400.0</v>
      </c>
      <c r="G163" s="23" t="s">
        <v>65</v>
      </c>
      <c r="H163" s="24"/>
      <c r="I163" s="24"/>
      <c r="J163" s="24">
        <v>6.95</v>
      </c>
      <c r="K163" s="24">
        <v>0.22</v>
      </c>
      <c r="L163" s="24">
        <v>10.48</v>
      </c>
      <c r="M163" s="24"/>
      <c r="N163" s="24">
        <v>24.94</v>
      </c>
      <c r="O163" s="24"/>
      <c r="P163" s="25">
        <v>12.12</v>
      </c>
      <c r="Q163" s="26"/>
      <c r="R163" s="22"/>
      <c r="S163" s="22"/>
      <c r="T163" s="22"/>
      <c r="U163" s="22"/>
      <c r="V163" s="22"/>
      <c r="W163" s="22">
        <v>409.254</v>
      </c>
      <c r="X163" s="22">
        <v>5.656</v>
      </c>
      <c r="Y163" s="22">
        <v>31.756</v>
      </c>
      <c r="Z163" s="22">
        <v>0.207</v>
      </c>
      <c r="AA163" s="22">
        <v>25.04</v>
      </c>
      <c r="AB163" s="22">
        <v>0.055</v>
      </c>
      <c r="AC163" s="22">
        <v>2008.232</v>
      </c>
      <c r="AD163" s="22">
        <v>56.49</v>
      </c>
      <c r="AE163" s="22">
        <v>8.194</v>
      </c>
      <c r="AF163" s="22">
        <v>0.032</v>
      </c>
      <c r="AG163" s="27">
        <v>1737.707</v>
      </c>
      <c r="AH163" s="27">
        <v>50.347</v>
      </c>
      <c r="AI163" s="27">
        <v>192.822</v>
      </c>
      <c r="AJ163" s="27">
        <v>13.545</v>
      </c>
      <c r="AK163" s="27">
        <v>1534.887</v>
      </c>
      <c r="AL163" s="27">
        <v>47.38</v>
      </c>
      <c r="AM163" s="27">
        <v>358.771</v>
      </c>
      <c r="AN163" s="27">
        <v>31.878</v>
      </c>
      <c r="AO163" s="27">
        <v>3.118</v>
      </c>
      <c r="AP163" s="27">
        <v>0.221</v>
      </c>
      <c r="AQ163" s="27">
        <v>4.615</v>
      </c>
      <c r="AR163" s="12"/>
      <c r="AS163" s="12"/>
      <c r="AT163" s="12"/>
      <c r="AU163" s="12">
        <f t="shared" ref="AU163:AU170" si="82">J163/5130</f>
        <v>0.001354775828</v>
      </c>
      <c r="AV163" s="12">
        <f t="shared" ref="AV163:AV167" si="83">K163/0.53</f>
        <v>0.4150943396</v>
      </c>
      <c r="AW163" s="12">
        <f t="shared" ref="AW163:AW171" si="84">L163/8700</f>
        <v>0.001204597701</v>
      </c>
      <c r="AX163" s="12"/>
      <c r="AY163" s="12">
        <f t="shared" ref="AY163:AY165" si="85">N163/10.6</f>
        <v>2.352830189</v>
      </c>
      <c r="AZ163" s="12"/>
      <c r="BA163" s="12">
        <f t="shared" ref="BA163:BA167" si="86">P163/45.7</f>
        <v>0.2652078775</v>
      </c>
      <c r="BB163" s="28"/>
      <c r="BC163" s="28"/>
      <c r="BD163" s="28"/>
      <c r="BE163" s="28"/>
      <c r="BF163" s="28"/>
      <c r="BG163" s="28"/>
      <c r="BH163" s="28"/>
    </row>
    <row r="164" ht="12.75" customHeight="1">
      <c r="A164" s="21" t="s">
        <v>144</v>
      </c>
      <c r="B164" s="12" t="s">
        <v>146</v>
      </c>
      <c r="C164" s="12"/>
      <c r="D164" s="34" t="s">
        <v>94</v>
      </c>
      <c r="E164" s="12" t="s">
        <v>145</v>
      </c>
      <c r="F164" s="22">
        <v>400.0</v>
      </c>
      <c r="G164" s="23" t="s">
        <v>65</v>
      </c>
      <c r="H164" s="24"/>
      <c r="I164" s="24"/>
      <c r="J164" s="24">
        <v>2.3</v>
      </c>
      <c r="K164" s="24">
        <v>0.14</v>
      </c>
      <c r="L164" s="24">
        <v>11.0</v>
      </c>
      <c r="M164" s="24"/>
      <c r="N164" s="24">
        <v>21.11</v>
      </c>
      <c r="O164" s="24"/>
      <c r="P164" s="25">
        <v>11.05</v>
      </c>
      <c r="Q164" s="26"/>
      <c r="R164" s="22"/>
      <c r="S164" s="22"/>
      <c r="T164" s="22"/>
      <c r="U164" s="22"/>
      <c r="V164" s="22"/>
      <c r="W164" s="22">
        <v>409.254</v>
      </c>
      <c r="X164" s="22">
        <v>5.656</v>
      </c>
      <c r="Y164" s="22">
        <v>31.756</v>
      </c>
      <c r="Z164" s="22">
        <v>0.207</v>
      </c>
      <c r="AA164" s="22">
        <v>25.04</v>
      </c>
      <c r="AB164" s="22">
        <v>0.055</v>
      </c>
      <c r="AC164" s="22">
        <v>2008.232</v>
      </c>
      <c r="AD164" s="22">
        <v>56.49</v>
      </c>
      <c r="AE164" s="22">
        <v>8.194</v>
      </c>
      <c r="AF164" s="22">
        <v>0.032</v>
      </c>
      <c r="AG164" s="27">
        <v>1737.707</v>
      </c>
      <c r="AH164" s="27">
        <v>50.347</v>
      </c>
      <c r="AI164" s="27">
        <v>192.822</v>
      </c>
      <c r="AJ164" s="27">
        <v>13.545</v>
      </c>
      <c r="AK164" s="27">
        <v>1534.887</v>
      </c>
      <c r="AL164" s="27">
        <v>47.38</v>
      </c>
      <c r="AM164" s="27">
        <v>358.771</v>
      </c>
      <c r="AN164" s="27">
        <v>31.878</v>
      </c>
      <c r="AO164" s="27">
        <v>3.118</v>
      </c>
      <c r="AP164" s="27">
        <v>0.221</v>
      </c>
      <c r="AQ164" s="27">
        <v>4.615</v>
      </c>
      <c r="AR164" s="12"/>
      <c r="AS164" s="12"/>
      <c r="AT164" s="12"/>
      <c r="AU164" s="12">
        <f t="shared" si="82"/>
        <v>0.0004483430799</v>
      </c>
      <c r="AV164" s="12">
        <f t="shared" si="83"/>
        <v>0.2641509434</v>
      </c>
      <c r="AW164" s="12">
        <f t="shared" si="84"/>
        <v>0.001264367816</v>
      </c>
      <c r="AX164" s="12"/>
      <c r="AY164" s="12">
        <f t="shared" si="85"/>
        <v>1.991509434</v>
      </c>
      <c r="AZ164" s="12"/>
      <c r="BA164" s="12">
        <f t="shared" si="86"/>
        <v>0.2417943107</v>
      </c>
      <c r="BB164" s="28"/>
      <c r="BC164" s="28"/>
      <c r="BD164" s="28"/>
      <c r="BE164" s="28"/>
      <c r="BF164" s="28"/>
      <c r="BG164" s="28"/>
      <c r="BH164" s="28"/>
    </row>
    <row r="165" ht="12.75" customHeight="1">
      <c r="A165" s="21" t="s">
        <v>144</v>
      </c>
      <c r="B165" s="12" t="s">
        <v>147</v>
      </c>
      <c r="C165" s="12"/>
      <c r="D165" s="34" t="s">
        <v>94</v>
      </c>
      <c r="E165" s="12" t="s">
        <v>145</v>
      </c>
      <c r="F165" s="22">
        <v>400.0</v>
      </c>
      <c r="G165" s="23" t="s">
        <v>65</v>
      </c>
      <c r="H165" s="24"/>
      <c r="I165" s="24"/>
      <c r="J165" s="24">
        <v>6.5</v>
      </c>
      <c r="K165" s="24">
        <v>0.27</v>
      </c>
      <c r="L165" s="24">
        <v>10.25</v>
      </c>
      <c r="M165" s="24"/>
      <c r="N165" s="24">
        <v>35.73</v>
      </c>
      <c r="O165" s="24"/>
      <c r="P165" s="25">
        <v>11.93</v>
      </c>
      <c r="Q165" s="26"/>
      <c r="R165" s="22"/>
      <c r="S165" s="22"/>
      <c r="T165" s="22"/>
      <c r="U165" s="22"/>
      <c r="V165" s="22"/>
      <c r="W165" s="22">
        <v>409.254</v>
      </c>
      <c r="X165" s="22">
        <v>5.656</v>
      </c>
      <c r="Y165" s="22">
        <v>31.756</v>
      </c>
      <c r="Z165" s="22">
        <v>0.207</v>
      </c>
      <c r="AA165" s="22">
        <v>25.04</v>
      </c>
      <c r="AB165" s="22">
        <v>0.055</v>
      </c>
      <c r="AC165" s="22">
        <v>2008.232</v>
      </c>
      <c r="AD165" s="22">
        <v>56.49</v>
      </c>
      <c r="AE165" s="22">
        <v>8.194</v>
      </c>
      <c r="AF165" s="22">
        <v>0.032</v>
      </c>
      <c r="AG165" s="27">
        <v>1737.707</v>
      </c>
      <c r="AH165" s="27">
        <v>50.347</v>
      </c>
      <c r="AI165" s="27">
        <v>192.822</v>
      </c>
      <c r="AJ165" s="27">
        <v>13.545</v>
      </c>
      <c r="AK165" s="27">
        <v>1534.887</v>
      </c>
      <c r="AL165" s="27">
        <v>47.38</v>
      </c>
      <c r="AM165" s="27">
        <v>358.771</v>
      </c>
      <c r="AN165" s="27">
        <v>31.878</v>
      </c>
      <c r="AO165" s="27">
        <v>3.118</v>
      </c>
      <c r="AP165" s="27">
        <v>0.221</v>
      </c>
      <c r="AQ165" s="27">
        <v>4.615</v>
      </c>
      <c r="AR165" s="12"/>
      <c r="AS165" s="12"/>
      <c r="AT165" s="12"/>
      <c r="AU165" s="12">
        <f t="shared" si="82"/>
        <v>0.00126705653</v>
      </c>
      <c r="AV165" s="12">
        <f t="shared" si="83"/>
        <v>0.5094339623</v>
      </c>
      <c r="AW165" s="12">
        <f t="shared" si="84"/>
        <v>0.00117816092</v>
      </c>
      <c r="AX165" s="12"/>
      <c r="AY165" s="12">
        <f t="shared" si="85"/>
        <v>3.370754717</v>
      </c>
      <c r="AZ165" s="12"/>
      <c r="BA165" s="12">
        <f t="shared" si="86"/>
        <v>0.2610503282</v>
      </c>
      <c r="BB165" s="28"/>
      <c r="BC165" s="28"/>
      <c r="BD165" s="28"/>
      <c r="BE165" s="28"/>
      <c r="BF165" s="28"/>
      <c r="BG165" s="28"/>
      <c r="BH165" s="28"/>
    </row>
    <row r="166" ht="12.75" customHeight="1">
      <c r="A166" s="21" t="s">
        <v>144</v>
      </c>
      <c r="B166" s="12" t="s">
        <v>148</v>
      </c>
      <c r="C166" s="12"/>
      <c r="D166" s="34" t="s">
        <v>94</v>
      </c>
      <c r="E166" s="12" t="s">
        <v>145</v>
      </c>
      <c r="F166" s="22">
        <v>600.0</v>
      </c>
      <c r="G166" s="23" t="s">
        <v>65</v>
      </c>
      <c r="H166" s="24"/>
      <c r="I166" s="24"/>
      <c r="J166" s="24">
        <v>12.34</v>
      </c>
      <c r="K166" s="24">
        <v>0.14</v>
      </c>
      <c r="L166" s="24">
        <v>9.29</v>
      </c>
      <c r="M166" s="24"/>
      <c r="N166" s="29"/>
      <c r="O166" s="24"/>
      <c r="P166" s="25">
        <v>10.8</v>
      </c>
      <c r="Q166" s="26"/>
      <c r="R166" s="22"/>
      <c r="S166" s="22"/>
      <c r="T166" s="22"/>
      <c r="U166" s="22"/>
      <c r="V166" s="22"/>
      <c r="W166" s="22">
        <v>605.668</v>
      </c>
      <c r="X166" s="22">
        <v>7.259</v>
      </c>
      <c r="Y166" s="22">
        <v>31.733</v>
      </c>
      <c r="Z166" s="22">
        <v>0.118</v>
      </c>
      <c r="AA166" s="22">
        <v>24.96</v>
      </c>
      <c r="AB166" s="22">
        <v>0.152</v>
      </c>
      <c r="AC166" s="22">
        <v>1986.627</v>
      </c>
      <c r="AD166" s="22">
        <v>127.329</v>
      </c>
      <c r="AE166" s="22">
        <v>8.053</v>
      </c>
      <c r="AF166" s="22">
        <v>0.06</v>
      </c>
      <c r="AG166" s="27">
        <v>1786.068</v>
      </c>
      <c r="AH166" s="27">
        <v>100.706</v>
      </c>
      <c r="AI166" s="27">
        <v>148.133</v>
      </c>
      <c r="AJ166" s="27">
        <v>25.858</v>
      </c>
      <c r="AK166" s="27">
        <v>1623.233</v>
      </c>
      <c r="AL166" s="27">
        <v>82.961</v>
      </c>
      <c r="AM166" s="27">
        <v>526.252</v>
      </c>
      <c r="AN166" s="27">
        <v>67.866</v>
      </c>
      <c r="AO166" s="27">
        <v>2.395</v>
      </c>
      <c r="AP166" s="27">
        <v>0.42</v>
      </c>
      <c r="AQ166" s="27">
        <v>3.545</v>
      </c>
      <c r="AR166" s="12"/>
      <c r="AS166" s="12"/>
      <c r="AT166" s="12"/>
      <c r="AU166" s="12">
        <f t="shared" si="82"/>
        <v>0.00240545809</v>
      </c>
      <c r="AV166" s="12">
        <f t="shared" si="83"/>
        <v>0.2641509434</v>
      </c>
      <c r="AW166" s="12">
        <f t="shared" si="84"/>
        <v>0.001067816092</v>
      </c>
      <c r="AX166" s="12"/>
      <c r="AY166" s="12"/>
      <c r="AZ166" s="12"/>
      <c r="BA166" s="12">
        <f t="shared" si="86"/>
        <v>0.2363238512</v>
      </c>
      <c r="BB166" s="28"/>
      <c r="BC166" s="28"/>
      <c r="BD166" s="28"/>
      <c r="BE166" s="28"/>
      <c r="BF166" s="28"/>
      <c r="BG166" s="28"/>
      <c r="BH166" s="28"/>
    </row>
    <row r="167" ht="12.75" customHeight="1">
      <c r="A167" s="21" t="s">
        <v>144</v>
      </c>
      <c r="B167" s="12" t="s">
        <v>149</v>
      </c>
      <c r="C167" s="12"/>
      <c r="D167" s="34" t="s">
        <v>94</v>
      </c>
      <c r="E167" s="12" t="s">
        <v>145</v>
      </c>
      <c r="F167" s="22">
        <v>600.0</v>
      </c>
      <c r="G167" s="23" t="s">
        <v>65</v>
      </c>
      <c r="H167" s="24"/>
      <c r="I167" s="24"/>
      <c r="J167" s="24">
        <v>2.46</v>
      </c>
      <c r="K167" s="24">
        <v>0.03</v>
      </c>
      <c r="L167" s="24">
        <v>9.52</v>
      </c>
      <c r="M167" s="24"/>
      <c r="N167" s="29"/>
      <c r="O167" s="24"/>
      <c r="P167" s="25">
        <v>12.07</v>
      </c>
      <c r="Q167" s="26"/>
      <c r="R167" s="22"/>
      <c r="S167" s="22"/>
      <c r="T167" s="22"/>
      <c r="U167" s="22"/>
      <c r="V167" s="22"/>
      <c r="W167" s="22">
        <v>605.668</v>
      </c>
      <c r="X167" s="22">
        <v>7.259</v>
      </c>
      <c r="Y167" s="22">
        <v>31.733</v>
      </c>
      <c r="Z167" s="22">
        <v>0.118</v>
      </c>
      <c r="AA167" s="22">
        <v>24.96</v>
      </c>
      <c r="AB167" s="22">
        <v>0.152</v>
      </c>
      <c r="AC167" s="22">
        <v>1986.627</v>
      </c>
      <c r="AD167" s="22">
        <v>127.329</v>
      </c>
      <c r="AE167" s="22">
        <v>8.053</v>
      </c>
      <c r="AF167" s="22">
        <v>0.06</v>
      </c>
      <c r="AG167" s="27">
        <v>1786.068</v>
      </c>
      <c r="AH167" s="27">
        <v>100.706</v>
      </c>
      <c r="AI167" s="27">
        <v>148.133</v>
      </c>
      <c r="AJ167" s="27">
        <v>25.858</v>
      </c>
      <c r="AK167" s="27">
        <v>1623.233</v>
      </c>
      <c r="AL167" s="27">
        <v>82.961</v>
      </c>
      <c r="AM167" s="27">
        <v>526.252</v>
      </c>
      <c r="AN167" s="27">
        <v>67.866</v>
      </c>
      <c r="AO167" s="27">
        <v>2.395</v>
      </c>
      <c r="AP167" s="27">
        <v>0.42</v>
      </c>
      <c r="AQ167" s="27">
        <v>3.545</v>
      </c>
      <c r="AR167" s="12"/>
      <c r="AS167" s="12"/>
      <c r="AT167" s="12"/>
      <c r="AU167" s="12">
        <f t="shared" si="82"/>
        <v>0.0004795321637</v>
      </c>
      <c r="AV167" s="12">
        <f t="shared" si="83"/>
        <v>0.05660377358</v>
      </c>
      <c r="AW167" s="12">
        <f t="shared" si="84"/>
        <v>0.001094252874</v>
      </c>
      <c r="AX167" s="12"/>
      <c r="AY167" s="12"/>
      <c r="AZ167" s="12"/>
      <c r="BA167" s="12">
        <f t="shared" si="86"/>
        <v>0.2641137856</v>
      </c>
      <c r="BB167" s="28"/>
      <c r="BC167" s="28"/>
      <c r="BD167" s="28"/>
      <c r="BE167" s="28"/>
      <c r="BF167" s="28"/>
      <c r="BG167" s="28"/>
      <c r="BH167" s="28"/>
    </row>
    <row r="168" ht="12.75" customHeight="1">
      <c r="A168" s="21" t="s">
        <v>144</v>
      </c>
      <c r="B168" s="12" t="s">
        <v>137</v>
      </c>
      <c r="C168" s="12"/>
      <c r="D168" s="34" t="s">
        <v>94</v>
      </c>
      <c r="E168" s="12" t="s">
        <v>145</v>
      </c>
      <c r="F168" s="22">
        <v>600.0</v>
      </c>
      <c r="G168" s="23" t="s">
        <v>65</v>
      </c>
      <c r="H168" s="24"/>
      <c r="I168" s="24"/>
      <c r="J168" s="24">
        <v>1.74</v>
      </c>
      <c r="K168" s="24"/>
      <c r="L168" s="24">
        <v>9.63</v>
      </c>
      <c r="M168" s="24"/>
      <c r="N168" s="24"/>
      <c r="O168" s="24"/>
      <c r="P168" s="25"/>
      <c r="Q168" s="26"/>
      <c r="R168" s="22"/>
      <c r="S168" s="22"/>
      <c r="T168" s="22"/>
      <c r="U168" s="22"/>
      <c r="V168" s="22"/>
      <c r="W168" s="22">
        <v>605.668</v>
      </c>
      <c r="X168" s="22">
        <v>7.259</v>
      </c>
      <c r="Y168" s="22">
        <v>31.733</v>
      </c>
      <c r="Z168" s="22">
        <v>0.118</v>
      </c>
      <c r="AA168" s="22">
        <v>24.96</v>
      </c>
      <c r="AB168" s="22">
        <v>0.152</v>
      </c>
      <c r="AC168" s="22">
        <v>1986.627</v>
      </c>
      <c r="AD168" s="22">
        <v>127.329</v>
      </c>
      <c r="AE168" s="22">
        <v>8.053</v>
      </c>
      <c r="AF168" s="22">
        <v>0.06</v>
      </c>
      <c r="AG168" s="27">
        <v>1786.068</v>
      </c>
      <c r="AH168" s="27">
        <v>100.706</v>
      </c>
      <c r="AI168" s="27">
        <v>148.133</v>
      </c>
      <c r="AJ168" s="27">
        <v>25.858</v>
      </c>
      <c r="AK168" s="27">
        <v>1623.233</v>
      </c>
      <c r="AL168" s="27">
        <v>82.961</v>
      </c>
      <c r="AM168" s="27">
        <v>526.252</v>
      </c>
      <c r="AN168" s="27">
        <v>67.866</v>
      </c>
      <c r="AO168" s="27">
        <v>2.395</v>
      </c>
      <c r="AP168" s="27">
        <v>0.42</v>
      </c>
      <c r="AQ168" s="27">
        <v>3.545</v>
      </c>
      <c r="AR168" s="12"/>
      <c r="AS168" s="12"/>
      <c r="AT168" s="12"/>
      <c r="AU168" s="12">
        <f t="shared" si="82"/>
        <v>0.0003391812865</v>
      </c>
      <c r="AV168" s="12"/>
      <c r="AW168" s="12">
        <f t="shared" si="84"/>
        <v>0.001106896552</v>
      </c>
      <c r="AX168" s="12"/>
      <c r="AY168" s="12"/>
      <c r="AZ168" s="12"/>
      <c r="BA168" s="12"/>
      <c r="BB168" s="28"/>
      <c r="BC168" s="28"/>
      <c r="BD168" s="28"/>
      <c r="BE168" s="28"/>
      <c r="BF168" s="28"/>
      <c r="BG168" s="28"/>
      <c r="BH168" s="28"/>
    </row>
    <row r="169" ht="12.75" customHeight="1">
      <c r="A169" s="21" t="s">
        <v>144</v>
      </c>
      <c r="B169" s="12" t="s">
        <v>139</v>
      </c>
      <c r="C169" s="22">
        <v>24.7</v>
      </c>
      <c r="D169" s="34" t="s">
        <v>94</v>
      </c>
      <c r="E169" s="12" t="s">
        <v>145</v>
      </c>
      <c r="F169" s="22">
        <v>900.0</v>
      </c>
      <c r="G169" s="23" t="s">
        <v>65</v>
      </c>
      <c r="H169" s="24"/>
      <c r="I169" s="24"/>
      <c r="J169" s="24">
        <v>1.04</v>
      </c>
      <c r="K169" s="24">
        <v>0.02</v>
      </c>
      <c r="L169" s="24">
        <v>10.79</v>
      </c>
      <c r="M169" s="24"/>
      <c r="N169" s="24">
        <v>28.88</v>
      </c>
      <c r="O169" s="24"/>
      <c r="P169" s="25">
        <v>9.9</v>
      </c>
      <c r="Q169" s="26"/>
      <c r="R169" s="22"/>
      <c r="S169" s="22"/>
      <c r="T169" s="22"/>
      <c r="U169" s="22"/>
      <c r="V169" s="22"/>
      <c r="W169" s="22">
        <v>902.99</v>
      </c>
      <c r="X169" s="22">
        <v>11.736</v>
      </c>
      <c r="Y169" s="22">
        <v>31.543</v>
      </c>
      <c r="Z169" s="22">
        <v>0.155</v>
      </c>
      <c r="AA169" s="22">
        <v>25.08</v>
      </c>
      <c r="AB169" s="22">
        <v>0.164</v>
      </c>
      <c r="AC169" s="22">
        <v>2043.545</v>
      </c>
      <c r="AD169" s="22">
        <v>53.209</v>
      </c>
      <c r="AE169" s="22">
        <v>7.906</v>
      </c>
      <c r="AF169" s="22">
        <v>0.029</v>
      </c>
      <c r="AG169" s="27">
        <v>1902.533</v>
      </c>
      <c r="AH169" s="27">
        <v>45.911</v>
      </c>
      <c r="AI169" s="27">
        <v>113.784</v>
      </c>
      <c r="AJ169" s="27">
        <v>7.942</v>
      </c>
      <c r="AK169" s="27">
        <v>1766.395</v>
      </c>
      <c r="AL169" s="27">
        <v>40.952</v>
      </c>
      <c r="AM169" s="27">
        <v>802.18</v>
      </c>
      <c r="AN169" s="27">
        <v>48.374</v>
      </c>
      <c r="AO169" s="27">
        <v>1.843</v>
      </c>
      <c r="AP169" s="27">
        <v>0.129</v>
      </c>
      <c r="AQ169" s="27">
        <v>2.727</v>
      </c>
      <c r="AR169" s="12"/>
      <c r="AS169" s="12"/>
      <c r="AT169" s="12"/>
      <c r="AU169" s="12">
        <f t="shared" si="82"/>
        <v>0.0002027290448</v>
      </c>
      <c r="AV169" s="12">
        <f t="shared" ref="AV169:AV171" si="87">K169/0.53</f>
        <v>0.03773584906</v>
      </c>
      <c r="AW169" s="12">
        <f t="shared" si="84"/>
        <v>0.001240229885</v>
      </c>
      <c r="AX169" s="12"/>
      <c r="AY169" s="12">
        <f t="shared" ref="AY169:AY171" si="88">N169/10.6</f>
        <v>2.724528302</v>
      </c>
      <c r="AZ169" s="12"/>
      <c r="BA169" s="12">
        <f t="shared" ref="BA169:BA171" si="89">P169/45.7</f>
        <v>0.2166301969</v>
      </c>
      <c r="BB169" s="28"/>
      <c r="BC169" s="28"/>
      <c r="BD169" s="28"/>
      <c r="BE169" s="28"/>
      <c r="BF169" s="28"/>
      <c r="BG169" s="28"/>
      <c r="BH169" s="28"/>
    </row>
    <row r="170" ht="12.75" customHeight="1">
      <c r="A170" s="21" t="s">
        <v>144</v>
      </c>
      <c r="B170" s="12" t="s">
        <v>150</v>
      </c>
      <c r="C170" s="12"/>
      <c r="D170" s="34" t="s">
        <v>94</v>
      </c>
      <c r="E170" s="12" t="s">
        <v>145</v>
      </c>
      <c r="F170" s="22">
        <v>2850.0</v>
      </c>
      <c r="G170" s="23" t="s">
        <v>65</v>
      </c>
      <c r="H170" s="24"/>
      <c r="I170" s="24"/>
      <c r="J170" s="24">
        <v>2.69</v>
      </c>
      <c r="K170" s="24">
        <v>0.02</v>
      </c>
      <c r="L170" s="24">
        <v>9.93</v>
      </c>
      <c r="M170" s="24"/>
      <c r="N170" s="24">
        <v>33.5</v>
      </c>
      <c r="O170" s="24"/>
      <c r="P170" s="25">
        <v>14.39</v>
      </c>
      <c r="Q170" s="26"/>
      <c r="R170" s="22"/>
      <c r="S170" s="22"/>
      <c r="T170" s="22"/>
      <c r="U170" s="22"/>
      <c r="V170" s="22"/>
      <c r="W170" s="22">
        <v>2856.004</v>
      </c>
      <c r="X170" s="22">
        <v>53.733</v>
      </c>
      <c r="Y170" s="22">
        <v>31.781</v>
      </c>
      <c r="Z170" s="22">
        <v>0.258</v>
      </c>
      <c r="AA170" s="22">
        <v>24.88</v>
      </c>
      <c r="AB170" s="22">
        <v>0.13</v>
      </c>
      <c r="AC170" s="22">
        <v>2353.725</v>
      </c>
      <c r="AD170" s="22">
        <v>37.017</v>
      </c>
      <c r="AE170" s="22">
        <v>7.494</v>
      </c>
      <c r="AF170" s="22">
        <v>0.022</v>
      </c>
      <c r="AG170" s="27">
        <v>2350.141</v>
      </c>
      <c r="AH170" s="27">
        <v>33.21</v>
      </c>
      <c r="AI170" s="27">
        <v>55.398</v>
      </c>
      <c r="AJ170" s="27">
        <v>3.055</v>
      </c>
      <c r="AK170" s="27">
        <v>2222.159</v>
      </c>
      <c r="AL170" s="27">
        <v>32.121</v>
      </c>
      <c r="AM170" s="27">
        <v>2593.452</v>
      </c>
      <c r="AN170" s="27">
        <v>106.082</v>
      </c>
      <c r="AO170" s="27">
        <v>0.895</v>
      </c>
      <c r="AP170" s="27">
        <v>0.05</v>
      </c>
      <c r="AQ170" s="27">
        <v>1.325</v>
      </c>
      <c r="AR170" s="12"/>
      <c r="AS170" s="12"/>
      <c r="AT170" s="12"/>
      <c r="AU170" s="12">
        <f t="shared" si="82"/>
        <v>0.0005243664717</v>
      </c>
      <c r="AV170" s="12">
        <f t="shared" si="87"/>
        <v>0.03773584906</v>
      </c>
      <c r="AW170" s="12">
        <f t="shared" si="84"/>
        <v>0.00114137931</v>
      </c>
      <c r="AX170" s="12"/>
      <c r="AY170" s="12">
        <f t="shared" si="88"/>
        <v>3.160377358</v>
      </c>
      <c r="AZ170" s="12"/>
      <c r="BA170" s="12">
        <f t="shared" si="89"/>
        <v>0.3148796499</v>
      </c>
      <c r="BB170" s="28"/>
      <c r="BC170" s="28"/>
      <c r="BD170" s="28"/>
      <c r="BE170" s="28"/>
      <c r="BF170" s="28"/>
      <c r="BG170" s="28"/>
      <c r="BH170" s="28"/>
    </row>
    <row r="171" ht="12.75" customHeight="1">
      <c r="A171" s="21" t="s">
        <v>144</v>
      </c>
      <c r="B171" s="12" t="s">
        <v>151</v>
      </c>
      <c r="C171" s="22">
        <v>4.5</v>
      </c>
      <c r="D171" s="34" t="s">
        <v>94</v>
      </c>
      <c r="E171" s="12" t="s">
        <v>145</v>
      </c>
      <c r="F171" s="22">
        <v>2850.0</v>
      </c>
      <c r="G171" s="23" t="s">
        <v>65</v>
      </c>
      <c r="H171" s="24"/>
      <c r="I171" s="24"/>
      <c r="J171" s="29"/>
      <c r="K171" s="24">
        <v>0.23</v>
      </c>
      <c r="L171" s="24">
        <v>8.95</v>
      </c>
      <c r="M171" s="24"/>
      <c r="N171" s="24">
        <v>16.39</v>
      </c>
      <c r="O171" s="24"/>
      <c r="P171" s="25">
        <v>12.6</v>
      </c>
      <c r="Q171" s="26"/>
      <c r="R171" s="22"/>
      <c r="S171" s="22"/>
      <c r="T171" s="22"/>
      <c r="U171" s="22"/>
      <c r="V171" s="22"/>
      <c r="W171" s="22">
        <v>2856.004</v>
      </c>
      <c r="X171" s="22">
        <v>53.733</v>
      </c>
      <c r="Y171" s="22">
        <v>31.781</v>
      </c>
      <c r="Z171" s="22">
        <v>0.258</v>
      </c>
      <c r="AA171" s="22">
        <v>24.88</v>
      </c>
      <c r="AB171" s="22">
        <v>0.13</v>
      </c>
      <c r="AC171" s="22">
        <v>2353.725</v>
      </c>
      <c r="AD171" s="22">
        <v>37.017</v>
      </c>
      <c r="AE171" s="22">
        <v>7.494</v>
      </c>
      <c r="AF171" s="22">
        <v>0.022</v>
      </c>
      <c r="AG171" s="27">
        <v>2350.141</v>
      </c>
      <c r="AH171" s="27">
        <v>33.21</v>
      </c>
      <c r="AI171" s="27">
        <v>55.398</v>
      </c>
      <c r="AJ171" s="27">
        <v>3.055</v>
      </c>
      <c r="AK171" s="27">
        <v>2222.159</v>
      </c>
      <c r="AL171" s="27">
        <v>32.121</v>
      </c>
      <c r="AM171" s="27">
        <v>2593.452</v>
      </c>
      <c r="AN171" s="27">
        <v>106.082</v>
      </c>
      <c r="AO171" s="27">
        <v>0.895</v>
      </c>
      <c r="AP171" s="27">
        <v>0.05</v>
      </c>
      <c r="AQ171" s="27">
        <v>1.325</v>
      </c>
      <c r="AR171" s="12"/>
      <c r="AS171" s="12"/>
      <c r="AT171" s="12"/>
      <c r="AU171" s="12"/>
      <c r="AV171" s="12">
        <f t="shared" si="87"/>
        <v>0.4339622642</v>
      </c>
      <c r="AW171" s="12">
        <f t="shared" si="84"/>
        <v>0.001028735632</v>
      </c>
      <c r="AX171" s="12"/>
      <c r="AY171" s="12">
        <f t="shared" si="88"/>
        <v>1.546226415</v>
      </c>
      <c r="AZ171" s="12"/>
      <c r="BA171" s="12">
        <f t="shared" si="89"/>
        <v>0.2757111597</v>
      </c>
      <c r="BB171" s="28"/>
      <c r="BC171" s="28"/>
      <c r="BD171" s="28"/>
      <c r="BE171" s="28"/>
      <c r="BF171" s="28"/>
      <c r="BG171" s="28"/>
      <c r="BH171" s="28"/>
    </row>
    <row r="172" ht="12.75" customHeight="1">
      <c r="A172" s="12"/>
      <c r="B172" s="12"/>
      <c r="C172" s="12"/>
      <c r="D172" s="12"/>
      <c r="E172" s="12"/>
      <c r="F172" s="22"/>
      <c r="G172" s="23"/>
      <c r="H172" s="24"/>
      <c r="I172" s="24"/>
      <c r="J172" s="24"/>
      <c r="K172" s="24"/>
      <c r="L172" s="24"/>
      <c r="M172" s="24"/>
      <c r="N172" s="24"/>
      <c r="O172" s="24"/>
      <c r="P172" s="25"/>
      <c r="Q172" s="26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28"/>
      <c r="BC172" s="28"/>
      <c r="BD172" s="28"/>
      <c r="BE172" s="28"/>
      <c r="BF172" s="28"/>
      <c r="BG172" s="28"/>
      <c r="BH172" s="28"/>
    </row>
    <row r="173" ht="12.75" customHeight="1">
      <c r="A173" s="21" t="s">
        <v>152</v>
      </c>
      <c r="B173" s="12" t="s">
        <v>153</v>
      </c>
      <c r="C173" s="12"/>
      <c r="D173" s="21" t="s">
        <v>63</v>
      </c>
      <c r="E173" s="12" t="s">
        <v>154</v>
      </c>
      <c r="F173" s="22">
        <v>400.0</v>
      </c>
      <c r="G173" s="23" t="s">
        <v>96</v>
      </c>
      <c r="H173" s="24">
        <v>55.29</v>
      </c>
      <c r="I173" s="24">
        <v>387.99</v>
      </c>
      <c r="J173" s="24"/>
      <c r="K173" s="24">
        <v>1.17</v>
      </c>
      <c r="L173" s="24">
        <v>2.13</v>
      </c>
      <c r="M173" s="24">
        <v>0.25</v>
      </c>
      <c r="N173" s="24">
        <v>6.64</v>
      </c>
      <c r="O173" s="24">
        <v>5.95</v>
      </c>
      <c r="P173" s="24"/>
      <c r="Q173" s="30">
        <v>14.96</v>
      </c>
      <c r="R173" s="31">
        <v>0.01</v>
      </c>
      <c r="S173" s="31">
        <v>7.69</v>
      </c>
      <c r="T173" s="31">
        <v>0.17</v>
      </c>
      <c r="U173" s="31">
        <v>-0.35</v>
      </c>
      <c r="V173" s="31">
        <v>0.21</v>
      </c>
      <c r="W173" s="22">
        <v>409.254</v>
      </c>
      <c r="X173" s="22">
        <v>5.656</v>
      </c>
      <c r="Y173" s="22">
        <v>31.914</v>
      </c>
      <c r="Z173" s="22">
        <v>0.269</v>
      </c>
      <c r="AA173" s="22">
        <v>25.1</v>
      </c>
      <c r="AB173" s="22">
        <v>0.122</v>
      </c>
      <c r="AC173" s="22">
        <v>1744.358</v>
      </c>
      <c r="AD173" s="22">
        <v>146.828</v>
      </c>
      <c r="AE173" s="22">
        <v>8.042</v>
      </c>
      <c r="AF173" s="22">
        <v>0.057</v>
      </c>
      <c r="AG173" s="27">
        <v>1563.5</v>
      </c>
      <c r="AH173" s="27">
        <v>126.86</v>
      </c>
      <c r="AI173" s="27">
        <v>127.595</v>
      </c>
      <c r="AJ173" s="27">
        <v>21.577</v>
      </c>
      <c r="AK173" s="27">
        <v>1422.75</v>
      </c>
      <c r="AL173" s="27">
        <v>111.271</v>
      </c>
      <c r="AM173" s="27">
        <v>473.246</v>
      </c>
      <c r="AN173" s="27">
        <v>66.559</v>
      </c>
      <c r="AO173" s="27">
        <v>2.062</v>
      </c>
      <c r="AP173" s="27">
        <v>0.347</v>
      </c>
      <c r="AQ173" s="27">
        <v>3.052</v>
      </c>
      <c r="AR173" s="12"/>
      <c r="AS173" s="12">
        <f t="shared" ref="AS173:AS175" si="90">H173/2520</f>
        <v>0.02194047619</v>
      </c>
      <c r="AT173" s="12">
        <f t="shared" ref="AT173:AT175" si="91">I173/40500</f>
        <v>0.00958</v>
      </c>
      <c r="AU173" s="12"/>
      <c r="AV173" s="12">
        <f t="shared" ref="AV173:AV181" si="92">K173/0.53</f>
        <v>2.20754717</v>
      </c>
      <c r="AW173" s="12">
        <f t="shared" ref="AW173:AW187" si="93">L173/8700</f>
        <v>0.0002448275862</v>
      </c>
      <c r="AX173" s="12">
        <f t="shared" ref="AX173:AX175" si="94">M173/0.06</f>
        <v>4.166666667</v>
      </c>
      <c r="AY173" s="12">
        <f t="shared" ref="AY173:AY178" si="95">N173/10.6</f>
        <v>0.6264150943</v>
      </c>
      <c r="AZ173" s="12">
        <f t="shared" ref="AZ173:AZ175" si="96">O173/1300</f>
        <v>0.004576923077</v>
      </c>
      <c r="BA173" s="12"/>
      <c r="BB173" s="12">
        <v>68.93519057417518</v>
      </c>
      <c r="BC173" s="28"/>
      <c r="BD173" s="28"/>
      <c r="BE173" s="28"/>
      <c r="BF173" s="28"/>
      <c r="BG173" s="28"/>
      <c r="BH173" s="28"/>
    </row>
    <row r="174" ht="12.75" customHeight="1">
      <c r="A174" s="21" t="s">
        <v>152</v>
      </c>
      <c r="B174" s="12" t="s">
        <v>155</v>
      </c>
      <c r="C174" s="12"/>
      <c r="D174" s="21" t="s">
        <v>63</v>
      </c>
      <c r="E174" s="12" t="s">
        <v>154</v>
      </c>
      <c r="F174" s="22">
        <v>400.0</v>
      </c>
      <c r="G174" s="23" t="s">
        <v>96</v>
      </c>
      <c r="H174" s="24">
        <v>53.22</v>
      </c>
      <c r="I174" s="24">
        <v>384.95</v>
      </c>
      <c r="J174" s="24"/>
      <c r="K174" s="24">
        <v>1.58</v>
      </c>
      <c r="L174" s="24">
        <v>2.05</v>
      </c>
      <c r="M174" s="24">
        <v>0.26</v>
      </c>
      <c r="N174" s="24">
        <v>5.64</v>
      </c>
      <c r="O174" s="24">
        <v>6.9</v>
      </c>
      <c r="P174" s="24"/>
      <c r="Q174" s="30">
        <v>17.14</v>
      </c>
      <c r="R174" s="31">
        <v>0.06</v>
      </c>
      <c r="S174" s="31">
        <v>7.98</v>
      </c>
      <c r="T174" s="31">
        <v>0.11</v>
      </c>
      <c r="U174" s="31">
        <v>-0.06</v>
      </c>
      <c r="V174" s="31">
        <v>0.16</v>
      </c>
      <c r="W174" s="22">
        <v>409.254</v>
      </c>
      <c r="X174" s="22">
        <v>5.656</v>
      </c>
      <c r="Y174" s="22">
        <v>31.914</v>
      </c>
      <c r="Z174" s="22">
        <v>0.269</v>
      </c>
      <c r="AA174" s="22">
        <v>25.1</v>
      </c>
      <c r="AB174" s="22">
        <v>0.122</v>
      </c>
      <c r="AC174" s="22">
        <v>1744.358</v>
      </c>
      <c r="AD174" s="22">
        <v>146.828</v>
      </c>
      <c r="AE174" s="22">
        <v>8.042</v>
      </c>
      <c r="AF174" s="22">
        <v>0.057</v>
      </c>
      <c r="AG174" s="27">
        <v>1563.5</v>
      </c>
      <c r="AH174" s="27">
        <v>126.86</v>
      </c>
      <c r="AI174" s="27">
        <v>127.595</v>
      </c>
      <c r="AJ174" s="27">
        <v>21.577</v>
      </c>
      <c r="AK174" s="27">
        <v>1422.75</v>
      </c>
      <c r="AL174" s="27">
        <v>111.271</v>
      </c>
      <c r="AM174" s="27">
        <v>473.246</v>
      </c>
      <c r="AN174" s="27">
        <v>66.559</v>
      </c>
      <c r="AO174" s="27">
        <v>2.062</v>
      </c>
      <c r="AP174" s="27">
        <v>0.347</v>
      </c>
      <c r="AQ174" s="27">
        <v>3.052</v>
      </c>
      <c r="AR174" s="12"/>
      <c r="AS174" s="12">
        <f t="shared" si="90"/>
        <v>0.02111904762</v>
      </c>
      <c r="AT174" s="12">
        <f t="shared" si="91"/>
        <v>0.009504938272</v>
      </c>
      <c r="AU174" s="12"/>
      <c r="AV174" s="12">
        <f t="shared" si="92"/>
        <v>2.981132075</v>
      </c>
      <c r="AW174" s="12">
        <f t="shared" si="93"/>
        <v>0.0002356321839</v>
      </c>
      <c r="AX174" s="12">
        <f t="shared" si="94"/>
        <v>4.333333333</v>
      </c>
      <c r="AY174" s="12">
        <f t="shared" si="95"/>
        <v>0.5320754717</v>
      </c>
      <c r="AZ174" s="12">
        <f t="shared" si="96"/>
        <v>0.005307692308</v>
      </c>
      <c r="BA174" s="12"/>
      <c r="BB174" s="12">
        <v>68.39602722481503</v>
      </c>
      <c r="BC174" s="28"/>
      <c r="BD174" s="28"/>
      <c r="BE174" s="28"/>
      <c r="BF174" s="28"/>
      <c r="BG174" s="28"/>
      <c r="BH174" s="28"/>
    </row>
    <row r="175" ht="12.75" customHeight="1">
      <c r="A175" s="21" t="s">
        <v>152</v>
      </c>
      <c r="B175" s="12" t="s">
        <v>156</v>
      </c>
      <c r="C175" s="22">
        <v>5.1</v>
      </c>
      <c r="D175" s="21" t="s">
        <v>63</v>
      </c>
      <c r="E175" s="12" t="s">
        <v>154</v>
      </c>
      <c r="F175" s="22">
        <v>400.0</v>
      </c>
      <c r="G175" s="23" t="s">
        <v>96</v>
      </c>
      <c r="H175" s="24">
        <v>62.48</v>
      </c>
      <c r="I175" s="24">
        <v>413.26</v>
      </c>
      <c r="J175" s="24"/>
      <c r="K175" s="24">
        <v>2.06</v>
      </c>
      <c r="L175" s="24">
        <v>2.24</v>
      </c>
      <c r="M175" s="24">
        <v>0.21</v>
      </c>
      <c r="N175" s="24">
        <v>5.03</v>
      </c>
      <c r="O175" s="24">
        <v>4.89</v>
      </c>
      <c r="P175" s="24"/>
      <c r="Q175" s="30">
        <v>15.43</v>
      </c>
      <c r="R175" s="31">
        <v>0.11</v>
      </c>
      <c r="S175" s="31">
        <v>7.77</v>
      </c>
      <c r="T175" s="31">
        <v>0.15</v>
      </c>
      <c r="U175" s="31">
        <v>-0.27</v>
      </c>
      <c r="V175" s="31">
        <v>0.19</v>
      </c>
      <c r="W175" s="22">
        <v>409.254</v>
      </c>
      <c r="X175" s="22">
        <v>5.656</v>
      </c>
      <c r="Y175" s="22">
        <v>31.914</v>
      </c>
      <c r="Z175" s="22">
        <v>0.269</v>
      </c>
      <c r="AA175" s="22">
        <v>25.1</v>
      </c>
      <c r="AB175" s="22">
        <v>0.122</v>
      </c>
      <c r="AC175" s="22">
        <v>1744.358</v>
      </c>
      <c r="AD175" s="22">
        <v>146.828</v>
      </c>
      <c r="AE175" s="22">
        <v>8.042</v>
      </c>
      <c r="AF175" s="22">
        <v>0.057</v>
      </c>
      <c r="AG175" s="27">
        <v>1563.5</v>
      </c>
      <c r="AH175" s="27">
        <v>126.86</v>
      </c>
      <c r="AI175" s="27">
        <v>127.595</v>
      </c>
      <c r="AJ175" s="27">
        <v>21.577</v>
      </c>
      <c r="AK175" s="27">
        <v>1422.75</v>
      </c>
      <c r="AL175" s="27">
        <v>111.271</v>
      </c>
      <c r="AM175" s="27">
        <v>473.246</v>
      </c>
      <c r="AN175" s="27">
        <v>66.559</v>
      </c>
      <c r="AO175" s="27">
        <v>2.062</v>
      </c>
      <c r="AP175" s="27">
        <v>0.347</v>
      </c>
      <c r="AQ175" s="27">
        <v>3.052</v>
      </c>
      <c r="AR175" s="12"/>
      <c r="AS175" s="12">
        <f t="shared" si="90"/>
        <v>0.02479365079</v>
      </c>
      <c r="AT175" s="12">
        <f t="shared" si="91"/>
        <v>0.01020395062</v>
      </c>
      <c r="AU175" s="12"/>
      <c r="AV175" s="12">
        <f t="shared" si="92"/>
        <v>3.886792453</v>
      </c>
      <c r="AW175" s="12">
        <f t="shared" si="93"/>
        <v>0.0002574712644</v>
      </c>
      <c r="AX175" s="12">
        <f t="shared" si="94"/>
        <v>3.5</v>
      </c>
      <c r="AY175" s="12">
        <f t="shared" si="95"/>
        <v>0.4745283019</v>
      </c>
      <c r="AZ175" s="12">
        <f t="shared" si="96"/>
        <v>0.003761538462</v>
      </c>
      <c r="BA175" s="12"/>
      <c r="BB175" s="12">
        <v>73.42613797789745</v>
      </c>
      <c r="BC175" s="28"/>
      <c r="BD175" s="28"/>
      <c r="BE175" s="28"/>
      <c r="BF175" s="28"/>
      <c r="BG175" s="28"/>
      <c r="BH175" s="28"/>
    </row>
    <row r="176" ht="12.75" customHeight="1">
      <c r="A176" s="21" t="s">
        <v>152</v>
      </c>
      <c r="B176" s="12" t="s">
        <v>153</v>
      </c>
      <c r="C176" s="12"/>
      <c r="D176" s="21" t="s">
        <v>63</v>
      </c>
      <c r="E176" s="12" t="s">
        <v>154</v>
      </c>
      <c r="F176" s="22">
        <v>400.0</v>
      </c>
      <c r="G176" s="23" t="s">
        <v>65</v>
      </c>
      <c r="H176" s="24"/>
      <c r="I176" s="24"/>
      <c r="J176" s="24">
        <v>76.07</v>
      </c>
      <c r="K176" s="24">
        <v>1.76</v>
      </c>
      <c r="L176" s="24">
        <v>2.14</v>
      </c>
      <c r="M176" s="24"/>
      <c r="N176" s="24">
        <v>6.54</v>
      </c>
      <c r="O176" s="24"/>
      <c r="P176" s="24">
        <v>23.26</v>
      </c>
      <c r="Q176" s="30">
        <v>14.96</v>
      </c>
      <c r="R176" s="31">
        <v>0.01</v>
      </c>
      <c r="S176" s="31">
        <v>7.69</v>
      </c>
      <c r="T176" s="31">
        <v>0.17</v>
      </c>
      <c r="U176" s="31">
        <v>-0.35</v>
      </c>
      <c r="V176" s="31">
        <v>0.21</v>
      </c>
      <c r="W176" s="22">
        <v>409.254</v>
      </c>
      <c r="X176" s="22">
        <v>5.656</v>
      </c>
      <c r="Y176" s="22">
        <v>31.914</v>
      </c>
      <c r="Z176" s="22">
        <v>0.269</v>
      </c>
      <c r="AA176" s="22">
        <v>25.1</v>
      </c>
      <c r="AB176" s="22">
        <v>0.122</v>
      </c>
      <c r="AC176" s="22">
        <v>1744.358</v>
      </c>
      <c r="AD176" s="22">
        <v>146.828</v>
      </c>
      <c r="AE176" s="22">
        <v>8.042</v>
      </c>
      <c r="AF176" s="22">
        <v>0.057</v>
      </c>
      <c r="AG176" s="27">
        <v>1563.5</v>
      </c>
      <c r="AH176" s="27">
        <v>126.86</v>
      </c>
      <c r="AI176" s="27">
        <v>127.595</v>
      </c>
      <c r="AJ176" s="27">
        <v>21.577</v>
      </c>
      <c r="AK176" s="27">
        <v>1422.75</v>
      </c>
      <c r="AL176" s="27">
        <v>111.271</v>
      </c>
      <c r="AM176" s="27">
        <v>473.246</v>
      </c>
      <c r="AN176" s="27">
        <v>66.559</v>
      </c>
      <c r="AO176" s="27">
        <v>2.062</v>
      </c>
      <c r="AP176" s="27">
        <v>0.347</v>
      </c>
      <c r="AQ176" s="27">
        <v>3.052</v>
      </c>
      <c r="AR176" s="12"/>
      <c r="AS176" s="12"/>
      <c r="AT176" s="12"/>
      <c r="AU176" s="12">
        <f t="shared" ref="AU176:AU187" si="97">J176/5130</f>
        <v>0.01482846004</v>
      </c>
      <c r="AV176" s="12">
        <f t="shared" si="92"/>
        <v>3.320754717</v>
      </c>
      <c r="AW176" s="12">
        <f t="shared" si="93"/>
        <v>0.0002459770115</v>
      </c>
      <c r="AX176" s="12"/>
      <c r="AY176" s="12">
        <f t="shared" si="95"/>
        <v>0.6169811321</v>
      </c>
      <c r="AZ176" s="12"/>
      <c r="BA176" s="12">
        <f t="shared" ref="BA176:BA187" si="98">P176/45.7</f>
        <v>0.5089715536</v>
      </c>
      <c r="BB176" s="28"/>
      <c r="BC176" s="28"/>
      <c r="BD176" s="28"/>
      <c r="BE176" s="28"/>
      <c r="BF176" s="28"/>
      <c r="BG176" s="28"/>
      <c r="BH176" s="28"/>
    </row>
    <row r="177" ht="12.75" customHeight="1">
      <c r="A177" s="21" t="s">
        <v>152</v>
      </c>
      <c r="B177" s="12" t="s">
        <v>155</v>
      </c>
      <c r="C177" s="12"/>
      <c r="D177" s="21" t="s">
        <v>63</v>
      </c>
      <c r="E177" s="12" t="s">
        <v>154</v>
      </c>
      <c r="F177" s="22">
        <v>400.0</v>
      </c>
      <c r="G177" s="23" t="s">
        <v>65</v>
      </c>
      <c r="H177" s="24"/>
      <c r="I177" s="24"/>
      <c r="J177" s="24">
        <v>72.04</v>
      </c>
      <c r="K177" s="24">
        <v>4.3</v>
      </c>
      <c r="L177" s="24">
        <v>2.03</v>
      </c>
      <c r="M177" s="24"/>
      <c r="N177" s="24">
        <v>5.4</v>
      </c>
      <c r="O177" s="24"/>
      <c r="P177" s="24">
        <v>21.36</v>
      </c>
      <c r="Q177" s="30">
        <v>17.14</v>
      </c>
      <c r="R177" s="31">
        <v>0.06</v>
      </c>
      <c r="S177" s="31">
        <v>7.98</v>
      </c>
      <c r="T177" s="31">
        <v>0.11</v>
      </c>
      <c r="U177" s="31">
        <v>-0.06</v>
      </c>
      <c r="V177" s="31">
        <v>0.16</v>
      </c>
      <c r="W177" s="22">
        <v>409.254</v>
      </c>
      <c r="X177" s="22">
        <v>5.656</v>
      </c>
      <c r="Y177" s="22">
        <v>31.914</v>
      </c>
      <c r="Z177" s="22">
        <v>0.269</v>
      </c>
      <c r="AA177" s="22">
        <v>25.1</v>
      </c>
      <c r="AB177" s="22">
        <v>0.122</v>
      </c>
      <c r="AC177" s="22">
        <v>1744.358</v>
      </c>
      <c r="AD177" s="22">
        <v>146.828</v>
      </c>
      <c r="AE177" s="22">
        <v>8.042</v>
      </c>
      <c r="AF177" s="22">
        <v>0.057</v>
      </c>
      <c r="AG177" s="27">
        <v>1563.5</v>
      </c>
      <c r="AH177" s="27">
        <v>126.86</v>
      </c>
      <c r="AI177" s="27">
        <v>127.595</v>
      </c>
      <c r="AJ177" s="27">
        <v>21.577</v>
      </c>
      <c r="AK177" s="27">
        <v>1422.75</v>
      </c>
      <c r="AL177" s="27">
        <v>111.271</v>
      </c>
      <c r="AM177" s="27">
        <v>473.246</v>
      </c>
      <c r="AN177" s="27">
        <v>66.559</v>
      </c>
      <c r="AO177" s="27">
        <v>2.062</v>
      </c>
      <c r="AP177" s="27">
        <v>0.347</v>
      </c>
      <c r="AQ177" s="27">
        <v>3.052</v>
      </c>
      <c r="AR177" s="12"/>
      <c r="AS177" s="12"/>
      <c r="AT177" s="12"/>
      <c r="AU177" s="12">
        <f t="shared" si="97"/>
        <v>0.01404288499</v>
      </c>
      <c r="AV177" s="12">
        <f t="shared" si="92"/>
        <v>8.113207547</v>
      </c>
      <c r="AW177" s="12">
        <f t="shared" si="93"/>
        <v>0.0002333333333</v>
      </c>
      <c r="AX177" s="12"/>
      <c r="AY177" s="12">
        <f t="shared" si="95"/>
        <v>0.5094339623</v>
      </c>
      <c r="AZ177" s="12"/>
      <c r="BA177" s="12">
        <f t="shared" si="98"/>
        <v>0.4673960613</v>
      </c>
      <c r="BB177" s="28"/>
      <c r="BC177" s="28"/>
      <c r="BD177" s="28"/>
      <c r="BE177" s="28"/>
      <c r="BF177" s="28"/>
      <c r="BG177" s="28"/>
      <c r="BH177" s="28"/>
    </row>
    <row r="178" ht="12.75" customHeight="1">
      <c r="A178" s="21" t="s">
        <v>152</v>
      </c>
      <c r="B178" s="12" t="s">
        <v>156</v>
      </c>
      <c r="C178" s="22">
        <v>5.1</v>
      </c>
      <c r="D178" s="21" t="s">
        <v>63</v>
      </c>
      <c r="E178" s="12" t="s">
        <v>154</v>
      </c>
      <c r="F178" s="22">
        <v>400.0</v>
      </c>
      <c r="G178" s="23" t="s">
        <v>65</v>
      </c>
      <c r="H178" s="24"/>
      <c r="I178" s="24"/>
      <c r="J178" s="24">
        <v>79.29</v>
      </c>
      <c r="K178" s="24">
        <v>3.14</v>
      </c>
      <c r="L178" s="24">
        <v>2.26</v>
      </c>
      <c r="M178" s="24"/>
      <c r="N178" s="24">
        <v>5.02</v>
      </c>
      <c r="O178" s="24"/>
      <c r="P178" s="24">
        <v>24.81</v>
      </c>
      <c r="Q178" s="30">
        <v>15.43</v>
      </c>
      <c r="R178" s="31">
        <v>0.11</v>
      </c>
      <c r="S178" s="31">
        <v>7.77</v>
      </c>
      <c r="T178" s="31">
        <v>0.15</v>
      </c>
      <c r="U178" s="31">
        <v>-0.27</v>
      </c>
      <c r="V178" s="31">
        <v>0.19</v>
      </c>
      <c r="W178" s="22">
        <v>409.254</v>
      </c>
      <c r="X178" s="22">
        <v>5.656</v>
      </c>
      <c r="Y178" s="22">
        <v>31.914</v>
      </c>
      <c r="Z178" s="22">
        <v>0.269</v>
      </c>
      <c r="AA178" s="22">
        <v>25.1</v>
      </c>
      <c r="AB178" s="22">
        <v>0.122</v>
      </c>
      <c r="AC178" s="22">
        <v>1744.358</v>
      </c>
      <c r="AD178" s="22">
        <v>146.828</v>
      </c>
      <c r="AE178" s="22">
        <v>8.042</v>
      </c>
      <c r="AF178" s="22">
        <v>0.057</v>
      </c>
      <c r="AG178" s="27">
        <v>1563.5</v>
      </c>
      <c r="AH178" s="27">
        <v>126.86</v>
      </c>
      <c r="AI178" s="27">
        <v>127.595</v>
      </c>
      <c r="AJ178" s="27">
        <v>21.577</v>
      </c>
      <c r="AK178" s="27">
        <v>1422.75</v>
      </c>
      <c r="AL178" s="27">
        <v>111.271</v>
      </c>
      <c r="AM178" s="27">
        <v>473.246</v>
      </c>
      <c r="AN178" s="27">
        <v>66.559</v>
      </c>
      <c r="AO178" s="27">
        <v>2.062</v>
      </c>
      <c r="AP178" s="27">
        <v>0.347</v>
      </c>
      <c r="AQ178" s="27">
        <v>3.052</v>
      </c>
      <c r="AR178" s="12"/>
      <c r="AS178" s="12"/>
      <c r="AT178" s="12"/>
      <c r="AU178" s="12">
        <f t="shared" si="97"/>
        <v>0.01545614035</v>
      </c>
      <c r="AV178" s="12">
        <f t="shared" si="92"/>
        <v>5.924528302</v>
      </c>
      <c r="AW178" s="12">
        <f t="shared" si="93"/>
        <v>0.0002597701149</v>
      </c>
      <c r="AX178" s="12"/>
      <c r="AY178" s="12">
        <f t="shared" si="95"/>
        <v>0.4735849057</v>
      </c>
      <c r="AZ178" s="12"/>
      <c r="BA178" s="12">
        <f t="shared" si="98"/>
        <v>0.5428884026</v>
      </c>
      <c r="BB178" s="28"/>
      <c r="BC178" s="28"/>
      <c r="BD178" s="28"/>
      <c r="BE178" s="28"/>
      <c r="BF178" s="28"/>
      <c r="BG178" s="28"/>
      <c r="BH178" s="28"/>
    </row>
    <row r="179" ht="12.75" customHeight="1">
      <c r="A179" s="21" t="s">
        <v>152</v>
      </c>
      <c r="B179" s="12" t="s">
        <v>157</v>
      </c>
      <c r="C179" s="22">
        <v>45.3</v>
      </c>
      <c r="D179" s="21" t="s">
        <v>63</v>
      </c>
      <c r="E179" s="12" t="s">
        <v>154</v>
      </c>
      <c r="F179" s="22">
        <v>600.0</v>
      </c>
      <c r="G179" s="23" t="s">
        <v>65</v>
      </c>
      <c r="H179" s="24"/>
      <c r="I179" s="24"/>
      <c r="J179" s="24">
        <v>67.79</v>
      </c>
      <c r="K179" s="24">
        <v>1.54</v>
      </c>
      <c r="L179" s="24">
        <v>2.36</v>
      </c>
      <c r="M179" s="24"/>
      <c r="N179" s="24">
        <v>5.01</v>
      </c>
      <c r="O179" s="24"/>
      <c r="P179" s="24">
        <v>25.25</v>
      </c>
      <c r="Q179" s="26"/>
      <c r="R179" s="22"/>
      <c r="S179" s="22"/>
      <c r="T179" s="22"/>
      <c r="U179" s="22"/>
      <c r="V179" s="22"/>
      <c r="W179" s="22">
        <v>605.668</v>
      </c>
      <c r="X179" s="22">
        <v>7.259</v>
      </c>
      <c r="Y179" s="22">
        <v>31.829</v>
      </c>
      <c r="Z179" s="22">
        <v>0.099</v>
      </c>
      <c r="AA179" s="22">
        <v>24.96</v>
      </c>
      <c r="AB179" s="22">
        <v>0.152</v>
      </c>
      <c r="AC179" s="22">
        <v>1750.657</v>
      </c>
      <c r="AD179" s="22">
        <v>168.305</v>
      </c>
      <c r="AE179" s="22">
        <v>7.902</v>
      </c>
      <c r="AF179" s="22">
        <v>0.051</v>
      </c>
      <c r="AG179" s="27">
        <v>1622.509</v>
      </c>
      <c r="AH179" s="27">
        <v>144.579</v>
      </c>
      <c r="AI179" s="27">
        <v>97.492</v>
      </c>
      <c r="AJ179" s="27">
        <v>18.663</v>
      </c>
      <c r="AK179" s="27">
        <v>1505.862</v>
      </c>
      <c r="AL179" s="27">
        <v>126.79</v>
      </c>
      <c r="AM179" s="27">
        <v>686.117</v>
      </c>
      <c r="AN179" s="27">
        <v>34.71</v>
      </c>
      <c r="AO179" s="27">
        <v>1.575</v>
      </c>
      <c r="AP179" s="27">
        <v>0.302</v>
      </c>
      <c r="AQ179" s="27">
        <v>2.332</v>
      </c>
      <c r="AR179" s="12"/>
      <c r="AS179" s="12"/>
      <c r="AT179" s="12"/>
      <c r="AU179" s="12">
        <f t="shared" si="97"/>
        <v>0.01321442495</v>
      </c>
      <c r="AV179" s="12">
        <f t="shared" si="92"/>
        <v>2.905660377</v>
      </c>
      <c r="AW179" s="12">
        <f t="shared" si="93"/>
        <v>0.0002712643678</v>
      </c>
      <c r="AX179" s="12"/>
      <c r="AY179" s="12"/>
      <c r="AZ179" s="12"/>
      <c r="BA179" s="12">
        <f t="shared" si="98"/>
        <v>0.5525164114</v>
      </c>
      <c r="BB179" s="28"/>
      <c r="BC179" s="28"/>
      <c r="BD179" s="28"/>
      <c r="BE179" s="28"/>
      <c r="BF179" s="28"/>
      <c r="BG179" s="28"/>
      <c r="BH179" s="28"/>
    </row>
    <row r="180" ht="12.75" customHeight="1">
      <c r="A180" s="21" t="s">
        <v>152</v>
      </c>
      <c r="B180" s="12" t="s">
        <v>158</v>
      </c>
      <c r="C180" s="22">
        <v>34.1</v>
      </c>
      <c r="D180" s="21" t="s">
        <v>63</v>
      </c>
      <c r="E180" s="12" t="s">
        <v>154</v>
      </c>
      <c r="F180" s="22">
        <v>600.0</v>
      </c>
      <c r="G180" s="23" t="s">
        <v>65</v>
      </c>
      <c r="H180" s="24"/>
      <c r="I180" s="24"/>
      <c r="J180" s="24">
        <v>70.32</v>
      </c>
      <c r="K180" s="24">
        <v>4.19</v>
      </c>
      <c r="L180" s="24">
        <v>2.24</v>
      </c>
      <c r="M180" s="24"/>
      <c r="N180" s="24">
        <v>7.87</v>
      </c>
      <c r="O180" s="24"/>
      <c r="P180" s="24">
        <v>21.26</v>
      </c>
      <c r="Q180" s="26"/>
      <c r="R180" s="22"/>
      <c r="S180" s="22"/>
      <c r="T180" s="22"/>
      <c r="U180" s="22"/>
      <c r="V180" s="22"/>
      <c r="W180" s="22">
        <v>605.668</v>
      </c>
      <c r="X180" s="22">
        <v>7.259</v>
      </c>
      <c r="Y180" s="22">
        <v>31.829</v>
      </c>
      <c r="Z180" s="22">
        <v>0.099</v>
      </c>
      <c r="AA180" s="22">
        <v>24.96</v>
      </c>
      <c r="AB180" s="22">
        <v>0.152</v>
      </c>
      <c r="AC180" s="22">
        <v>1750.657</v>
      </c>
      <c r="AD180" s="22">
        <v>168.305</v>
      </c>
      <c r="AE180" s="22">
        <v>7.902</v>
      </c>
      <c r="AF180" s="22">
        <v>0.051</v>
      </c>
      <c r="AG180" s="27">
        <v>1622.509</v>
      </c>
      <c r="AH180" s="27">
        <v>144.579</v>
      </c>
      <c r="AI180" s="27">
        <v>97.492</v>
      </c>
      <c r="AJ180" s="27">
        <v>18.663</v>
      </c>
      <c r="AK180" s="27">
        <v>1505.862</v>
      </c>
      <c r="AL180" s="27">
        <v>126.79</v>
      </c>
      <c r="AM180" s="27">
        <v>686.117</v>
      </c>
      <c r="AN180" s="27">
        <v>34.71</v>
      </c>
      <c r="AO180" s="27">
        <v>1.575</v>
      </c>
      <c r="AP180" s="27">
        <v>0.302</v>
      </c>
      <c r="AQ180" s="27">
        <v>2.332</v>
      </c>
      <c r="AR180" s="12"/>
      <c r="AS180" s="12"/>
      <c r="AT180" s="12"/>
      <c r="AU180" s="12">
        <f t="shared" si="97"/>
        <v>0.01370760234</v>
      </c>
      <c r="AV180" s="12">
        <f t="shared" si="92"/>
        <v>7.905660377</v>
      </c>
      <c r="AW180" s="12">
        <f t="shared" si="93"/>
        <v>0.0002574712644</v>
      </c>
      <c r="AX180" s="12"/>
      <c r="AY180" s="12">
        <f t="shared" ref="AY180:AY187" si="99">N180/10.6</f>
        <v>0.7424528302</v>
      </c>
      <c r="AZ180" s="12"/>
      <c r="BA180" s="12">
        <f t="shared" si="98"/>
        <v>0.4652078775</v>
      </c>
      <c r="BB180" s="28"/>
      <c r="BC180" s="28"/>
      <c r="BD180" s="28"/>
      <c r="BE180" s="28"/>
      <c r="BF180" s="28"/>
      <c r="BG180" s="28"/>
      <c r="BH180" s="28"/>
    </row>
    <row r="181" ht="12.75" customHeight="1">
      <c r="A181" s="21" t="s">
        <v>152</v>
      </c>
      <c r="B181" s="12" t="s">
        <v>159</v>
      </c>
      <c r="C181" s="22">
        <v>39.9</v>
      </c>
      <c r="D181" s="21" t="s">
        <v>63</v>
      </c>
      <c r="E181" s="12" t="s">
        <v>154</v>
      </c>
      <c r="F181" s="22">
        <v>600.0</v>
      </c>
      <c r="G181" s="23" t="s">
        <v>65</v>
      </c>
      <c r="H181" s="24"/>
      <c r="I181" s="24"/>
      <c r="J181" s="24">
        <v>86.65</v>
      </c>
      <c r="K181" s="24">
        <v>1.56</v>
      </c>
      <c r="L181" s="24">
        <v>2.24</v>
      </c>
      <c r="M181" s="24"/>
      <c r="N181" s="24">
        <v>10.77</v>
      </c>
      <c r="O181" s="24"/>
      <c r="P181" s="24">
        <v>24.86</v>
      </c>
      <c r="Q181" s="30">
        <v>17.75</v>
      </c>
      <c r="R181" s="31">
        <v>0.15</v>
      </c>
      <c r="S181" s="31">
        <v>8.04</v>
      </c>
      <c r="T181" s="31">
        <v>0.1</v>
      </c>
      <c r="U181" s="31">
        <v>0.14</v>
      </c>
      <c r="V181" s="31">
        <v>0.14</v>
      </c>
      <c r="W181" s="22">
        <v>605.668</v>
      </c>
      <c r="X181" s="22">
        <v>7.259</v>
      </c>
      <c r="Y181" s="22">
        <v>31.829</v>
      </c>
      <c r="Z181" s="22">
        <v>0.099</v>
      </c>
      <c r="AA181" s="22">
        <v>24.96</v>
      </c>
      <c r="AB181" s="22">
        <v>0.152</v>
      </c>
      <c r="AC181" s="22">
        <v>1750.657</v>
      </c>
      <c r="AD181" s="22">
        <v>168.305</v>
      </c>
      <c r="AE181" s="22">
        <v>7.902</v>
      </c>
      <c r="AF181" s="22">
        <v>0.051</v>
      </c>
      <c r="AG181" s="27">
        <v>1622.509</v>
      </c>
      <c r="AH181" s="27">
        <v>144.579</v>
      </c>
      <c r="AI181" s="27">
        <v>97.492</v>
      </c>
      <c r="AJ181" s="27">
        <v>18.663</v>
      </c>
      <c r="AK181" s="27">
        <v>1505.862</v>
      </c>
      <c r="AL181" s="27">
        <v>126.79</v>
      </c>
      <c r="AM181" s="27">
        <v>686.117</v>
      </c>
      <c r="AN181" s="27">
        <v>34.71</v>
      </c>
      <c r="AO181" s="27">
        <v>1.575</v>
      </c>
      <c r="AP181" s="27">
        <v>0.302</v>
      </c>
      <c r="AQ181" s="27">
        <v>2.332</v>
      </c>
      <c r="AR181" s="12"/>
      <c r="AS181" s="12"/>
      <c r="AT181" s="12"/>
      <c r="AU181" s="12">
        <f t="shared" si="97"/>
        <v>0.01689083821</v>
      </c>
      <c r="AV181" s="12">
        <f t="shared" si="92"/>
        <v>2.943396226</v>
      </c>
      <c r="AW181" s="12">
        <f t="shared" si="93"/>
        <v>0.0002574712644</v>
      </c>
      <c r="AX181" s="12"/>
      <c r="AY181" s="12">
        <f t="shared" si="99"/>
        <v>1.016037736</v>
      </c>
      <c r="AZ181" s="12"/>
      <c r="BA181" s="12">
        <f t="shared" si="98"/>
        <v>0.5439824945</v>
      </c>
      <c r="BB181" s="28"/>
      <c r="BC181" s="28"/>
      <c r="BD181" s="28"/>
      <c r="BE181" s="28"/>
      <c r="BF181" s="28"/>
      <c r="BG181" s="28"/>
      <c r="BH181" s="28"/>
    </row>
    <row r="182" ht="12.75" customHeight="1">
      <c r="A182" s="21" t="s">
        <v>152</v>
      </c>
      <c r="B182" s="12" t="s">
        <v>160</v>
      </c>
      <c r="C182" s="22">
        <v>39.5</v>
      </c>
      <c r="D182" s="21" t="s">
        <v>63</v>
      </c>
      <c r="E182" s="12" t="s">
        <v>154</v>
      </c>
      <c r="F182" s="22">
        <v>900.0</v>
      </c>
      <c r="G182" s="23" t="s">
        <v>65</v>
      </c>
      <c r="H182" s="24"/>
      <c r="I182" s="24"/>
      <c r="J182" s="24">
        <v>72.35</v>
      </c>
      <c r="K182" s="24"/>
      <c r="L182" s="24">
        <v>2.25</v>
      </c>
      <c r="M182" s="24"/>
      <c r="N182" s="24">
        <v>7.47</v>
      </c>
      <c r="O182" s="24"/>
      <c r="P182" s="24">
        <v>24.56</v>
      </c>
      <c r="Q182" s="30">
        <v>17.35</v>
      </c>
      <c r="R182" s="31">
        <v>0.04</v>
      </c>
      <c r="S182" s="31">
        <v>8.0</v>
      </c>
      <c r="T182" s="31">
        <v>0.1</v>
      </c>
      <c r="U182" s="31">
        <v>0.23</v>
      </c>
      <c r="V182" s="31">
        <v>0.11</v>
      </c>
      <c r="W182" s="22">
        <v>902.99</v>
      </c>
      <c r="X182" s="22">
        <v>11.736</v>
      </c>
      <c r="Y182" s="22">
        <v>31.73</v>
      </c>
      <c r="Z182" s="22">
        <v>0.286</v>
      </c>
      <c r="AA182" s="22">
        <v>24.86</v>
      </c>
      <c r="AB182" s="22">
        <v>0.114</v>
      </c>
      <c r="AC182" s="22">
        <v>1791.599</v>
      </c>
      <c r="AD182" s="22">
        <v>116.6</v>
      </c>
      <c r="AE182" s="22">
        <v>7.767</v>
      </c>
      <c r="AF182" s="22">
        <v>0.024</v>
      </c>
      <c r="AG182" s="27">
        <v>1707.394</v>
      </c>
      <c r="AH182" s="27">
        <v>107.633</v>
      </c>
      <c r="AI182" s="27">
        <v>74.918</v>
      </c>
      <c r="AJ182" s="27">
        <v>8.454</v>
      </c>
      <c r="AK182" s="27">
        <v>1604.495</v>
      </c>
      <c r="AL182" s="27">
        <v>99.23</v>
      </c>
      <c r="AM182" s="27">
        <v>998.967</v>
      </c>
      <c r="AN182" s="27">
        <v>44.243</v>
      </c>
      <c r="AO182" s="27">
        <v>1.211</v>
      </c>
      <c r="AP182" s="27">
        <v>0.136</v>
      </c>
      <c r="AQ182" s="27">
        <v>1.792</v>
      </c>
      <c r="AR182" s="12"/>
      <c r="AS182" s="12"/>
      <c r="AT182" s="12"/>
      <c r="AU182" s="12">
        <f t="shared" si="97"/>
        <v>0.01410331384</v>
      </c>
      <c r="AV182" s="12"/>
      <c r="AW182" s="12">
        <f t="shared" si="93"/>
        <v>0.0002586206897</v>
      </c>
      <c r="AX182" s="12"/>
      <c r="AY182" s="12">
        <f t="shared" si="99"/>
        <v>0.7047169811</v>
      </c>
      <c r="AZ182" s="12"/>
      <c r="BA182" s="12">
        <f t="shared" si="98"/>
        <v>0.5374179431</v>
      </c>
      <c r="BB182" s="28"/>
      <c r="BC182" s="28"/>
      <c r="BD182" s="28"/>
      <c r="BE182" s="28"/>
      <c r="BF182" s="28"/>
      <c r="BG182" s="28"/>
      <c r="BH182" s="28"/>
    </row>
    <row r="183" ht="12.75" customHeight="1">
      <c r="A183" s="21" t="s">
        <v>152</v>
      </c>
      <c r="B183" s="12" t="s">
        <v>161</v>
      </c>
      <c r="C183" s="12"/>
      <c r="D183" s="21" t="s">
        <v>63</v>
      </c>
      <c r="E183" s="12" t="s">
        <v>154</v>
      </c>
      <c r="F183" s="22">
        <v>900.0</v>
      </c>
      <c r="G183" s="23" t="s">
        <v>65</v>
      </c>
      <c r="H183" s="24"/>
      <c r="I183" s="24"/>
      <c r="J183" s="24">
        <v>69.82</v>
      </c>
      <c r="K183" s="24">
        <v>2.29</v>
      </c>
      <c r="L183" s="24">
        <v>2.2</v>
      </c>
      <c r="M183" s="24"/>
      <c r="N183" s="24">
        <v>3.58</v>
      </c>
      <c r="O183" s="24"/>
      <c r="P183" s="24">
        <v>22.75</v>
      </c>
      <c r="Q183" s="30">
        <v>17.29</v>
      </c>
      <c r="R183" s="31">
        <v>0.46</v>
      </c>
      <c r="S183" s="31">
        <v>7.99</v>
      </c>
      <c r="T183" s="31">
        <v>0.1</v>
      </c>
      <c r="U183" s="31">
        <v>0.22</v>
      </c>
      <c r="V183" s="31">
        <v>0.12</v>
      </c>
      <c r="W183" s="22">
        <v>902.99</v>
      </c>
      <c r="X183" s="22">
        <v>11.736</v>
      </c>
      <c r="Y183" s="22">
        <v>31.73</v>
      </c>
      <c r="Z183" s="22">
        <v>0.286</v>
      </c>
      <c r="AA183" s="22">
        <v>24.86</v>
      </c>
      <c r="AB183" s="22">
        <v>0.114</v>
      </c>
      <c r="AC183" s="22">
        <v>1791.599</v>
      </c>
      <c r="AD183" s="22">
        <v>116.6</v>
      </c>
      <c r="AE183" s="22">
        <v>7.767</v>
      </c>
      <c r="AF183" s="22">
        <v>0.024</v>
      </c>
      <c r="AG183" s="27">
        <v>1707.394</v>
      </c>
      <c r="AH183" s="27">
        <v>107.633</v>
      </c>
      <c r="AI183" s="27">
        <v>74.918</v>
      </c>
      <c r="AJ183" s="27">
        <v>8.454</v>
      </c>
      <c r="AK183" s="27">
        <v>1604.495</v>
      </c>
      <c r="AL183" s="27">
        <v>99.23</v>
      </c>
      <c r="AM183" s="27">
        <v>998.967</v>
      </c>
      <c r="AN183" s="27">
        <v>44.243</v>
      </c>
      <c r="AO183" s="27">
        <v>1.211</v>
      </c>
      <c r="AP183" s="27">
        <v>0.136</v>
      </c>
      <c r="AQ183" s="27">
        <v>1.792</v>
      </c>
      <c r="AR183" s="12"/>
      <c r="AS183" s="12"/>
      <c r="AT183" s="12"/>
      <c r="AU183" s="12">
        <f t="shared" si="97"/>
        <v>0.01361013645</v>
      </c>
      <c r="AV183" s="12">
        <f t="shared" ref="AV183:AV187" si="100">K183/0.53</f>
        <v>4.320754717</v>
      </c>
      <c r="AW183" s="12">
        <f t="shared" si="93"/>
        <v>0.0002528735632</v>
      </c>
      <c r="AX183" s="12"/>
      <c r="AY183" s="12">
        <f t="shared" si="99"/>
        <v>0.3377358491</v>
      </c>
      <c r="AZ183" s="12"/>
      <c r="BA183" s="12">
        <f t="shared" si="98"/>
        <v>0.4978118162</v>
      </c>
      <c r="BB183" s="28"/>
      <c r="BC183" s="28"/>
      <c r="BD183" s="28"/>
      <c r="BE183" s="28"/>
      <c r="BF183" s="28"/>
      <c r="BG183" s="28"/>
      <c r="BH183" s="28"/>
    </row>
    <row r="184" ht="12.75" customHeight="1">
      <c r="A184" s="21" t="s">
        <v>152</v>
      </c>
      <c r="B184" s="12" t="s">
        <v>162</v>
      </c>
      <c r="C184" s="12"/>
      <c r="D184" s="21" t="s">
        <v>63</v>
      </c>
      <c r="E184" s="12" t="s">
        <v>154</v>
      </c>
      <c r="F184" s="22">
        <v>900.0</v>
      </c>
      <c r="G184" s="23" t="s">
        <v>65</v>
      </c>
      <c r="H184" s="24"/>
      <c r="I184" s="24"/>
      <c r="J184" s="24">
        <v>81.47</v>
      </c>
      <c r="K184" s="24">
        <v>1.27</v>
      </c>
      <c r="L184" s="24">
        <v>2.3</v>
      </c>
      <c r="M184" s="24"/>
      <c r="N184" s="24">
        <v>10.44</v>
      </c>
      <c r="O184" s="24"/>
      <c r="P184" s="24">
        <v>24.53</v>
      </c>
      <c r="Q184" s="30">
        <v>19.18</v>
      </c>
      <c r="R184" s="31">
        <v>0.02</v>
      </c>
      <c r="S184" s="31">
        <v>8.17</v>
      </c>
      <c r="T184" s="31">
        <v>0.08</v>
      </c>
      <c r="U184" s="31">
        <v>0.4</v>
      </c>
      <c r="V184" s="31">
        <v>0.1</v>
      </c>
      <c r="W184" s="22">
        <v>902.99</v>
      </c>
      <c r="X184" s="22">
        <v>11.736</v>
      </c>
      <c r="Y184" s="22">
        <v>31.73</v>
      </c>
      <c r="Z184" s="22">
        <v>0.286</v>
      </c>
      <c r="AA184" s="22">
        <v>24.86</v>
      </c>
      <c r="AB184" s="22">
        <v>0.114</v>
      </c>
      <c r="AC184" s="22">
        <v>1791.599</v>
      </c>
      <c r="AD184" s="22">
        <v>116.6</v>
      </c>
      <c r="AE184" s="22">
        <v>7.767</v>
      </c>
      <c r="AF184" s="22">
        <v>0.024</v>
      </c>
      <c r="AG184" s="27">
        <v>1707.394</v>
      </c>
      <c r="AH184" s="27">
        <v>107.633</v>
      </c>
      <c r="AI184" s="27">
        <v>74.918</v>
      </c>
      <c r="AJ184" s="27">
        <v>8.454</v>
      </c>
      <c r="AK184" s="27">
        <v>1604.495</v>
      </c>
      <c r="AL184" s="27">
        <v>99.23</v>
      </c>
      <c r="AM184" s="27">
        <v>998.967</v>
      </c>
      <c r="AN184" s="27">
        <v>44.243</v>
      </c>
      <c r="AO184" s="27">
        <v>1.211</v>
      </c>
      <c r="AP184" s="27">
        <v>0.136</v>
      </c>
      <c r="AQ184" s="27">
        <v>1.792</v>
      </c>
      <c r="AR184" s="12"/>
      <c r="AS184" s="12"/>
      <c r="AT184" s="12"/>
      <c r="AU184" s="12">
        <f t="shared" si="97"/>
        <v>0.01588109162</v>
      </c>
      <c r="AV184" s="12">
        <f t="shared" si="100"/>
        <v>2.396226415</v>
      </c>
      <c r="AW184" s="12">
        <f t="shared" si="93"/>
        <v>0.0002643678161</v>
      </c>
      <c r="AX184" s="12"/>
      <c r="AY184" s="12">
        <f t="shared" si="99"/>
        <v>0.9849056604</v>
      </c>
      <c r="AZ184" s="12"/>
      <c r="BA184" s="12">
        <f t="shared" si="98"/>
        <v>0.536761488</v>
      </c>
      <c r="BB184" s="28"/>
      <c r="BC184" s="28"/>
      <c r="BD184" s="28"/>
      <c r="BE184" s="28"/>
      <c r="BF184" s="28"/>
      <c r="BG184" s="28"/>
      <c r="BH184" s="28"/>
    </row>
    <row r="185" ht="12.75" customHeight="1">
      <c r="A185" s="21" t="s">
        <v>152</v>
      </c>
      <c r="B185" s="12" t="s">
        <v>163</v>
      </c>
      <c r="C185" s="22">
        <v>28.9</v>
      </c>
      <c r="D185" s="21" t="s">
        <v>63</v>
      </c>
      <c r="E185" s="12" t="s">
        <v>154</v>
      </c>
      <c r="F185" s="22">
        <v>2850.0</v>
      </c>
      <c r="G185" s="23" t="s">
        <v>65</v>
      </c>
      <c r="H185" s="24"/>
      <c r="I185" s="24"/>
      <c r="J185" s="24">
        <v>80.57</v>
      </c>
      <c r="K185" s="24">
        <v>2.27</v>
      </c>
      <c r="L185" s="24">
        <v>2.18</v>
      </c>
      <c r="M185" s="24"/>
      <c r="N185" s="24">
        <v>8.48</v>
      </c>
      <c r="O185" s="24"/>
      <c r="P185" s="24">
        <v>22.63</v>
      </c>
      <c r="Q185" s="26"/>
      <c r="R185" s="22"/>
      <c r="S185" s="22"/>
      <c r="T185" s="22"/>
      <c r="U185" s="22"/>
      <c r="V185" s="22"/>
      <c r="W185" s="22">
        <v>2856.004</v>
      </c>
      <c r="X185" s="22">
        <v>53.733</v>
      </c>
      <c r="Y185" s="22">
        <v>31.736</v>
      </c>
      <c r="Z185" s="22">
        <v>0.218</v>
      </c>
      <c r="AA185" s="22">
        <v>25.02</v>
      </c>
      <c r="AB185" s="22">
        <v>0.148</v>
      </c>
      <c r="AC185" s="22">
        <v>1890.831</v>
      </c>
      <c r="AD185" s="22">
        <v>78.245</v>
      </c>
      <c r="AE185" s="22">
        <v>7.364</v>
      </c>
      <c r="AF185" s="22">
        <v>0.033</v>
      </c>
      <c r="AG185" s="27">
        <v>1921.235</v>
      </c>
      <c r="AH185" s="27">
        <v>73.469</v>
      </c>
      <c r="AI185" s="27">
        <v>33.599</v>
      </c>
      <c r="AJ185" s="27">
        <v>3.693</v>
      </c>
      <c r="AK185" s="27">
        <v>1808.03</v>
      </c>
      <c r="AL185" s="27">
        <v>71.228</v>
      </c>
      <c r="AM185" s="27">
        <v>2854.445</v>
      </c>
      <c r="AN185" s="27">
        <v>159.217</v>
      </c>
      <c r="AO185" s="27">
        <v>0.543</v>
      </c>
      <c r="AP185" s="27">
        <v>0.06</v>
      </c>
      <c r="AQ185" s="27">
        <v>0.804</v>
      </c>
      <c r="AR185" s="12"/>
      <c r="AS185" s="12"/>
      <c r="AT185" s="12"/>
      <c r="AU185" s="12">
        <f t="shared" si="97"/>
        <v>0.01570565302</v>
      </c>
      <c r="AV185" s="12">
        <f t="shared" si="100"/>
        <v>4.283018868</v>
      </c>
      <c r="AW185" s="12">
        <f t="shared" si="93"/>
        <v>0.0002505747126</v>
      </c>
      <c r="AX185" s="12"/>
      <c r="AY185" s="12">
        <f t="shared" si="99"/>
        <v>0.8</v>
      </c>
      <c r="AZ185" s="12"/>
      <c r="BA185" s="12">
        <f t="shared" si="98"/>
        <v>0.4951859956</v>
      </c>
      <c r="BB185" s="28"/>
      <c r="BC185" s="28"/>
      <c r="BD185" s="28"/>
      <c r="BE185" s="28"/>
      <c r="BF185" s="28"/>
      <c r="BG185" s="28"/>
      <c r="BH185" s="28"/>
    </row>
    <row r="186" ht="12.75" customHeight="1">
      <c r="A186" s="21" t="s">
        <v>152</v>
      </c>
      <c r="B186" s="12" t="s">
        <v>164</v>
      </c>
      <c r="C186" s="22">
        <v>28.9</v>
      </c>
      <c r="D186" s="21" t="s">
        <v>63</v>
      </c>
      <c r="E186" s="12" t="s">
        <v>154</v>
      </c>
      <c r="F186" s="22">
        <v>2850.0</v>
      </c>
      <c r="G186" s="23" t="s">
        <v>65</v>
      </c>
      <c r="H186" s="24"/>
      <c r="I186" s="24"/>
      <c r="J186" s="24">
        <v>77.86</v>
      </c>
      <c r="K186" s="24">
        <v>1.22</v>
      </c>
      <c r="L186" s="24">
        <v>2.25</v>
      </c>
      <c r="M186" s="24"/>
      <c r="N186" s="24">
        <v>10.57</v>
      </c>
      <c r="O186" s="24"/>
      <c r="P186" s="24">
        <v>24.14</v>
      </c>
      <c r="Q186" s="26"/>
      <c r="R186" s="22"/>
      <c r="S186" s="22"/>
      <c r="T186" s="22"/>
      <c r="U186" s="22"/>
      <c r="V186" s="22"/>
      <c r="W186" s="22">
        <v>2856.004</v>
      </c>
      <c r="X186" s="22">
        <v>53.733</v>
      </c>
      <c r="Y186" s="22">
        <v>31.736</v>
      </c>
      <c r="Z186" s="22">
        <v>0.218</v>
      </c>
      <c r="AA186" s="22">
        <v>25.02</v>
      </c>
      <c r="AB186" s="22">
        <v>0.148</v>
      </c>
      <c r="AC186" s="22">
        <v>1890.831</v>
      </c>
      <c r="AD186" s="22">
        <v>78.245</v>
      </c>
      <c r="AE186" s="22">
        <v>7.364</v>
      </c>
      <c r="AF186" s="22">
        <v>0.033</v>
      </c>
      <c r="AG186" s="27">
        <v>1921.235</v>
      </c>
      <c r="AH186" s="27">
        <v>73.469</v>
      </c>
      <c r="AI186" s="27">
        <v>33.599</v>
      </c>
      <c r="AJ186" s="27">
        <v>3.693</v>
      </c>
      <c r="AK186" s="27">
        <v>1808.03</v>
      </c>
      <c r="AL186" s="27">
        <v>71.228</v>
      </c>
      <c r="AM186" s="27">
        <v>2854.445</v>
      </c>
      <c r="AN186" s="27">
        <v>159.217</v>
      </c>
      <c r="AO186" s="27">
        <v>0.543</v>
      </c>
      <c r="AP186" s="27">
        <v>0.06</v>
      </c>
      <c r="AQ186" s="27">
        <v>0.804</v>
      </c>
      <c r="AR186" s="12"/>
      <c r="AS186" s="12"/>
      <c r="AT186" s="12"/>
      <c r="AU186" s="12">
        <f t="shared" si="97"/>
        <v>0.01517738791</v>
      </c>
      <c r="AV186" s="12">
        <f t="shared" si="100"/>
        <v>2.301886792</v>
      </c>
      <c r="AW186" s="12">
        <f t="shared" si="93"/>
        <v>0.0002586206897</v>
      </c>
      <c r="AX186" s="12"/>
      <c r="AY186" s="12">
        <f t="shared" si="99"/>
        <v>0.9971698113</v>
      </c>
      <c r="AZ186" s="12"/>
      <c r="BA186" s="12">
        <f t="shared" si="98"/>
        <v>0.5282275711</v>
      </c>
      <c r="BB186" s="28"/>
      <c r="BC186" s="28"/>
      <c r="BD186" s="28"/>
      <c r="BE186" s="28"/>
      <c r="BF186" s="28"/>
      <c r="BG186" s="28"/>
      <c r="BH186" s="28"/>
    </row>
    <row r="187" ht="12.75" customHeight="1">
      <c r="A187" s="21" t="s">
        <v>152</v>
      </c>
      <c r="B187" s="12" t="s">
        <v>165</v>
      </c>
      <c r="C187" s="12"/>
      <c r="D187" s="21" t="s">
        <v>63</v>
      </c>
      <c r="E187" s="12" t="s">
        <v>154</v>
      </c>
      <c r="F187" s="22">
        <v>2850.0</v>
      </c>
      <c r="G187" s="23" t="s">
        <v>65</v>
      </c>
      <c r="H187" s="24"/>
      <c r="I187" s="24"/>
      <c r="J187" s="24">
        <v>82.25</v>
      </c>
      <c r="K187" s="24">
        <v>1.27</v>
      </c>
      <c r="L187" s="24">
        <v>2.2</v>
      </c>
      <c r="M187" s="24"/>
      <c r="N187" s="24">
        <v>10.35</v>
      </c>
      <c r="O187" s="24"/>
      <c r="P187" s="24">
        <v>23.98</v>
      </c>
      <c r="Q187" s="26"/>
      <c r="R187" s="22"/>
      <c r="S187" s="22"/>
      <c r="T187" s="22"/>
      <c r="U187" s="22"/>
      <c r="V187" s="22"/>
      <c r="W187" s="22">
        <v>2856.004</v>
      </c>
      <c r="X187" s="22">
        <v>53.733</v>
      </c>
      <c r="Y187" s="22">
        <v>31.736</v>
      </c>
      <c r="Z187" s="22">
        <v>0.218</v>
      </c>
      <c r="AA187" s="22">
        <v>25.02</v>
      </c>
      <c r="AB187" s="22">
        <v>0.148</v>
      </c>
      <c r="AC187" s="22">
        <v>1890.831</v>
      </c>
      <c r="AD187" s="22">
        <v>78.245</v>
      </c>
      <c r="AE187" s="22">
        <v>7.364</v>
      </c>
      <c r="AF187" s="22">
        <v>0.033</v>
      </c>
      <c r="AG187" s="27">
        <v>1921.235</v>
      </c>
      <c r="AH187" s="27">
        <v>73.469</v>
      </c>
      <c r="AI187" s="27">
        <v>33.599</v>
      </c>
      <c r="AJ187" s="27">
        <v>3.693</v>
      </c>
      <c r="AK187" s="27">
        <v>1808.03</v>
      </c>
      <c r="AL187" s="27">
        <v>71.228</v>
      </c>
      <c r="AM187" s="27">
        <v>2854.445</v>
      </c>
      <c r="AN187" s="27">
        <v>159.217</v>
      </c>
      <c r="AO187" s="27">
        <v>0.543</v>
      </c>
      <c r="AP187" s="27">
        <v>0.06</v>
      </c>
      <c r="AQ187" s="27">
        <v>0.804</v>
      </c>
      <c r="AR187" s="12"/>
      <c r="AS187" s="12"/>
      <c r="AT187" s="12"/>
      <c r="AU187" s="12">
        <f t="shared" si="97"/>
        <v>0.0160331384</v>
      </c>
      <c r="AV187" s="12">
        <f t="shared" si="100"/>
        <v>2.396226415</v>
      </c>
      <c r="AW187" s="12">
        <f t="shared" si="93"/>
        <v>0.0002528735632</v>
      </c>
      <c r="AX187" s="12"/>
      <c r="AY187" s="12">
        <f t="shared" si="99"/>
        <v>0.9764150943</v>
      </c>
      <c r="AZ187" s="12"/>
      <c r="BA187" s="12">
        <f t="shared" si="98"/>
        <v>0.524726477</v>
      </c>
      <c r="BB187" s="28"/>
      <c r="BC187" s="28"/>
      <c r="BD187" s="28"/>
      <c r="BE187" s="28"/>
      <c r="BF187" s="28"/>
      <c r="BG187" s="28"/>
      <c r="BH187" s="28"/>
    </row>
    <row r="188" ht="12.75" customHeight="1">
      <c r="A188" s="12"/>
      <c r="B188" s="12"/>
      <c r="C188" s="22"/>
      <c r="D188" s="22"/>
      <c r="E188" s="22"/>
      <c r="F188" s="12"/>
      <c r="G188" s="23"/>
      <c r="H188" s="24"/>
      <c r="I188" s="24"/>
      <c r="J188" s="24"/>
      <c r="K188" s="24"/>
      <c r="L188" s="24"/>
      <c r="M188" s="24"/>
      <c r="N188" s="24"/>
      <c r="O188" s="24"/>
      <c r="P188" s="24"/>
      <c r="Q188" s="26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28"/>
      <c r="BC188" s="28"/>
      <c r="BD188" s="28"/>
      <c r="BE188" s="28"/>
      <c r="BF188" s="28"/>
      <c r="BG188" s="28"/>
      <c r="BH188" s="28"/>
    </row>
    <row r="189" ht="12.75" customHeight="1">
      <c r="A189" s="21" t="s">
        <v>166</v>
      </c>
      <c r="B189" s="12" t="s">
        <v>167</v>
      </c>
      <c r="C189" s="22">
        <v>1.9</v>
      </c>
      <c r="D189" s="21" t="s">
        <v>63</v>
      </c>
      <c r="E189" s="12" t="s">
        <v>154</v>
      </c>
      <c r="F189" s="22">
        <v>400.0</v>
      </c>
      <c r="G189" s="23" t="s">
        <v>96</v>
      </c>
      <c r="H189" s="24">
        <v>51.63</v>
      </c>
      <c r="I189" s="24">
        <v>387.19</v>
      </c>
      <c r="J189" s="24"/>
      <c r="K189" s="29"/>
      <c r="L189" s="24">
        <v>2.2</v>
      </c>
      <c r="M189" s="29"/>
      <c r="N189" s="24">
        <v>5.73</v>
      </c>
      <c r="O189" s="29"/>
      <c r="P189" s="24"/>
      <c r="Q189" s="30">
        <v>18.64</v>
      </c>
      <c r="R189" s="31">
        <v>0.11</v>
      </c>
      <c r="S189" s="31">
        <v>8.12</v>
      </c>
      <c r="T189" s="31">
        <v>0.09</v>
      </c>
      <c r="U189" s="31">
        <v>0.08</v>
      </c>
      <c r="V189" s="31">
        <v>0.15</v>
      </c>
      <c r="W189" s="22">
        <v>409.254</v>
      </c>
      <c r="X189" s="22">
        <v>5.656</v>
      </c>
      <c r="Y189" s="22">
        <v>31.914</v>
      </c>
      <c r="Z189" s="22">
        <v>0.269</v>
      </c>
      <c r="AA189" s="22">
        <v>25.1</v>
      </c>
      <c r="AB189" s="22">
        <v>0.122</v>
      </c>
      <c r="AC189" s="22">
        <v>1744.358</v>
      </c>
      <c r="AD189" s="22">
        <v>146.828</v>
      </c>
      <c r="AE189" s="22">
        <v>8.042</v>
      </c>
      <c r="AF189" s="22">
        <v>0.057</v>
      </c>
      <c r="AG189" s="27">
        <v>1563.5</v>
      </c>
      <c r="AH189" s="27">
        <v>126.86</v>
      </c>
      <c r="AI189" s="27">
        <v>127.595</v>
      </c>
      <c r="AJ189" s="27">
        <v>21.577</v>
      </c>
      <c r="AK189" s="27">
        <v>1422.75</v>
      </c>
      <c r="AL189" s="27">
        <v>111.271</v>
      </c>
      <c r="AM189" s="27">
        <v>473.246</v>
      </c>
      <c r="AN189" s="27">
        <v>66.559</v>
      </c>
      <c r="AO189" s="27">
        <v>2.062</v>
      </c>
      <c r="AP189" s="27">
        <v>0.347</v>
      </c>
      <c r="AQ189" s="27">
        <v>3.052</v>
      </c>
      <c r="AR189" s="12"/>
      <c r="AS189" s="12">
        <f>H189/2520</f>
        <v>0.02048809524</v>
      </c>
      <c r="AT189" s="12">
        <f t="shared" ref="AT189:AT199" si="101">I189/40500</f>
        <v>0.009560246914</v>
      </c>
      <c r="AU189" s="12"/>
      <c r="AV189" s="12"/>
      <c r="AW189" s="12">
        <f>L189/8700</f>
        <v>0.0002528735632</v>
      </c>
      <c r="AX189" s="12"/>
      <c r="AY189" s="12">
        <f t="shared" ref="AY189:AY210" si="102">N189/10.6</f>
        <v>0.5405660377</v>
      </c>
      <c r="AZ189" s="12"/>
      <c r="BA189" s="12"/>
      <c r="BB189" s="12">
        <v>68.79335454841744</v>
      </c>
      <c r="BC189" s="28"/>
      <c r="BD189" s="28"/>
      <c r="BE189" s="28"/>
      <c r="BF189" s="28"/>
      <c r="BG189" s="28"/>
      <c r="BH189" s="28"/>
    </row>
    <row r="190" ht="12.75" customHeight="1">
      <c r="A190" s="21" t="s">
        <v>166</v>
      </c>
      <c r="B190" s="12" t="s">
        <v>168</v>
      </c>
      <c r="C190" s="22">
        <v>6.2</v>
      </c>
      <c r="D190" s="21" t="s">
        <v>63</v>
      </c>
      <c r="E190" s="12" t="s">
        <v>154</v>
      </c>
      <c r="F190" s="22">
        <v>400.0</v>
      </c>
      <c r="G190" s="23" t="s">
        <v>96</v>
      </c>
      <c r="H190" s="29"/>
      <c r="I190" s="24">
        <v>402.44</v>
      </c>
      <c r="J190" s="24"/>
      <c r="K190" s="24">
        <v>6.32</v>
      </c>
      <c r="L190" s="29"/>
      <c r="M190" s="24">
        <v>0.22</v>
      </c>
      <c r="N190" s="24">
        <v>6.29</v>
      </c>
      <c r="O190" s="29"/>
      <c r="P190" s="24"/>
      <c r="Q190" s="30">
        <v>19.0</v>
      </c>
      <c r="R190" s="31">
        <v>0.36</v>
      </c>
      <c r="S190" s="31">
        <v>8.15</v>
      </c>
      <c r="T190" s="31">
        <v>0.09</v>
      </c>
      <c r="U190" s="31">
        <v>0.11</v>
      </c>
      <c r="V190" s="31">
        <v>0.14</v>
      </c>
      <c r="W190" s="22">
        <v>409.254</v>
      </c>
      <c r="X190" s="22">
        <v>5.656</v>
      </c>
      <c r="Y190" s="22">
        <v>31.914</v>
      </c>
      <c r="Z190" s="22">
        <v>0.269</v>
      </c>
      <c r="AA190" s="22">
        <v>25.1</v>
      </c>
      <c r="AB190" s="22">
        <v>0.122</v>
      </c>
      <c r="AC190" s="22">
        <v>1744.358</v>
      </c>
      <c r="AD190" s="22">
        <v>146.828</v>
      </c>
      <c r="AE190" s="22">
        <v>8.042</v>
      </c>
      <c r="AF190" s="22">
        <v>0.057</v>
      </c>
      <c r="AG190" s="27">
        <v>1563.5</v>
      </c>
      <c r="AH190" s="27">
        <v>126.86</v>
      </c>
      <c r="AI190" s="27">
        <v>127.595</v>
      </c>
      <c r="AJ190" s="27">
        <v>21.577</v>
      </c>
      <c r="AK190" s="27">
        <v>1422.75</v>
      </c>
      <c r="AL190" s="27">
        <v>111.271</v>
      </c>
      <c r="AM190" s="27">
        <v>473.246</v>
      </c>
      <c r="AN190" s="27">
        <v>66.559</v>
      </c>
      <c r="AO190" s="27">
        <v>2.062</v>
      </c>
      <c r="AP190" s="27">
        <v>0.347</v>
      </c>
      <c r="AQ190" s="27">
        <v>3.052</v>
      </c>
      <c r="AR190" s="12"/>
      <c r="AS190" s="12"/>
      <c r="AT190" s="12">
        <f t="shared" si="101"/>
        <v>0.009936790123</v>
      </c>
      <c r="AU190" s="12"/>
      <c r="AV190" s="12">
        <f t="shared" ref="AV190:AV193" si="103">K190/0.53</f>
        <v>11.9245283</v>
      </c>
      <c r="AW190" s="12"/>
      <c r="AX190" s="12">
        <f t="shared" ref="AX190:AX199" si="104">M190/0.06</f>
        <v>3.666666667</v>
      </c>
      <c r="AY190" s="12">
        <f t="shared" si="102"/>
        <v>0.5933962264</v>
      </c>
      <c r="AZ190" s="12"/>
      <c r="BA190" s="12"/>
      <c r="BB190" s="12">
        <v>71.50247235367843</v>
      </c>
      <c r="BC190" s="28"/>
      <c r="BD190" s="28"/>
      <c r="BE190" s="28"/>
      <c r="BF190" s="28"/>
      <c r="BG190" s="28"/>
      <c r="BH190" s="28"/>
    </row>
    <row r="191" ht="12.75" customHeight="1">
      <c r="A191" s="21" t="s">
        <v>166</v>
      </c>
      <c r="B191" s="12" t="s">
        <v>157</v>
      </c>
      <c r="C191" s="22">
        <v>3.0</v>
      </c>
      <c r="D191" s="21" t="s">
        <v>63</v>
      </c>
      <c r="E191" s="12" t="s">
        <v>154</v>
      </c>
      <c r="F191" s="22">
        <v>600.0</v>
      </c>
      <c r="G191" s="23" t="s">
        <v>96</v>
      </c>
      <c r="H191" s="24">
        <v>51.05</v>
      </c>
      <c r="I191" s="24">
        <v>347.23</v>
      </c>
      <c r="J191" s="24"/>
      <c r="K191" s="24">
        <v>3.71</v>
      </c>
      <c r="L191" s="24">
        <v>2.03</v>
      </c>
      <c r="M191" s="24">
        <v>0.42</v>
      </c>
      <c r="N191" s="24">
        <v>9.22</v>
      </c>
      <c r="O191" s="24">
        <v>19.05</v>
      </c>
      <c r="P191" s="25"/>
      <c r="Q191" s="26"/>
      <c r="R191" s="22"/>
      <c r="S191" s="22"/>
      <c r="T191" s="22"/>
      <c r="U191" s="22"/>
      <c r="V191" s="22"/>
      <c r="W191" s="22">
        <v>605.668</v>
      </c>
      <c r="X191" s="22">
        <v>7.259</v>
      </c>
      <c r="Y191" s="22">
        <v>31.829</v>
      </c>
      <c r="Z191" s="22">
        <v>0.099</v>
      </c>
      <c r="AA191" s="22">
        <v>24.96</v>
      </c>
      <c r="AB191" s="22">
        <v>0.152</v>
      </c>
      <c r="AC191" s="22">
        <v>1750.657</v>
      </c>
      <c r="AD191" s="22">
        <v>168.305</v>
      </c>
      <c r="AE191" s="22">
        <v>7.902</v>
      </c>
      <c r="AF191" s="22">
        <v>0.051</v>
      </c>
      <c r="AG191" s="27">
        <v>1622.509</v>
      </c>
      <c r="AH191" s="27">
        <v>144.579</v>
      </c>
      <c r="AI191" s="27">
        <v>97.492</v>
      </c>
      <c r="AJ191" s="27">
        <v>18.663</v>
      </c>
      <c r="AK191" s="27">
        <v>1505.862</v>
      </c>
      <c r="AL191" s="27">
        <v>126.79</v>
      </c>
      <c r="AM191" s="27">
        <v>686.117</v>
      </c>
      <c r="AN191" s="27">
        <v>34.71</v>
      </c>
      <c r="AO191" s="27">
        <v>1.575</v>
      </c>
      <c r="AP191" s="27">
        <v>0.302</v>
      </c>
      <c r="AQ191" s="27">
        <v>2.332</v>
      </c>
      <c r="AR191" s="12"/>
      <c r="AS191" s="12">
        <f t="shared" ref="AS191:AS199" si="105">H191/2520</f>
        <v>0.02025793651</v>
      </c>
      <c r="AT191" s="12">
        <f t="shared" si="101"/>
        <v>0.008573580247</v>
      </c>
      <c r="AU191" s="12"/>
      <c r="AV191" s="12">
        <f t="shared" si="103"/>
        <v>7</v>
      </c>
      <c r="AW191" s="12">
        <f t="shared" ref="AW191:AW200" si="106">L191/8700</f>
        <v>0.0002333333333</v>
      </c>
      <c r="AX191" s="12">
        <f t="shared" si="104"/>
        <v>7</v>
      </c>
      <c r="AY191" s="12">
        <f t="shared" si="102"/>
        <v>0.8698113208</v>
      </c>
      <c r="AZ191" s="12">
        <f t="shared" ref="AZ191:AZ193" si="107">O191/1300</f>
        <v>0.01465384615</v>
      </c>
      <c r="BA191" s="12"/>
      <c r="BB191" s="12">
        <v>85.47183733418525</v>
      </c>
      <c r="BC191" s="28"/>
      <c r="BD191" s="28"/>
      <c r="BE191" s="28"/>
      <c r="BF191" s="28"/>
      <c r="BG191" s="28"/>
      <c r="BH191" s="28"/>
    </row>
    <row r="192" ht="12.75" customHeight="1">
      <c r="A192" s="21" t="s">
        <v>166</v>
      </c>
      <c r="B192" s="12" t="s">
        <v>169</v>
      </c>
      <c r="C192" s="22">
        <v>8.3</v>
      </c>
      <c r="D192" s="21" t="s">
        <v>63</v>
      </c>
      <c r="E192" s="12" t="s">
        <v>154</v>
      </c>
      <c r="F192" s="22">
        <v>600.0</v>
      </c>
      <c r="G192" s="23" t="s">
        <v>96</v>
      </c>
      <c r="H192" s="24">
        <v>51.12</v>
      </c>
      <c r="I192" s="24">
        <v>330.36</v>
      </c>
      <c r="J192" s="24"/>
      <c r="K192" s="24">
        <v>1.73</v>
      </c>
      <c r="L192" s="24">
        <v>2.03</v>
      </c>
      <c r="M192" s="24">
        <v>0.38</v>
      </c>
      <c r="N192" s="24">
        <v>10.17</v>
      </c>
      <c r="O192" s="24">
        <v>20.12</v>
      </c>
      <c r="P192" s="25"/>
      <c r="Q192" s="26"/>
      <c r="R192" s="22"/>
      <c r="S192" s="22"/>
      <c r="T192" s="22"/>
      <c r="U192" s="22"/>
      <c r="V192" s="22"/>
      <c r="W192" s="22">
        <v>605.668</v>
      </c>
      <c r="X192" s="22">
        <v>7.259</v>
      </c>
      <c r="Y192" s="22">
        <v>31.829</v>
      </c>
      <c r="Z192" s="22">
        <v>0.099</v>
      </c>
      <c r="AA192" s="22">
        <v>24.96</v>
      </c>
      <c r="AB192" s="22">
        <v>0.152</v>
      </c>
      <c r="AC192" s="22">
        <v>1750.657</v>
      </c>
      <c r="AD192" s="22">
        <v>168.305</v>
      </c>
      <c r="AE192" s="22">
        <v>7.902</v>
      </c>
      <c r="AF192" s="22">
        <v>0.051</v>
      </c>
      <c r="AG192" s="27">
        <v>1622.509</v>
      </c>
      <c r="AH192" s="27">
        <v>144.579</v>
      </c>
      <c r="AI192" s="27">
        <v>97.492</v>
      </c>
      <c r="AJ192" s="27">
        <v>18.663</v>
      </c>
      <c r="AK192" s="27">
        <v>1505.862</v>
      </c>
      <c r="AL192" s="27">
        <v>126.79</v>
      </c>
      <c r="AM192" s="27">
        <v>686.117</v>
      </c>
      <c r="AN192" s="27">
        <v>34.71</v>
      </c>
      <c r="AO192" s="27">
        <v>1.575</v>
      </c>
      <c r="AP192" s="27">
        <v>0.302</v>
      </c>
      <c r="AQ192" s="27">
        <v>2.332</v>
      </c>
      <c r="AR192" s="12"/>
      <c r="AS192" s="12">
        <f t="shared" si="105"/>
        <v>0.02028571429</v>
      </c>
      <c r="AT192" s="12">
        <f t="shared" si="101"/>
        <v>0.008157037037</v>
      </c>
      <c r="AU192" s="12"/>
      <c r="AV192" s="12">
        <f t="shared" si="103"/>
        <v>3.264150943</v>
      </c>
      <c r="AW192" s="12">
        <f t="shared" si="106"/>
        <v>0.0002333333333</v>
      </c>
      <c r="AX192" s="12">
        <f t="shared" si="104"/>
        <v>6.333333333</v>
      </c>
      <c r="AY192" s="12">
        <f t="shared" si="102"/>
        <v>0.9594339623</v>
      </c>
      <c r="AZ192" s="12">
        <f t="shared" si="107"/>
        <v>0.01547692308</v>
      </c>
      <c r="BA192" s="12"/>
      <c r="BB192" s="12">
        <v>81.31978641927314</v>
      </c>
      <c r="BC192" s="28"/>
      <c r="BD192" s="28"/>
      <c r="BE192" s="28"/>
      <c r="BF192" s="28"/>
      <c r="BG192" s="28"/>
      <c r="BH192" s="28"/>
    </row>
    <row r="193" ht="12.75" customHeight="1">
      <c r="A193" s="21" t="s">
        <v>166</v>
      </c>
      <c r="B193" s="12" t="s">
        <v>170</v>
      </c>
      <c r="C193" s="22">
        <v>3.6</v>
      </c>
      <c r="D193" s="21" t="s">
        <v>63</v>
      </c>
      <c r="E193" s="12" t="s">
        <v>154</v>
      </c>
      <c r="F193" s="22">
        <v>600.0</v>
      </c>
      <c r="G193" s="23" t="s">
        <v>96</v>
      </c>
      <c r="H193" s="24">
        <v>52.96</v>
      </c>
      <c r="I193" s="24">
        <v>332.98</v>
      </c>
      <c r="J193" s="24"/>
      <c r="K193" s="24">
        <v>4.52</v>
      </c>
      <c r="L193" s="24">
        <v>2.06</v>
      </c>
      <c r="M193" s="24">
        <v>0.57</v>
      </c>
      <c r="N193" s="24">
        <v>11.71</v>
      </c>
      <c r="O193" s="24">
        <v>19.0</v>
      </c>
      <c r="P193" s="25"/>
      <c r="Q193" s="30">
        <v>17.1</v>
      </c>
      <c r="R193" s="31">
        <v>0.2</v>
      </c>
      <c r="S193" s="31">
        <v>7.97</v>
      </c>
      <c r="T193" s="31">
        <v>0.11</v>
      </c>
      <c r="U193" s="31">
        <v>0.07</v>
      </c>
      <c r="V193" s="31">
        <v>0.15</v>
      </c>
      <c r="W193" s="22">
        <v>605.668</v>
      </c>
      <c r="X193" s="22">
        <v>7.259</v>
      </c>
      <c r="Y193" s="22">
        <v>31.829</v>
      </c>
      <c r="Z193" s="22">
        <v>0.099</v>
      </c>
      <c r="AA193" s="22">
        <v>24.96</v>
      </c>
      <c r="AB193" s="22">
        <v>0.152</v>
      </c>
      <c r="AC193" s="22">
        <v>1750.657</v>
      </c>
      <c r="AD193" s="22">
        <v>168.305</v>
      </c>
      <c r="AE193" s="22">
        <v>7.902</v>
      </c>
      <c r="AF193" s="22">
        <v>0.051</v>
      </c>
      <c r="AG193" s="27">
        <v>1622.509</v>
      </c>
      <c r="AH193" s="27">
        <v>144.579</v>
      </c>
      <c r="AI193" s="27">
        <v>97.492</v>
      </c>
      <c r="AJ193" s="27">
        <v>18.663</v>
      </c>
      <c r="AK193" s="27">
        <v>1505.862</v>
      </c>
      <c r="AL193" s="27">
        <v>126.79</v>
      </c>
      <c r="AM193" s="27">
        <v>686.117</v>
      </c>
      <c r="AN193" s="27">
        <v>34.71</v>
      </c>
      <c r="AO193" s="27">
        <v>1.575</v>
      </c>
      <c r="AP193" s="27">
        <v>0.302</v>
      </c>
      <c r="AQ193" s="27">
        <v>2.332</v>
      </c>
      <c r="AR193" s="12"/>
      <c r="AS193" s="12">
        <f t="shared" si="105"/>
        <v>0.02101587302</v>
      </c>
      <c r="AT193" s="12">
        <f t="shared" si="101"/>
        <v>0.008221728395</v>
      </c>
      <c r="AU193" s="12"/>
      <c r="AV193" s="12">
        <f t="shared" si="103"/>
        <v>8.528301887</v>
      </c>
      <c r="AW193" s="12">
        <f t="shared" si="106"/>
        <v>0.0002367816092</v>
      </c>
      <c r="AX193" s="12">
        <f t="shared" si="104"/>
        <v>9.5</v>
      </c>
      <c r="AY193" s="12">
        <f t="shared" si="102"/>
        <v>1.104716981</v>
      </c>
      <c r="AZ193" s="12">
        <f t="shared" si="107"/>
        <v>0.01461538462</v>
      </c>
      <c r="BA193" s="12"/>
      <c r="BB193" s="12">
        <v>81.96429010566447</v>
      </c>
      <c r="BC193" s="28"/>
      <c r="BD193" s="28"/>
      <c r="BE193" s="28"/>
      <c r="BF193" s="28"/>
      <c r="BG193" s="28"/>
      <c r="BH193" s="28"/>
    </row>
    <row r="194" ht="12.75" customHeight="1">
      <c r="A194" s="21" t="s">
        <v>166</v>
      </c>
      <c r="B194" s="12" t="s">
        <v>161</v>
      </c>
      <c r="C194" s="12"/>
      <c r="D194" s="21" t="s">
        <v>63</v>
      </c>
      <c r="E194" s="12" t="s">
        <v>154</v>
      </c>
      <c r="F194" s="22">
        <v>900.0</v>
      </c>
      <c r="G194" s="23" t="s">
        <v>96</v>
      </c>
      <c r="H194" s="24">
        <v>49.42</v>
      </c>
      <c r="I194" s="24">
        <v>328.09</v>
      </c>
      <c r="J194" s="24"/>
      <c r="K194" s="29"/>
      <c r="L194" s="24">
        <v>2.17</v>
      </c>
      <c r="M194" s="24">
        <v>0.61</v>
      </c>
      <c r="N194" s="24">
        <v>14.64</v>
      </c>
      <c r="O194" s="29"/>
      <c r="P194" s="25"/>
      <c r="Q194" s="30">
        <v>17.81</v>
      </c>
      <c r="R194" s="31">
        <v>0.35</v>
      </c>
      <c r="S194" s="31">
        <v>8.05</v>
      </c>
      <c r="T194" s="31">
        <v>0.1</v>
      </c>
      <c r="U194" s="31">
        <v>0.28</v>
      </c>
      <c r="V194" s="31">
        <v>0.11</v>
      </c>
      <c r="W194" s="22">
        <v>902.99</v>
      </c>
      <c r="X194" s="22">
        <v>11.736</v>
      </c>
      <c r="Y194" s="22">
        <v>31.73</v>
      </c>
      <c r="Z194" s="22">
        <v>0.286</v>
      </c>
      <c r="AA194" s="22">
        <v>24.86</v>
      </c>
      <c r="AB194" s="22">
        <v>0.114</v>
      </c>
      <c r="AC194" s="22">
        <v>1791.599</v>
      </c>
      <c r="AD194" s="22">
        <v>116.6</v>
      </c>
      <c r="AE194" s="22">
        <v>7.767</v>
      </c>
      <c r="AF194" s="22">
        <v>0.024</v>
      </c>
      <c r="AG194" s="27">
        <v>1707.394</v>
      </c>
      <c r="AH194" s="27">
        <v>107.633</v>
      </c>
      <c r="AI194" s="27">
        <v>74.918</v>
      </c>
      <c r="AJ194" s="27">
        <v>8.454</v>
      </c>
      <c r="AK194" s="27">
        <v>1604.495</v>
      </c>
      <c r="AL194" s="27">
        <v>99.23</v>
      </c>
      <c r="AM194" s="27">
        <v>998.967</v>
      </c>
      <c r="AN194" s="27">
        <v>44.243</v>
      </c>
      <c r="AO194" s="27">
        <v>1.211</v>
      </c>
      <c r="AP194" s="27">
        <v>0.136</v>
      </c>
      <c r="AQ194" s="27">
        <v>1.792</v>
      </c>
      <c r="AR194" s="12"/>
      <c r="AS194" s="12">
        <f t="shared" si="105"/>
        <v>0.01961111111</v>
      </c>
      <c r="AT194" s="12">
        <f t="shared" si="101"/>
        <v>0.008100987654</v>
      </c>
      <c r="AU194" s="12"/>
      <c r="AV194" s="12"/>
      <c r="AW194" s="12">
        <f t="shared" si="106"/>
        <v>0.0002494252874</v>
      </c>
      <c r="AX194" s="12">
        <f t="shared" si="104"/>
        <v>10.16666667</v>
      </c>
      <c r="AY194" s="12">
        <f t="shared" si="102"/>
        <v>1.381132075</v>
      </c>
      <c r="AZ194" s="12"/>
      <c r="BA194" s="12"/>
      <c r="BB194" s="12">
        <v>113.10307753840091</v>
      </c>
      <c r="BC194" s="28"/>
      <c r="BD194" s="28"/>
      <c r="BE194" s="28"/>
      <c r="BF194" s="28"/>
      <c r="BG194" s="28"/>
      <c r="BH194" s="28"/>
    </row>
    <row r="195" ht="12.75" customHeight="1">
      <c r="A195" s="21" t="s">
        <v>166</v>
      </c>
      <c r="B195" s="12" t="s">
        <v>171</v>
      </c>
      <c r="C195" s="12"/>
      <c r="D195" s="21" t="s">
        <v>63</v>
      </c>
      <c r="E195" s="12" t="s">
        <v>154</v>
      </c>
      <c r="F195" s="22">
        <v>900.0</v>
      </c>
      <c r="G195" s="23" t="s">
        <v>96</v>
      </c>
      <c r="H195" s="24">
        <v>53.48</v>
      </c>
      <c r="I195" s="24">
        <v>349.36</v>
      </c>
      <c r="J195" s="24"/>
      <c r="K195" s="24">
        <v>3.81</v>
      </c>
      <c r="L195" s="24">
        <v>2.16</v>
      </c>
      <c r="M195" s="24">
        <v>0.35</v>
      </c>
      <c r="N195" s="24">
        <v>15.93</v>
      </c>
      <c r="O195" s="24">
        <v>12.9</v>
      </c>
      <c r="P195" s="25"/>
      <c r="Q195" s="30">
        <v>17.91</v>
      </c>
      <c r="R195" s="31">
        <v>0.18</v>
      </c>
      <c r="S195" s="31">
        <v>8.06</v>
      </c>
      <c r="T195" s="31">
        <v>0.1</v>
      </c>
      <c r="U195" s="31">
        <v>0.29</v>
      </c>
      <c r="V195" s="31">
        <v>0.11</v>
      </c>
      <c r="W195" s="22">
        <v>902.99</v>
      </c>
      <c r="X195" s="22">
        <v>11.736</v>
      </c>
      <c r="Y195" s="22">
        <v>31.73</v>
      </c>
      <c r="Z195" s="22">
        <v>0.286</v>
      </c>
      <c r="AA195" s="22">
        <v>24.86</v>
      </c>
      <c r="AB195" s="22">
        <v>0.114</v>
      </c>
      <c r="AC195" s="22">
        <v>1791.599</v>
      </c>
      <c r="AD195" s="22">
        <v>116.6</v>
      </c>
      <c r="AE195" s="22">
        <v>7.767</v>
      </c>
      <c r="AF195" s="22">
        <v>0.024</v>
      </c>
      <c r="AG195" s="27">
        <v>1707.394</v>
      </c>
      <c r="AH195" s="27">
        <v>107.633</v>
      </c>
      <c r="AI195" s="27">
        <v>74.918</v>
      </c>
      <c r="AJ195" s="27">
        <v>8.454</v>
      </c>
      <c r="AK195" s="27">
        <v>1604.495</v>
      </c>
      <c r="AL195" s="27">
        <v>99.23</v>
      </c>
      <c r="AM195" s="27">
        <v>998.967</v>
      </c>
      <c r="AN195" s="27">
        <v>44.243</v>
      </c>
      <c r="AO195" s="27">
        <v>1.211</v>
      </c>
      <c r="AP195" s="27">
        <v>0.136</v>
      </c>
      <c r="AQ195" s="27">
        <v>1.792</v>
      </c>
      <c r="AR195" s="12"/>
      <c r="AS195" s="12">
        <f t="shared" si="105"/>
        <v>0.02122222222</v>
      </c>
      <c r="AT195" s="12">
        <f t="shared" si="101"/>
        <v>0.00862617284</v>
      </c>
      <c r="AU195" s="12"/>
      <c r="AV195" s="12">
        <f t="shared" ref="AV195:AV210" si="108">K195/0.53</f>
        <v>7.188679245</v>
      </c>
      <c r="AW195" s="12">
        <f t="shared" si="106"/>
        <v>0.0002482758621</v>
      </c>
      <c r="AX195" s="12">
        <f t="shared" si="104"/>
        <v>5.833333333</v>
      </c>
      <c r="AY195" s="12">
        <f t="shared" si="102"/>
        <v>1.502830189</v>
      </c>
      <c r="AZ195" s="12">
        <f t="shared" ref="AZ195:AZ199" si="109">O195/1300</f>
        <v>0.009923076923</v>
      </c>
      <c r="BA195" s="12"/>
      <c r="BB195" s="12">
        <v>120.4343654442007</v>
      </c>
      <c r="BC195" s="28"/>
      <c r="BD195" s="28"/>
      <c r="BE195" s="28"/>
      <c r="BF195" s="28"/>
      <c r="BG195" s="28"/>
      <c r="BH195" s="28"/>
    </row>
    <row r="196" ht="12.75" customHeight="1">
      <c r="A196" s="21" t="s">
        <v>166</v>
      </c>
      <c r="B196" s="12" t="s">
        <v>172</v>
      </c>
      <c r="C196" s="22">
        <v>2.1</v>
      </c>
      <c r="D196" s="21" t="s">
        <v>63</v>
      </c>
      <c r="E196" s="12" t="s">
        <v>154</v>
      </c>
      <c r="F196" s="22">
        <v>900.0</v>
      </c>
      <c r="G196" s="23" t="s">
        <v>96</v>
      </c>
      <c r="H196" s="24">
        <v>52.25</v>
      </c>
      <c r="I196" s="24">
        <v>349.23</v>
      </c>
      <c r="J196" s="24"/>
      <c r="K196" s="24">
        <v>3.26</v>
      </c>
      <c r="L196" s="24">
        <v>2.07</v>
      </c>
      <c r="M196" s="24">
        <v>0.43</v>
      </c>
      <c r="N196" s="24">
        <v>12.54</v>
      </c>
      <c r="O196" s="24">
        <v>12.06</v>
      </c>
      <c r="P196" s="25"/>
      <c r="Q196" s="30">
        <v>17.39</v>
      </c>
      <c r="R196" s="31">
        <v>0.03</v>
      </c>
      <c r="S196" s="31">
        <v>8.0</v>
      </c>
      <c r="T196" s="31">
        <v>0.1</v>
      </c>
      <c r="U196" s="31">
        <v>0.23</v>
      </c>
      <c r="V196" s="31">
        <v>0.11</v>
      </c>
      <c r="W196" s="22">
        <v>902.99</v>
      </c>
      <c r="X196" s="22">
        <v>11.736</v>
      </c>
      <c r="Y196" s="22">
        <v>31.73</v>
      </c>
      <c r="Z196" s="22">
        <v>0.286</v>
      </c>
      <c r="AA196" s="22">
        <v>24.86</v>
      </c>
      <c r="AB196" s="22">
        <v>0.114</v>
      </c>
      <c r="AC196" s="22">
        <v>1791.599</v>
      </c>
      <c r="AD196" s="22">
        <v>116.6</v>
      </c>
      <c r="AE196" s="22">
        <v>7.767</v>
      </c>
      <c r="AF196" s="22">
        <v>0.024</v>
      </c>
      <c r="AG196" s="27">
        <v>1707.394</v>
      </c>
      <c r="AH196" s="27">
        <v>107.633</v>
      </c>
      <c r="AI196" s="27">
        <v>74.918</v>
      </c>
      <c r="AJ196" s="27">
        <v>8.454</v>
      </c>
      <c r="AK196" s="27">
        <v>1604.495</v>
      </c>
      <c r="AL196" s="27">
        <v>99.23</v>
      </c>
      <c r="AM196" s="27">
        <v>998.967</v>
      </c>
      <c r="AN196" s="27">
        <v>44.243</v>
      </c>
      <c r="AO196" s="27">
        <v>1.211</v>
      </c>
      <c r="AP196" s="27">
        <v>0.136</v>
      </c>
      <c r="AQ196" s="27">
        <v>1.792</v>
      </c>
      <c r="AR196" s="12"/>
      <c r="AS196" s="12">
        <f t="shared" si="105"/>
        <v>0.02073412698</v>
      </c>
      <c r="AT196" s="12">
        <f t="shared" si="101"/>
        <v>0.008622962963</v>
      </c>
      <c r="AU196" s="12"/>
      <c r="AV196" s="12">
        <f t="shared" si="108"/>
        <v>6.150943396</v>
      </c>
      <c r="AW196" s="12">
        <f t="shared" si="106"/>
        <v>0.0002379310345</v>
      </c>
      <c r="AX196" s="12">
        <f t="shared" si="104"/>
        <v>7.166666667</v>
      </c>
      <c r="AY196" s="12">
        <f t="shared" si="102"/>
        <v>1.183018868</v>
      </c>
      <c r="AZ196" s="12">
        <f t="shared" si="109"/>
        <v>0.009276923077</v>
      </c>
      <c r="BA196" s="12"/>
      <c r="BB196" s="12">
        <v>120.3902167443764</v>
      </c>
      <c r="BC196" s="28"/>
      <c r="BD196" s="28"/>
      <c r="BE196" s="28"/>
      <c r="BF196" s="28"/>
      <c r="BG196" s="28"/>
      <c r="BH196" s="28"/>
    </row>
    <row r="197" ht="12.75" customHeight="1">
      <c r="A197" s="21" t="s">
        <v>166</v>
      </c>
      <c r="B197" s="12" t="s">
        <v>173</v>
      </c>
      <c r="C197" s="22">
        <v>-27.0</v>
      </c>
      <c r="D197" s="21" t="s">
        <v>63</v>
      </c>
      <c r="E197" s="12" t="s">
        <v>154</v>
      </c>
      <c r="F197" s="22">
        <v>2850.0</v>
      </c>
      <c r="G197" s="23" t="s">
        <v>96</v>
      </c>
      <c r="H197" s="24">
        <v>50.21</v>
      </c>
      <c r="I197" s="24">
        <v>237.9</v>
      </c>
      <c r="J197" s="24"/>
      <c r="K197" s="24">
        <v>2.94</v>
      </c>
      <c r="L197" s="24">
        <v>2.07</v>
      </c>
      <c r="M197" s="24">
        <v>0.52</v>
      </c>
      <c r="N197" s="24">
        <v>8.99</v>
      </c>
      <c r="O197" s="24">
        <v>6.78</v>
      </c>
      <c r="P197" s="25"/>
      <c r="Q197" s="26"/>
      <c r="R197" s="22"/>
      <c r="S197" s="22"/>
      <c r="T197" s="22"/>
      <c r="U197" s="22"/>
      <c r="V197" s="22"/>
      <c r="W197" s="22">
        <v>2856.004</v>
      </c>
      <c r="X197" s="22">
        <v>53.733</v>
      </c>
      <c r="Y197" s="22">
        <v>31.736</v>
      </c>
      <c r="Z197" s="22">
        <v>0.218</v>
      </c>
      <c r="AA197" s="22">
        <v>25.02</v>
      </c>
      <c r="AB197" s="22">
        <v>0.148</v>
      </c>
      <c r="AC197" s="22">
        <v>1890.831</v>
      </c>
      <c r="AD197" s="22">
        <v>78.245</v>
      </c>
      <c r="AE197" s="22">
        <v>7.364</v>
      </c>
      <c r="AF197" s="22">
        <v>0.033</v>
      </c>
      <c r="AG197" s="27">
        <v>1921.235</v>
      </c>
      <c r="AH197" s="27">
        <v>73.469</v>
      </c>
      <c r="AI197" s="27">
        <v>33.599</v>
      </c>
      <c r="AJ197" s="27">
        <v>3.693</v>
      </c>
      <c r="AK197" s="27">
        <v>1808.03</v>
      </c>
      <c r="AL197" s="27">
        <v>71.228</v>
      </c>
      <c r="AM197" s="27">
        <v>2854.445</v>
      </c>
      <c r="AN197" s="27">
        <v>159.217</v>
      </c>
      <c r="AO197" s="27">
        <v>0.543</v>
      </c>
      <c r="AP197" s="27">
        <v>0.06</v>
      </c>
      <c r="AQ197" s="27">
        <v>0.804</v>
      </c>
      <c r="AR197" s="12"/>
      <c r="AS197" s="12">
        <f t="shared" si="105"/>
        <v>0.01992460317</v>
      </c>
      <c r="AT197" s="12">
        <f t="shared" si="101"/>
        <v>0.005874074074</v>
      </c>
      <c r="AU197" s="12"/>
      <c r="AV197" s="12">
        <f t="shared" si="108"/>
        <v>5.547169811</v>
      </c>
      <c r="AW197" s="12">
        <f t="shared" si="106"/>
        <v>0.0002379310345</v>
      </c>
      <c r="AX197" s="12">
        <f t="shared" si="104"/>
        <v>8.666666667</v>
      </c>
      <c r="AY197" s="12">
        <f t="shared" si="102"/>
        <v>0.8481132075</v>
      </c>
      <c r="AZ197" s="12">
        <f t="shared" si="109"/>
        <v>0.005215384615</v>
      </c>
      <c r="BA197" s="12"/>
      <c r="BB197" s="12">
        <v>215.38096958203036</v>
      </c>
      <c r="BC197" s="28"/>
      <c r="BD197" s="28"/>
      <c r="BE197" s="28"/>
      <c r="BF197" s="28"/>
      <c r="BG197" s="28"/>
      <c r="BH197" s="28"/>
    </row>
    <row r="198" ht="12.75" customHeight="1">
      <c r="A198" s="21" t="s">
        <v>166</v>
      </c>
      <c r="B198" s="12" t="s">
        <v>174</v>
      </c>
      <c r="C198" s="22">
        <v>-10.6</v>
      </c>
      <c r="D198" s="21" t="s">
        <v>63</v>
      </c>
      <c r="E198" s="12" t="s">
        <v>154</v>
      </c>
      <c r="F198" s="22">
        <v>2850.0</v>
      </c>
      <c r="G198" s="23" t="s">
        <v>96</v>
      </c>
      <c r="H198" s="24">
        <v>51.74</v>
      </c>
      <c r="I198" s="24">
        <v>239.82</v>
      </c>
      <c r="J198" s="24"/>
      <c r="K198" s="24">
        <v>3.37</v>
      </c>
      <c r="L198" s="24">
        <v>2.22</v>
      </c>
      <c r="M198" s="24">
        <v>0.37</v>
      </c>
      <c r="N198" s="24">
        <v>10.96</v>
      </c>
      <c r="O198" s="24">
        <v>7.35</v>
      </c>
      <c r="P198" s="25"/>
      <c r="Q198" s="26"/>
      <c r="R198" s="22"/>
      <c r="S198" s="22"/>
      <c r="T198" s="22"/>
      <c r="U198" s="22"/>
      <c r="V198" s="22"/>
      <c r="W198" s="22">
        <v>2856.004</v>
      </c>
      <c r="X198" s="22">
        <v>53.733</v>
      </c>
      <c r="Y198" s="22">
        <v>31.736</v>
      </c>
      <c r="Z198" s="22">
        <v>0.218</v>
      </c>
      <c r="AA198" s="22">
        <v>25.02</v>
      </c>
      <c r="AB198" s="22">
        <v>0.148</v>
      </c>
      <c r="AC198" s="22">
        <v>1890.831</v>
      </c>
      <c r="AD198" s="22">
        <v>78.245</v>
      </c>
      <c r="AE198" s="22">
        <v>7.364</v>
      </c>
      <c r="AF198" s="22">
        <v>0.033</v>
      </c>
      <c r="AG198" s="27">
        <v>1921.235</v>
      </c>
      <c r="AH198" s="27">
        <v>73.469</v>
      </c>
      <c r="AI198" s="27">
        <v>33.599</v>
      </c>
      <c r="AJ198" s="27">
        <v>3.693</v>
      </c>
      <c r="AK198" s="27">
        <v>1808.03</v>
      </c>
      <c r="AL198" s="27">
        <v>71.228</v>
      </c>
      <c r="AM198" s="27">
        <v>2854.445</v>
      </c>
      <c r="AN198" s="27">
        <v>159.217</v>
      </c>
      <c r="AO198" s="27">
        <v>0.543</v>
      </c>
      <c r="AP198" s="27">
        <v>0.06</v>
      </c>
      <c r="AQ198" s="27">
        <v>0.804</v>
      </c>
      <c r="AR198" s="12"/>
      <c r="AS198" s="12">
        <f t="shared" si="105"/>
        <v>0.02053174603</v>
      </c>
      <c r="AT198" s="12">
        <f t="shared" si="101"/>
        <v>0.005921481481</v>
      </c>
      <c r="AU198" s="12"/>
      <c r="AV198" s="12">
        <f t="shared" si="108"/>
        <v>6.358490566</v>
      </c>
      <c r="AW198" s="12">
        <f t="shared" si="106"/>
        <v>0.0002551724138</v>
      </c>
      <c r="AX198" s="12">
        <f t="shared" si="104"/>
        <v>6.166666667</v>
      </c>
      <c r="AY198" s="12">
        <f t="shared" si="102"/>
        <v>1.033962264</v>
      </c>
      <c r="AZ198" s="12">
        <f t="shared" si="109"/>
        <v>0.005653846154</v>
      </c>
      <c r="BA198" s="12"/>
      <c r="BB198" s="12">
        <v>217.11255119953</v>
      </c>
      <c r="BC198" s="28"/>
      <c r="BD198" s="28"/>
      <c r="BE198" s="28"/>
      <c r="BF198" s="28"/>
      <c r="BG198" s="28"/>
      <c r="BH198" s="28"/>
    </row>
    <row r="199" ht="12.75" customHeight="1">
      <c r="A199" s="21" t="s">
        <v>166</v>
      </c>
      <c r="B199" s="12" t="s">
        <v>163</v>
      </c>
      <c r="C199" s="22">
        <v>-8.2</v>
      </c>
      <c r="D199" s="21" t="s">
        <v>63</v>
      </c>
      <c r="E199" s="12" t="s">
        <v>154</v>
      </c>
      <c r="F199" s="22">
        <v>2850.0</v>
      </c>
      <c r="G199" s="23" t="s">
        <v>96</v>
      </c>
      <c r="H199" s="24">
        <v>52.48</v>
      </c>
      <c r="I199" s="24">
        <v>256.33</v>
      </c>
      <c r="J199" s="24"/>
      <c r="K199" s="24">
        <v>4.97</v>
      </c>
      <c r="L199" s="24">
        <v>2.11</v>
      </c>
      <c r="M199" s="24">
        <v>0.4</v>
      </c>
      <c r="N199" s="24">
        <v>9.05</v>
      </c>
      <c r="O199" s="24">
        <v>8.54</v>
      </c>
      <c r="P199" s="25"/>
      <c r="Q199" s="30">
        <v>17.45</v>
      </c>
      <c r="R199" s="31">
        <v>0.03</v>
      </c>
      <c r="S199" s="31">
        <v>8.01</v>
      </c>
      <c r="T199" s="31">
        <v>0.1</v>
      </c>
      <c r="U199" s="31">
        <v>0.65</v>
      </c>
      <c r="V199" s="31">
        <v>0.12</v>
      </c>
      <c r="W199" s="22">
        <v>2856.004</v>
      </c>
      <c r="X199" s="22">
        <v>53.733</v>
      </c>
      <c r="Y199" s="22">
        <v>31.736</v>
      </c>
      <c r="Z199" s="22">
        <v>0.218</v>
      </c>
      <c r="AA199" s="22">
        <v>25.02</v>
      </c>
      <c r="AB199" s="22">
        <v>0.148</v>
      </c>
      <c r="AC199" s="22">
        <v>1890.831</v>
      </c>
      <c r="AD199" s="22">
        <v>78.245</v>
      </c>
      <c r="AE199" s="22">
        <v>7.364</v>
      </c>
      <c r="AF199" s="22">
        <v>0.033</v>
      </c>
      <c r="AG199" s="27">
        <v>1921.235</v>
      </c>
      <c r="AH199" s="27">
        <v>73.469</v>
      </c>
      <c r="AI199" s="27">
        <v>33.599</v>
      </c>
      <c r="AJ199" s="27">
        <v>3.693</v>
      </c>
      <c r="AK199" s="27">
        <v>1808.03</v>
      </c>
      <c r="AL199" s="27">
        <v>71.228</v>
      </c>
      <c r="AM199" s="27">
        <v>2854.445</v>
      </c>
      <c r="AN199" s="27">
        <v>159.217</v>
      </c>
      <c r="AO199" s="27">
        <v>0.543</v>
      </c>
      <c r="AP199" s="27">
        <v>0.06</v>
      </c>
      <c r="AQ199" s="27">
        <v>0.804</v>
      </c>
      <c r="AR199" s="12"/>
      <c r="AS199" s="12">
        <f t="shared" si="105"/>
        <v>0.02082539683</v>
      </c>
      <c r="AT199" s="12">
        <f t="shared" si="101"/>
        <v>0.006329135802</v>
      </c>
      <c r="AU199" s="12"/>
      <c r="AV199" s="12">
        <f t="shared" si="108"/>
        <v>9.377358491</v>
      </c>
      <c r="AW199" s="12">
        <f t="shared" si="106"/>
        <v>0.0002425287356</v>
      </c>
      <c r="AX199" s="12">
        <f t="shared" si="104"/>
        <v>6.666666667</v>
      </c>
      <c r="AY199" s="12">
        <f t="shared" si="102"/>
        <v>0.8537735849</v>
      </c>
      <c r="AZ199" s="12">
        <f t="shared" si="109"/>
        <v>0.006569230769</v>
      </c>
      <c r="BA199" s="12"/>
      <c r="BB199" s="12">
        <v>232.06256763889184</v>
      </c>
      <c r="BC199" s="28"/>
      <c r="BD199" s="28"/>
      <c r="BE199" s="28"/>
      <c r="BF199" s="28"/>
      <c r="BG199" s="28"/>
      <c r="BH199" s="28"/>
    </row>
    <row r="200" ht="12.75" customHeight="1">
      <c r="A200" s="21" t="s">
        <v>166</v>
      </c>
      <c r="B200" s="12" t="s">
        <v>167</v>
      </c>
      <c r="C200" s="22">
        <v>1.9</v>
      </c>
      <c r="D200" s="21" t="s">
        <v>63</v>
      </c>
      <c r="E200" s="12" t="s">
        <v>154</v>
      </c>
      <c r="F200" s="22">
        <v>400.0</v>
      </c>
      <c r="G200" s="23" t="s">
        <v>65</v>
      </c>
      <c r="H200" s="24"/>
      <c r="I200" s="24"/>
      <c r="J200" s="24">
        <v>75.41</v>
      </c>
      <c r="K200" s="24">
        <v>11.98</v>
      </c>
      <c r="L200" s="24">
        <v>2.15</v>
      </c>
      <c r="M200" s="24"/>
      <c r="N200" s="24">
        <v>5.85</v>
      </c>
      <c r="O200" s="24"/>
      <c r="P200" s="25">
        <v>21.35</v>
      </c>
      <c r="Q200" s="30">
        <v>18.64</v>
      </c>
      <c r="R200" s="31">
        <v>0.11</v>
      </c>
      <c r="S200" s="31">
        <v>8.12</v>
      </c>
      <c r="T200" s="31">
        <v>0.09</v>
      </c>
      <c r="U200" s="31">
        <v>0.08</v>
      </c>
      <c r="V200" s="31">
        <v>0.15</v>
      </c>
      <c r="W200" s="22">
        <v>409.254</v>
      </c>
      <c r="X200" s="22">
        <v>5.656</v>
      </c>
      <c r="Y200" s="22">
        <v>31.914</v>
      </c>
      <c r="Z200" s="22">
        <v>0.269</v>
      </c>
      <c r="AA200" s="22">
        <v>25.1</v>
      </c>
      <c r="AB200" s="22">
        <v>0.122</v>
      </c>
      <c r="AC200" s="22">
        <v>1744.358</v>
      </c>
      <c r="AD200" s="22">
        <v>146.828</v>
      </c>
      <c r="AE200" s="22">
        <v>8.042</v>
      </c>
      <c r="AF200" s="22">
        <v>0.057</v>
      </c>
      <c r="AG200" s="27">
        <v>1563.5</v>
      </c>
      <c r="AH200" s="27">
        <v>126.86</v>
      </c>
      <c r="AI200" s="27">
        <v>127.595</v>
      </c>
      <c r="AJ200" s="27">
        <v>21.577</v>
      </c>
      <c r="AK200" s="27">
        <v>1422.75</v>
      </c>
      <c r="AL200" s="27">
        <v>111.271</v>
      </c>
      <c r="AM200" s="27">
        <v>473.246</v>
      </c>
      <c r="AN200" s="27">
        <v>66.559</v>
      </c>
      <c r="AO200" s="27">
        <v>2.062</v>
      </c>
      <c r="AP200" s="27">
        <v>0.347</v>
      </c>
      <c r="AQ200" s="27">
        <v>3.052</v>
      </c>
      <c r="AR200" s="12"/>
      <c r="AS200" s="12"/>
      <c r="AT200" s="12"/>
      <c r="AU200" s="12">
        <f t="shared" ref="AU200:AU210" si="110">J200/5130</f>
        <v>0.01469980507</v>
      </c>
      <c r="AV200" s="12">
        <f t="shared" si="108"/>
        <v>22.60377358</v>
      </c>
      <c r="AW200" s="12">
        <f t="shared" si="106"/>
        <v>0.0002471264368</v>
      </c>
      <c r="AX200" s="12"/>
      <c r="AY200" s="12">
        <f t="shared" si="102"/>
        <v>0.5518867925</v>
      </c>
      <c r="AZ200" s="12"/>
      <c r="BA200" s="12">
        <f t="shared" ref="BA200:BA210" si="111">P200/45.7</f>
        <v>0.4671772429</v>
      </c>
      <c r="BB200" s="28"/>
      <c r="BC200" s="28"/>
      <c r="BD200" s="28"/>
      <c r="BE200" s="28"/>
      <c r="BF200" s="28"/>
      <c r="BG200" s="28"/>
      <c r="BH200" s="28"/>
    </row>
    <row r="201" ht="12.75" customHeight="1">
      <c r="A201" s="21" t="s">
        <v>166</v>
      </c>
      <c r="B201" s="12" t="s">
        <v>168</v>
      </c>
      <c r="C201" s="22">
        <v>6.2</v>
      </c>
      <c r="D201" s="21" t="s">
        <v>63</v>
      </c>
      <c r="E201" s="12" t="s">
        <v>154</v>
      </c>
      <c r="F201" s="22">
        <v>400.0</v>
      </c>
      <c r="G201" s="23" t="s">
        <v>65</v>
      </c>
      <c r="H201" s="24"/>
      <c r="I201" s="24"/>
      <c r="J201" s="24">
        <v>51.59</v>
      </c>
      <c r="K201" s="24">
        <v>7.92</v>
      </c>
      <c r="L201" s="29"/>
      <c r="M201" s="24"/>
      <c r="N201" s="24">
        <v>6.73</v>
      </c>
      <c r="O201" s="24"/>
      <c r="P201" s="25">
        <v>18.34</v>
      </c>
      <c r="Q201" s="30">
        <v>19.0</v>
      </c>
      <c r="R201" s="31">
        <v>0.36</v>
      </c>
      <c r="S201" s="31">
        <v>8.15</v>
      </c>
      <c r="T201" s="31">
        <v>0.09</v>
      </c>
      <c r="U201" s="31">
        <v>0.11</v>
      </c>
      <c r="V201" s="31">
        <v>0.14</v>
      </c>
      <c r="W201" s="22">
        <v>409.254</v>
      </c>
      <c r="X201" s="22">
        <v>5.656</v>
      </c>
      <c r="Y201" s="22">
        <v>31.914</v>
      </c>
      <c r="Z201" s="22">
        <v>0.269</v>
      </c>
      <c r="AA201" s="22">
        <v>25.1</v>
      </c>
      <c r="AB201" s="22">
        <v>0.122</v>
      </c>
      <c r="AC201" s="22">
        <v>1744.358</v>
      </c>
      <c r="AD201" s="22">
        <v>146.828</v>
      </c>
      <c r="AE201" s="22">
        <v>8.042</v>
      </c>
      <c r="AF201" s="22">
        <v>0.057</v>
      </c>
      <c r="AG201" s="27">
        <v>1563.5</v>
      </c>
      <c r="AH201" s="27">
        <v>126.86</v>
      </c>
      <c r="AI201" s="27">
        <v>127.595</v>
      </c>
      <c r="AJ201" s="27">
        <v>21.577</v>
      </c>
      <c r="AK201" s="27">
        <v>1422.75</v>
      </c>
      <c r="AL201" s="27">
        <v>111.271</v>
      </c>
      <c r="AM201" s="27">
        <v>473.246</v>
      </c>
      <c r="AN201" s="27">
        <v>66.559</v>
      </c>
      <c r="AO201" s="27">
        <v>2.062</v>
      </c>
      <c r="AP201" s="27">
        <v>0.347</v>
      </c>
      <c r="AQ201" s="27">
        <v>3.052</v>
      </c>
      <c r="AR201" s="12"/>
      <c r="AS201" s="12"/>
      <c r="AT201" s="12"/>
      <c r="AU201" s="12">
        <f t="shared" si="110"/>
        <v>0.01005653021</v>
      </c>
      <c r="AV201" s="12">
        <f t="shared" si="108"/>
        <v>14.94339623</v>
      </c>
      <c r="AW201" s="12"/>
      <c r="AX201" s="12"/>
      <c r="AY201" s="12">
        <f t="shared" si="102"/>
        <v>0.6349056604</v>
      </c>
      <c r="AZ201" s="12"/>
      <c r="BA201" s="12">
        <f t="shared" si="111"/>
        <v>0.4013129103</v>
      </c>
      <c r="BB201" s="28"/>
      <c r="BC201" s="28"/>
      <c r="BD201" s="28"/>
      <c r="BE201" s="28"/>
      <c r="BF201" s="28"/>
      <c r="BG201" s="28"/>
      <c r="BH201" s="28"/>
    </row>
    <row r="202" ht="12.75" customHeight="1">
      <c r="A202" s="21" t="s">
        <v>166</v>
      </c>
      <c r="B202" s="12" t="s">
        <v>157</v>
      </c>
      <c r="C202" s="22">
        <v>3.0</v>
      </c>
      <c r="D202" s="21" t="s">
        <v>63</v>
      </c>
      <c r="E202" s="12" t="s">
        <v>154</v>
      </c>
      <c r="F202" s="22">
        <v>600.0</v>
      </c>
      <c r="G202" s="23" t="s">
        <v>65</v>
      </c>
      <c r="H202" s="24"/>
      <c r="I202" s="24"/>
      <c r="J202" s="24">
        <v>69.3</v>
      </c>
      <c r="K202" s="24">
        <v>3.39</v>
      </c>
      <c r="L202" s="24">
        <v>2.05</v>
      </c>
      <c r="M202" s="24"/>
      <c r="N202" s="24">
        <v>9.5</v>
      </c>
      <c r="O202" s="24"/>
      <c r="P202" s="25">
        <v>21.1</v>
      </c>
      <c r="Q202" s="26"/>
      <c r="R202" s="22"/>
      <c r="S202" s="22"/>
      <c r="T202" s="22"/>
      <c r="U202" s="22"/>
      <c r="V202" s="22"/>
      <c r="W202" s="22">
        <v>605.668</v>
      </c>
      <c r="X202" s="22">
        <v>7.259</v>
      </c>
      <c r="Y202" s="22">
        <v>31.829</v>
      </c>
      <c r="Z202" s="22">
        <v>0.099</v>
      </c>
      <c r="AA202" s="22">
        <v>24.96</v>
      </c>
      <c r="AB202" s="22">
        <v>0.152</v>
      </c>
      <c r="AC202" s="22">
        <v>1750.657</v>
      </c>
      <c r="AD202" s="22">
        <v>168.305</v>
      </c>
      <c r="AE202" s="22">
        <v>7.902</v>
      </c>
      <c r="AF202" s="22">
        <v>0.051</v>
      </c>
      <c r="AG202" s="27">
        <v>1622.509</v>
      </c>
      <c r="AH202" s="27">
        <v>144.579</v>
      </c>
      <c r="AI202" s="27">
        <v>97.492</v>
      </c>
      <c r="AJ202" s="27">
        <v>18.663</v>
      </c>
      <c r="AK202" s="27">
        <v>1505.862</v>
      </c>
      <c r="AL202" s="27">
        <v>126.79</v>
      </c>
      <c r="AM202" s="27">
        <v>686.117</v>
      </c>
      <c r="AN202" s="27">
        <v>34.71</v>
      </c>
      <c r="AO202" s="27">
        <v>1.575</v>
      </c>
      <c r="AP202" s="27">
        <v>0.302</v>
      </c>
      <c r="AQ202" s="27">
        <v>2.332</v>
      </c>
      <c r="AR202" s="12"/>
      <c r="AS202" s="12"/>
      <c r="AT202" s="12"/>
      <c r="AU202" s="12">
        <f t="shared" si="110"/>
        <v>0.01350877193</v>
      </c>
      <c r="AV202" s="12">
        <f t="shared" si="108"/>
        <v>6.396226415</v>
      </c>
      <c r="AW202" s="12">
        <f t="shared" ref="AW202:AW210" si="112">L202/8700</f>
        <v>0.0002356321839</v>
      </c>
      <c r="AX202" s="12"/>
      <c r="AY202" s="12">
        <f t="shared" si="102"/>
        <v>0.8962264151</v>
      </c>
      <c r="AZ202" s="12"/>
      <c r="BA202" s="12">
        <f t="shared" si="111"/>
        <v>0.4617067834</v>
      </c>
      <c r="BB202" s="28"/>
      <c r="BC202" s="28"/>
      <c r="BD202" s="28"/>
      <c r="BE202" s="28"/>
      <c r="BF202" s="28"/>
      <c r="BG202" s="28"/>
      <c r="BH202" s="28"/>
    </row>
    <row r="203" ht="12.75" customHeight="1">
      <c r="A203" s="21" t="s">
        <v>166</v>
      </c>
      <c r="B203" s="12" t="s">
        <v>169</v>
      </c>
      <c r="C203" s="22">
        <v>8.3</v>
      </c>
      <c r="D203" s="21" t="s">
        <v>63</v>
      </c>
      <c r="E203" s="12" t="s">
        <v>154</v>
      </c>
      <c r="F203" s="22">
        <v>600.0</v>
      </c>
      <c r="G203" s="23" t="s">
        <v>65</v>
      </c>
      <c r="H203" s="24"/>
      <c r="I203" s="24"/>
      <c r="J203" s="24">
        <v>68.52</v>
      </c>
      <c r="K203" s="24">
        <v>4.91</v>
      </c>
      <c r="L203" s="24">
        <v>2.05</v>
      </c>
      <c r="M203" s="24"/>
      <c r="N203" s="24">
        <v>10.06</v>
      </c>
      <c r="O203" s="24"/>
      <c r="P203" s="25">
        <v>22.25</v>
      </c>
      <c r="Q203" s="26"/>
      <c r="R203" s="22"/>
      <c r="S203" s="22"/>
      <c r="T203" s="22"/>
      <c r="U203" s="22"/>
      <c r="V203" s="22"/>
      <c r="W203" s="22">
        <v>605.668</v>
      </c>
      <c r="X203" s="22">
        <v>7.259</v>
      </c>
      <c r="Y203" s="22">
        <v>31.829</v>
      </c>
      <c r="Z203" s="22">
        <v>0.099</v>
      </c>
      <c r="AA203" s="22">
        <v>24.96</v>
      </c>
      <c r="AB203" s="22">
        <v>0.152</v>
      </c>
      <c r="AC203" s="22">
        <v>1750.657</v>
      </c>
      <c r="AD203" s="22">
        <v>168.305</v>
      </c>
      <c r="AE203" s="22">
        <v>7.902</v>
      </c>
      <c r="AF203" s="22">
        <v>0.051</v>
      </c>
      <c r="AG203" s="27">
        <v>1622.509</v>
      </c>
      <c r="AH203" s="27">
        <v>144.579</v>
      </c>
      <c r="AI203" s="27">
        <v>97.492</v>
      </c>
      <c r="AJ203" s="27">
        <v>18.663</v>
      </c>
      <c r="AK203" s="27">
        <v>1505.862</v>
      </c>
      <c r="AL203" s="27">
        <v>126.79</v>
      </c>
      <c r="AM203" s="27">
        <v>686.117</v>
      </c>
      <c r="AN203" s="27">
        <v>34.71</v>
      </c>
      <c r="AO203" s="27">
        <v>1.575</v>
      </c>
      <c r="AP203" s="27">
        <v>0.302</v>
      </c>
      <c r="AQ203" s="27">
        <v>2.332</v>
      </c>
      <c r="AR203" s="12"/>
      <c r="AS203" s="12"/>
      <c r="AT203" s="12"/>
      <c r="AU203" s="12">
        <f t="shared" si="110"/>
        <v>0.01335672515</v>
      </c>
      <c r="AV203" s="12">
        <f t="shared" si="108"/>
        <v>9.264150943</v>
      </c>
      <c r="AW203" s="12">
        <f t="shared" si="112"/>
        <v>0.0002356321839</v>
      </c>
      <c r="AX203" s="12"/>
      <c r="AY203" s="12">
        <f t="shared" si="102"/>
        <v>0.9490566038</v>
      </c>
      <c r="AZ203" s="12"/>
      <c r="BA203" s="12">
        <f t="shared" si="111"/>
        <v>0.4868708972</v>
      </c>
      <c r="BB203" s="28"/>
      <c r="BC203" s="28"/>
      <c r="BD203" s="28"/>
      <c r="BE203" s="28"/>
      <c r="BF203" s="28"/>
      <c r="BG203" s="28"/>
      <c r="BH203" s="28"/>
    </row>
    <row r="204" ht="12.75" customHeight="1">
      <c r="A204" s="21" t="s">
        <v>166</v>
      </c>
      <c r="B204" s="12" t="s">
        <v>170</v>
      </c>
      <c r="C204" s="22">
        <v>3.6</v>
      </c>
      <c r="D204" s="21" t="s">
        <v>63</v>
      </c>
      <c r="E204" s="12" t="s">
        <v>154</v>
      </c>
      <c r="F204" s="22">
        <v>600.0</v>
      </c>
      <c r="G204" s="23" t="s">
        <v>65</v>
      </c>
      <c r="H204" s="24"/>
      <c r="I204" s="24"/>
      <c r="J204" s="24">
        <v>76.92</v>
      </c>
      <c r="K204" s="24">
        <v>2.54</v>
      </c>
      <c r="L204" s="24">
        <v>2.08</v>
      </c>
      <c r="M204" s="24"/>
      <c r="N204" s="24">
        <v>11.78</v>
      </c>
      <c r="O204" s="24"/>
      <c r="P204" s="25">
        <v>21.24</v>
      </c>
      <c r="Q204" s="30">
        <v>17.1</v>
      </c>
      <c r="R204" s="31">
        <v>0.2</v>
      </c>
      <c r="S204" s="31">
        <v>7.97</v>
      </c>
      <c r="T204" s="31">
        <v>0.11</v>
      </c>
      <c r="U204" s="31">
        <v>0.07</v>
      </c>
      <c r="V204" s="31">
        <v>0.15</v>
      </c>
      <c r="W204" s="22">
        <v>605.668</v>
      </c>
      <c r="X204" s="22">
        <v>7.259</v>
      </c>
      <c r="Y204" s="22">
        <v>31.829</v>
      </c>
      <c r="Z204" s="22">
        <v>0.099</v>
      </c>
      <c r="AA204" s="22">
        <v>24.96</v>
      </c>
      <c r="AB204" s="22">
        <v>0.152</v>
      </c>
      <c r="AC204" s="22">
        <v>1750.657</v>
      </c>
      <c r="AD204" s="22">
        <v>168.305</v>
      </c>
      <c r="AE204" s="22">
        <v>7.902</v>
      </c>
      <c r="AF204" s="22">
        <v>0.051</v>
      </c>
      <c r="AG204" s="27">
        <v>1622.509</v>
      </c>
      <c r="AH204" s="27">
        <v>144.579</v>
      </c>
      <c r="AI204" s="27">
        <v>97.492</v>
      </c>
      <c r="AJ204" s="27">
        <v>18.663</v>
      </c>
      <c r="AK204" s="27">
        <v>1505.862</v>
      </c>
      <c r="AL204" s="27">
        <v>126.79</v>
      </c>
      <c r="AM204" s="27">
        <v>686.117</v>
      </c>
      <c r="AN204" s="27">
        <v>34.71</v>
      </c>
      <c r="AO204" s="27">
        <v>1.575</v>
      </c>
      <c r="AP204" s="27">
        <v>0.302</v>
      </c>
      <c r="AQ204" s="27">
        <v>2.332</v>
      </c>
      <c r="AR204" s="12"/>
      <c r="AS204" s="12"/>
      <c r="AT204" s="12"/>
      <c r="AU204" s="12">
        <f t="shared" si="110"/>
        <v>0.01499415205</v>
      </c>
      <c r="AV204" s="12">
        <f t="shared" si="108"/>
        <v>4.79245283</v>
      </c>
      <c r="AW204" s="12">
        <f t="shared" si="112"/>
        <v>0.0002390804598</v>
      </c>
      <c r="AX204" s="12"/>
      <c r="AY204" s="12">
        <f t="shared" si="102"/>
        <v>1.111320755</v>
      </c>
      <c r="AZ204" s="12"/>
      <c r="BA204" s="12">
        <f t="shared" si="111"/>
        <v>0.4647702407</v>
      </c>
      <c r="BB204" s="28"/>
      <c r="BC204" s="28"/>
      <c r="BD204" s="28"/>
      <c r="BE204" s="28"/>
      <c r="BF204" s="28"/>
      <c r="BG204" s="28"/>
      <c r="BH204" s="28"/>
    </row>
    <row r="205" ht="12.75" customHeight="1">
      <c r="A205" s="21" t="s">
        <v>166</v>
      </c>
      <c r="B205" s="12" t="s">
        <v>161</v>
      </c>
      <c r="C205" s="12"/>
      <c r="D205" s="21" t="s">
        <v>63</v>
      </c>
      <c r="E205" s="12" t="s">
        <v>154</v>
      </c>
      <c r="F205" s="22">
        <v>900.0</v>
      </c>
      <c r="G205" s="23" t="s">
        <v>65</v>
      </c>
      <c r="H205" s="24"/>
      <c r="I205" s="24"/>
      <c r="J205" s="24">
        <v>73.33</v>
      </c>
      <c r="K205" s="24">
        <v>13.96</v>
      </c>
      <c r="L205" s="24">
        <v>2.15</v>
      </c>
      <c r="M205" s="24"/>
      <c r="N205" s="24">
        <v>15.26</v>
      </c>
      <c r="O205" s="24"/>
      <c r="P205" s="25">
        <v>18.49</v>
      </c>
      <c r="Q205" s="30">
        <v>17.81</v>
      </c>
      <c r="R205" s="31">
        <v>0.35</v>
      </c>
      <c r="S205" s="31">
        <v>8.05</v>
      </c>
      <c r="T205" s="31">
        <v>0.1</v>
      </c>
      <c r="U205" s="31">
        <v>0.28</v>
      </c>
      <c r="V205" s="31">
        <v>0.11</v>
      </c>
      <c r="W205" s="22">
        <v>902.99</v>
      </c>
      <c r="X205" s="22">
        <v>11.736</v>
      </c>
      <c r="Y205" s="22">
        <v>31.73</v>
      </c>
      <c r="Z205" s="22">
        <v>0.286</v>
      </c>
      <c r="AA205" s="22">
        <v>24.86</v>
      </c>
      <c r="AB205" s="22">
        <v>0.114</v>
      </c>
      <c r="AC205" s="22">
        <v>1791.599</v>
      </c>
      <c r="AD205" s="22">
        <v>116.6</v>
      </c>
      <c r="AE205" s="22">
        <v>7.767</v>
      </c>
      <c r="AF205" s="22">
        <v>0.024</v>
      </c>
      <c r="AG205" s="27">
        <v>1707.394</v>
      </c>
      <c r="AH205" s="27">
        <v>107.633</v>
      </c>
      <c r="AI205" s="27">
        <v>74.918</v>
      </c>
      <c r="AJ205" s="27">
        <v>8.454</v>
      </c>
      <c r="AK205" s="27">
        <v>1604.495</v>
      </c>
      <c r="AL205" s="27">
        <v>99.23</v>
      </c>
      <c r="AM205" s="27">
        <v>998.967</v>
      </c>
      <c r="AN205" s="27">
        <v>44.243</v>
      </c>
      <c r="AO205" s="27">
        <v>1.211</v>
      </c>
      <c r="AP205" s="27">
        <v>0.136</v>
      </c>
      <c r="AQ205" s="27">
        <v>1.792</v>
      </c>
      <c r="AR205" s="12"/>
      <c r="AS205" s="12"/>
      <c r="AT205" s="12"/>
      <c r="AU205" s="12">
        <f t="shared" si="110"/>
        <v>0.01429434698</v>
      </c>
      <c r="AV205" s="12">
        <f t="shared" si="108"/>
        <v>26.33962264</v>
      </c>
      <c r="AW205" s="12">
        <f t="shared" si="112"/>
        <v>0.0002471264368</v>
      </c>
      <c r="AX205" s="12"/>
      <c r="AY205" s="12">
        <f t="shared" si="102"/>
        <v>1.439622642</v>
      </c>
      <c r="AZ205" s="12"/>
      <c r="BA205" s="12">
        <f t="shared" si="111"/>
        <v>0.404595186</v>
      </c>
      <c r="BB205" s="28"/>
      <c r="BC205" s="28"/>
      <c r="BD205" s="28"/>
      <c r="BE205" s="28"/>
      <c r="BF205" s="28"/>
      <c r="BG205" s="28"/>
      <c r="BH205" s="28"/>
    </row>
    <row r="206" ht="12.75" customHeight="1">
      <c r="A206" s="21" t="s">
        <v>166</v>
      </c>
      <c r="B206" s="12" t="s">
        <v>171</v>
      </c>
      <c r="C206" s="12"/>
      <c r="D206" s="21" t="s">
        <v>63</v>
      </c>
      <c r="E206" s="12" t="s">
        <v>154</v>
      </c>
      <c r="F206" s="22">
        <v>900.0</v>
      </c>
      <c r="G206" s="23" t="s">
        <v>65</v>
      </c>
      <c r="H206" s="24"/>
      <c r="I206" s="24"/>
      <c r="J206" s="24">
        <v>73.95</v>
      </c>
      <c r="K206" s="24">
        <v>4.51</v>
      </c>
      <c r="L206" s="24">
        <v>2.18</v>
      </c>
      <c r="M206" s="24"/>
      <c r="N206" s="24">
        <v>16.4</v>
      </c>
      <c r="O206" s="24"/>
      <c r="P206" s="25">
        <v>19.3</v>
      </c>
      <c r="Q206" s="30">
        <v>17.91</v>
      </c>
      <c r="R206" s="31">
        <v>0.18</v>
      </c>
      <c r="S206" s="31">
        <v>8.06</v>
      </c>
      <c r="T206" s="31">
        <v>0.1</v>
      </c>
      <c r="U206" s="31">
        <v>0.29</v>
      </c>
      <c r="V206" s="31">
        <v>0.11</v>
      </c>
      <c r="W206" s="22">
        <v>902.99</v>
      </c>
      <c r="X206" s="22">
        <v>11.736</v>
      </c>
      <c r="Y206" s="22">
        <v>31.73</v>
      </c>
      <c r="Z206" s="22">
        <v>0.286</v>
      </c>
      <c r="AA206" s="22">
        <v>24.86</v>
      </c>
      <c r="AB206" s="22">
        <v>0.114</v>
      </c>
      <c r="AC206" s="22">
        <v>1791.599</v>
      </c>
      <c r="AD206" s="22">
        <v>116.6</v>
      </c>
      <c r="AE206" s="22">
        <v>7.767</v>
      </c>
      <c r="AF206" s="22">
        <v>0.024</v>
      </c>
      <c r="AG206" s="27">
        <v>1707.394</v>
      </c>
      <c r="AH206" s="27">
        <v>107.633</v>
      </c>
      <c r="AI206" s="27">
        <v>74.918</v>
      </c>
      <c r="AJ206" s="27">
        <v>8.454</v>
      </c>
      <c r="AK206" s="27">
        <v>1604.495</v>
      </c>
      <c r="AL206" s="27">
        <v>99.23</v>
      </c>
      <c r="AM206" s="27">
        <v>998.967</v>
      </c>
      <c r="AN206" s="27">
        <v>44.243</v>
      </c>
      <c r="AO206" s="27">
        <v>1.211</v>
      </c>
      <c r="AP206" s="27">
        <v>0.136</v>
      </c>
      <c r="AQ206" s="27">
        <v>1.792</v>
      </c>
      <c r="AR206" s="12"/>
      <c r="AS206" s="12"/>
      <c r="AT206" s="12"/>
      <c r="AU206" s="12">
        <f t="shared" si="110"/>
        <v>0.01441520468</v>
      </c>
      <c r="AV206" s="12">
        <f t="shared" si="108"/>
        <v>8.509433962</v>
      </c>
      <c r="AW206" s="12">
        <f t="shared" si="112"/>
        <v>0.0002505747126</v>
      </c>
      <c r="AX206" s="12"/>
      <c r="AY206" s="12">
        <f t="shared" si="102"/>
        <v>1.547169811</v>
      </c>
      <c r="AZ206" s="12"/>
      <c r="BA206" s="12">
        <f t="shared" si="111"/>
        <v>0.4223194748</v>
      </c>
      <c r="BB206" s="28"/>
      <c r="BC206" s="28"/>
      <c r="BD206" s="28"/>
      <c r="BE206" s="28"/>
      <c r="BF206" s="28"/>
      <c r="BG206" s="28"/>
      <c r="BH206" s="28"/>
    </row>
    <row r="207" ht="12.75" customHeight="1">
      <c r="A207" s="21" t="s">
        <v>166</v>
      </c>
      <c r="B207" s="12" t="s">
        <v>172</v>
      </c>
      <c r="C207" s="22">
        <v>2.1</v>
      </c>
      <c r="D207" s="21" t="s">
        <v>63</v>
      </c>
      <c r="E207" s="12" t="s">
        <v>154</v>
      </c>
      <c r="F207" s="22">
        <v>900.0</v>
      </c>
      <c r="G207" s="23" t="s">
        <v>65</v>
      </c>
      <c r="H207" s="24"/>
      <c r="I207" s="24"/>
      <c r="J207" s="24">
        <v>70.36</v>
      </c>
      <c r="K207" s="24">
        <v>4.09</v>
      </c>
      <c r="L207" s="24">
        <v>2.08</v>
      </c>
      <c r="M207" s="24"/>
      <c r="N207" s="24">
        <v>12.51</v>
      </c>
      <c r="O207" s="24"/>
      <c r="P207" s="25">
        <v>21.39</v>
      </c>
      <c r="Q207" s="30">
        <v>17.39</v>
      </c>
      <c r="R207" s="31">
        <v>0.03</v>
      </c>
      <c r="S207" s="31">
        <v>8.0</v>
      </c>
      <c r="T207" s="31">
        <v>0.1</v>
      </c>
      <c r="U207" s="31">
        <v>0.23</v>
      </c>
      <c r="V207" s="31">
        <v>0.11</v>
      </c>
      <c r="W207" s="22">
        <v>902.99</v>
      </c>
      <c r="X207" s="22">
        <v>11.736</v>
      </c>
      <c r="Y207" s="22">
        <v>31.73</v>
      </c>
      <c r="Z207" s="22">
        <v>0.286</v>
      </c>
      <c r="AA207" s="22">
        <v>24.86</v>
      </c>
      <c r="AB207" s="22">
        <v>0.114</v>
      </c>
      <c r="AC207" s="22">
        <v>1791.599</v>
      </c>
      <c r="AD207" s="22">
        <v>116.6</v>
      </c>
      <c r="AE207" s="22">
        <v>7.767</v>
      </c>
      <c r="AF207" s="22">
        <v>0.024</v>
      </c>
      <c r="AG207" s="27">
        <v>1707.394</v>
      </c>
      <c r="AH207" s="27">
        <v>107.633</v>
      </c>
      <c r="AI207" s="27">
        <v>74.918</v>
      </c>
      <c r="AJ207" s="27">
        <v>8.454</v>
      </c>
      <c r="AK207" s="27">
        <v>1604.495</v>
      </c>
      <c r="AL207" s="27">
        <v>99.23</v>
      </c>
      <c r="AM207" s="27">
        <v>998.967</v>
      </c>
      <c r="AN207" s="27">
        <v>44.243</v>
      </c>
      <c r="AO207" s="27">
        <v>1.211</v>
      </c>
      <c r="AP207" s="27">
        <v>0.136</v>
      </c>
      <c r="AQ207" s="27">
        <v>1.792</v>
      </c>
      <c r="AR207" s="12"/>
      <c r="AS207" s="12"/>
      <c r="AT207" s="12"/>
      <c r="AU207" s="12">
        <f t="shared" si="110"/>
        <v>0.01371539961</v>
      </c>
      <c r="AV207" s="12">
        <f t="shared" si="108"/>
        <v>7.716981132</v>
      </c>
      <c r="AW207" s="12">
        <f t="shared" si="112"/>
        <v>0.0002390804598</v>
      </c>
      <c r="AX207" s="12"/>
      <c r="AY207" s="12">
        <f t="shared" si="102"/>
        <v>1.180188679</v>
      </c>
      <c r="AZ207" s="12"/>
      <c r="BA207" s="12">
        <f t="shared" si="111"/>
        <v>0.4680525164</v>
      </c>
      <c r="BB207" s="28"/>
      <c r="BC207" s="28"/>
      <c r="BD207" s="28"/>
      <c r="BE207" s="28"/>
      <c r="BF207" s="28"/>
      <c r="BG207" s="28"/>
      <c r="BH207" s="28"/>
    </row>
    <row r="208" ht="12.75" customHeight="1">
      <c r="A208" s="21" t="s">
        <v>166</v>
      </c>
      <c r="B208" s="12" t="s">
        <v>173</v>
      </c>
      <c r="C208" s="22">
        <v>-27.0</v>
      </c>
      <c r="D208" s="21" t="s">
        <v>63</v>
      </c>
      <c r="E208" s="12" t="s">
        <v>154</v>
      </c>
      <c r="F208" s="22">
        <v>2850.0</v>
      </c>
      <c r="G208" s="23" t="s">
        <v>65</v>
      </c>
      <c r="H208" s="24"/>
      <c r="I208" s="24"/>
      <c r="J208" s="24">
        <v>64.54</v>
      </c>
      <c r="K208" s="24">
        <v>3.97</v>
      </c>
      <c r="L208" s="24">
        <v>2.04</v>
      </c>
      <c r="M208" s="24"/>
      <c r="N208" s="24">
        <v>8.98</v>
      </c>
      <c r="O208" s="24"/>
      <c r="P208" s="25">
        <v>20.19</v>
      </c>
      <c r="Q208" s="26"/>
      <c r="R208" s="22"/>
      <c r="S208" s="22"/>
      <c r="T208" s="22"/>
      <c r="U208" s="22"/>
      <c r="V208" s="22"/>
      <c r="W208" s="22">
        <v>2856.004</v>
      </c>
      <c r="X208" s="22">
        <v>53.733</v>
      </c>
      <c r="Y208" s="22">
        <v>31.736</v>
      </c>
      <c r="Z208" s="22">
        <v>0.218</v>
      </c>
      <c r="AA208" s="22">
        <v>25.02</v>
      </c>
      <c r="AB208" s="22">
        <v>0.148</v>
      </c>
      <c r="AC208" s="22">
        <v>1890.831</v>
      </c>
      <c r="AD208" s="22">
        <v>78.245</v>
      </c>
      <c r="AE208" s="22">
        <v>7.364</v>
      </c>
      <c r="AF208" s="22">
        <v>0.033</v>
      </c>
      <c r="AG208" s="27">
        <v>1921.235</v>
      </c>
      <c r="AH208" s="27">
        <v>73.469</v>
      </c>
      <c r="AI208" s="27">
        <v>33.599</v>
      </c>
      <c r="AJ208" s="27">
        <v>3.693</v>
      </c>
      <c r="AK208" s="27">
        <v>1808.03</v>
      </c>
      <c r="AL208" s="27">
        <v>71.228</v>
      </c>
      <c r="AM208" s="27">
        <v>2854.445</v>
      </c>
      <c r="AN208" s="27">
        <v>159.217</v>
      </c>
      <c r="AO208" s="27">
        <v>0.543</v>
      </c>
      <c r="AP208" s="27">
        <v>0.06</v>
      </c>
      <c r="AQ208" s="27">
        <v>0.804</v>
      </c>
      <c r="AR208" s="12"/>
      <c r="AS208" s="12"/>
      <c r="AT208" s="12"/>
      <c r="AU208" s="12">
        <f t="shared" si="110"/>
        <v>0.01258089669</v>
      </c>
      <c r="AV208" s="12">
        <f t="shared" si="108"/>
        <v>7.490566038</v>
      </c>
      <c r="AW208" s="12">
        <f t="shared" si="112"/>
        <v>0.0002344827586</v>
      </c>
      <c r="AX208" s="12"/>
      <c r="AY208" s="12">
        <f t="shared" si="102"/>
        <v>0.8471698113</v>
      </c>
      <c r="AZ208" s="12"/>
      <c r="BA208" s="12">
        <f t="shared" si="111"/>
        <v>0.4417943107</v>
      </c>
      <c r="BB208" s="28"/>
      <c r="BC208" s="28"/>
      <c r="BD208" s="28"/>
      <c r="BE208" s="28"/>
      <c r="BF208" s="28"/>
      <c r="BG208" s="28"/>
      <c r="BH208" s="28"/>
    </row>
    <row r="209" ht="12.75" customHeight="1">
      <c r="A209" s="21" t="s">
        <v>166</v>
      </c>
      <c r="B209" s="12" t="s">
        <v>174</v>
      </c>
      <c r="C209" s="22">
        <v>-10.6</v>
      </c>
      <c r="D209" s="21" t="s">
        <v>63</v>
      </c>
      <c r="E209" s="12" t="s">
        <v>154</v>
      </c>
      <c r="F209" s="22">
        <v>2850.0</v>
      </c>
      <c r="G209" s="23" t="s">
        <v>65</v>
      </c>
      <c r="H209" s="24"/>
      <c r="I209" s="24"/>
      <c r="J209" s="24">
        <v>60.33</v>
      </c>
      <c r="K209" s="24">
        <v>5.33</v>
      </c>
      <c r="L209" s="24">
        <v>2.25</v>
      </c>
      <c r="M209" s="24"/>
      <c r="N209" s="24">
        <v>10.98</v>
      </c>
      <c r="O209" s="24"/>
      <c r="P209" s="25">
        <v>22.42</v>
      </c>
      <c r="Q209" s="26"/>
      <c r="R209" s="22"/>
      <c r="S209" s="22"/>
      <c r="T209" s="22"/>
      <c r="U209" s="22"/>
      <c r="V209" s="22"/>
      <c r="W209" s="22">
        <v>2856.004</v>
      </c>
      <c r="X209" s="22">
        <v>53.733</v>
      </c>
      <c r="Y209" s="22">
        <v>31.736</v>
      </c>
      <c r="Z209" s="22">
        <v>0.218</v>
      </c>
      <c r="AA209" s="22">
        <v>25.02</v>
      </c>
      <c r="AB209" s="22">
        <v>0.148</v>
      </c>
      <c r="AC209" s="22">
        <v>1890.831</v>
      </c>
      <c r="AD209" s="22">
        <v>78.245</v>
      </c>
      <c r="AE209" s="22">
        <v>7.364</v>
      </c>
      <c r="AF209" s="22">
        <v>0.033</v>
      </c>
      <c r="AG209" s="27">
        <v>1921.235</v>
      </c>
      <c r="AH209" s="27">
        <v>73.469</v>
      </c>
      <c r="AI209" s="27">
        <v>33.599</v>
      </c>
      <c r="AJ209" s="27">
        <v>3.693</v>
      </c>
      <c r="AK209" s="27">
        <v>1808.03</v>
      </c>
      <c r="AL209" s="27">
        <v>71.228</v>
      </c>
      <c r="AM209" s="27">
        <v>2854.445</v>
      </c>
      <c r="AN209" s="27">
        <v>159.217</v>
      </c>
      <c r="AO209" s="27">
        <v>0.543</v>
      </c>
      <c r="AP209" s="27">
        <v>0.06</v>
      </c>
      <c r="AQ209" s="27">
        <v>0.804</v>
      </c>
      <c r="AR209" s="12"/>
      <c r="AS209" s="12"/>
      <c r="AT209" s="12"/>
      <c r="AU209" s="12">
        <f t="shared" si="110"/>
        <v>0.01176023392</v>
      </c>
      <c r="AV209" s="12">
        <f t="shared" si="108"/>
        <v>10.05660377</v>
      </c>
      <c r="AW209" s="12">
        <f t="shared" si="112"/>
        <v>0.0002586206897</v>
      </c>
      <c r="AX209" s="12"/>
      <c r="AY209" s="12">
        <f t="shared" si="102"/>
        <v>1.035849057</v>
      </c>
      <c r="AZ209" s="12"/>
      <c r="BA209" s="12">
        <f t="shared" si="111"/>
        <v>0.4905908096</v>
      </c>
      <c r="BB209" s="28"/>
      <c r="BC209" s="28"/>
      <c r="BD209" s="28"/>
      <c r="BE209" s="28"/>
      <c r="BF209" s="28"/>
      <c r="BG209" s="28"/>
      <c r="BH209" s="28"/>
    </row>
    <row r="210" ht="12.75" customHeight="1">
      <c r="A210" s="21" t="s">
        <v>166</v>
      </c>
      <c r="B210" s="12" t="s">
        <v>163</v>
      </c>
      <c r="C210" s="22">
        <v>-8.2</v>
      </c>
      <c r="D210" s="21" t="s">
        <v>63</v>
      </c>
      <c r="E210" s="12" t="s">
        <v>154</v>
      </c>
      <c r="F210" s="22">
        <v>2850.0</v>
      </c>
      <c r="G210" s="23" t="s">
        <v>65</v>
      </c>
      <c r="H210" s="24"/>
      <c r="I210" s="24"/>
      <c r="J210" s="24">
        <v>68.69</v>
      </c>
      <c r="K210" s="24">
        <v>8.19</v>
      </c>
      <c r="L210" s="24">
        <v>2.13</v>
      </c>
      <c r="M210" s="24"/>
      <c r="N210" s="24">
        <v>9.17</v>
      </c>
      <c r="O210" s="24"/>
      <c r="P210" s="25">
        <v>20.21</v>
      </c>
      <c r="Q210" s="30">
        <v>17.45</v>
      </c>
      <c r="R210" s="31">
        <v>0.03</v>
      </c>
      <c r="S210" s="31">
        <v>8.01</v>
      </c>
      <c r="T210" s="31">
        <v>0.1</v>
      </c>
      <c r="U210" s="31">
        <v>0.65</v>
      </c>
      <c r="V210" s="31">
        <v>0.12</v>
      </c>
      <c r="W210" s="22">
        <v>2856.004</v>
      </c>
      <c r="X210" s="22">
        <v>53.733</v>
      </c>
      <c r="Y210" s="22">
        <v>31.736</v>
      </c>
      <c r="Z210" s="22">
        <v>0.218</v>
      </c>
      <c r="AA210" s="22">
        <v>25.02</v>
      </c>
      <c r="AB210" s="22">
        <v>0.148</v>
      </c>
      <c r="AC210" s="22">
        <v>1890.831</v>
      </c>
      <c r="AD210" s="22">
        <v>78.245</v>
      </c>
      <c r="AE210" s="22">
        <v>7.364</v>
      </c>
      <c r="AF210" s="22">
        <v>0.033</v>
      </c>
      <c r="AG210" s="27">
        <v>1921.235</v>
      </c>
      <c r="AH210" s="27">
        <v>73.469</v>
      </c>
      <c r="AI210" s="27">
        <v>33.599</v>
      </c>
      <c r="AJ210" s="27">
        <v>3.693</v>
      </c>
      <c r="AK210" s="27">
        <v>1808.03</v>
      </c>
      <c r="AL210" s="27">
        <v>71.228</v>
      </c>
      <c r="AM210" s="27">
        <v>2854.445</v>
      </c>
      <c r="AN210" s="27">
        <v>159.217</v>
      </c>
      <c r="AO210" s="27">
        <v>0.543</v>
      </c>
      <c r="AP210" s="27">
        <v>0.06</v>
      </c>
      <c r="AQ210" s="27">
        <v>0.804</v>
      </c>
      <c r="AR210" s="12"/>
      <c r="AS210" s="12"/>
      <c r="AT210" s="12"/>
      <c r="AU210" s="12">
        <f t="shared" si="110"/>
        <v>0.01338986355</v>
      </c>
      <c r="AV210" s="12">
        <f t="shared" si="108"/>
        <v>15.45283019</v>
      </c>
      <c r="AW210" s="12">
        <f t="shared" si="112"/>
        <v>0.0002448275862</v>
      </c>
      <c r="AX210" s="12"/>
      <c r="AY210" s="12">
        <f t="shared" si="102"/>
        <v>0.8650943396</v>
      </c>
      <c r="AZ210" s="12"/>
      <c r="BA210" s="12">
        <f t="shared" si="111"/>
        <v>0.4422319475</v>
      </c>
      <c r="BB210" s="28"/>
      <c r="BC210" s="28"/>
      <c r="BD210" s="28"/>
      <c r="BE210" s="28"/>
      <c r="BF210" s="28"/>
      <c r="BG210" s="28"/>
      <c r="BH210" s="28"/>
    </row>
    <row r="211" ht="12.75" customHeight="1">
      <c r="A211" s="12"/>
      <c r="B211" s="12"/>
      <c r="C211" s="1"/>
      <c r="D211" s="1"/>
      <c r="E211" s="1"/>
      <c r="F211" s="1"/>
      <c r="G211" s="26"/>
      <c r="H211" s="24"/>
      <c r="I211" s="24"/>
      <c r="J211" s="24"/>
      <c r="K211" s="24"/>
      <c r="L211" s="24"/>
      <c r="M211" s="24"/>
      <c r="N211" s="24"/>
      <c r="O211" s="24"/>
      <c r="P211" s="25"/>
      <c r="Q211" s="26"/>
      <c r="R211" s="22"/>
      <c r="S211" s="22"/>
      <c r="T211" s="22"/>
      <c r="U211" s="22"/>
      <c r="V211" s="22"/>
      <c r="W211" s="22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12"/>
      <c r="AT211" s="12"/>
      <c r="AU211" s="12"/>
      <c r="AV211" s="12"/>
      <c r="AW211" s="12"/>
      <c r="AX211" s="12"/>
      <c r="AY211" s="12"/>
      <c r="AZ211" s="12"/>
      <c r="BA211" s="12"/>
      <c r="BB211" s="28"/>
      <c r="BC211" s="28"/>
      <c r="BD211" s="28"/>
      <c r="BE211" s="28"/>
      <c r="BF211" s="28"/>
      <c r="BG211" s="28"/>
      <c r="BH211" s="28"/>
    </row>
    <row r="212" ht="12.75" customHeight="1">
      <c r="A212" s="21" t="s">
        <v>175</v>
      </c>
      <c r="B212" s="12" t="s">
        <v>176</v>
      </c>
      <c r="C212" s="26">
        <v>6.6</v>
      </c>
      <c r="D212" s="32" t="s">
        <v>123</v>
      </c>
      <c r="E212" s="12" t="s">
        <v>177</v>
      </c>
      <c r="F212" s="22">
        <v>400.0</v>
      </c>
      <c r="G212" s="12" t="s">
        <v>96</v>
      </c>
      <c r="H212" s="24">
        <v>40.26</v>
      </c>
      <c r="I212" s="24">
        <v>512.15</v>
      </c>
      <c r="J212" s="24"/>
      <c r="K212" s="24">
        <v>9.49</v>
      </c>
      <c r="L212" s="24">
        <v>6.33</v>
      </c>
      <c r="M212" s="24">
        <v>0.72</v>
      </c>
      <c r="N212" s="24">
        <v>20.73</v>
      </c>
      <c r="O212" s="37">
        <v>454.121133</v>
      </c>
      <c r="P212" s="24"/>
      <c r="Q212" s="30">
        <v>19.44</v>
      </c>
      <c r="R212" s="22"/>
      <c r="S212" s="31">
        <v>8.19</v>
      </c>
      <c r="T212" s="31">
        <v>0.08</v>
      </c>
      <c r="U212" s="31">
        <v>0.08</v>
      </c>
      <c r="V212" s="31">
        <v>0.15</v>
      </c>
      <c r="W212" s="35">
        <v>409.254</v>
      </c>
      <c r="X212" s="35">
        <v>5.656</v>
      </c>
      <c r="Y212" s="35">
        <v>31.673</v>
      </c>
      <c r="Z212" s="35">
        <v>0.208</v>
      </c>
      <c r="AA212" s="35">
        <v>24.95</v>
      </c>
      <c r="AB212" s="35">
        <v>0.191</v>
      </c>
      <c r="AC212" s="35">
        <v>1960.304</v>
      </c>
      <c r="AD212" s="35">
        <v>29.72</v>
      </c>
      <c r="AE212" s="35">
        <v>8.108</v>
      </c>
      <c r="AF212" s="35">
        <v>0.063</v>
      </c>
      <c r="AG212" s="36">
        <v>1738.101</v>
      </c>
      <c r="AH212" s="36">
        <v>46.827</v>
      </c>
      <c r="AI212" s="36">
        <v>160.492</v>
      </c>
      <c r="AJ212" s="36">
        <v>16.267</v>
      </c>
      <c r="AK212" s="36">
        <v>1565.027</v>
      </c>
      <c r="AL212" s="36">
        <v>58.087</v>
      </c>
      <c r="AM212" s="36">
        <v>450.448</v>
      </c>
      <c r="AN212" s="36">
        <v>82.573</v>
      </c>
      <c r="AO212" s="36">
        <v>2.595</v>
      </c>
      <c r="AP212" s="36">
        <v>0.263</v>
      </c>
      <c r="AQ212" s="36">
        <v>3.841</v>
      </c>
      <c r="AR212" s="28"/>
      <c r="AS212" s="12">
        <f t="shared" ref="AS212:AS223" si="113">H212/2520</f>
        <v>0.01597619048</v>
      </c>
      <c r="AT212" s="12">
        <f t="shared" ref="AT212:AT223" si="114">I212/40500</f>
        <v>0.01264567901</v>
      </c>
      <c r="AU212" s="12"/>
      <c r="AV212" s="12">
        <f>K212/0.53</f>
        <v>17.90566038</v>
      </c>
      <c r="AW212" s="12">
        <f t="shared" ref="AW212:AW235" si="115">L212/8700</f>
        <v>0.0007275862069</v>
      </c>
      <c r="AX212" s="12">
        <f>M212/0.06</f>
        <v>12</v>
      </c>
      <c r="AY212" s="12">
        <f t="shared" ref="AY212:AY235" si="116">N212/10.6</f>
        <v>1.955660377</v>
      </c>
      <c r="AZ212" s="12">
        <f t="shared" ref="AZ212:AZ223" si="117">O212/1300</f>
        <v>0.3493239485</v>
      </c>
      <c r="BA212" s="12"/>
      <c r="BB212" s="12">
        <v>0.9370208590545394</v>
      </c>
      <c r="BC212" s="12">
        <v>2.6973551218385023</v>
      </c>
      <c r="BD212" s="12">
        <v>0.3941758019246106</v>
      </c>
      <c r="BE212" s="28"/>
      <c r="BF212" s="28"/>
      <c r="BG212" s="28"/>
      <c r="BH212" s="28"/>
    </row>
    <row r="213" ht="12.75" customHeight="1">
      <c r="A213" s="21" t="s">
        <v>175</v>
      </c>
      <c r="B213" s="12" t="s">
        <v>178</v>
      </c>
      <c r="C213" s="26">
        <v>-0.6</v>
      </c>
      <c r="D213" s="32" t="s">
        <v>123</v>
      </c>
      <c r="E213" s="12" t="s">
        <v>177</v>
      </c>
      <c r="F213" s="22">
        <v>400.0</v>
      </c>
      <c r="G213" s="12" t="s">
        <v>96</v>
      </c>
      <c r="H213" s="24">
        <v>34.29</v>
      </c>
      <c r="I213" s="24">
        <v>429.77</v>
      </c>
      <c r="J213" s="24"/>
      <c r="K213" s="29"/>
      <c r="L213" s="24">
        <v>6.02</v>
      </c>
      <c r="M213" s="24"/>
      <c r="N213" s="24">
        <v>58.54</v>
      </c>
      <c r="O213" s="37">
        <v>736.321584</v>
      </c>
      <c r="P213" s="24"/>
      <c r="Q213" s="30">
        <v>19.13</v>
      </c>
      <c r="R213" s="22"/>
      <c r="S213" s="31">
        <v>8.16</v>
      </c>
      <c r="T213" s="31">
        <v>0.08</v>
      </c>
      <c r="U213" s="31">
        <v>0.05</v>
      </c>
      <c r="V213" s="31">
        <v>0.15</v>
      </c>
      <c r="W213" s="35">
        <v>409.254</v>
      </c>
      <c r="X213" s="35">
        <v>5.656</v>
      </c>
      <c r="Y213" s="35">
        <v>31.673</v>
      </c>
      <c r="Z213" s="35">
        <v>0.208</v>
      </c>
      <c r="AA213" s="35">
        <v>24.95</v>
      </c>
      <c r="AB213" s="35">
        <v>0.191</v>
      </c>
      <c r="AC213" s="35">
        <v>1960.304</v>
      </c>
      <c r="AD213" s="35">
        <v>29.72</v>
      </c>
      <c r="AE213" s="35">
        <v>8.108</v>
      </c>
      <c r="AF213" s="35">
        <v>0.063</v>
      </c>
      <c r="AG213" s="36">
        <v>1738.101</v>
      </c>
      <c r="AH213" s="36">
        <v>46.827</v>
      </c>
      <c r="AI213" s="36">
        <v>160.492</v>
      </c>
      <c r="AJ213" s="36">
        <v>16.267</v>
      </c>
      <c r="AK213" s="36">
        <v>1565.027</v>
      </c>
      <c r="AL213" s="36">
        <v>58.087</v>
      </c>
      <c r="AM213" s="36">
        <v>450.448</v>
      </c>
      <c r="AN213" s="36">
        <v>82.573</v>
      </c>
      <c r="AO213" s="36">
        <v>2.595</v>
      </c>
      <c r="AP213" s="36">
        <v>0.263</v>
      </c>
      <c r="AQ213" s="36">
        <v>3.841</v>
      </c>
      <c r="AR213" s="28"/>
      <c r="AS213" s="12">
        <f t="shared" si="113"/>
        <v>0.01360714286</v>
      </c>
      <c r="AT213" s="12">
        <f t="shared" si="114"/>
        <v>0.01061160494</v>
      </c>
      <c r="AU213" s="12"/>
      <c r="AV213" s="12"/>
      <c r="AW213" s="12">
        <f t="shared" si="115"/>
        <v>0.000691954023</v>
      </c>
      <c r="AX213" s="12"/>
      <c r="AY213" s="12">
        <f t="shared" si="116"/>
        <v>5.522641509</v>
      </c>
      <c r="AZ213" s="12">
        <f t="shared" si="117"/>
        <v>0.5664012185</v>
      </c>
      <c r="BA213" s="12"/>
      <c r="BB213" s="12">
        <v>0.7863028153115783</v>
      </c>
      <c r="BC213" s="12">
        <v>2.263490621048459</v>
      </c>
      <c r="BD213" s="12">
        <v>0.33077336516686895</v>
      </c>
      <c r="BE213" s="28"/>
      <c r="BF213" s="28"/>
      <c r="BG213" s="28"/>
      <c r="BH213" s="28"/>
    </row>
    <row r="214" ht="12.75" customHeight="1">
      <c r="A214" s="21" t="s">
        <v>175</v>
      </c>
      <c r="B214" s="12" t="s">
        <v>179</v>
      </c>
      <c r="C214" s="26">
        <v>4.3</v>
      </c>
      <c r="D214" s="32" t="s">
        <v>123</v>
      </c>
      <c r="E214" s="12" t="s">
        <v>177</v>
      </c>
      <c r="F214" s="22">
        <v>400.0</v>
      </c>
      <c r="G214" s="12" t="s">
        <v>96</v>
      </c>
      <c r="H214" s="24">
        <v>35.26</v>
      </c>
      <c r="I214" s="24">
        <v>502.09</v>
      </c>
      <c r="J214" s="24"/>
      <c r="K214" s="24">
        <v>5.5</v>
      </c>
      <c r="L214" s="24">
        <v>6.45</v>
      </c>
      <c r="M214" s="24">
        <v>0.94</v>
      </c>
      <c r="N214" s="24">
        <v>37.74</v>
      </c>
      <c r="O214" s="37">
        <v>714.069496</v>
      </c>
      <c r="P214" s="24"/>
      <c r="Q214" s="26"/>
      <c r="R214" s="22"/>
      <c r="S214" s="22"/>
      <c r="T214" s="22"/>
      <c r="U214" s="22"/>
      <c r="V214" s="22"/>
      <c r="W214" s="35">
        <v>409.254</v>
      </c>
      <c r="X214" s="35">
        <v>5.656</v>
      </c>
      <c r="Y214" s="35">
        <v>31.673</v>
      </c>
      <c r="Z214" s="35">
        <v>0.208</v>
      </c>
      <c r="AA214" s="35">
        <v>24.95</v>
      </c>
      <c r="AB214" s="35">
        <v>0.191</v>
      </c>
      <c r="AC214" s="35">
        <v>1960.304</v>
      </c>
      <c r="AD214" s="35">
        <v>29.72</v>
      </c>
      <c r="AE214" s="35">
        <v>8.108</v>
      </c>
      <c r="AF214" s="35">
        <v>0.063</v>
      </c>
      <c r="AG214" s="36">
        <v>1738.101</v>
      </c>
      <c r="AH214" s="36">
        <v>46.827</v>
      </c>
      <c r="AI214" s="36">
        <v>160.492</v>
      </c>
      <c r="AJ214" s="36">
        <v>16.267</v>
      </c>
      <c r="AK214" s="36">
        <v>1565.027</v>
      </c>
      <c r="AL214" s="36">
        <v>58.087</v>
      </c>
      <c r="AM214" s="36">
        <v>450.448</v>
      </c>
      <c r="AN214" s="36">
        <v>82.573</v>
      </c>
      <c r="AO214" s="36">
        <v>2.595</v>
      </c>
      <c r="AP214" s="36">
        <v>0.263</v>
      </c>
      <c r="AQ214" s="36">
        <v>3.841</v>
      </c>
      <c r="AR214" s="28"/>
      <c r="AS214" s="12">
        <f t="shared" si="113"/>
        <v>0.01399206349</v>
      </c>
      <c r="AT214" s="12">
        <f t="shared" si="114"/>
        <v>0.01239728395</v>
      </c>
      <c r="AU214" s="12"/>
      <c r="AV214" s="12">
        <f t="shared" ref="AV214:AV224" si="118">K214/0.53</f>
        <v>10.37735849</v>
      </c>
      <c r="AW214" s="12">
        <f t="shared" si="115"/>
        <v>0.0007413793103</v>
      </c>
      <c r="AX214" s="12">
        <f t="shared" ref="AX214:AX218" si="119">M214/0.06</f>
        <v>15.66666667</v>
      </c>
      <c r="AY214" s="12">
        <f t="shared" si="116"/>
        <v>3.560377358</v>
      </c>
      <c r="AZ214" s="12">
        <f t="shared" si="117"/>
        <v>0.5492842277</v>
      </c>
      <c r="BA214" s="12"/>
      <c r="BB214" s="12">
        <v>0.9186163067751333</v>
      </c>
      <c r="BC214" s="12">
        <v>2.6443748569102583</v>
      </c>
      <c r="BD214" s="12">
        <v>0.38643357390087346</v>
      </c>
      <c r="BE214" s="28"/>
      <c r="BF214" s="28"/>
      <c r="BG214" s="28"/>
      <c r="BH214" s="28"/>
    </row>
    <row r="215" ht="12.75" customHeight="1">
      <c r="A215" s="21" t="s">
        <v>175</v>
      </c>
      <c r="B215" s="12" t="s">
        <v>180</v>
      </c>
      <c r="C215" s="26">
        <v>12.1</v>
      </c>
      <c r="D215" s="32" t="s">
        <v>123</v>
      </c>
      <c r="E215" s="12" t="s">
        <v>177</v>
      </c>
      <c r="F215" s="22">
        <v>600.0</v>
      </c>
      <c r="G215" s="12" t="s">
        <v>96</v>
      </c>
      <c r="H215" s="24">
        <v>43.64</v>
      </c>
      <c r="I215" s="24">
        <v>517.29</v>
      </c>
      <c r="J215" s="24"/>
      <c r="K215" s="24">
        <v>4.6</v>
      </c>
      <c r="L215" s="24">
        <v>5.55</v>
      </c>
      <c r="M215" s="24">
        <v>0.23</v>
      </c>
      <c r="N215" s="24">
        <v>228.02</v>
      </c>
      <c r="O215" s="37">
        <v>376.606732</v>
      </c>
      <c r="P215" s="24"/>
      <c r="Q215" s="30">
        <v>17.52</v>
      </c>
      <c r="R215" s="22"/>
      <c r="S215" s="31">
        <v>8.02</v>
      </c>
      <c r="T215" s="31">
        <v>0.1</v>
      </c>
      <c r="U215" s="31">
        <v>-0.01</v>
      </c>
      <c r="V215" s="31">
        <v>0.13</v>
      </c>
      <c r="W215" s="35">
        <v>605.668</v>
      </c>
      <c r="X215" s="35">
        <v>7.259</v>
      </c>
      <c r="Y215" s="35">
        <v>31.629</v>
      </c>
      <c r="Z215" s="35">
        <v>0.353</v>
      </c>
      <c r="AA215" s="35">
        <v>24.85</v>
      </c>
      <c r="AB215" s="35">
        <v>0.129</v>
      </c>
      <c r="AC215" s="35">
        <v>2012.305</v>
      </c>
      <c r="AD215" s="35">
        <v>36.718</v>
      </c>
      <c r="AE215" s="35">
        <v>8.026</v>
      </c>
      <c r="AF215" s="35">
        <v>0.038</v>
      </c>
      <c r="AG215" s="36">
        <v>1824.372</v>
      </c>
      <c r="AH215" s="36">
        <v>31.62</v>
      </c>
      <c r="AI215" s="36">
        <v>140.965</v>
      </c>
      <c r="AJ215" s="36">
        <v>10.597</v>
      </c>
      <c r="AK215" s="36">
        <v>1667.345</v>
      </c>
      <c r="AL215" s="36">
        <v>30.366</v>
      </c>
      <c r="AM215" s="36">
        <v>573.11</v>
      </c>
      <c r="AN215" s="36">
        <v>52.028</v>
      </c>
      <c r="AO215" s="36">
        <v>2.279</v>
      </c>
      <c r="AP215" s="36">
        <v>0.175</v>
      </c>
      <c r="AQ215" s="36">
        <v>3.373</v>
      </c>
      <c r="AR215" s="28"/>
      <c r="AS215" s="12">
        <f t="shared" si="113"/>
        <v>0.01731746032</v>
      </c>
      <c r="AT215" s="12">
        <f t="shared" si="114"/>
        <v>0.01277259259</v>
      </c>
      <c r="AU215" s="12"/>
      <c r="AV215" s="12">
        <f t="shared" si="118"/>
        <v>8.679245283</v>
      </c>
      <c r="AW215" s="12">
        <f t="shared" si="115"/>
        <v>0.0006379310345</v>
      </c>
      <c r="AX215" s="12">
        <f t="shared" si="119"/>
        <v>3.833333333</v>
      </c>
      <c r="AY215" s="12">
        <f t="shared" si="116"/>
        <v>21.51132075</v>
      </c>
      <c r="AZ215" s="12">
        <f t="shared" si="117"/>
        <v>0.2896974862</v>
      </c>
      <c r="BA215" s="12"/>
      <c r="BB215" s="12">
        <v>0.717271795345845</v>
      </c>
      <c r="BC215" s="12">
        <v>2.140241027539456</v>
      </c>
      <c r="BD215" s="12">
        <v>0.38061136511871474</v>
      </c>
      <c r="BE215" s="28"/>
      <c r="BF215" s="28"/>
      <c r="BG215" s="28"/>
      <c r="BH215" s="28"/>
    </row>
    <row r="216" ht="12.75" customHeight="1">
      <c r="A216" s="21" t="s">
        <v>175</v>
      </c>
      <c r="B216" s="12" t="s">
        <v>181</v>
      </c>
      <c r="C216" s="23"/>
      <c r="D216" s="32" t="s">
        <v>123</v>
      </c>
      <c r="E216" s="12" t="s">
        <v>177</v>
      </c>
      <c r="F216" s="22">
        <v>600.0</v>
      </c>
      <c r="G216" s="12" t="s">
        <v>96</v>
      </c>
      <c r="H216" s="24">
        <v>65.75</v>
      </c>
      <c r="I216" s="24">
        <v>559.19</v>
      </c>
      <c r="J216" s="24"/>
      <c r="K216" s="24">
        <v>6.87</v>
      </c>
      <c r="L216" s="24">
        <v>4.48</v>
      </c>
      <c r="M216" s="24">
        <v>0.14</v>
      </c>
      <c r="N216" s="24">
        <v>122.8</v>
      </c>
      <c r="O216" s="37">
        <v>556.207623</v>
      </c>
      <c r="P216" s="24"/>
      <c r="Q216" s="30">
        <v>18.59</v>
      </c>
      <c r="R216" s="22"/>
      <c r="S216" s="31">
        <v>8.12</v>
      </c>
      <c r="T216" s="31">
        <v>0.09</v>
      </c>
      <c r="U216" s="31">
        <v>0.09</v>
      </c>
      <c r="V216" s="31">
        <v>0.12</v>
      </c>
      <c r="W216" s="35">
        <v>605.668</v>
      </c>
      <c r="X216" s="35">
        <v>7.259</v>
      </c>
      <c r="Y216" s="35">
        <v>31.629</v>
      </c>
      <c r="Z216" s="35">
        <v>0.353</v>
      </c>
      <c r="AA216" s="35">
        <v>24.85</v>
      </c>
      <c r="AB216" s="35">
        <v>0.129</v>
      </c>
      <c r="AC216" s="35">
        <v>2012.305</v>
      </c>
      <c r="AD216" s="35">
        <v>36.718</v>
      </c>
      <c r="AE216" s="35">
        <v>8.026</v>
      </c>
      <c r="AF216" s="35">
        <v>0.038</v>
      </c>
      <c r="AG216" s="36">
        <v>1824.372</v>
      </c>
      <c r="AH216" s="36">
        <v>31.62</v>
      </c>
      <c r="AI216" s="36">
        <v>140.965</v>
      </c>
      <c r="AJ216" s="36">
        <v>10.597</v>
      </c>
      <c r="AK216" s="36">
        <v>1667.345</v>
      </c>
      <c r="AL216" s="36">
        <v>30.366</v>
      </c>
      <c r="AM216" s="36">
        <v>573.11</v>
      </c>
      <c r="AN216" s="36">
        <v>52.028</v>
      </c>
      <c r="AO216" s="36">
        <v>2.279</v>
      </c>
      <c r="AP216" s="36">
        <v>0.175</v>
      </c>
      <c r="AQ216" s="36">
        <v>3.373</v>
      </c>
      <c r="AR216" s="28"/>
      <c r="AS216" s="12">
        <f t="shared" si="113"/>
        <v>0.02609126984</v>
      </c>
      <c r="AT216" s="12">
        <f t="shared" si="114"/>
        <v>0.01380716049</v>
      </c>
      <c r="AU216" s="12"/>
      <c r="AV216" s="12">
        <f t="shared" si="118"/>
        <v>12.96226415</v>
      </c>
      <c r="AW216" s="12">
        <f t="shared" si="115"/>
        <v>0.0005149425287</v>
      </c>
      <c r="AX216" s="12">
        <f t="shared" si="119"/>
        <v>2.333333333</v>
      </c>
      <c r="AY216" s="12">
        <f t="shared" si="116"/>
        <v>11.58490566</v>
      </c>
      <c r="AZ216" s="12">
        <f t="shared" si="117"/>
        <v>0.4278520177</v>
      </c>
      <c r="BA216" s="12"/>
      <c r="BB216" s="12">
        <v>0.7753741282622443</v>
      </c>
      <c r="BC216" s="12">
        <v>2.3136104497171055</v>
      </c>
      <c r="BD216" s="12">
        <v>0.4114426460799714</v>
      </c>
      <c r="BE216" s="28"/>
      <c r="BF216" s="28"/>
      <c r="BG216" s="28"/>
      <c r="BH216" s="28"/>
    </row>
    <row r="217" ht="12.75" customHeight="1">
      <c r="A217" s="21" t="s">
        <v>175</v>
      </c>
      <c r="B217" s="12" t="s">
        <v>182</v>
      </c>
      <c r="C217" s="26">
        <v>5.8</v>
      </c>
      <c r="D217" s="32" t="s">
        <v>123</v>
      </c>
      <c r="E217" s="12" t="s">
        <v>177</v>
      </c>
      <c r="F217" s="22">
        <v>600.0</v>
      </c>
      <c r="G217" s="12" t="s">
        <v>96</v>
      </c>
      <c r="H217" s="24">
        <v>50.4</v>
      </c>
      <c r="I217" s="24">
        <v>462.22</v>
      </c>
      <c r="J217" s="24"/>
      <c r="K217" s="24">
        <v>4.3</v>
      </c>
      <c r="L217" s="24">
        <v>5.63</v>
      </c>
      <c r="M217" s="24">
        <v>0.04</v>
      </c>
      <c r="N217" s="24">
        <v>221.84</v>
      </c>
      <c r="O217" s="37">
        <v>550.436215</v>
      </c>
      <c r="P217" s="24"/>
      <c r="Q217" s="30">
        <v>18.06</v>
      </c>
      <c r="R217" s="31">
        <v>0.81</v>
      </c>
      <c r="S217" s="31">
        <v>8.07</v>
      </c>
      <c r="T217" s="31">
        <v>0.09</v>
      </c>
      <c r="U217" s="31">
        <v>0.04</v>
      </c>
      <c r="V217" s="31">
        <v>0.12</v>
      </c>
      <c r="W217" s="35">
        <v>605.668</v>
      </c>
      <c r="X217" s="35">
        <v>7.259</v>
      </c>
      <c r="Y217" s="35">
        <v>31.629</v>
      </c>
      <c r="Z217" s="35">
        <v>0.353</v>
      </c>
      <c r="AA217" s="35">
        <v>24.85</v>
      </c>
      <c r="AB217" s="35">
        <v>0.129</v>
      </c>
      <c r="AC217" s="35">
        <v>2012.305</v>
      </c>
      <c r="AD217" s="35">
        <v>36.718</v>
      </c>
      <c r="AE217" s="35">
        <v>8.026</v>
      </c>
      <c r="AF217" s="35">
        <v>0.038</v>
      </c>
      <c r="AG217" s="36">
        <v>1824.372</v>
      </c>
      <c r="AH217" s="36">
        <v>31.62</v>
      </c>
      <c r="AI217" s="36">
        <v>140.965</v>
      </c>
      <c r="AJ217" s="36">
        <v>10.597</v>
      </c>
      <c r="AK217" s="36">
        <v>1667.345</v>
      </c>
      <c r="AL217" s="36">
        <v>30.366</v>
      </c>
      <c r="AM217" s="36">
        <v>573.11</v>
      </c>
      <c r="AN217" s="36">
        <v>52.028</v>
      </c>
      <c r="AO217" s="36">
        <v>2.279</v>
      </c>
      <c r="AP217" s="36">
        <v>0.175</v>
      </c>
      <c r="AQ217" s="36">
        <v>3.373</v>
      </c>
      <c r="AR217" s="28"/>
      <c r="AS217" s="12">
        <f t="shared" si="113"/>
        <v>0.02</v>
      </c>
      <c r="AT217" s="12">
        <f t="shared" si="114"/>
        <v>0.01141283951</v>
      </c>
      <c r="AU217" s="12"/>
      <c r="AV217" s="12">
        <f t="shared" si="118"/>
        <v>8.113207547</v>
      </c>
      <c r="AW217" s="12">
        <f t="shared" si="115"/>
        <v>0.0006471264368</v>
      </c>
      <c r="AX217" s="12">
        <f t="shared" si="119"/>
        <v>0.6666666667</v>
      </c>
      <c r="AY217" s="12">
        <f t="shared" si="116"/>
        <v>20.92830189</v>
      </c>
      <c r="AZ217" s="12">
        <f t="shared" si="117"/>
        <v>0.4234124731</v>
      </c>
      <c r="BA217" s="12"/>
      <c r="BB217" s="12">
        <v>0.6409068203970507</v>
      </c>
      <c r="BC217" s="12">
        <v>1.9123783769892182</v>
      </c>
      <c r="BD217" s="12">
        <v>0.3400892401012342</v>
      </c>
      <c r="BE217" s="28"/>
      <c r="BF217" s="28"/>
      <c r="BG217" s="28"/>
      <c r="BH217" s="28"/>
    </row>
    <row r="218" ht="12.75" customHeight="1">
      <c r="A218" s="21" t="s">
        <v>175</v>
      </c>
      <c r="B218" s="12" t="s">
        <v>183</v>
      </c>
      <c r="C218" s="26">
        <v>-0.8</v>
      </c>
      <c r="D218" s="32" t="s">
        <v>123</v>
      </c>
      <c r="E218" s="12" t="s">
        <v>177</v>
      </c>
      <c r="F218" s="22">
        <v>900.0</v>
      </c>
      <c r="G218" s="12" t="s">
        <v>96</v>
      </c>
      <c r="H218" s="24">
        <v>54.32</v>
      </c>
      <c r="I218" s="24">
        <v>399.99</v>
      </c>
      <c r="J218" s="24"/>
      <c r="K218" s="24">
        <v>6.81</v>
      </c>
      <c r="L218" s="24">
        <v>4.32</v>
      </c>
      <c r="M218" s="24">
        <v>1.25</v>
      </c>
      <c r="N218" s="24">
        <v>17.33</v>
      </c>
      <c r="O218" s="37">
        <v>567.585656</v>
      </c>
      <c r="P218" s="24"/>
      <c r="Q218" s="30">
        <v>15.17</v>
      </c>
      <c r="R218" s="31">
        <v>0.32</v>
      </c>
      <c r="S218" s="31">
        <v>7.73</v>
      </c>
      <c r="T218" s="31">
        <v>0.16</v>
      </c>
      <c r="U218" s="31">
        <v>-0.12</v>
      </c>
      <c r="V218" s="31">
        <v>0.19</v>
      </c>
      <c r="W218" s="35">
        <v>902.99</v>
      </c>
      <c r="X218" s="35">
        <v>11.736</v>
      </c>
      <c r="Y218" s="35">
        <v>31.73</v>
      </c>
      <c r="Z218" s="35">
        <v>0.426</v>
      </c>
      <c r="AA218" s="35">
        <v>24.9</v>
      </c>
      <c r="AB218" s="35">
        <v>0.141</v>
      </c>
      <c r="AC218" s="35">
        <v>2027.486</v>
      </c>
      <c r="AD218" s="35">
        <v>29.876</v>
      </c>
      <c r="AE218" s="35">
        <v>7.853</v>
      </c>
      <c r="AF218" s="35">
        <v>0.052</v>
      </c>
      <c r="AG218" s="36">
        <v>1906.889</v>
      </c>
      <c r="AH218" s="36">
        <v>29.703</v>
      </c>
      <c r="AI218" s="36">
        <v>101.501</v>
      </c>
      <c r="AJ218" s="36">
        <v>10.982</v>
      </c>
      <c r="AK218" s="36">
        <v>1779.781</v>
      </c>
      <c r="AL218" s="36">
        <v>31.685</v>
      </c>
      <c r="AM218" s="36">
        <v>915.164</v>
      </c>
      <c r="AN218" s="36">
        <v>110.398</v>
      </c>
      <c r="AO218" s="36">
        <v>1.641</v>
      </c>
      <c r="AP218" s="36">
        <v>0.183</v>
      </c>
      <c r="AQ218" s="36">
        <v>2.428</v>
      </c>
      <c r="AR218" s="28"/>
      <c r="AS218" s="12">
        <f t="shared" si="113"/>
        <v>0.02155555556</v>
      </c>
      <c r="AT218" s="12">
        <f t="shared" si="114"/>
        <v>0.009876296296</v>
      </c>
      <c r="AU218" s="12"/>
      <c r="AV218" s="12">
        <f t="shared" si="118"/>
        <v>12.8490566</v>
      </c>
      <c r="AW218" s="12">
        <f t="shared" si="115"/>
        <v>0.0004965517241</v>
      </c>
      <c r="AX218" s="12">
        <f t="shared" si="119"/>
        <v>20.83333333</v>
      </c>
      <c r="AY218" s="12">
        <f t="shared" si="116"/>
        <v>1.63490566</v>
      </c>
      <c r="AZ218" s="12">
        <f t="shared" si="117"/>
        <v>0.4366043508</v>
      </c>
      <c r="BA218" s="12"/>
      <c r="BB218" s="12">
        <v>0.7944382671347112</v>
      </c>
      <c r="BC218" s="12">
        <v>2.1487160670827112</v>
      </c>
      <c r="BD218" s="12">
        <v>0.39425651045831006</v>
      </c>
      <c r="BE218" s="28"/>
      <c r="BF218" s="28"/>
      <c r="BG218" s="28"/>
      <c r="BH218" s="28"/>
    </row>
    <row r="219" ht="12.75" customHeight="1">
      <c r="A219" s="21" t="s">
        <v>175</v>
      </c>
      <c r="B219" s="12" t="s">
        <v>184</v>
      </c>
      <c r="C219" s="26">
        <v>4.9</v>
      </c>
      <c r="D219" s="32" t="s">
        <v>123</v>
      </c>
      <c r="E219" s="12" t="s">
        <v>177</v>
      </c>
      <c r="F219" s="22">
        <v>900.0</v>
      </c>
      <c r="G219" s="12" t="s">
        <v>96</v>
      </c>
      <c r="H219" s="24">
        <v>50.65</v>
      </c>
      <c r="I219" s="24">
        <v>449.51</v>
      </c>
      <c r="J219" s="24"/>
      <c r="K219" s="24">
        <v>12.05</v>
      </c>
      <c r="L219" s="24">
        <v>5.37</v>
      </c>
      <c r="M219" s="29"/>
      <c r="N219" s="24">
        <v>8.43</v>
      </c>
      <c r="O219" s="37">
        <v>505.508993</v>
      </c>
      <c r="P219" s="24"/>
      <c r="Q219" s="30">
        <v>16.5</v>
      </c>
      <c r="R219" s="31">
        <v>0.69</v>
      </c>
      <c r="S219" s="31">
        <v>7.91</v>
      </c>
      <c r="T219" s="31">
        <v>0.12</v>
      </c>
      <c r="U219" s="31">
        <v>0.06</v>
      </c>
      <c r="V219" s="31">
        <v>0.16</v>
      </c>
      <c r="W219" s="35">
        <v>902.99</v>
      </c>
      <c r="X219" s="35">
        <v>11.736</v>
      </c>
      <c r="Y219" s="35">
        <v>31.73</v>
      </c>
      <c r="Z219" s="35">
        <v>0.426</v>
      </c>
      <c r="AA219" s="35">
        <v>24.9</v>
      </c>
      <c r="AB219" s="35">
        <v>0.141</v>
      </c>
      <c r="AC219" s="35">
        <v>2027.486</v>
      </c>
      <c r="AD219" s="35">
        <v>29.876</v>
      </c>
      <c r="AE219" s="35">
        <v>7.853</v>
      </c>
      <c r="AF219" s="35">
        <v>0.052</v>
      </c>
      <c r="AG219" s="36">
        <v>1906.889</v>
      </c>
      <c r="AH219" s="36">
        <v>29.703</v>
      </c>
      <c r="AI219" s="36">
        <v>101.501</v>
      </c>
      <c r="AJ219" s="36">
        <v>10.982</v>
      </c>
      <c r="AK219" s="36">
        <v>1779.781</v>
      </c>
      <c r="AL219" s="36">
        <v>31.685</v>
      </c>
      <c r="AM219" s="36">
        <v>915.164</v>
      </c>
      <c r="AN219" s="36">
        <v>110.398</v>
      </c>
      <c r="AO219" s="36">
        <v>1.641</v>
      </c>
      <c r="AP219" s="36">
        <v>0.183</v>
      </c>
      <c r="AQ219" s="36">
        <v>2.428</v>
      </c>
      <c r="AR219" s="28"/>
      <c r="AS219" s="12">
        <f t="shared" si="113"/>
        <v>0.02009920635</v>
      </c>
      <c r="AT219" s="12">
        <f t="shared" si="114"/>
        <v>0.01109901235</v>
      </c>
      <c r="AU219" s="12"/>
      <c r="AV219" s="12">
        <f t="shared" si="118"/>
        <v>22.73584906</v>
      </c>
      <c r="AW219" s="12">
        <f t="shared" si="115"/>
        <v>0.0006172413793</v>
      </c>
      <c r="AX219" s="12"/>
      <c r="AY219" s="12">
        <f t="shared" si="116"/>
        <v>0.7952830189</v>
      </c>
      <c r="AZ219" s="12">
        <f t="shared" si="117"/>
        <v>0.3888530715</v>
      </c>
      <c r="BA219" s="12"/>
      <c r="BB219" s="12">
        <v>0.8927821155733277</v>
      </c>
      <c r="BC219" s="12">
        <v>2.414706536047583</v>
      </c>
      <c r="BD219" s="12">
        <v>0.44306169031236065</v>
      </c>
      <c r="BE219" s="28"/>
      <c r="BF219" s="28"/>
      <c r="BG219" s="28"/>
      <c r="BH219" s="28"/>
    </row>
    <row r="220" ht="12.75" customHeight="1">
      <c r="A220" s="21" t="s">
        <v>175</v>
      </c>
      <c r="B220" s="12" t="s">
        <v>185</v>
      </c>
      <c r="C220" s="26">
        <v>5.7</v>
      </c>
      <c r="D220" s="32" t="s">
        <v>123</v>
      </c>
      <c r="E220" s="12" t="s">
        <v>177</v>
      </c>
      <c r="F220" s="22">
        <v>900.0</v>
      </c>
      <c r="G220" s="12" t="s">
        <v>96</v>
      </c>
      <c r="H220" s="24">
        <v>48.11</v>
      </c>
      <c r="I220" s="24">
        <v>531.85</v>
      </c>
      <c r="J220" s="24"/>
      <c r="K220" s="24">
        <v>4.93</v>
      </c>
      <c r="L220" s="24">
        <v>5.7</v>
      </c>
      <c r="M220" s="24">
        <v>1.19</v>
      </c>
      <c r="N220" s="24">
        <v>100.3</v>
      </c>
      <c r="O220" s="37">
        <v>336.627011</v>
      </c>
      <c r="P220" s="24"/>
      <c r="Q220" s="30">
        <v>18.26</v>
      </c>
      <c r="R220" s="31">
        <v>0.32</v>
      </c>
      <c r="S220" s="31">
        <v>8.09</v>
      </c>
      <c r="T220" s="31">
        <v>0.09</v>
      </c>
      <c r="U220" s="31">
        <v>0.24</v>
      </c>
      <c r="V220" s="31">
        <v>0.14</v>
      </c>
      <c r="W220" s="35">
        <v>902.99</v>
      </c>
      <c r="X220" s="35">
        <v>11.736</v>
      </c>
      <c r="Y220" s="35">
        <v>31.73</v>
      </c>
      <c r="Z220" s="35">
        <v>0.426</v>
      </c>
      <c r="AA220" s="35">
        <v>24.9</v>
      </c>
      <c r="AB220" s="35">
        <v>0.141</v>
      </c>
      <c r="AC220" s="35">
        <v>2027.486</v>
      </c>
      <c r="AD220" s="35">
        <v>29.876</v>
      </c>
      <c r="AE220" s="35">
        <v>7.853</v>
      </c>
      <c r="AF220" s="35">
        <v>0.052</v>
      </c>
      <c r="AG220" s="36">
        <v>1906.889</v>
      </c>
      <c r="AH220" s="36">
        <v>29.703</v>
      </c>
      <c r="AI220" s="36">
        <v>101.501</v>
      </c>
      <c r="AJ220" s="36">
        <v>10.982</v>
      </c>
      <c r="AK220" s="36">
        <v>1779.781</v>
      </c>
      <c r="AL220" s="36">
        <v>31.685</v>
      </c>
      <c r="AM220" s="36">
        <v>915.164</v>
      </c>
      <c r="AN220" s="36">
        <v>110.398</v>
      </c>
      <c r="AO220" s="36">
        <v>1.641</v>
      </c>
      <c r="AP220" s="36">
        <v>0.183</v>
      </c>
      <c r="AQ220" s="36">
        <v>2.428</v>
      </c>
      <c r="AR220" s="28"/>
      <c r="AS220" s="12">
        <f t="shared" si="113"/>
        <v>0.01909126984</v>
      </c>
      <c r="AT220" s="12">
        <f t="shared" si="114"/>
        <v>0.01313209877</v>
      </c>
      <c r="AU220" s="12"/>
      <c r="AV220" s="12">
        <f t="shared" si="118"/>
        <v>9.301886792</v>
      </c>
      <c r="AW220" s="12">
        <f t="shared" si="115"/>
        <v>0.0006551724138</v>
      </c>
      <c r="AX220" s="12">
        <f t="shared" ref="AX220:AX221" si="120">M220/0.06</f>
        <v>19.83333333</v>
      </c>
      <c r="AY220" s="12">
        <f t="shared" si="116"/>
        <v>9.462264151</v>
      </c>
      <c r="AZ220" s="12">
        <f t="shared" si="117"/>
        <v>0.2589438546</v>
      </c>
      <c r="BA220" s="12"/>
      <c r="BB220" s="12">
        <v>1.0563315051008006</v>
      </c>
      <c r="BC220" s="12">
        <v>2.857058340558103</v>
      </c>
      <c r="BD220" s="12">
        <v>0.5242264758850004</v>
      </c>
      <c r="BE220" s="28"/>
      <c r="BF220" s="28"/>
      <c r="BG220" s="28"/>
      <c r="BH220" s="28"/>
    </row>
    <row r="221" ht="12.75" customHeight="1">
      <c r="A221" s="21" t="s">
        <v>175</v>
      </c>
      <c r="B221" s="12" t="s">
        <v>186</v>
      </c>
      <c r="C221" s="26">
        <v>-1.4</v>
      </c>
      <c r="D221" s="32" t="s">
        <v>123</v>
      </c>
      <c r="E221" s="12" t="s">
        <v>177</v>
      </c>
      <c r="F221" s="22">
        <v>2850.0</v>
      </c>
      <c r="G221" s="12" t="s">
        <v>96</v>
      </c>
      <c r="H221" s="24">
        <v>59.82</v>
      </c>
      <c r="I221" s="24">
        <v>510.26</v>
      </c>
      <c r="J221" s="24"/>
      <c r="K221" s="24">
        <v>3.66</v>
      </c>
      <c r="L221" s="24">
        <v>4.95</v>
      </c>
      <c r="M221" s="24">
        <v>0.18</v>
      </c>
      <c r="N221" s="24">
        <v>114.49</v>
      </c>
      <c r="O221" s="37">
        <v>394.501012</v>
      </c>
      <c r="P221" s="24"/>
      <c r="Q221" s="30">
        <v>18.25</v>
      </c>
      <c r="R221" s="31">
        <v>0.0</v>
      </c>
      <c r="S221" s="31">
        <v>8.09</v>
      </c>
      <c r="T221" s="31">
        <v>0.09</v>
      </c>
      <c r="U221" s="31">
        <v>0.61</v>
      </c>
      <c r="V221" s="31">
        <v>0.11</v>
      </c>
      <c r="W221" s="35">
        <v>2856.004</v>
      </c>
      <c r="X221" s="35">
        <v>53.733</v>
      </c>
      <c r="Y221" s="35">
        <v>31.494</v>
      </c>
      <c r="Z221" s="35">
        <v>0.633</v>
      </c>
      <c r="AA221" s="35">
        <v>25.15</v>
      </c>
      <c r="AB221" s="35">
        <v>0.058</v>
      </c>
      <c r="AC221" s="35">
        <v>2071.076</v>
      </c>
      <c r="AD221" s="35">
        <v>48.32</v>
      </c>
      <c r="AE221" s="35">
        <v>7.479</v>
      </c>
      <c r="AF221" s="35">
        <v>0.033</v>
      </c>
      <c r="AG221" s="36">
        <v>2070.025</v>
      </c>
      <c r="AH221" s="36">
        <v>40.33</v>
      </c>
      <c r="AI221" s="36">
        <v>47.233</v>
      </c>
      <c r="AJ221" s="36">
        <v>4.028</v>
      </c>
      <c r="AK221" s="36">
        <v>1956.654</v>
      </c>
      <c r="AL221" s="36">
        <v>39.585</v>
      </c>
      <c r="AM221" s="36">
        <v>2377.177</v>
      </c>
      <c r="AN221" s="36">
        <v>127.822</v>
      </c>
      <c r="AO221" s="36">
        <v>0.765</v>
      </c>
      <c r="AP221" s="36">
        <v>0.067</v>
      </c>
      <c r="AQ221" s="36">
        <v>1.133</v>
      </c>
      <c r="AR221" s="28"/>
      <c r="AS221" s="12">
        <f t="shared" si="113"/>
        <v>0.02373809524</v>
      </c>
      <c r="AT221" s="12">
        <f t="shared" si="114"/>
        <v>0.01259901235</v>
      </c>
      <c r="AU221" s="12"/>
      <c r="AV221" s="12">
        <f t="shared" si="118"/>
        <v>6.905660377</v>
      </c>
      <c r="AW221" s="12">
        <f t="shared" si="115"/>
        <v>0.0005689655172</v>
      </c>
      <c r="AX221" s="12">
        <f t="shared" si="120"/>
        <v>3</v>
      </c>
      <c r="AY221" s="12">
        <f t="shared" si="116"/>
        <v>10.8009434</v>
      </c>
      <c r="AZ221" s="12">
        <f t="shared" si="117"/>
        <v>0.3034623169</v>
      </c>
      <c r="BA221" s="12"/>
      <c r="BB221" s="12">
        <v>0.8086371409382512</v>
      </c>
      <c r="BC221" s="12">
        <v>8.096409109741726</v>
      </c>
      <c r="BD221" s="12">
        <v>1.2749064956238567</v>
      </c>
      <c r="BE221" s="28"/>
      <c r="BF221" s="28"/>
      <c r="BG221" s="28"/>
      <c r="BH221" s="28"/>
    </row>
    <row r="222" ht="12.75" customHeight="1">
      <c r="A222" s="21" t="s">
        <v>175</v>
      </c>
      <c r="B222" s="12" t="s">
        <v>187</v>
      </c>
      <c r="C222" s="26">
        <v>3.7</v>
      </c>
      <c r="D222" s="32" t="s">
        <v>123</v>
      </c>
      <c r="E222" s="12" t="s">
        <v>177</v>
      </c>
      <c r="F222" s="22">
        <v>2850.0</v>
      </c>
      <c r="G222" s="12" t="s">
        <v>96</v>
      </c>
      <c r="H222" s="24">
        <v>59.05</v>
      </c>
      <c r="I222" s="24">
        <v>452.28</v>
      </c>
      <c r="J222" s="24"/>
      <c r="K222" s="24">
        <v>2.45</v>
      </c>
      <c r="L222" s="24">
        <v>5.06</v>
      </c>
      <c r="M222" s="24"/>
      <c r="N222" s="24">
        <v>117.23</v>
      </c>
      <c r="O222" s="37">
        <v>468.883215</v>
      </c>
      <c r="P222" s="24"/>
      <c r="Q222" s="30">
        <v>14.95</v>
      </c>
      <c r="R222" s="31">
        <v>0.69</v>
      </c>
      <c r="S222" s="31">
        <v>7.69</v>
      </c>
      <c r="T222" s="31">
        <v>0.17</v>
      </c>
      <c r="U222" s="31">
        <v>0.21</v>
      </c>
      <c r="V222" s="31">
        <v>0.18</v>
      </c>
      <c r="W222" s="35">
        <v>2856.004</v>
      </c>
      <c r="X222" s="35">
        <v>53.733</v>
      </c>
      <c r="Y222" s="35">
        <v>31.494</v>
      </c>
      <c r="Z222" s="35">
        <v>0.633</v>
      </c>
      <c r="AA222" s="35">
        <v>25.15</v>
      </c>
      <c r="AB222" s="35">
        <v>0.058</v>
      </c>
      <c r="AC222" s="35">
        <v>2071.076</v>
      </c>
      <c r="AD222" s="35">
        <v>48.32</v>
      </c>
      <c r="AE222" s="35">
        <v>7.479</v>
      </c>
      <c r="AF222" s="35">
        <v>0.033</v>
      </c>
      <c r="AG222" s="36">
        <v>2070.025</v>
      </c>
      <c r="AH222" s="36">
        <v>40.33</v>
      </c>
      <c r="AI222" s="36">
        <v>47.233</v>
      </c>
      <c r="AJ222" s="36">
        <v>4.028</v>
      </c>
      <c r="AK222" s="36">
        <v>1956.654</v>
      </c>
      <c r="AL222" s="36">
        <v>39.585</v>
      </c>
      <c r="AM222" s="36">
        <v>2377.177</v>
      </c>
      <c r="AN222" s="36">
        <v>127.822</v>
      </c>
      <c r="AO222" s="36">
        <v>0.765</v>
      </c>
      <c r="AP222" s="36">
        <v>0.067</v>
      </c>
      <c r="AQ222" s="36">
        <v>1.133</v>
      </c>
      <c r="AR222" s="28"/>
      <c r="AS222" s="12">
        <f t="shared" si="113"/>
        <v>0.02343253968</v>
      </c>
      <c r="AT222" s="12">
        <f t="shared" si="114"/>
        <v>0.01116740741</v>
      </c>
      <c r="AU222" s="12"/>
      <c r="AV222" s="12">
        <f t="shared" si="118"/>
        <v>4.622641509</v>
      </c>
      <c r="AW222" s="12">
        <f t="shared" si="115"/>
        <v>0.0005816091954</v>
      </c>
      <c r="AX222" s="12"/>
      <c r="AY222" s="12">
        <f t="shared" si="116"/>
        <v>11.05943396</v>
      </c>
      <c r="AZ222" s="12">
        <f t="shared" si="117"/>
        <v>0.3606793962</v>
      </c>
      <c r="BA222" s="12"/>
      <c r="BB222" s="12">
        <v>0.7167487283844497</v>
      </c>
      <c r="BC222" s="12">
        <v>7.176384363392466</v>
      </c>
      <c r="BD222" s="12">
        <v>1.1300341813229333</v>
      </c>
      <c r="BE222" s="28"/>
      <c r="BF222" s="28"/>
      <c r="BG222" s="28"/>
      <c r="BH222" s="28"/>
    </row>
    <row r="223" ht="12.75" customHeight="1">
      <c r="A223" s="21" t="s">
        <v>175</v>
      </c>
      <c r="B223" s="12" t="s">
        <v>188</v>
      </c>
      <c r="C223" s="26">
        <v>1.5</v>
      </c>
      <c r="D223" s="32" t="s">
        <v>123</v>
      </c>
      <c r="E223" s="12" t="s">
        <v>177</v>
      </c>
      <c r="F223" s="22">
        <v>2850.0</v>
      </c>
      <c r="G223" s="12" t="s">
        <v>96</v>
      </c>
      <c r="H223" s="24">
        <v>49.3</v>
      </c>
      <c r="I223" s="24">
        <v>374.05</v>
      </c>
      <c r="J223" s="24"/>
      <c r="K223" s="24">
        <v>3.21</v>
      </c>
      <c r="L223" s="24">
        <v>5.73</v>
      </c>
      <c r="M223" s="29"/>
      <c r="N223" s="24">
        <v>93.33</v>
      </c>
      <c r="O223" s="37">
        <v>389.243358</v>
      </c>
      <c r="P223" s="24"/>
      <c r="Q223" s="30">
        <v>14.86</v>
      </c>
      <c r="R223" s="31">
        <v>1.13</v>
      </c>
      <c r="S223" s="31">
        <v>7.68</v>
      </c>
      <c r="T223" s="31">
        <v>0.18</v>
      </c>
      <c r="U223" s="31">
        <v>0.2</v>
      </c>
      <c r="V223" s="31">
        <v>0.19</v>
      </c>
      <c r="W223" s="35">
        <v>2856.004</v>
      </c>
      <c r="X223" s="35">
        <v>53.733</v>
      </c>
      <c r="Y223" s="35">
        <v>31.494</v>
      </c>
      <c r="Z223" s="35">
        <v>0.633</v>
      </c>
      <c r="AA223" s="35">
        <v>25.15</v>
      </c>
      <c r="AB223" s="35">
        <v>0.058</v>
      </c>
      <c r="AC223" s="35">
        <v>2071.076</v>
      </c>
      <c r="AD223" s="35">
        <v>48.32</v>
      </c>
      <c r="AE223" s="35">
        <v>7.479</v>
      </c>
      <c r="AF223" s="35">
        <v>0.033</v>
      </c>
      <c r="AG223" s="36">
        <v>2070.025</v>
      </c>
      <c r="AH223" s="36">
        <v>40.33</v>
      </c>
      <c r="AI223" s="36">
        <v>47.233</v>
      </c>
      <c r="AJ223" s="36">
        <v>4.028</v>
      </c>
      <c r="AK223" s="36">
        <v>1956.654</v>
      </c>
      <c r="AL223" s="36">
        <v>39.585</v>
      </c>
      <c r="AM223" s="36">
        <v>2377.177</v>
      </c>
      <c r="AN223" s="36">
        <v>127.822</v>
      </c>
      <c r="AO223" s="36">
        <v>0.765</v>
      </c>
      <c r="AP223" s="36">
        <v>0.067</v>
      </c>
      <c r="AQ223" s="36">
        <v>1.133</v>
      </c>
      <c r="AR223" s="28"/>
      <c r="AS223" s="12">
        <f t="shared" si="113"/>
        <v>0.01956349206</v>
      </c>
      <c r="AT223" s="12">
        <f t="shared" si="114"/>
        <v>0.009235802469</v>
      </c>
      <c r="AU223" s="12"/>
      <c r="AV223" s="12">
        <f t="shared" si="118"/>
        <v>6.056603774</v>
      </c>
      <c r="AW223" s="12">
        <f t="shared" si="115"/>
        <v>0.0006586206897</v>
      </c>
      <c r="AX223" s="12"/>
      <c r="AY223" s="12">
        <f t="shared" si="116"/>
        <v>8.804716981</v>
      </c>
      <c r="AZ223" s="12">
        <f t="shared" si="117"/>
        <v>0.2994179677</v>
      </c>
      <c r="BA223" s="12"/>
      <c r="BB223" s="12">
        <v>0.5927782383551945</v>
      </c>
      <c r="BC223" s="12">
        <v>5.93514060398833</v>
      </c>
      <c r="BD223" s="12">
        <v>0.9345808994954554</v>
      </c>
      <c r="BE223" s="28"/>
      <c r="BF223" s="28"/>
      <c r="BG223" s="28"/>
      <c r="BH223" s="28"/>
    </row>
    <row r="224" ht="12.75" customHeight="1">
      <c r="A224" s="21" t="s">
        <v>175</v>
      </c>
      <c r="B224" s="12" t="s">
        <v>176</v>
      </c>
      <c r="C224" s="26">
        <v>6.6</v>
      </c>
      <c r="D224" s="32" t="s">
        <v>123</v>
      </c>
      <c r="E224" s="12" t="s">
        <v>177</v>
      </c>
      <c r="F224" s="22">
        <v>400.0</v>
      </c>
      <c r="G224" s="12" t="s">
        <v>65</v>
      </c>
      <c r="H224" s="24"/>
      <c r="I224" s="24"/>
      <c r="J224" s="24">
        <v>132.76</v>
      </c>
      <c r="K224" s="24">
        <v>8.63</v>
      </c>
      <c r="L224" s="24">
        <v>6.98</v>
      </c>
      <c r="M224" s="24"/>
      <c r="N224" s="24">
        <v>22.03</v>
      </c>
      <c r="O224" s="24"/>
      <c r="P224" s="24"/>
      <c r="Q224" s="30">
        <v>19.44</v>
      </c>
      <c r="R224" s="12"/>
      <c r="S224" s="31">
        <v>8.19</v>
      </c>
      <c r="T224" s="31">
        <v>0.08</v>
      </c>
      <c r="U224" s="31">
        <v>0.08</v>
      </c>
      <c r="V224" s="31">
        <v>0.15</v>
      </c>
      <c r="W224" s="35">
        <v>409.254</v>
      </c>
      <c r="X224" s="35">
        <v>5.656</v>
      </c>
      <c r="Y224" s="35">
        <v>31.673</v>
      </c>
      <c r="Z224" s="35">
        <v>0.208</v>
      </c>
      <c r="AA224" s="35">
        <v>24.95</v>
      </c>
      <c r="AB224" s="35">
        <v>0.191</v>
      </c>
      <c r="AC224" s="35">
        <v>1960.304</v>
      </c>
      <c r="AD224" s="35">
        <v>29.72</v>
      </c>
      <c r="AE224" s="35">
        <v>8.108</v>
      </c>
      <c r="AF224" s="35">
        <v>0.063</v>
      </c>
      <c r="AG224" s="36">
        <v>1738.101</v>
      </c>
      <c r="AH224" s="36">
        <v>46.827</v>
      </c>
      <c r="AI224" s="36">
        <v>160.492</v>
      </c>
      <c r="AJ224" s="36">
        <v>16.267</v>
      </c>
      <c r="AK224" s="36">
        <v>1565.027</v>
      </c>
      <c r="AL224" s="36">
        <v>58.087</v>
      </c>
      <c r="AM224" s="36">
        <v>450.448</v>
      </c>
      <c r="AN224" s="36">
        <v>82.573</v>
      </c>
      <c r="AO224" s="36">
        <v>2.595</v>
      </c>
      <c r="AP224" s="36">
        <v>0.263</v>
      </c>
      <c r="AQ224" s="36">
        <v>3.841</v>
      </c>
      <c r="AR224" s="28"/>
      <c r="AS224" s="12"/>
      <c r="AT224" s="12"/>
      <c r="AU224" s="12">
        <f t="shared" ref="AU224:AU235" si="121">J224/5130</f>
        <v>0.0258791423</v>
      </c>
      <c r="AV224" s="12">
        <f t="shared" si="118"/>
        <v>16.28301887</v>
      </c>
      <c r="AW224" s="12">
        <f t="shared" si="115"/>
        <v>0.0008022988506</v>
      </c>
      <c r="AX224" s="12"/>
      <c r="AY224" s="12">
        <f t="shared" si="116"/>
        <v>2.078301887</v>
      </c>
      <c r="AZ224" s="12"/>
      <c r="BA224" s="12"/>
      <c r="BB224" s="28"/>
      <c r="BC224" s="28"/>
      <c r="BD224" s="28"/>
      <c r="BE224" s="28"/>
      <c r="BF224" s="28"/>
      <c r="BG224" s="28"/>
      <c r="BH224" s="28"/>
    </row>
    <row r="225" ht="12.75" customHeight="1">
      <c r="A225" s="21" t="s">
        <v>175</v>
      </c>
      <c r="B225" s="12" t="s">
        <v>178</v>
      </c>
      <c r="C225" s="26">
        <v>-0.6</v>
      </c>
      <c r="D225" s="32" t="s">
        <v>123</v>
      </c>
      <c r="E225" s="12" t="s">
        <v>177</v>
      </c>
      <c r="F225" s="22">
        <v>400.0</v>
      </c>
      <c r="G225" s="12" t="s">
        <v>65</v>
      </c>
      <c r="H225" s="24"/>
      <c r="I225" s="24"/>
      <c r="J225" s="24">
        <v>125.61</v>
      </c>
      <c r="K225" s="29"/>
      <c r="L225" s="24">
        <v>6.37</v>
      </c>
      <c r="M225" s="24"/>
      <c r="N225" s="24">
        <v>48.91</v>
      </c>
      <c r="O225" s="24"/>
      <c r="P225" s="24"/>
      <c r="Q225" s="30">
        <v>19.13</v>
      </c>
      <c r="R225" s="12"/>
      <c r="S225" s="31">
        <v>8.16</v>
      </c>
      <c r="T225" s="31">
        <v>0.08</v>
      </c>
      <c r="U225" s="31">
        <v>0.05</v>
      </c>
      <c r="V225" s="31">
        <v>0.15</v>
      </c>
      <c r="W225" s="35">
        <v>409.254</v>
      </c>
      <c r="X225" s="35">
        <v>5.656</v>
      </c>
      <c r="Y225" s="35">
        <v>31.673</v>
      </c>
      <c r="Z225" s="35">
        <v>0.208</v>
      </c>
      <c r="AA225" s="35">
        <v>24.95</v>
      </c>
      <c r="AB225" s="35">
        <v>0.191</v>
      </c>
      <c r="AC225" s="35">
        <v>1960.304</v>
      </c>
      <c r="AD225" s="35">
        <v>29.72</v>
      </c>
      <c r="AE225" s="35">
        <v>8.108</v>
      </c>
      <c r="AF225" s="35">
        <v>0.063</v>
      </c>
      <c r="AG225" s="36">
        <v>1738.101</v>
      </c>
      <c r="AH225" s="36">
        <v>46.827</v>
      </c>
      <c r="AI225" s="36">
        <v>160.492</v>
      </c>
      <c r="AJ225" s="36">
        <v>16.267</v>
      </c>
      <c r="AK225" s="36">
        <v>1565.027</v>
      </c>
      <c r="AL225" s="36">
        <v>58.087</v>
      </c>
      <c r="AM225" s="36">
        <v>450.448</v>
      </c>
      <c r="AN225" s="36">
        <v>82.573</v>
      </c>
      <c r="AO225" s="36">
        <v>2.595</v>
      </c>
      <c r="AP225" s="36">
        <v>0.263</v>
      </c>
      <c r="AQ225" s="36">
        <v>3.841</v>
      </c>
      <c r="AR225" s="28"/>
      <c r="AS225" s="12"/>
      <c r="AT225" s="12"/>
      <c r="AU225" s="12">
        <f t="shared" si="121"/>
        <v>0.02448538012</v>
      </c>
      <c r="AV225" s="12"/>
      <c r="AW225" s="12">
        <f t="shared" si="115"/>
        <v>0.000732183908</v>
      </c>
      <c r="AX225" s="12"/>
      <c r="AY225" s="12">
        <f t="shared" si="116"/>
        <v>4.614150943</v>
      </c>
      <c r="AZ225" s="12"/>
      <c r="BA225" s="12"/>
      <c r="BB225" s="28"/>
      <c r="BC225" s="28"/>
      <c r="BD225" s="28"/>
      <c r="BE225" s="28"/>
      <c r="BF225" s="28"/>
      <c r="BG225" s="28"/>
      <c r="BH225" s="28"/>
    </row>
    <row r="226" ht="12.75" customHeight="1">
      <c r="A226" s="21" t="s">
        <v>175</v>
      </c>
      <c r="B226" s="12" t="s">
        <v>179</v>
      </c>
      <c r="C226" s="26">
        <v>4.3</v>
      </c>
      <c r="D226" s="32" t="s">
        <v>123</v>
      </c>
      <c r="E226" s="12" t="s">
        <v>177</v>
      </c>
      <c r="F226" s="22">
        <v>400.0</v>
      </c>
      <c r="G226" s="12" t="s">
        <v>65</v>
      </c>
      <c r="H226" s="24"/>
      <c r="I226" s="24"/>
      <c r="J226" s="24">
        <v>126.96</v>
      </c>
      <c r="K226" s="24">
        <v>5.73</v>
      </c>
      <c r="L226" s="24">
        <v>7.03</v>
      </c>
      <c r="M226" s="24"/>
      <c r="N226" s="24">
        <v>32.9</v>
      </c>
      <c r="O226" s="24"/>
      <c r="P226" s="24"/>
      <c r="Q226" s="23"/>
      <c r="R226" s="12"/>
      <c r="S226" s="12"/>
      <c r="T226" s="12"/>
      <c r="U226" s="12"/>
      <c r="V226" s="12"/>
      <c r="W226" s="35">
        <v>409.254</v>
      </c>
      <c r="X226" s="35">
        <v>5.656</v>
      </c>
      <c r="Y226" s="35">
        <v>31.673</v>
      </c>
      <c r="Z226" s="35">
        <v>0.208</v>
      </c>
      <c r="AA226" s="35">
        <v>24.95</v>
      </c>
      <c r="AB226" s="35">
        <v>0.191</v>
      </c>
      <c r="AC226" s="35">
        <v>1960.304</v>
      </c>
      <c r="AD226" s="35">
        <v>29.72</v>
      </c>
      <c r="AE226" s="35">
        <v>8.108</v>
      </c>
      <c r="AF226" s="35">
        <v>0.063</v>
      </c>
      <c r="AG226" s="36">
        <v>1738.101</v>
      </c>
      <c r="AH226" s="36">
        <v>46.827</v>
      </c>
      <c r="AI226" s="36">
        <v>160.492</v>
      </c>
      <c r="AJ226" s="36">
        <v>16.267</v>
      </c>
      <c r="AK226" s="36">
        <v>1565.027</v>
      </c>
      <c r="AL226" s="36">
        <v>58.087</v>
      </c>
      <c r="AM226" s="36">
        <v>450.448</v>
      </c>
      <c r="AN226" s="36">
        <v>82.573</v>
      </c>
      <c r="AO226" s="36">
        <v>2.595</v>
      </c>
      <c r="AP226" s="36">
        <v>0.263</v>
      </c>
      <c r="AQ226" s="36">
        <v>3.841</v>
      </c>
      <c r="AR226" s="28"/>
      <c r="AS226" s="12"/>
      <c r="AT226" s="12"/>
      <c r="AU226" s="12">
        <f t="shared" si="121"/>
        <v>0.02474853801</v>
      </c>
      <c r="AV226" s="12">
        <f t="shared" ref="AV226:AV235" si="122">K226/0.53</f>
        <v>10.81132075</v>
      </c>
      <c r="AW226" s="12">
        <f t="shared" si="115"/>
        <v>0.000808045977</v>
      </c>
      <c r="AX226" s="12"/>
      <c r="AY226" s="12">
        <f t="shared" si="116"/>
        <v>3.103773585</v>
      </c>
      <c r="AZ226" s="12"/>
      <c r="BA226" s="12"/>
      <c r="BB226" s="28"/>
      <c r="BC226" s="28"/>
      <c r="BD226" s="28"/>
      <c r="BE226" s="28"/>
      <c r="BF226" s="28"/>
      <c r="BG226" s="28"/>
      <c r="BH226" s="28"/>
    </row>
    <row r="227" ht="12.75" customHeight="1">
      <c r="A227" s="21" t="s">
        <v>175</v>
      </c>
      <c r="B227" s="12" t="s">
        <v>180</v>
      </c>
      <c r="C227" s="26">
        <v>12.1</v>
      </c>
      <c r="D227" s="32" t="s">
        <v>123</v>
      </c>
      <c r="E227" s="12" t="s">
        <v>177</v>
      </c>
      <c r="F227" s="22">
        <v>600.0</v>
      </c>
      <c r="G227" s="12" t="s">
        <v>65</v>
      </c>
      <c r="H227" s="24"/>
      <c r="I227" s="24"/>
      <c r="J227" s="24">
        <v>165.37</v>
      </c>
      <c r="K227" s="24">
        <v>5.57</v>
      </c>
      <c r="L227" s="24">
        <v>5.96</v>
      </c>
      <c r="M227" s="24"/>
      <c r="N227" s="24">
        <v>193.89</v>
      </c>
      <c r="O227" s="24"/>
      <c r="P227" s="24"/>
      <c r="Q227" s="30">
        <v>17.52</v>
      </c>
      <c r="R227" s="12"/>
      <c r="S227" s="31">
        <v>8.02</v>
      </c>
      <c r="T227" s="31">
        <v>0.1</v>
      </c>
      <c r="U227" s="31">
        <v>-0.01</v>
      </c>
      <c r="V227" s="31">
        <v>0.13</v>
      </c>
      <c r="W227" s="35">
        <v>605.668</v>
      </c>
      <c r="X227" s="35">
        <v>7.259</v>
      </c>
      <c r="Y227" s="35">
        <v>31.629</v>
      </c>
      <c r="Z227" s="35">
        <v>0.353</v>
      </c>
      <c r="AA227" s="35">
        <v>24.85</v>
      </c>
      <c r="AB227" s="35">
        <v>0.129</v>
      </c>
      <c r="AC227" s="35">
        <v>2012.305</v>
      </c>
      <c r="AD227" s="35">
        <v>36.718</v>
      </c>
      <c r="AE227" s="35">
        <v>8.026</v>
      </c>
      <c r="AF227" s="35">
        <v>0.038</v>
      </c>
      <c r="AG227" s="36">
        <v>1824.372</v>
      </c>
      <c r="AH227" s="36">
        <v>31.62</v>
      </c>
      <c r="AI227" s="36">
        <v>140.965</v>
      </c>
      <c r="AJ227" s="36">
        <v>10.597</v>
      </c>
      <c r="AK227" s="36">
        <v>1667.345</v>
      </c>
      <c r="AL227" s="36">
        <v>30.366</v>
      </c>
      <c r="AM227" s="36">
        <v>573.11</v>
      </c>
      <c r="AN227" s="36">
        <v>52.028</v>
      </c>
      <c r="AO227" s="36">
        <v>2.279</v>
      </c>
      <c r="AP227" s="36">
        <v>0.175</v>
      </c>
      <c r="AQ227" s="36">
        <v>3.373</v>
      </c>
      <c r="AR227" s="28"/>
      <c r="AS227" s="12"/>
      <c r="AT227" s="12"/>
      <c r="AU227" s="12">
        <f t="shared" si="121"/>
        <v>0.03223586745</v>
      </c>
      <c r="AV227" s="12">
        <f t="shared" si="122"/>
        <v>10.50943396</v>
      </c>
      <c r="AW227" s="12">
        <f t="shared" si="115"/>
        <v>0.0006850574713</v>
      </c>
      <c r="AX227" s="12"/>
      <c r="AY227" s="12">
        <f t="shared" si="116"/>
        <v>18.29150943</v>
      </c>
      <c r="AZ227" s="12"/>
      <c r="BA227" s="12"/>
      <c r="BB227" s="28"/>
      <c r="BC227" s="28"/>
      <c r="BD227" s="28"/>
      <c r="BE227" s="28"/>
      <c r="BF227" s="28"/>
      <c r="BG227" s="28"/>
      <c r="BH227" s="28"/>
    </row>
    <row r="228" ht="12.75" customHeight="1">
      <c r="A228" s="21" t="s">
        <v>175</v>
      </c>
      <c r="B228" s="12" t="s">
        <v>181</v>
      </c>
      <c r="C228" s="23"/>
      <c r="D228" s="32" t="s">
        <v>123</v>
      </c>
      <c r="E228" s="12" t="s">
        <v>177</v>
      </c>
      <c r="F228" s="22">
        <v>600.0</v>
      </c>
      <c r="G228" s="12" t="s">
        <v>65</v>
      </c>
      <c r="H228" s="24"/>
      <c r="I228" s="24"/>
      <c r="J228" s="24">
        <v>182.47</v>
      </c>
      <c r="K228" s="24">
        <v>6.8</v>
      </c>
      <c r="L228" s="24">
        <v>4.84</v>
      </c>
      <c r="M228" s="24"/>
      <c r="N228" s="24">
        <v>121.35</v>
      </c>
      <c r="O228" s="24"/>
      <c r="P228" s="24"/>
      <c r="Q228" s="30">
        <v>18.59</v>
      </c>
      <c r="R228" s="12"/>
      <c r="S228" s="31">
        <v>8.12</v>
      </c>
      <c r="T228" s="31">
        <v>0.09</v>
      </c>
      <c r="U228" s="31">
        <v>0.09</v>
      </c>
      <c r="V228" s="31">
        <v>0.12</v>
      </c>
      <c r="W228" s="35">
        <v>605.668</v>
      </c>
      <c r="X228" s="35">
        <v>7.259</v>
      </c>
      <c r="Y228" s="35">
        <v>31.629</v>
      </c>
      <c r="Z228" s="35">
        <v>0.353</v>
      </c>
      <c r="AA228" s="35">
        <v>24.85</v>
      </c>
      <c r="AB228" s="35">
        <v>0.129</v>
      </c>
      <c r="AC228" s="35">
        <v>2012.305</v>
      </c>
      <c r="AD228" s="35">
        <v>36.718</v>
      </c>
      <c r="AE228" s="35">
        <v>8.026</v>
      </c>
      <c r="AF228" s="35">
        <v>0.038</v>
      </c>
      <c r="AG228" s="36">
        <v>1824.372</v>
      </c>
      <c r="AH228" s="36">
        <v>31.62</v>
      </c>
      <c r="AI228" s="36">
        <v>140.965</v>
      </c>
      <c r="AJ228" s="36">
        <v>10.597</v>
      </c>
      <c r="AK228" s="36">
        <v>1667.345</v>
      </c>
      <c r="AL228" s="36">
        <v>30.366</v>
      </c>
      <c r="AM228" s="36">
        <v>573.11</v>
      </c>
      <c r="AN228" s="36">
        <v>52.028</v>
      </c>
      <c r="AO228" s="36">
        <v>2.279</v>
      </c>
      <c r="AP228" s="36">
        <v>0.175</v>
      </c>
      <c r="AQ228" s="36">
        <v>3.373</v>
      </c>
      <c r="AR228" s="28"/>
      <c r="AS228" s="12"/>
      <c r="AT228" s="12"/>
      <c r="AU228" s="12">
        <f t="shared" si="121"/>
        <v>0.03556920078</v>
      </c>
      <c r="AV228" s="12">
        <f t="shared" si="122"/>
        <v>12.83018868</v>
      </c>
      <c r="AW228" s="12">
        <f t="shared" si="115"/>
        <v>0.0005563218391</v>
      </c>
      <c r="AX228" s="12"/>
      <c r="AY228" s="12">
        <f t="shared" si="116"/>
        <v>11.44811321</v>
      </c>
      <c r="AZ228" s="12"/>
      <c r="BA228" s="12"/>
      <c r="BB228" s="28"/>
      <c r="BC228" s="28"/>
      <c r="BD228" s="28"/>
      <c r="BE228" s="28"/>
      <c r="BF228" s="28"/>
      <c r="BG228" s="28"/>
      <c r="BH228" s="28"/>
    </row>
    <row r="229" ht="12.75" customHeight="1">
      <c r="A229" s="21" t="s">
        <v>175</v>
      </c>
      <c r="B229" s="12" t="s">
        <v>182</v>
      </c>
      <c r="C229" s="26">
        <v>5.8</v>
      </c>
      <c r="D229" s="32" t="s">
        <v>123</v>
      </c>
      <c r="E229" s="12" t="s">
        <v>177</v>
      </c>
      <c r="F229" s="22">
        <v>600.0</v>
      </c>
      <c r="G229" s="12" t="s">
        <v>65</v>
      </c>
      <c r="H229" s="24"/>
      <c r="I229" s="24"/>
      <c r="J229" s="24">
        <v>167.47</v>
      </c>
      <c r="K229" s="24">
        <v>4.74</v>
      </c>
      <c r="L229" s="24">
        <v>6.19</v>
      </c>
      <c r="M229" s="24"/>
      <c r="N229" s="24">
        <v>197.66</v>
      </c>
      <c r="O229" s="24"/>
      <c r="P229" s="24"/>
      <c r="Q229" s="30">
        <v>18.06</v>
      </c>
      <c r="R229" s="31">
        <v>0.81</v>
      </c>
      <c r="S229" s="31">
        <v>8.07</v>
      </c>
      <c r="T229" s="31">
        <v>0.09</v>
      </c>
      <c r="U229" s="31">
        <v>0.04</v>
      </c>
      <c r="V229" s="31">
        <v>0.12</v>
      </c>
      <c r="W229" s="35">
        <v>605.668</v>
      </c>
      <c r="X229" s="35">
        <v>7.259</v>
      </c>
      <c r="Y229" s="35">
        <v>31.629</v>
      </c>
      <c r="Z229" s="35">
        <v>0.353</v>
      </c>
      <c r="AA229" s="35">
        <v>24.85</v>
      </c>
      <c r="AB229" s="35">
        <v>0.129</v>
      </c>
      <c r="AC229" s="35">
        <v>2012.305</v>
      </c>
      <c r="AD229" s="35">
        <v>36.718</v>
      </c>
      <c r="AE229" s="35">
        <v>8.026</v>
      </c>
      <c r="AF229" s="35">
        <v>0.038</v>
      </c>
      <c r="AG229" s="36">
        <v>1824.372</v>
      </c>
      <c r="AH229" s="36">
        <v>31.62</v>
      </c>
      <c r="AI229" s="36">
        <v>140.965</v>
      </c>
      <c r="AJ229" s="36">
        <v>10.597</v>
      </c>
      <c r="AK229" s="36">
        <v>1667.345</v>
      </c>
      <c r="AL229" s="36">
        <v>30.366</v>
      </c>
      <c r="AM229" s="36">
        <v>573.11</v>
      </c>
      <c r="AN229" s="36">
        <v>52.028</v>
      </c>
      <c r="AO229" s="36">
        <v>2.279</v>
      </c>
      <c r="AP229" s="36">
        <v>0.175</v>
      </c>
      <c r="AQ229" s="36">
        <v>3.373</v>
      </c>
      <c r="AR229" s="28"/>
      <c r="AS229" s="12"/>
      <c r="AT229" s="12"/>
      <c r="AU229" s="12">
        <f t="shared" si="121"/>
        <v>0.03264522417</v>
      </c>
      <c r="AV229" s="12">
        <f t="shared" si="122"/>
        <v>8.943396226</v>
      </c>
      <c r="AW229" s="12">
        <f t="shared" si="115"/>
        <v>0.0007114942529</v>
      </c>
      <c r="AX229" s="12"/>
      <c r="AY229" s="12">
        <f t="shared" si="116"/>
        <v>18.64716981</v>
      </c>
      <c r="AZ229" s="12"/>
      <c r="BA229" s="12"/>
      <c r="BB229" s="28"/>
      <c r="BC229" s="28"/>
      <c r="BD229" s="28"/>
      <c r="BE229" s="28"/>
      <c r="BF229" s="28"/>
      <c r="BG229" s="28"/>
      <c r="BH229" s="28"/>
    </row>
    <row r="230" ht="12.75" customHeight="1">
      <c r="A230" s="21" t="s">
        <v>175</v>
      </c>
      <c r="B230" s="12" t="s">
        <v>183</v>
      </c>
      <c r="C230" s="26">
        <v>-0.8</v>
      </c>
      <c r="D230" s="32" t="s">
        <v>123</v>
      </c>
      <c r="E230" s="12" t="s">
        <v>177</v>
      </c>
      <c r="F230" s="22">
        <v>900.0</v>
      </c>
      <c r="G230" s="12" t="s">
        <v>65</v>
      </c>
      <c r="H230" s="24"/>
      <c r="I230" s="24"/>
      <c r="J230" s="24">
        <v>180.44</v>
      </c>
      <c r="K230" s="24">
        <v>11.11</v>
      </c>
      <c r="L230" s="24">
        <v>4.56</v>
      </c>
      <c r="M230" s="24"/>
      <c r="N230" s="24">
        <v>15.41</v>
      </c>
      <c r="O230" s="24"/>
      <c r="P230" s="24"/>
      <c r="Q230" s="30">
        <v>15.17</v>
      </c>
      <c r="R230" s="31">
        <v>0.32</v>
      </c>
      <c r="S230" s="31">
        <v>7.73</v>
      </c>
      <c r="T230" s="31">
        <v>0.16</v>
      </c>
      <c r="U230" s="31">
        <v>-0.12</v>
      </c>
      <c r="V230" s="31">
        <v>0.19</v>
      </c>
      <c r="W230" s="35">
        <v>902.99</v>
      </c>
      <c r="X230" s="35">
        <v>11.736</v>
      </c>
      <c r="Y230" s="35">
        <v>31.73</v>
      </c>
      <c r="Z230" s="35">
        <v>0.426</v>
      </c>
      <c r="AA230" s="35">
        <v>24.9</v>
      </c>
      <c r="AB230" s="35">
        <v>0.141</v>
      </c>
      <c r="AC230" s="35">
        <v>2027.486</v>
      </c>
      <c r="AD230" s="35">
        <v>29.876</v>
      </c>
      <c r="AE230" s="35">
        <v>7.853</v>
      </c>
      <c r="AF230" s="35">
        <v>0.052</v>
      </c>
      <c r="AG230" s="36">
        <v>1906.889</v>
      </c>
      <c r="AH230" s="36">
        <v>29.703</v>
      </c>
      <c r="AI230" s="36">
        <v>101.501</v>
      </c>
      <c r="AJ230" s="36">
        <v>10.982</v>
      </c>
      <c r="AK230" s="36">
        <v>1779.781</v>
      </c>
      <c r="AL230" s="36">
        <v>31.685</v>
      </c>
      <c r="AM230" s="36">
        <v>915.164</v>
      </c>
      <c r="AN230" s="36">
        <v>110.398</v>
      </c>
      <c r="AO230" s="36">
        <v>1.641</v>
      </c>
      <c r="AP230" s="36">
        <v>0.183</v>
      </c>
      <c r="AQ230" s="36">
        <v>2.428</v>
      </c>
      <c r="AR230" s="28"/>
      <c r="AS230" s="12"/>
      <c r="AT230" s="12"/>
      <c r="AU230" s="12">
        <f t="shared" si="121"/>
        <v>0.03517348928</v>
      </c>
      <c r="AV230" s="12">
        <f t="shared" si="122"/>
        <v>20.96226415</v>
      </c>
      <c r="AW230" s="12">
        <f t="shared" si="115"/>
        <v>0.000524137931</v>
      </c>
      <c r="AX230" s="12"/>
      <c r="AY230" s="12">
        <f t="shared" si="116"/>
        <v>1.453773585</v>
      </c>
      <c r="AZ230" s="12"/>
      <c r="BA230" s="12"/>
      <c r="BB230" s="28"/>
      <c r="BC230" s="28"/>
      <c r="BD230" s="28"/>
      <c r="BE230" s="28"/>
      <c r="BF230" s="28"/>
      <c r="BG230" s="28"/>
      <c r="BH230" s="28"/>
    </row>
    <row r="231" ht="12.75" customHeight="1">
      <c r="A231" s="21" t="s">
        <v>175</v>
      </c>
      <c r="B231" s="12" t="s">
        <v>184</v>
      </c>
      <c r="C231" s="26">
        <v>4.9</v>
      </c>
      <c r="D231" s="32" t="s">
        <v>123</v>
      </c>
      <c r="E231" s="12" t="s">
        <v>177</v>
      </c>
      <c r="F231" s="22">
        <v>900.0</v>
      </c>
      <c r="G231" s="12" t="s">
        <v>65</v>
      </c>
      <c r="H231" s="24"/>
      <c r="I231" s="24"/>
      <c r="J231" s="24">
        <v>172.59</v>
      </c>
      <c r="K231" s="24">
        <v>14.87</v>
      </c>
      <c r="L231" s="24">
        <v>5.85</v>
      </c>
      <c r="M231" s="24"/>
      <c r="N231" s="24">
        <v>9.23</v>
      </c>
      <c r="O231" s="24"/>
      <c r="P231" s="24"/>
      <c r="Q231" s="30">
        <v>16.5</v>
      </c>
      <c r="R231" s="31">
        <v>0.69</v>
      </c>
      <c r="S231" s="31">
        <v>7.91</v>
      </c>
      <c r="T231" s="31">
        <v>0.12</v>
      </c>
      <c r="U231" s="31">
        <v>0.06</v>
      </c>
      <c r="V231" s="31">
        <v>0.16</v>
      </c>
      <c r="W231" s="35">
        <v>902.99</v>
      </c>
      <c r="X231" s="35">
        <v>11.736</v>
      </c>
      <c r="Y231" s="35">
        <v>31.73</v>
      </c>
      <c r="Z231" s="35">
        <v>0.426</v>
      </c>
      <c r="AA231" s="35">
        <v>24.9</v>
      </c>
      <c r="AB231" s="35">
        <v>0.141</v>
      </c>
      <c r="AC231" s="35">
        <v>2027.486</v>
      </c>
      <c r="AD231" s="35">
        <v>29.876</v>
      </c>
      <c r="AE231" s="35">
        <v>7.853</v>
      </c>
      <c r="AF231" s="35">
        <v>0.052</v>
      </c>
      <c r="AG231" s="36">
        <v>1906.889</v>
      </c>
      <c r="AH231" s="36">
        <v>29.703</v>
      </c>
      <c r="AI231" s="36">
        <v>101.501</v>
      </c>
      <c r="AJ231" s="36">
        <v>10.982</v>
      </c>
      <c r="AK231" s="36">
        <v>1779.781</v>
      </c>
      <c r="AL231" s="36">
        <v>31.685</v>
      </c>
      <c r="AM231" s="36">
        <v>915.164</v>
      </c>
      <c r="AN231" s="36">
        <v>110.398</v>
      </c>
      <c r="AO231" s="36">
        <v>1.641</v>
      </c>
      <c r="AP231" s="36">
        <v>0.183</v>
      </c>
      <c r="AQ231" s="36">
        <v>2.428</v>
      </c>
      <c r="AR231" s="28"/>
      <c r="AS231" s="12"/>
      <c r="AT231" s="12"/>
      <c r="AU231" s="12">
        <f t="shared" si="121"/>
        <v>0.03364327485</v>
      </c>
      <c r="AV231" s="12">
        <f t="shared" si="122"/>
        <v>28.05660377</v>
      </c>
      <c r="AW231" s="12">
        <f t="shared" si="115"/>
        <v>0.0006724137931</v>
      </c>
      <c r="AX231" s="12"/>
      <c r="AY231" s="12">
        <f t="shared" si="116"/>
        <v>0.870754717</v>
      </c>
      <c r="AZ231" s="12"/>
      <c r="BA231" s="12"/>
      <c r="BB231" s="28"/>
      <c r="BC231" s="28"/>
      <c r="BD231" s="28"/>
      <c r="BE231" s="28"/>
      <c r="BF231" s="28"/>
      <c r="BG231" s="28"/>
      <c r="BH231" s="28"/>
    </row>
    <row r="232" ht="12.75" customHeight="1">
      <c r="A232" s="21" t="s">
        <v>175</v>
      </c>
      <c r="B232" s="12" t="s">
        <v>185</v>
      </c>
      <c r="C232" s="26">
        <v>5.7</v>
      </c>
      <c r="D232" s="32" t="s">
        <v>123</v>
      </c>
      <c r="E232" s="12" t="s">
        <v>177</v>
      </c>
      <c r="F232" s="22">
        <v>900.0</v>
      </c>
      <c r="G232" s="12" t="s">
        <v>65</v>
      </c>
      <c r="H232" s="24"/>
      <c r="I232" s="24"/>
      <c r="J232" s="24">
        <v>159.09</v>
      </c>
      <c r="K232" s="24">
        <v>5.03</v>
      </c>
      <c r="L232" s="24">
        <v>6.19</v>
      </c>
      <c r="M232" s="24"/>
      <c r="N232" s="24">
        <v>79.28</v>
      </c>
      <c r="O232" s="24"/>
      <c r="P232" s="24"/>
      <c r="Q232" s="30">
        <v>18.26</v>
      </c>
      <c r="R232" s="31">
        <v>0.32</v>
      </c>
      <c r="S232" s="31">
        <v>8.09</v>
      </c>
      <c r="T232" s="31">
        <v>0.09</v>
      </c>
      <c r="U232" s="31">
        <v>0.24</v>
      </c>
      <c r="V232" s="31">
        <v>0.14</v>
      </c>
      <c r="W232" s="35">
        <v>902.99</v>
      </c>
      <c r="X232" s="35">
        <v>11.736</v>
      </c>
      <c r="Y232" s="35">
        <v>31.73</v>
      </c>
      <c r="Z232" s="35">
        <v>0.426</v>
      </c>
      <c r="AA232" s="35">
        <v>24.9</v>
      </c>
      <c r="AB232" s="35">
        <v>0.141</v>
      </c>
      <c r="AC232" s="35">
        <v>2027.486</v>
      </c>
      <c r="AD232" s="35">
        <v>29.876</v>
      </c>
      <c r="AE232" s="35">
        <v>7.853</v>
      </c>
      <c r="AF232" s="35">
        <v>0.052</v>
      </c>
      <c r="AG232" s="36">
        <v>1906.889</v>
      </c>
      <c r="AH232" s="36">
        <v>29.703</v>
      </c>
      <c r="AI232" s="36">
        <v>101.501</v>
      </c>
      <c r="AJ232" s="36">
        <v>10.982</v>
      </c>
      <c r="AK232" s="36">
        <v>1779.781</v>
      </c>
      <c r="AL232" s="36">
        <v>31.685</v>
      </c>
      <c r="AM232" s="36">
        <v>915.164</v>
      </c>
      <c r="AN232" s="36">
        <v>110.398</v>
      </c>
      <c r="AO232" s="36">
        <v>1.641</v>
      </c>
      <c r="AP232" s="36">
        <v>0.183</v>
      </c>
      <c r="AQ232" s="36">
        <v>2.428</v>
      </c>
      <c r="AR232" s="28"/>
      <c r="AS232" s="12"/>
      <c r="AT232" s="12"/>
      <c r="AU232" s="12">
        <f t="shared" si="121"/>
        <v>0.03101169591</v>
      </c>
      <c r="AV232" s="12">
        <f t="shared" si="122"/>
        <v>9.490566038</v>
      </c>
      <c r="AW232" s="12">
        <f t="shared" si="115"/>
        <v>0.0007114942529</v>
      </c>
      <c r="AX232" s="12"/>
      <c r="AY232" s="12">
        <f t="shared" si="116"/>
        <v>7.479245283</v>
      </c>
      <c r="AZ232" s="12"/>
      <c r="BA232" s="12"/>
      <c r="BB232" s="28"/>
      <c r="BC232" s="28"/>
      <c r="BD232" s="28"/>
      <c r="BE232" s="28"/>
      <c r="BF232" s="28"/>
      <c r="BG232" s="28"/>
      <c r="BH232" s="28"/>
    </row>
    <row r="233" ht="12.75" customHeight="1">
      <c r="A233" s="21" t="s">
        <v>175</v>
      </c>
      <c r="B233" s="12" t="s">
        <v>186</v>
      </c>
      <c r="C233" s="26">
        <v>-1.4</v>
      </c>
      <c r="D233" s="32" t="s">
        <v>123</v>
      </c>
      <c r="E233" s="12" t="s">
        <v>177</v>
      </c>
      <c r="F233" s="22">
        <v>2850.0</v>
      </c>
      <c r="G233" s="12" t="s">
        <v>65</v>
      </c>
      <c r="H233" s="24"/>
      <c r="I233" s="24"/>
      <c r="J233" s="24">
        <v>184.33</v>
      </c>
      <c r="K233" s="24">
        <v>4.18</v>
      </c>
      <c r="L233" s="24">
        <v>5.28</v>
      </c>
      <c r="M233" s="24"/>
      <c r="N233" s="24">
        <v>78.75</v>
      </c>
      <c r="O233" s="24"/>
      <c r="P233" s="24"/>
      <c r="Q233" s="30">
        <v>18.25</v>
      </c>
      <c r="R233" s="31">
        <v>0.0</v>
      </c>
      <c r="S233" s="31">
        <v>8.09</v>
      </c>
      <c r="T233" s="31">
        <v>0.09</v>
      </c>
      <c r="U233" s="31">
        <v>0.61</v>
      </c>
      <c r="V233" s="31">
        <v>0.11</v>
      </c>
      <c r="W233" s="35">
        <v>2856.004</v>
      </c>
      <c r="X233" s="35">
        <v>53.733</v>
      </c>
      <c r="Y233" s="35">
        <v>31.494</v>
      </c>
      <c r="Z233" s="35">
        <v>0.633</v>
      </c>
      <c r="AA233" s="35">
        <v>25.15</v>
      </c>
      <c r="AB233" s="35">
        <v>0.058</v>
      </c>
      <c r="AC233" s="35">
        <v>2071.076</v>
      </c>
      <c r="AD233" s="35">
        <v>48.32</v>
      </c>
      <c r="AE233" s="35">
        <v>7.479</v>
      </c>
      <c r="AF233" s="35">
        <v>0.033</v>
      </c>
      <c r="AG233" s="36">
        <v>2070.025</v>
      </c>
      <c r="AH233" s="36">
        <v>40.33</v>
      </c>
      <c r="AI233" s="36">
        <v>47.233</v>
      </c>
      <c r="AJ233" s="36">
        <v>4.028</v>
      </c>
      <c r="AK233" s="36">
        <v>1956.654</v>
      </c>
      <c r="AL233" s="36">
        <v>39.585</v>
      </c>
      <c r="AM233" s="36">
        <v>2377.177</v>
      </c>
      <c r="AN233" s="36">
        <v>127.822</v>
      </c>
      <c r="AO233" s="36">
        <v>0.765</v>
      </c>
      <c r="AP233" s="36">
        <v>0.067</v>
      </c>
      <c r="AQ233" s="36">
        <v>1.133</v>
      </c>
      <c r="AR233" s="28"/>
      <c r="AS233" s="12"/>
      <c r="AT233" s="12"/>
      <c r="AU233" s="12">
        <f t="shared" si="121"/>
        <v>0.03593177388</v>
      </c>
      <c r="AV233" s="12">
        <f t="shared" si="122"/>
        <v>7.886792453</v>
      </c>
      <c r="AW233" s="12">
        <f t="shared" si="115"/>
        <v>0.0006068965517</v>
      </c>
      <c r="AX233" s="12"/>
      <c r="AY233" s="12">
        <f t="shared" si="116"/>
        <v>7.429245283</v>
      </c>
      <c r="AZ233" s="12"/>
      <c r="BA233" s="12"/>
      <c r="BB233" s="28"/>
      <c r="BC233" s="28"/>
      <c r="BD233" s="28"/>
      <c r="BE233" s="28"/>
      <c r="BF233" s="28"/>
      <c r="BG233" s="28"/>
      <c r="BH233" s="28"/>
    </row>
    <row r="234" ht="12.75" customHeight="1">
      <c r="A234" s="21" t="s">
        <v>175</v>
      </c>
      <c r="B234" s="12" t="s">
        <v>187</v>
      </c>
      <c r="C234" s="26">
        <v>3.7</v>
      </c>
      <c r="D234" s="32" t="s">
        <v>123</v>
      </c>
      <c r="E234" s="12" t="s">
        <v>177</v>
      </c>
      <c r="F234" s="22">
        <v>2850.0</v>
      </c>
      <c r="G234" s="12" t="s">
        <v>65</v>
      </c>
      <c r="H234" s="24"/>
      <c r="I234" s="24"/>
      <c r="J234" s="24">
        <v>187.83</v>
      </c>
      <c r="K234" s="24">
        <v>2.27</v>
      </c>
      <c r="L234" s="24">
        <v>5.44</v>
      </c>
      <c r="M234" s="24"/>
      <c r="N234" s="24">
        <v>74.85</v>
      </c>
      <c r="O234" s="24"/>
      <c r="P234" s="24"/>
      <c r="Q234" s="30">
        <v>14.95</v>
      </c>
      <c r="R234" s="31">
        <v>0.69</v>
      </c>
      <c r="S234" s="31">
        <v>7.69</v>
      </c>
      <c r="T234" s="31">
        <v>0.17</v>
      </c>
      <c r="U234" s="31">
        <v>0.21</v>
      </c>
      <c r="V234" s="31">
        <v>0.18</v>
      </c>
      <c r="W234" s="35">
        <v>2856.004</v>
      </c>
      <c r="X234" s="35">
        <v>53.733</v>
      </c>
      <c r="Y234" s="35">
        <v>31.494</v>
      </c>
      <c r="Z234" s="35">
        <v>0.633</v>
      </c>
      <c r="AA234" s="35">
        <v>25.15</v>
      </c>
      <c r="AB234" s="35">
        <v>0.058</v>
      </c>
      <c r="AC234" s="35">
        <v>2071.076</v>
      </c>
      <c r="AD234" s="35">
        <v>48.32</v>
      </c>
      <c r="AE234" s="35">
        <v>7.479</v>
      </c>
      <c r="AF234" s="35">
        <v>0.033</v>
      </c>
      <c r="AG234" s="36">
        <v>2070.025</v>
      </c>
      <c r="AH234" s="36">
        <v>40.33</v>
      </c>
      <c r="AI234" s="36">
        <v>47.233</v>
      </c>
      <c r="AJ234" s="36">
        <v>4.028</v>
      </c>
      <c r="AK234" s="36">
        <v>1956.654</v>
      </c>
      <c r="AL234" s="36">
        <v>39.585</v>
      </c>
      <c r="AM234" s="36">
        <v>2377.177</v>
      </c>
      <c r="AN234" s="36">
        <v>127.822</v>
      </c>
      <c r="AO234" s="36">
        <v>0.765</v>
      </c>
      <c r="AP234" s="36">
        <v>0.067</v>
      </c>
      <c r="AQ234" s="36">
        <v>1.133</v>
      </c>
      <c r="AR234" s="28"/>
      <c r="AS234" s="12"/>
      <c r="AT234" s="12"/>
      <c r="AU234" s="12">
        <f t="shared" si="121"/>
        <v>0.03661403509</v>
      </c>
      <c r="AV234" s="12">
        <f t="shared" si="122"/>
        <v>4.283018868</v>
      </c>
      <c r="AW234" s="12">
        <f t="shared" si="115"/>
        <v>0.0006252873563</v>
      </c>
      <c r="AX234" s="12"/>
      <c r="AY234" s="12">
        <f t="shared" si="116"/>
        <v>7.061320755</v>
      </c>
      <c r="AZ234" s="12"/>
      <c r="BA234" s="12"/>
      <c r="BB234" s="28"/>
      <c r="BC234" s="28"/>
      <c r="BD234" s="28"/>
      <c r="BE234" s="28"/>
      <c r="BF234" s="28"/>
      <c r="BG234" s="28"/>
      <c r="BH234" s="28"/>
    </row>
    <row r="235" ht="12.75" customHeight="1">
      <c r="A235" s="21" t="s">
        <v>175</v>
      </c>
      <c r="B235" s="12" t="s">
        <v>188</v>
      </c>
      <c r="C235" s="26">
        <v>1.5</v>
      </c>
      <c r="D235" s="32" t="s">
        <v>123</v>
      </c>
      <c r="E235" s="12" t="s">
        <v>177</v>
      </c>
      <c r="F235" s="22">
        <v>2850.0</v>
      </c>
      <c r="G235" s="12" t="s">
        <v>65</v>
      </c>
      <c r="H235" s="24"/>
      <c r="I235" s="24"/>
      <c r="J235" s="24">
        <v>161.95</v>
      </c>
      <c r="K235" s="24">
        <v>4.18</v>
      </c>
      <c r="L235" s="24">
        <v>6.28</v>
      </c>
      <c r="M235" s="24"/>
      <c r="N235" s="24">
        <v>65.18</v>
      </c>
      <c r="O235" s="24"/>
      <c r="P235" s="24"/>
      <c r="Q235" s="30">
        <v>14.86</v>
      </c>
      <c r="R235" s="31">
        <v>1.13</v>
      </c>
      <c r="S235" s="31">
        <v>7.68</v>
      </c>
      <c r="T235" s="31">
        <v>0.18</v>
      </c>
      <c r="U235" s="31">
        <v>0.2</v>
      </c>
      <c r="V235" s="31">
        <v>0.19</v>
      </c>
      <c r="W235" s="35">
        <v>2856.004</v>
      </c>
      <c r="X235" s="35">
        <v>53.733</v>
      </c>
      <c r="Y235" s="35">
        <v>31.494</v>
      </c>
      <c r="Z235" s="35">
        <v>0.633</v>
      </c>
      <c r="AA235" s="35">
        <v>25.15</v>
      </c>
      <c r="AB235" s="35">
        <v>0.058</v>
      </c>
      <c r="AC235" s="35">
        <v>2071.076</v>
      </c>
      <c r="AD235" s="35">
        <v>48.32</v>
      </c>
      <c r="AE235" s="35">
        <v>7.479</v>
      </c>
      <c r="AF235" s="35">
        <v>0.033</v>
      </c>
      <c r="AG235" s="36">
        <v>2070.025</v>
      </c>
      <c r="AH235" s="36">
        <v>40.33</v>
      </c>
      <c r="AI235" s="36">
        <v>47.233</v>
      </c>
      <c r="AJ235" s="36">
        <v>4.028</v>
      </c>
      <c r="AK235" s="36">
        <v>1956.654</v>
      </c>
      <c r="AL235" s="36">
        <v>39.585</v>
      </c>
      <c r="AM235" s="36">
        <v>2377.177</v>
      </c>
      <c r="AN235" s="36">
        <v>127.822</v>
      </c>
      <c r="AO235" s="36">
        <v>0.765</v>
      </c>
      <c r="AP235" s="36">
        <v>0.067</v>
      </c>
      <c r="AQ235" s="36">
        <v>1.133</v>
      </c>
      <c r="AR235" s="28"/>
      <c r="AS235" s="12"/>
      <c r="AT235" s="12"/>
      <c r="AU235" s="12">
        <f t="shared" si="121"/>
        <v>0.03156920078</v>
      </c>
      <c r="AV235" s="12">
        <f t="shared" si="122"/>
        <v>7.886792453</v>
      </c>
      <c r="AW235" s="12">
        <f t="shared" si="115"/>
        <v>0.0007218390805</v>
      </c>
      <c r="AX235" s="12"/>
      <c r="AY235" s="12">
        <f t="shared" si="116"/>
        <v>6.149056604</v>
      </c>
      <c r="AZ235" s="12"/>
      <c r="BA235" s="12"/>
      <c r="BB235" s="28"/>
      <c r="BC235" s="28"/>
      <c r="BD235" s="28"/>
      <c r="BE235" s="28"/>
      <c r="BF235" s="28"/>
      <c r="BG235" s="28"/>
      <c r="BH235" s="28"/>
    </row>
    <row r="236" ht="12.75" customHeight="1">
      <c r="A236" s="12"/>
      <c r="B236" s="12"/>
      <c r="C236" s="23"/>
      <c r="D236" s="12"/>
      <c r="E236" s="12"/>
      <c r="F236" s="12"/>
      <c r="G236" s="12"/>
      <c r="H236" s="24"/>
      <c r="I236" s="24"/>
      <c r="J236" s="24"/>
      <c r="K236" s="24"/>
      <c r="L236" s="24"/>
      <c r="M236" s="24"/>
      <c r="N236" s="24"/>
      <c r="O236" s="24"/>
      <c r="P236" s="24"/>
      <c r="Q236" s="23"/>
      <c r="R236" s="12"/>
      <c r="S236" s="12"/>
      <c r="T236" s="12"/>
      <c r="U236" s="12"/>
      <c r="V236" s="12"/>
      <c r="W236" s="12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12"/>
      <c r="AT236" s="12"/>
      <c r="AU236" s="12"/>
      <c r="AV236" s="12"/>
      <c r="AW236" s="12"/>
      <c r="AX236" s="12"/>
      <c r="AY236" s="12"/>
      <c r="AZ236" s="12"/>
      <c r="BA236" s="12"/>
      <c r="BB236" s="28"/>
      <c r="BC236" s="28"/>
      <c r="BD236" s="28"/>
      <c r="BE236" s="28"/>
      <c r="BF236" s="28"/>
      <c r="BG236" s="28"/>
      <c r="BH236" s="28"/>
    </row>
    <row r="237" ht="12.75" customHeight="1">
      <c r="A237" s="21" t="s">
        <v>189</v>
      </c>
      <c r="B237" s="12" t="s">
        <v>190</v>
      </c>
      <c r="C237" s="23" t="s">
        <v>191</v>
      </c>
      <c r="D237" s="34" t="s">
        <v>94</v>
      </c>
      <c r="E237" s="12" t="s">
        <v>192</v>
      </c>
      <c r="F237" s="22">
        <v>400.0</v>
      </c>
      <c r="G237" s="12" t="s">
        <v>96</v>
      </c>
      <c r="H237" s="24">
        <v>6.84</v>
      </c>
      <c r="I237" s="24">
        <v>563.47</v>
      </c>
      <c r="J237" s="24">
        <v>3.91</v>
      </c>
      <c r="K237" s="24">
        <v>2.97</v>
      </c>
      <c r="L237" s="24"/>
      <c r="M237" s="24">
        <v>0.02</v>
      </c>
      <c r="N237" s="24">
        <v>16.02</v>
      </c>
      <c r="O237" s="37">
        <v>1024.63171</v>
      </c>
      <c r="P237" s="24"/>
      <c r="Q237" s="26"/>
      <c r="R237" s="22"/>
      <c r="S237" s="22"/>
      <c r="T237" s="22"/>
      <c r="U237" s="22"/>
      <c r="V237" s="22"/>
      <c r="W237" s="35">
        <v>409.254</v>
      </c>
      <c r="X237" s="35">
        <v>5.656</v>
      </c>
      <c r="Y237" s="35">
        <v>31.673</v>
      </c>
      <c r="Z237" s="35">
        <v>0.208</v>
      </c>
      <c r="AA237" s="35">
        <v>24.95</v>
      </c>
      <c r="AB237" s="35">
        <v>0.191</v>
      </c>
      <c r="AC237" s="35">
        <v>1960.304</v>
      </c>
      <c r="AD237" s="35">
        <v>29.72</v>
      </c>
      <c r="AE237" s="35">
        <v>8.108</v>
      </c>
      <c r="AF237" s="35">
        <v>0.063</v>
      </c>
      <c r="AG237" s="36">
        <v>1738.101</v>
      </c>
      <c r="AH237" s="36">
        <v>46.827</v>
      </c>
      <c r="AI237" s="36">
        <v>160.492</v>
      </c>
      <c r="AJ237" s="36">
        <v>16.267</v>
      </c>
      <c r="AK237" s="36">
        <v>1565.027</v>
      </c>
      <c r="AL237" s="36">
        <v>58.087</v>
      </c>
      <c r="AM237" s="36">
        <v>450.448</v>
      </c>
      <c r="AN237" s="36">
        <v>82.573</v>
      </c>
      <c r="AO237" s="36">
        <v>2.595</v>
      </c>
      <c r="AP237" s="36">
        <v>0.263</v>
      </c>
      <c r="AQ237" s="36">
        <v>3.841</v>
      </c>
      <c r="AR237" s="28"/>
      <c r="AS237" s="12">
        <f t="shared" ref="AS237:AS247" si="123">H237/2520</f>
        <v>0.002714285714</v>
      </c>
      <c r="AT237" s="12">
        <f t="shared" ref="AT237:AT298" si="124">I237/40500</f>
        <v>0.01391283951</v>
      </c>
      <c r="AU237" s="12">
        <f t="shared" ref="AU237:AU360" si="125">J237/5130</f>
        <v>0.0007621832359</v>
      </c>
      <c r="AV237" s="12">
        <f t="shared" ref="AV237:AV263" si="126">K237/0.53</f>
        <v>5.603773585</v>
      </c>
      <c r="AW237" s="12"/>
      <c r="AX237" s="12">
        <f t="shared" ref="AX237:AX241" si="127">M237/0.06</f>
        <v>0.3333333333</v>
      </c>
      <c r="AY237" s="12">
        <f t="shared" ref="AY237:AY251" si="128">N237/10.6</f>
        <v>1.511320755</v>
      </c>
      <c r="AZ237" s="12">
        <f t="shared" ref="AZ237:AZ250" si="129">O237/1300</f>
        <v>0.7881782385</v>
      </c>
      <c r="BA237" s="12"/>
      <c r="BB237" s="28"/>
      <c r="BC237" s="12">
        <v>2.9676359510763066</v>
      </c>
      <c r="BD237" s="12">
        <v>0.43367307158224633</v>
      </c>
      <c r="BE237" s="28"/>
      <c r="BF237" s="28"/>
      <c r="BG237" s="28"/>
      <c r="BH237" s="28"/>
    </row>
    <row r="238" ht="12.75" customHeight="1">
      <c r="A238" s="21" t="s">
        <v>189</v>
      </c>
      <c r="B238" s="12" t="s">
        <v>193</v>
      </c>
      <c r="C238" s="26">
        <v>10.7</v>
      </c>
      <c r="D238" s="34" t="s">
        <v>94</v>
      </c>
      <c r="E238" s="12" t="s">
        <v>192</v>
      </c>
      <c r="F238" s="22">
        <v>400.0</v>
      </c>
      <c r="G238" s="12" t="s">
        <v>96</v>
      </c>
      <c r="H238" s="24">
        <v>7.35</v>
      </c>
      <c r="I238" s="24">
        <v>587.47</v>
      </c>
      <c r="J238" s="24">
        <v>3.96</v>
      </c>
      <c r="K238" s="24">
        <v>3.32</v>
      </c>
      <c r="L238" s="24"/>
      <c r="M238" s="24">
        <v>0.03</v>
      </c>
      <c r="N238" s="24">
        <v>16.59</v>
      </c>
      <c r="O238" s="37">
        <v>791.877206</v>
      </c>
      <c r="P238" s="24"/>
      <c r="Q238" s="26"/>
      <c r="R238" s="22"/>
      <c r="S238" s="22"/>
      <c r="T238" s="22"/>
      <c r="U238" s="22"/>
      <c r="V238" s="22"/>
      <c r="W238" s="35">
        <v>409.254</v>
      </c>
      <c r="X238" s="35">
        <v>5.656</v>
      </c>
      <c r="Y238" s="35">
        <v>31.673</v>
      </c>
      <c r="Z238" s="35">
        <v>0.208</v>
      </c>
      <c r="AA238" s="35">
        <v>24.95</v>
      </c>
      <c r="AB238" s="35">
        <v>0.191</v>
      </c>
      <c r="AC238" s="35">
        <v>1960.304</v>
      </c>
      <c r="AD238" s="35">
        <v>29.72</v>
      </c>
      <c r="AE238" s="35">
        <v>8.108</v>
      </c>
      <c r="AF238" s="35">
        <v>0.063</v>
      </c>
      <c r="AG238" s="36">
        <v>1738.101</v>
      </c>
      <c r="AH238" s="36">
        <v>46.827</v>
      </c>
      <c r="AI238" s="36">
        <v>160.492</v>
      </c>
      <c r="AJ238" s="36">
        <v>16.267</v>
      </c>
      <c r="AK238" s="36">
        <v>1565.027</v>
      </c>
      <c r="AL238" s="36">
        <v>58.087</v>
      </c>
      <c r="AM238" s="36">
        <v>450.448</v>
      </c>
      <c r="AN238" s="36">
        <v>82.573</v>
      </c>
      <c r="AO238" s="36">
        <v>2.595</v>
      </c>
      <c r="AP238" s="36">
        <v>0.263</v>
      </c>
      <c r="AQ238" s="36">
        <v>3.841</v>
      </c>
      <c r="AR238" s="28"/>
      <c r="AS238" s="12">
        <f t="shared" si="123"/>
        <v>0.002916666667</v>
      </c>
      <c r="AT238" s="12">
        <f t="shared" si="124"/>
        <v>0.0145054321</v>
      </c>
      <c r="AU238" s="12">
        <f t="shared" si="125"/>
        <v>0.0007719298246</v>
      </c>
      <c r="AV238" s="12">
        <f t="shared" si="126"/>
        <v>6.264150943</v>
      </c>
      <c r="AW238" s="12"/>
      <c r="AX238" s="12">
        <f t="shared" si="127"/>
        <v>0.5</v>
      </c>
      <c r="AY238" s="12">
        <f t="shared" si="128"/>
        <v>1.56509434</v>
      </c>
      <c r="AZ238" s="12">
        <f t="shared" si="129"/>
        <v>0.6091363123</v>
      </c>
      <c r="BA238" s="12"/>
      <c r="BB238" s="28"/>
      <c r="BC238" s="12">
        <v>3.0940472042588802</v>
      </c>
      <c r="BD238" s="12">
        <v>0.4521460774879623</v>
      </c>
      <c r="BE238" s="28"/>
      <c r="BF238" s="28"/>
      <c r="BG238" s="28"/>
      <c r="BH238" s="28"/>
    </row>
    <row r="239" ht="12.75" customHeight="1">
      <c r="A239" s="21" t="s">
        <v>189</v>
      </c>
      <c r="B239" s="12" t="s">
        <v>194</v>
      </c>
      <c r="C239" s="26">
        <v>11.5</v>
      </c>
      <c r="D239" s="34" t="s">
        <v>94</v>
      </c>
      <c r="E239" s="12" t="s">
        <v>192</v>
      </c>
      <c r="F239" s="22">
        <v>400.0</v>
      </c>
      <c r="G239" s="12" t="s">
        <v>96</v>
      </c>
      <c r="H239" s="24">
        <v>7.84</v>
      </c>
      <c r="I239" s="24">
        <v>610.02</v>
      </c>
      <c r="J239" s="24">
        <v>3.94</v>
      </c>
      <c r="K239" s="24">
        <v>1.1</v>
      </c>
      <c r="L239" s="24"/>
      <c r="M239" s="24">
        <v>0.06</v>
      </c>
      <c r="N239" s="24">
        <v>13.84</v>
      </c>
      <c r="O239" s="37">
        <v>1077.0878</v>
      </c>
      <c r="P239" s="24"/>
      <c r="Q239" s="26"/>
      <c r="R239" s="22"/>
      <c r="S239" s="22"/>
      <c r="T239" s="22"/>
      <c r="U239" s="22"/>
      <c r="V239" s="22"/>
      <c r="W239" s="35">
        <v>409.254</v>
      </c>
      <c r="X239" s="35">
        <v>5.656</v>
      </c>
      <c r="Y239" s="35">
        <v>31.673</v>
      </c>
      <c r="Z239" s="35">
        <v>0.208</v>
      </c>
      <c r="AA239" s="35">
        <v>24.95</v>
      </c>
      <c r="AB239" s="35">
        <v>0.191</v>
      </c>
      <c r="AC239" s="35">
        <v>1960.304</v>
      </c>
      <c r="AD239" s="35">
        <v>29.72</v>
      </c>
      <c r="AE239" s="35">
        <v>8.108</v>
      </c>
      <c r="AF239" s="35">
        <v>0.063</v>
      </c>
      <c r="AG239" s="36">
        <v>1738.101</v>
      </c>
      <c r="AH239" s="36">
        <v>46.827</v>
      </c>
      <c r="AI239" s="36">
        <v>160.492</v>
      </c>
      <c r="AJ239" s="36">
        <v>16.267</v>
      </c>
      <c r="AK239" s="36">
        <v>1565.027</v>
      </c>
      <c r="AL239" s="36">
        <v>58.087</v>
      </c>
      <c r="AM239" s="36">
        <v>450.448</v>
      </c>
      <c r="AN239" s="36">
        <v>82.573</v>
      </c>
      <c r="AO239" s="36">
        <v>2.595</v>
      </c>
      <c r="AP239" s="36">
        <v>0.263</v>
      </c>
      <c r="AQ239" s="36">
        <v>3.841</v>
      </c>
      <c r="AR239" s="28"/>
      <c r="AS239" s="12">
        <f t="shared" si="123"/>
        <v>0.003111111111</v>
      </c>
      <c r="AT239" s="12">
        <f t="shared" si="124"/>
        <v>0.01506222222</v>
      </c>
      <c r="AU239" s="12">
        <f t="shared" si="125"/>
        <v>0.0007680311891</v>
      </c>
      <c r="AV239" s="12">
        <f t="shared" si="126"/>
        <v>2.075471698</v>
      </c>
      <c r="AW239" s="12"/>
      <c r="AX239" s="12">
        <f t="shared" si="127"/>
        <v>1</v>
      </c>
      <c r="AY239" s="12">
        <f t="shared" si="128"/>
        <v>1.305660377</v>
      </c>
      <c r="AZ239" s="12">
        <f t="shared" si="129"/>
        <v>0.8285290769</v>
      </c>
      <c r="BA239" s="12"/>
      <c r="BB239" s="28"/>
      <c r="BC239" s="12">
        <v>3.212820067575041</v>
      </c>
      <c r="BD239" s="12">
        <v>0.46950285348882476</v>
      </c>
      <c r="BE239" s="28"/>
      <c r="BF239" s="28"/>
      <c r="BG239" s="28"/>
      <c r="BH239" s="28"/>
    </row>
    <row r="240" ht="12.75" customHeight="1">
      <c r="A240" s="21" t="s">
        <v>189</v>
      </c>
      <c r="B240" s="12" t="s">
        <v>195</v>
      </c>
      <c r="C240" s="26">
        <v>10.3</v>
      </c>
      <c r="D240" s="34" t="s">
        <v>94</v>
      </c>
      <c r="E240" s="12" t="s">
        <v>192</v>
      </c>
      <c r="F240" s="22">
        <v>400.0</v>
      </c>
      <c r="G240" s="12" t="s">
        <v>96</v>
      </c>
      <c r="H240" s="24">
        <v>7.74</v>
      </c>
      <c r="I240" s="24">
        <v>514.6</v>
      </c>
      <c r="J240" s="24">
        <v>4.54</v>
      </c>
      <c r="K240" s="24">
        <v>1.44</v>
      </c>
      <c r="L240" s="24"/>
      <c r="M240" s="29">
        <v>0.48</v>
      </c>
      <c r="N240" s="24">
        <v>16.72</v>
      </c>
      <c r="O240" s="37">
        <v>848.565384</v>
      </c>
      <c r="P240" s="24"/>
      <c r="Q240" s="26"/>
      <c r="R240" s="22"/>
      <c r="S240" s="22"/>
      <c r="T240" s="22"/>
      <c r="U240" s="22"/>
      <c r="V240" s="22"/>
      <c r="W240" s="35">
        <v>409.254</v>
      </c>
      <c r="X240" s="35">
        <v>5.656</v>
      </c>
      <c r="Y240" s="35">
        <v>31.673</v>
      </c>
      <c r="Z240" s="35">
        <v>0.208</v>
      </c>
      <c r="AA240" s="35">
        <v>24.95</v>
      </c>
      <c r="AB240" s="35">
        <v>0.191</v>
      </c>
      <c r="AC240" s="35">
        <v>1960.304</v>
      </c>
      <c r="AD240" s="35">
        <v>29.72</v>
      </c>
      <c r="AE240" s="35">
        <v>8.108</v>
      </c>
      <c r="AF240" s="35">
        <v>0.063</v>
      </c>
      <c r="AG240" s="36">
        <v>1738.101</v>
      </c>
      <c r="AH240" s="36">
        <v>46.827</v>
      </c>
      <c r="AI240" s="36">
        <v>160.492</v>
      </c>
      <c r="AJ240" s="36">
        <v>16.267</v>
      </c>
      <c r="AK240" s="36">
        <v>1565.027</v>
      </c>
      <c r="AL240" s="36">
        <v>58.087</v>
      </c>
      <c r="AM240" s="36">
        <v>450.448</v>
      </c>
      <c r="AN240" s="36">
        <v>82.573</v>
      </c>
      <c r="AO240" s="36">
        <v>2.595</v>
      </c>
      <c r="AP240" s="36">
        <v>0.263</v>
      </c>
      <c r="AQ240" s="36">
        <v>3.841</v>
      </c>
      <c r="AR240" s="28"/>
      <c r="AS240" s="12">
        <f t="shared" si="123"/>
        <v>0.003071428571</v>
      </c>
      <c r="AT240" s="12">
        <f t="shared" si="124"/>
        <v>0.01270617284</v>
      </c>
      <c r="AU240" s="12">
        <f t="shared" si="125"/>
        <v>0.0008849902534</v>
      </c>
      <c r="AV240" s="12">
        <f t="shared" si="126"/>
        <v>2.716981132</v>
      </c>
      <c r="AW240" s="12"/>
      <c r="AX240" s="12">
        <f t="shared" si="127"/>
        <v>8</v>
      </c>
      <c r="AY240" s="12">
        <f t="shared" si="128"/>
        <v>1.577358491</v>
      </c>
      <c r="AZ240" s="12">
        <f t="shared" si="129"/>
        <v>0.6527426031</v>
      </c>
      <c r="BA240" s="12"/>
      <c r="BB240" s="28"/>
      <c r="BC240" s="12">
        <v>2.7102684872409566</v>
      </c>
      <c r="BD240" s="12">
        <v>0.3960628860989734</v>
      </c>
      <c r="BE240" s="28"/>
      <c r="BF240" s="28"/>
      <c r="BG240" s="28"/>
      <c r="BH240" s="28"/>
    </row>
    <row r="241" ht="12.75" customHeight="1">
      <c r="A241" s="21" t="s">
        <v>189</v>
      </c>
      <c r="B241" s="12" t="s">
        <v>196</v>
      </c>
      <c r="C241" s="26">
        <v>13.0</v>
      </c>
      <c r="D241" s="34" t="s">
        <v>94</v>
      </c>
      <c r="E241" s="12" t="s">
        <v>192</v>
      </c>
      <c r="F241" s="22">
        <v>400.0</v>
      </c>
      <c r="G241" s="12" t="s">
        <v>96</v>
      </c>
      <c r="H241" s="24">
        <v>7.88</v>
      </c>
      <c r="I241" s="24">
        <v>600.92</v>
      </c>
      <c r="J241" s="24">
        <v>3.45</v>
      </c>
      <c r="K241" s="24">
        <v>1.91</v>
      </c>
      <c r="L241" s="24"/>
      <c r="M241" s="24">
        <v>0.03</v>
      </c>
      <c r="N241" s="24">
        <v>13.73</v>
      </c>
      <c r="O241" s="37">
        <v>875.415161</v>
      </c>
      <c r="P241" s="24"/>
      <c r="Q241" s="26"/>
      <c r="R241" s="22"/>
      <c r="S241" s="22"/>
      <c r="T241" s="22"/>
      <c r="U241" s="22"/>
      <c r="V241" s="22"/>
      <c r="W241" s="35">
        <v>409.254</v>
      </c>
      <c r="X241" s="35">
        <v>5.656</v>
      </c>
      <c r="Y241" s="35">
        <v>31.673</v>
      </c>
      <c r="Z241" s="35">
        <v>0.208</v>
      </c>
      <c r="AA241" s="35">
        <v>24.95</v>
      </c>
      <c r="AB241" s="35">
        <v>0.191</v>
      </c>
      <c r="AC241" s="35">
        <v>1960.304</v>
      </c>
      <c r="AD241" s="35">
        <v>29.72</v>
      </c>
      <c r="AE241" s="35">
        <v>8.108</v>
      </c>
      <c r="AF241" s="35">
        <v>0.063</v>
      </c>
      <c r="AG241" s="36">
        <v>1738.101</v>
      </c>
      <c r="AH241" s="36">
        <v>46.827</v>
      </c>
      <c r="AI241" s="36">
        <v>160.492</v>
      </c>
      <c r="AJ241" s="36">
        <v>16.267</v>
      </c>
      <c r="AK241" s="36">
        <v>1565.027</v>
      </c>
      <c r="AL241" s="36">
        <v>58.087</v>
      </c>
      <c r="AM241" s="36">
        <v>450.448</v>
      </c>
      <c r="AN241" s="36">
        <v>82.573</v>
      </c>
      <c r="AO241" s="36">
        <v>2.595</v>
      </c>
      <c r="AP241" s="36">
        <v>0.263</v>
      </c>
      <c r="AQ241" s="36">
        <v>3.841</v>
      </c>
      <c r="AR241" s="28"/>
      <c r="AS241" s="12">
        <f t="shared" si="123"/>
        <v>0.003126984127</v>
      </c>
      <c r="AT241" s="12">
        <f t="shared" si="124"/>
        <v>0.01483753086</v>
      </c>
      <c r="AU241" s="12">
        <f t="shared" si="125"/>
        <v>0.0006725146199</v>
      </c>
      <c r="AV241" s="12">
        <f t="shared" si="126"/>
        <v>3.603773585</v>
      </c>
      <c r="AW241" s="12"/>
      <c r="AX241" s="12">
        <f t="shared" si="127"/>
        <v>0.5</v>
      </c>
      <c r="AY241" s="12">
        <f t="shared" si="128"/>
        <v>1.295283019</v>
      </c>
      <c r="AZ241" s="12">
        <f t="shared" si="129"/>
        <v>0.6733962777</v>
      </c>
      <c r="BA241" s="12"/>
      <c r="BB241" s="28"/>
      <c r="BC241" s="12">
        <v>3.1648998055086732</v>
      </c>
      <c r="BD241" s="12">
        <v>0.4625000648773002</v>
      </c>
      <c r="BE241" s="28"/>
      <c r="BF241" s="28"/>
      <c r="BG241" s="28"/>
      <c r="BH241" s="28"/>
    </row>
    <row r="242" ht="12.75" customHeight="1">
      <c r="A242" s="21" t="s">
        <v>189</v>
      </c>
      <c r="B242" s="12" t="s">
        <v>197</v>
      </c>
      <c r="C242" s="26">
        <v>9.8</v>
      </c>
      <c r="D242" s="34" t="s">
        <v>94</v>
      </c>
      <c r="E242" s="12" t="s">
        <v>192</v>
      </c>
      <c r="F242" s="22">
        <v>400.0</v>
      </c>
      <c r="G242" s="12" t="s">
        <v>96</v>
      </c>
      <c r="H242" s="24">
        <v>6.94</v>
      </c>
      <c r="I242" s="24">
        <v>515.23</v>
      </c>
      <c r="J242" s="24">
        <v>4.56</v>
      </c>
      <c r="K242" s="24">
        <v>2.8</v>
      </c>
      <c r="L242" s="24"/>
      <c r="M242" s="29"/>
      <c r="N242" s="24">
        <v>16.23</v>
      </c>
      <c r="O242" s="37">
        <v>756.547643</v>
      </c>
      <c r="P242" s="24"/>
      <c r="Q242" s="26"/>
      <c r="R242" s="22"/>
      <c r="S242" s="22"/>
      <c r="T242" s="22"/>
      <c r="U242" s="22"/>
      <c r="V242" s="22"/>
      <c r="W242" s="35">
        <v>409.254</v>
      </c>
      <c r="X242" s="35">
        <v>5.656</v>
      </c>
      <c r="Y242" s="35">
        <v>31.673</v>
      </c>
      <c r="Z242" s="35">
        <v>0.208</v>
      </c>
      <c r="AA242" s="35">
        <v>24.95</v>
      </c>
      <c r="AB242" s="35">
        <v>0.191</v>
      </c>
      <c r="AC242" s="35">
        <v>1960.304</v>
      </c>
      <c r="AD242" s="35">
        <v>29.72</v>
      </c>
      <c r="AE242" s="35">
        <v>8.108</v>
      </c>
      <c r="AF242" s="35">
        <v>0.063</v>
      </c>
      <c r="AG242" s="36">
        <v>1738.101</v>
      </c>
      <c r="AH242" s="36">
        <v>46.827</v>
      </c>
      <c r="AI242" s="36">
        <v>160.492</v>
      </c>
      <c r="AJ242" s="36">
        <v>16.267</v>
      </c>
      <c r="AK242" s="36">
        <v>1565.027</v>
      </c>
      <c r="AL242" s="36">
        <v>58.087</v>
      </c>
      <c r="AM242" s="36">
        <v>450.448</v>
      </c>
      <c r="AN242" s="36">
        <v>82.573</v>
      </c>
      <c r="AO242" s="36">
        <v>2.595</v>
      </c>
      <c r="AP242" s="36">
        <v>0.263</v>
      </c>
      <c r="AQ242" s="36">
        <v>3.841</v>
      </c>
      <c r="AR242" s="28"/>
      <c r="AS242" s="12">
        <f t="shared" si="123"/>
        <v>0.002753968254</v>
      </c>
      <c r="AT242" s="12">
        <f t="shared" si="124"/>
        <v>0.0127217284</v>
      </c>
      <c r="AU242" s="12">
        <f t="shared" si="125"/>
        <v>0.0008888888889</v>
      </c>
      <c r="AV242" s="12">
        <f t="shared" si="126"/>
        <v>5.283018868</v>
      </c>
      <c r="AW242" s="12"/>
      <c r="AX242" s="12"/>
      <c r="AY242" s="12">
        <f t="shared" si="128"/>
        <v>1.531132075</v>
      </c>
      <c r="AZ242" s="12">
        <f t="shared" si="129"/>
        <v>0.5819597254</v>
      </c>
      <c r="BA242" s="12"/>
      <c r="BB242" s="28"/>
      <c r="BC242" s="12">
        <v>2.7136104994023427</v>
      </c>
      <c r="BD242" s="12">
        <v>0.3965512683342567</v>
      </c>
      <c r="BE242" s="28"/>
      <c r="BF242" s="28"/>
      <c r="BG242" s="28"/>
      <c r="BH242" s="28"/>
    </row>
    <row r="243" ht="12.75" customHeight="1">
      <c r="A243" s="21" t="s">
        <v>189</v>
      </c>
      <c r="B243" s="12" t="s">
        <v>179</v>
      </c>
      <c r="C243" s="26">
        <v>11.9</v>
      </c>
      <c r="D243" s="34" t="s">
        <v>94</v>
      </c>
      <c r="E243" s="12" t="s">
        <v>192</v>
      </c>
      <c r="F243" s="22">
        <v>400.0</v>
      </c>
      <c r="G243" s="12" t="s">
        <v>96</v>
      </c>
      <c r="H243" s="24">
        <v>7.06</v>
      </c>
      <c r="I243" s="24">
        <v>572.32</v>
      </c>
      <c r="J243" s="24">
        <v>3.87</v>
      </c>
      <c r="K243" s="24">
        <v>1.91</v>
      </c>
      <c r="L243" s="24"/>
      <c r="M243" s="24">
        <v>0.03</v>
      </c>
      <c r="N243" s="24">
        <v>14.5</v>
      </c>
      <c r="O243" s="37">
        <v>910.546794</v>
      </c>
      <c r="P243" s="24"/>
      <c r="Q243" s="26"/>
      <c r="R243" s="22"/>
      <c r="S243" s="22"/>
      <c r="T243" s="22"/>
      <c r="U243" s="22"/>
      <c r="V243" s="22"/>
      <c r="W243" s="35">
        <v>409.254</v>
      </c>
      <c r="X243" s="35">
        <v>5.656</v>
      </c>
      <c r="Y243" s="35">
        <v>31.673</v>
      </c>
      <c r="Z243" s="35">
        <v>0.208</v>
      </c>
      <c r="AA243" s="35">
        <v>24.95</v>
      </c>
      <c r="AB243" s="35">
        <v>0.191</v>
      </c>
      <c r="AC243" s="35">
        <v>1960.304</v>
      </c>
      <c r="AD243" s="35">
        <v>29.72</v>
      </c>
      <c r="AE243" s="35">
        <v>8.108</v>
      </c>
      <c r="AF243" s="35">
        <v>0.063</v>
      </c>
      <c r="AG243" s="36">
        <v>1738.101</v>
      </c>
      <c r="AH243" s="36">
        <v>46.827</v>
      </c>
      <c r="AI243" s="36">
        <v>160.492</v>
      </c>
      <c r="AJ243" s="36">
        <v>16.267</v>
      </c>
      <c r="AK243" s="36">
        <v>1565.027</v>
      </c>
      <c r="AL243" s="36">
        <v>58.087</v>
      </c>
      <c r="AM243" s="36">
        <v>450.448</v>
      </c>
      <c r="AN243" s="36">
        <v>82.573</v>
      </c>
      <c r="AO243" s="36">
        <v>2.595</v>
      </c>
      <c r="AP243" s="36">
        <v>0.263</v>
      </c>
      <c r="AQ243" s="36">
        <v>3.841</v>
      </c>
      <c r="AR243" s="28"/>
      <c r="AS243" s="12">
        <f t="shared" si="123"/>
        <v>0.002801587302</v>
      </c>
      <c r="AT243" s="12">
        <f t="shared" si="124"/>
        <v>0.01413135802</v>
      </c>
      <c r="AU243" s="12">
        <f t="shared" si="125"/>
        <v>0.0007543859649</v>
      </c>
      <c r="AV243" s="12">
        <f t="shared" si="126"/>
        <v>3.603773585</v>
      </c>
      <c r="AW243" s="12"/>
      <c r="AX243" s="12">
        <f t="shared" ref="AX243:AX244" si="130">M243/0.06</f>
        <v>0.5</v>
      </c>
      <c r="AY243" s="12">
        <f t="shared" si="128"/>
        <v>1.367924528</v>
      </c>
      <c r="AZ243" s="12">
        <f t="shared" si="129"/>
        <v>0.7004206108</v>
      </c>
      <c r="BA243" s="12"/>
      <c r="BB243" s="28"/>
      <c r="BC243" s="12">
        <v>3.0142802760340874</v>
      </c>
      <c r="BD243" s="12">
        <v>0.4404894021597839</v>
      </c>
      <c r="BE243" s="28"/>
      <c r="BF243" s="28"/>
      <c r="BG243" s="28"/>
      <c r="BH243" s="28"/>
    </row>
    <row r="244" ht="12.75" customHeight="1">
      <c r="A244" s="21" t="s">
        <v>189</v>
      </c>
      <c r="B244" s="12" t="s">
        <v>198</v>
      </c>
      <c r="C244" s="26">
        <v>13.5</v>
      </c>
      <c r="D244" s="34" t="s">
        <v>94</v>
      </c>
      <c r="E244" s="12" t="s">
        <v>192</v>
      </c>
      <c r="F244" s="22">
        <v>400.0</v>
      </c>
      <c r="G244" s="12" t="s">
        <v>96</v>
      </c>
      <c r="H244" s="24">
        <v>6.62</v>
      </c>
      <c r="I244" s="24">
        <v>564.13</v>
      </c>
      <c r="J244" s="24">
        <v>4.12</v>
      </c>
      <c r="K244" s="24">
        <v>1.85</v>
      </c>
      <c r="L244" s="24"/>
      <c r="M244" s="24">
        <v>0.02</v>
      </c>
      <c r="N244" s="24">
        <v>18.16</v>
      </c>
      <c r="O244" s="37">
        <v>928.733411</v>
      </c>
      <c r="P244" s="24"/>
      <c r="Q244" s="26"/>
      <c r="R244" s="22"/>
      <c r="S244" s="22"/>
      <c r="T244" s="22"/>
      <c r="U244" s="22"/>
      <c r="V244" s="22"/>
      <c r="W244" s="35">
        <v>409.254</v>
      </c>
      <c r="X244" s="35">
        <v>5.656</v>
      </c>
      <c r="Y244" s="35">
        <v>31.673</v>
      </c>
      <c r="Z244" s="35">
        <v>0.208</v>
      </c>
      <c r="AA244" s="35">
        <v>24.95</v>
      </c>
      <c r="AB244" s="35">
        <v>0.191</v>
      </c>
      <c r="AC244" s="35">
        <v>1960.304</v>
      </c>
      <c r="AD244" s="35">
        <v>29.72</v>
      </c>
      <c r="AE244" s="35">
        <v>8.108</v>
      </c>
      <c r="AF244" s="35">
        <v>0.063</v>
      </c>
      <c r="AG244" s="36">
        <v>1738.101</v>
      </c>
      <c r="AH244" s="36">
        <v>46.827</v>
      </c>
      <c r="AI244" s="36">
        <v>160.492</v>
      </c>
      <c r="AJ244" s="36">
        <v>16.267</v>
      </c>
      <c r="AK244" s="36">
        <v>1565.027</v>
      </c>
      <c r="AL244" s="36">
        <v>58.087</v>
      </c>
      <c r="AM244" s="36">
        <v>450.448</v>
      </c>
      <c r="AN244" s="36">
        <v>82.573</v>
      </c>
      <c r="AO244" s="36">
        <v>2.595</v>
      </c>
      <c r="AP244" s="36">
        <v>0.263</v>
      </c>
      <c r="AQ244" s="36">
        <v>3.841</v>
      </c>
      <c r="AR244" s="28"/>
      <c r="AS244" s="12">
        <f t="shared" si="123"/>
        <v>0.002626984127</v>
      </c>
      <c r="AT244" s="12">
        <f t="shared" si="124"/>
        <v>0.0139291358</v>
      </c>
      <c r="AU244" s="12">
        <f t="shared" si="125"/>
        <v>0.0008031189084</v>
      </c>
      <c r="AV244" s="12">
        <f t="shared" si="126"/>
        <v>3.490566038</v>
      </c>
      <c r="AW244" s="12"/>
      <c r="AX244" s="12">
        <f t="shared" si="130"/>
        <v>0.3333333333</v>
      </c>
      <c r="AY244" s="12">
        <f t="shared" si="128"/>
        <v>1.713207547</v>
      </c>
      <c r="AZ244" s="12">
        <f t="shared" si="129"/>
        <v>0.7144103162</v>
      </c>
      <c r="BA244" s="12"/>
      <c r="BB244" s="28"/>
      <c r="BC244" s="12">
        <v>2.971137535035764</v>
      </c>
      <c r="BD244" s="12">
        <v>0.434184772712754</v>
      </c>
      <c r="BE244" s="28"/>
      <c r="BF244" s="28"/>
      <c r="BG244" s="28"/>
      <c r="BH244" s="28"/>
    </row>
    <row r="245" ht="12.75" customHeight="1">
      <c r="A245" s="21" t="s">
        <v>189</v>
      </c>
      <c r="B245" s="12" t="s">
        <v>199</v>
      </c>
      <c r="C245" s="26">
        <v>11.3</v>
      </c>
      <c r="D245" s="34" t="s">
        <v>94</v>
      </c>
      <c r="E245" s="12" t="s">
        <v>192</v>
      </c>
      <c r="F245" s="22">
        <v>400.0</v>
      </c>
      <c r="G245" s="12" t="s">
        <v>96</v>
      </c>
      <c r="H245" s="24">
        <v>6.97</v>
      </c>
      <c r="I245" s="24">
        <v>565.0</v>
      </c>
      <c r="J245" s="24">
        <v>4.07</v>
      </c>
      <c r="K245" s="24">
        <v>1.82</v>
      </c>
      <c r="L245" s="24"/>
      <c r="M245" s="29"/>
      <c r="N245" s="24">
        <v>17.74</v>
      </c>
      <c r="O245" s="37">
        <v>1081.18581</v>
      </c>
      <c r="P245" s="24"/>
      <c r="Q245" s="26"/>
      <c r="R245" s="22"/>
      <c r="S245" s="22"/>
      <c r="T245" s="22"/>
      <c r="U245" s="22"/>
      <c r="V245" s="22"/>
      <c r="W245" s="35">
        <v>409.254</v>
      </c>
      <c r="X245" s="35">
        <v>5.656</v>
      </c>
      <c r="Y245" s="35">
        <v>31.673</v>
      </c>
      <c r="Z245" s="35">
        <v>0.208</v>
      </c>
      <c r="AA245" s="35">
        <v>24.95</v>
      </c>
      <c r="AB245" s="35">
        <v>0.191</v>
      </c>
      <c r="AC245" s="35">
        <v>1960.304</v>
      </c>
      <c r="AD245" s="35">
        <v>29.72</v>
      </c>
      <c r="AE245" s="35">
        <v>8.108</v>
      </c>
      <c r="AF245" s="35">
        <v>0.063</v>
      </c>
      <c r="AG245" s="36">
        <v>1738.101</v>
      </c>
      <c r="AH245" s="36">
        <v>46.827</v>
      </c>
      <c r="AI245" s="36">
        <v>160.492</v>
      </c>
      <c r="AJ245" s="36">
        <v>16.267</v>
      </c>
      <c r="AK245" s="36">
        <v>1565.027</v>
      </c>
      <c r="AL245" s="36">
        <v>58.087</v>
      </c>
      <c r="AM245" s="36">
        <v>450.448</v>
      </c>
      <c r="AN245" s="36">
        <v>82.573</v>
      </c>
      <c r="AO245" s="36">
        <v>2.595</v>
      </c>
      <c r="AP245" s="36">
        <v>0.263</v>
      </c>
      <c r="AQ245" s="36">
        <v>3.841</v>
      </c>
      <c r="AR245" s="28"/>
      <c r="AS245" s="12">
        <f t="shared" si="123"/>
        <v>0.002765873016</v>
      </c>
      <c r="AT245" s="12">
        <f t="shared" si="124"/>
        <v>0.01395061728</v>
      </c>
      <c r="AU245" s="12">
        <f t="shared" si="125"/>
        <v>0.0007933723197</v>
      </c>
      <c r="AV245" s="12">
        <f t="shared" si="126"/>
        <v>3.433962264</v>
      </c>
      <c r="AW245" s="12"/>
      <c r="AX245" s="12"/>
      <c r="AY245" s="12">
        <f t="shared" si="128"/>
        <v>1.673584906</v>
      </c>
      <c r="AZ245" s="12">
        <f t="shared" si="129"/>
        <v>0.8316813923</v>
      </c>
      <c r="BA245" s="12"/>
      <c r="BB245" s="28"/>
      <c r="BC245" s="12">
        <v>2.9757290873867355</v>
      </c>
      <c r="BD245" s="12">
        <v>0.434855755489686</v>
      </c>
      <c r="BE245" s="28"/>
      <c r="BF245" s="28"/>
      <c r="BG245" s="28"/>
      <c r="BH245" s="28"/>
    </row>
    <row r="246" ht="12.75" customHeight="1">
      <c r="A246" s="21" t="s">
        <v>189</v>
      </c>
      <c r="B246" s="12" t="s">
        <v>193</v>
      </c>
      <c r="C246" s="26">
        <v>10.7</v>
      </c>
      <c r="D246" s="34" t="s">
        <v>94</v>
      </c>
      <c r="E246" s="12" t="s">
        <v>192</v>
      </c>
      <c r="F246" s="22">
        <v>400.0</v>
      </c>
      <c r="G246" s="12" t="s">
        <v>96</v>
      </c>
      <c r="H246" s="24">
        <v>6.47</v>
      </c>
      <c r="I246" s="24">
        <v>577.72</v>
      </c>
      <c r="J246" s="24">
        <v>4.08</v>
      </c>
      <c r="K246" s="24">
        <v>2.21</v>
      </c>
      <c r="L246" s="24"/>
      <c r="M246" s="29"/>
      <c r="N246" s="24">
        <v>17.32</v>
      </c>
      <c r="O246" s="37">
        <v>902.640637</v>
      </c>
      <c r="P246" s="24"/>
      <c r="Q246" s="26"/>
      <c r="R246" s="22"/>
      <c r="S246" s="22"/>
      <c r="T246" s="22"/>
      <c r="U246" s="22"/>
      <c r="V246" s="22"/>
      <c r="W246" s="35">
        <v>409.254</v>
      </c>
      <c r="X246" s="35">
        <v>5.656</v>
      </c>
      <c r="Y246" s="35">
        <v>31.673</v>
      </c>
      <c r="Z246" s="35">
        <v>0.208</v>
      </c>
      <c r="AA246" s="35">
        <v>24.95</v>
      </c>
      <c r="AB246" s="35">
        <v>0.191</v>
      </c>
      <c r="AC246" s="35">
        <v>1960.304</v>
      </c>
      <c r="AD246" s="35">
        <v>29.72</v>
      </c>
      <c r="AE246" s="35">
        <v>8.108</v>
      </c>
      <c r="AF246" s="35">
        <v>0.063</v>
      </c>
      <c r="AG246" s="36">
        <v>1738.101</v>
      </c>
      <c r="AH246" s="36">
        <v>46.827</v>
      </c>
      <c r="AI246" s="36">
        <v>160.492</v>
      </c>
      <c r="AJ246" s="36">
        <v>16.267</v>
      </c>
      <c r="AK246" s="36">
        <v>1565.027</v>
      </c>
      <c r="AL246" s="36">
        <v>58.087</v>
      </c>
      <c r="AM246" s="36">
        <v>450.448</v>
      </c>
      <c r="AN246" s="36">
        <v>82.573</v>
      </c>
      <c r="AO246" s="36">
        <v>2.595</v>
      </c>
      <c r="AP246" s="36">
        <v>0.263</v>
      </c>
      <c r="AQ246" s="36">
        <v>3.841</v>
      </c>
      <c r="AR246" s="28"/>
      <c r="AS246" s="12">
        <f t="shared" si="123"/>
        <v>0.002567460317</v>
      </c>
      <c r="AT246" s="12">
        <f t="shared" si="124"/>
        <v>0.01426469136</v>
      </c>
      <c r="AU246" s="12">
        <f t="shared" si="125"/>
        <v>0.0007953216374</v>
      </c>
      <c r="AV246" s="12">
        <f t="shared" si="126"/>
        <v>4.169811321</v>
      </c>
      <c r="AW246" s="12"/>
      <c r="AX246" s="12"/>
      <c r="AY246" s="12">
        <f t="shared" si="128"/>
        <v>1.633962264</v>
      </c>
      <c r="AZ246" s="12">
        <f t="shared" si="129"/>
        <v>0.6943389515</v>
      </c>
      <c r="BA246" s="12"/>
      <c r="BB246" s="28"/>
      <c r="BC246" s="12">
        <v>3.042722066179328</v>
      </c>
      <c r="BD246" s="12">
        <v>0.4446457200831838</v>
      </c>
      <c r="BE246" s="28"/>
      <c r="BF246" s="28"/>
      <c r="BG246" s="28"/>
      <c r="BH246" s="28"/>
    </row>
    <row r="247" ht="12.75" customHeight="1">
      <c r="A247" s="21" t="s">
        <v>189</v>
      </c>
      <c r="B247" s="12" t="s">
        <v>200</v>
      </c>
      <c r="C247" s="26">
        <v>11.8</v>
      </c>
      <c r="D247" s="34" t="s">
        <v>94</v>
      </c>
      <c r="E247" s="12" t="s">
        <v>192</v>
      </c>
      <c r="F247" s="22">
        <v>400.0</v>
      </c>
      <c r="G247" s="12" t="s">
        <v>96</v>
      </c>
      <c r="H247" s="24">
        <v>6.48</v>
      </c>
      <c r="I247" s="24">
        <v>562.19</v>
      </c>
      <c r="J247" s="24">
        <v>4.01</v>
      </c>
      <c r="K247" s="24">
        <v>1.6</v>
      </c>
      <c r="L247" s="24"/>
      <c r="M247" s="24">
        <v>0.03</v>
      </c>
      <c r="N247" s="24">
        <v>15.55</v>
      </c>
      <c r="O247" s="37">
        <v>1065.99072</v>
      </c>
      <c r="P247" s="24"/>
      <c r="Q247" s="30">
        <v>24.04</v>
      </c>
      <c r="R247" s="31"/>
      <c r="S247" s="31">
        <v>8.51</v>
      </c>
      <c r="T247" s="31">
        <v>0.07</v>
      </c>
      <c r="U247" s="31">
        <v>0.4</v>
      </c>
      <c r="V247" s="31">
        <v>0.14</v>
      </c>
      <c r="W247" s="35">
        <v>409.254</v>
      </c>
      <c r="X247" s="35">
        <v>5.656</v>
      </c>
      <c r="Y247" s="35">
        <v>31.673</v>
      </c>
      <c r="Z247" s="35">
        <v>0.208</v>
      </c>
      <c r="AA247" s="35">
        <v>24.95</v>
      </c>
      <c r="AB247" s="35">
        <v>0.191</v>
      </c>
      <c r="AC247" s="35">
        <v>1960.304</v>
      </c>
      <c r="AD247" s="35">
        <v>29.72</v>
      </c>
      <c r="AE247" s="35">
        <v>8.108</v>
      </c>
      <c r="AF247" s="35">
        <v>0.063</v>
      </c>
      <c r="AG247" s="36">
        <v>1738.101</v>
      </c>
      <c r="AH247" s="36">
        <v>46.827</v>
      </c>
      <c r="AI247" s="36">
        <v>160.492</v>
      </c>
      <c r="AJ247" s="36">
        <v>16.267</v>
      </c>
      <c r="AK247" s="36">
        <v>1565.027</v>
      </c>
      <c r="AL247" s="36">
        <v>58.087</v>
      </c>
      <c r="AM247" s="36">
        <v>450.448</v>
      </c>
      <c r="AN247" s="36">
        <v>82.573</v>
      </c>
      <c r="AO247" s="36">
        <v>2.595</v>
      </c>
      <c r="AP247" s="36">
        <v>0.263</v>
      </c>
      <c r="AQ247" s="36">
        <v>3.841</v>
      </c>
      <c r="AR247" s="28"/>
      <c r="AS247" s="12">
        <f t="shared" si="123"/>
        <v>0.002571428571</v>
      </c>
      <c r="AT247" s="12">
        <f t="shared" si="124"/>
        <v>0.01388123457</v>
      </c>
      <c r="AU247" s="12">
        <f t="shared" si="125"/>
        <v>0.0007816764133</v>
      </c>
      <c r="AV247" s="12">
        <f t="shared" si="126"/>
        <v>3.018867925</v>
      </c>
      <c r="AW247" s="12"/>
      <c r="AX247" s="12">
        <f t="shared" ref="AX247:AX250" si="131">M247/0.06</f>
        <v>0.5</v>
      </c>
      <c r="AY247" s="12">
        <f t="shared" si="128"/>
        <v>1.466981132</v>
      </c>
      <c r="AZ247" s="12">
        <f t="shared" si="129"/>
        <v>0.8199928615</v>
      </c>
      <c r="BA247" s="12"/>
      <c r="BB247" s="28"/>
      <c r="BC247" s="12">
        <v>2.96088765668119</v>
      </c>
      <c r="BD247" s="12">
        <v>0.4326869150568107</v>
      </c>
      <c r="BE247" s="28"/>
      <c r="BF247" s="28"/>
      <c r="BG247" s="28"/>
      <c r="BH247" s="28"/>
    </row>
    <row r="248" ht="12.75" customHeight="1">
      <c r="A248" s="21" t="s">
        <v>189</v>
      </c>
      <c r="B248" s="12" t="s">
        <v>201</v>
      </c>
      <c r="C248" s="26">
        <v>12.1</v>
      </c>
      <c r="D248" s="34" t="s">
        <v>94</v>
      </c>
      <c r="E248" s="12" t="s">
        <v>192</v>
      </c>
      <c r="F248" s="22">
        <v>400.0</v>
      </c>
      <c r="G248" s="12" t="s">
        <v>96</v>
      </c>
      <c r="H248" s="29"/>
      <c r="I248" s="24">
        <v>591.32</v>
      </c>
      <c r="J248" s="24">
        <v>3.97</v>
      </c>
      <c r="K248" s="24">
        <v>1.93</v>
      </c>
      <c r="L248" s="24"/>
      <c r="M248" s="24">
        <v>0.02</v>
      </c>
      <c r="N248" s="24">
        <v>17.32</v>
      </c>
      <c r="O248" s="37">
        <v>987.669292</v>
      </c>
      <c r="P248" s="24"/>
      <c r="Q248" s="30">
        <v>23.98</v>
      </c>
      <c r="R248" s="31"/>
      <c r="S248" s="31">
        <v>8.51</v>
      </c>
      <c r="T248" s="31">
        <v>0.07</v>
      </c>
      <c r="U248" s="31">
        <v>0.4</v>
      </c>
      <c r="V248" s="31">
        <v>0.14</v>
      </c>
      <c r="W248" s="35">
        <v>409.254</v>
      </c>
      <c r="X248" s="35">
        <v>5.656</v>
      </c>
      <c r="Y248" s="35">
        <v>31.673</v>
      </c>
      <c r="Z248" s="35">
        <v>0.208</v>
      </c>
      <c r="AA248" s="35">
        <v>24.95</v>
      </c>
      <c r="AB248" s="35">
        <v>0.191</v>
      </c>
      <c r="AC248" s="35">
        <v>1960.304</v>
      </c>
      <c r="AD248" s="35">
        <v>29.72</v>
      </c>
      <c r="AE248" s="35">
        <v>8.108</v>
      </c>
      <c r="AF248" s="35">
        <v>0.063</v>
      </c>
      <c r="AG248" s="36">
        <v>1738.101</v>
      </c>
      <c r="AH248" s="36">
        <v>46.827</v>
      </c>
      <c r="AI248" s="36">
        <v>160.492</v>
      </c>
      <c r="AJ248" s="36">
        <v>16.267</v>
      </c>
      <c r="AK248" s="36">
        <v>1565.027</v>
      </c>
      <c r="AL248" s="36">
        <v>58.087</v>
      </c>
      <c r="AM248" s="36">
        <v>450.448</v>
      </c>
      <c r="AN248" s="36">
        <v>82.573</v>
      </c>
      <c r="AO248" s="36">
        <v>2.595</v>
      </c>
      <c r="AP248" s="36">
        <v>0.263</v>
      </c>
      <c r="AQ248" s="36">
        <v>3.841</v>
      </c>
      <c r="AR248" s="28"/>
      <c r="AS248" s="12"/>
      <c r="AT248" s="12">
        <f t="shared" si="124"/>
        <v>0.01460049383</v>
      </c>
      <c r="AU248" s="12">
        <f t="shared" si="125"/>
        <v>0.0007738791423</v>
      </c>
      <c r="AV248" s="12">
        <f t="shared" si="126"/>
        <v>3.641509434</v>
      </c>
      <c r="AW248" s="12"/>
      <c r="AX248" s="12">
        <f t="shared" si="131"/>
        <v>0.3333333333</v>
      </c>
      <c r="AY248" s="12">
        <f t="shared" si="128"/>
        <v>1.633962264</v>
      </c>
      <c r="AZ248" s="12">
        <f t="shared" si="129"/>
        <v>0.7597456092</v>
      </c>
      <c r="BA248" s="12"/>
      <c r="BB248" s="28"/>
      <c r="BC248" s="12">
        <v>3.114352402192118</v>
      </c>
      <c r="BD248" s="12">
        <v>0.45511336111100886</v>
      </c>
      <c r="BE248" s="28"/>
      <c r="BF248" s="28"/>
      <c r="BG248" s="28"/>
      <c r="BH248" s="28"/>
    </row>
    <row r="249" ht="12.75" customHeight="1">
      <c r="A249" s="21" t="s">
        <v>189</v>
      </c>
      <c r="B249" s="12" t="s">
        <v>202</v>
      </c>
      <c r="C249" s="26">
        <v>13.7</v>
      </c>
      <c r="D249" s="34" t="s">
        <v>94</v>
      </c>
      <c r="E249" s="12" t="s">
        <v>192</v>
      </c>
      <c r="F249" s="22">
        <v>400.0</v>
      </c>
      <c r="G249" s="12" t="s">
        <v>96</v>
      </c>
      <c r="H249" s="24">
        <v>6.82</v>
      </c>
      <c r="I249" s="24">
        <v>496.43</v>
      </c>
      <c r="J249" s="24">
        <v>4.31</v>
      </c>
      <c r="K249" s="24">
        <v>1.19</v>
      </c>
      <c r="L249" s="24"/>
      <c r="M249" s="24">
        <v>0.03</v>
      </c>
      <c r="N249" s="24">
        <v>15.33</v>
      </c>
      <c r="O249" s="37">
        <v>900.855347</v>
      </c>
      <c r="P249" s="24"/>
      <c r="Q249" s="30">
        <v>24.34</v>
      </c>
      <c r="R249" s="31"/>
      <c r="S249" s="31">
        <v>8.53</v>
      </c>
      <c r="T249" s="31">
        <v>0.07</v>
      </c>
      <c r="U249" s="31">
        <v>0.42</v>
      </c>
      <c r="V249" s="31">
        <v>0.14</v>
      </c>
      <c r="W249" s="35">
        <v>409.254</v>
      </c>
      <c r="X249" s="35">
        <v>5.656</v>
      </c>
      <c r="Y249" s="35">
        <v>31.673</v>
      </c>
      <c r="Z249" s="35">
        <v>0.208</v>
      </c>
      <c r="AA249" s="35">
        <v>24.95</v>
      </c>
      <c r="AB249" s="35">
        <v>0.191</v>
      </c>
      <c r="AC249" s="35">
        <v>1960.304</v>
      </c>
      <c r="AD249" s="35">
        <v>29.72</v>
      </c>
      <c r="AE249" s="35">
        <v>8.108</v>
      </c>
      <c r="AF249" s="35">
        <v>0.063</v>
      </c>
      <c r="AG249" s="36">
        <v>1738.101</v>
      </c>
      <c r="AH249" s="36">
        <v>46.827</v>
      </c>
      <c r="AI249" s="36">
        <v>160.492</v>
      </c>
      <c r="AJ249" s="36">
        <v>16.267</v>
      </c>
      <c r="AK249" s="36">
        <v>1565.027</v>
      </c>
      <c r="AL249" s="36">
        <v>58.087</v>
      </c>
      <c r="AM249" s="36">
        <v>450.448</v>
      </c>
      <c r="AN249" s="36">
        <v>82.573</v>
      </c>
      <c r="AO249" s="36">
        <v>2.595</v>
      </c>
      <c r="AP249" s="36">
        <v>0.263</v>
      </c>
      <c r="AQ249" s="36">
        <v>3.841</v>
      </c>
      <c r="AR249" s="28"/>
      <c r="AS249" s="12">
        <f t="shared" ref="AS249:AS254" si="132">H249/2520</f>
        <v>0.002706349206</v>
      </c>
      <c r="AT249" s="12">
        <f t="shared" si="124"/>
        <v>0.01225753086</v>
      </c>
      <c r="AU249" s="12">
        <f t="shared" si="125"/>
        <v>0.0008401559454</v>
      </c>
      <c r="AV249" s="12">
        <f t="shared" si="126"/>
        <v>2.245283019</v>
      </c>
      <c r="AW249" s="12"/>
      <c r="AX249" s="12">
        <f t="shared" si="131"/>
        <v>0.5</v>
      </c>
      <c r="AY249" s="12">
        <f t="shared" si="128"/>
        <v>1.446226415</v>
      </c>
      <c r="AZ249" s="12">
        <f t="shared" si="129"/>
        <v>0.6929656515</v>
      </c>
      <c r="BA249" s="12"/>
      <c r="BB249" s="28"/>
      <c r="BC249" s="12">
        <v>2.6145675212805517</v>
      </c>
      <c r="BD249" s="12">
        <v>0.38207770309619155</v>
      </c>
      <c r="BE249" s="28"/>
      <c r="BF249" s="28"/>
      <c r="BG249" s="28"/>
      <c r="BH249" s="28"/>
    </row>
    <row r="250" ht="12.75" customHeight="1">
      <c r="A250" s="21" t="s">
        <v>189</v>
      </c>
      <c r="B250" s="12" t="s">
        <v>203</v>
      </c>
      <c r="C250" s="26">
        <v>9.5</v>
      </c>
      <c r="D250" s="34" t="s">
        <v>94</v>
      </c>
      <c r="E250" s="12" t="s">
        <v>192</v>
      </c>
      <c r="F250" s="22">
        <v>600.0</v>
      </c>
      <c r="G250" s="12" t="s">
        <v>96</v>
      </c>
      <c r="H250" s="24">
        <v>7.75</v>
      </c>
      <c r="I250" s="24">
        <v>565.68</v>
      </c>
      <c r="J250" s="24">
        <v>4.44</v>
      </c>
      <c r="K250" s="24">
        <v>3.62</v>
      </c>
      <c r="L250" s="24"/>
      <c r="M250" s="24">
        <v>0.02</v>
      </c>
      <c r="N250" s="24">
        <v>13.14</v>
      </c>
      <c r="O250" s="37">
        <v>1015.5427</v>
      </c>
      <c r="P250" s="24"/>
      <c r="Q250" s="26"/>
      <c r="R250" s="22"/>
      <c r="S250" s="22"/>
      <c r="T250" s="22"/>
      <c r="U250" s="22"/>
      <c r="V250" s="22"/>
      <c r="W250" s="35">
        <v>605.668</v>
      </c>
      <c r="X250" s="35">
        <v>7.259</v>
      </c>
      <c r="Y250" s="35">
        <v>31.629</v>
      </c>
      <c r="Z250" s="35">
        <v>0.353</v>
      </c>
      <c r="AA250" s="35">
        <v>24.85</v>
      </c>
      <c r="AB250" s="35">
        <v>0.129</v>
      </c>
      <c r="AC250" s="35">
        <v>2012.305</v>
      </c>
      <c r="AD250" s="35">
        <v>36.718</v>
      </c>
      <c r="AE250" s="35">
        <v>8.026</v>
      </c>
      <c r="AF250" s="35">
        <v>0.038</v>
      </c>
      <c r="AG250" s="36">
        <v>1824.372</v>
      </c>
      <c r="AH250" s="36">
        <v>31.62</v>
      </c>
      <c r="AI250" s="36">
        <v>140.965</v>
      </c>
      <c r="AJ250" s="36">
        <v>10.597</v>
      </c>
      <c r="AK250" s="36">
        <v>1667.345</v>
      </c>
      <c r="AL250" s="36">
        <v>30.366</v>
      </c>
      <c r="AM250" s="36">
        <v>573.11</v>
      </c>
      <c r="AN250" s="36">
        <v>52.028</v>
      </c>
      <c r="AO250" s="36">
        <v>2.279</v>
      </c>
      <c r="AP250" s="36">
        <v>0.175</v>
      </c>
      <c r="AQ250" s="36">
        <v>3.373</v>
      </c>
      <c r="AR250" s="28"/>
      <c r="AS250" s="12">
        <f t="shared" si="132"/>
        <v>0.003075396825</v>
      </c>
      <c r="AT250" s="12">
        <f t="shared" si="124"/>
        <v>0.01396740741</v>
      </c>
      <c r="AU250" s="12">
        <f t="shared" si="125"/>
        <v>0.000865497076</v>
      </c>
      <c r="AV250" s="12">
        <f t="shared" si="126"/>
        <v>6.830188679</v>
      </c>
      <c r="AW250" s="12"/>
      <c r="AX250" s="12">
        <f t="shared" si="131"/>
        <v>0.3333333333</v>
      </c>
      <c r="AY250" s="12">
        <f t="shared" si="128"/>
        <v>1.239622642</v>
      </c>
      <c r="AZ250" s="12">
        <f t="shared" si="129"/>
        <v>0.7811866923</v>
      </c>
      <c r="BA250" s="12"/>
      <c r="BB250" s="28"/>
      <c r="BC250" s="12">
        <v>2.340446716829318</v>
      </c>
      <c r="BD250" s="12">
        <v>0.41621509372901616</v>
      </c>
      <c r="BE250" s="28"/>
      <c r="BF250" s="28"/>
      <c r="BG250" s="28"/>
      <c r="BH250" s="28"/>
    </row>
    <row r="251" ht="12.75" customHeight="1">
      <c r="A251" s="21" t="s">
        <v>189</v>
      </c>
      <c r="B251" s="12" t="s">
        <v>204</v>
      </c>
      <c r="C251" s="23"/>
      <c r="D251" s="34" t="s">
        <v>94</v>
      </c>
      <c r="E251" s="12" t="s">
        <v>192</v>
      </c>
      <c r="F251" s="22">
        <v>600.0</v>
      </c>
      <c r="G251" s="12" t="s">
        <v>96</v>
      </c>
      <c r="H251" s="29"/>
      <c r="I251" s="24">
        <v>614.59</v>
      </c>
      <c r="J251" s="24">
        <v>4.07</v>
      </c>
      <c r="K251" s="24">
        <v>6.72</v>
      </c>
      <c r="L251" s="24"/>
      <c r="M251" s="29"/>
      <c r="N251" s="24">
        <v>15.31</v>
      </c>
      <c r="O251" s="24"/>
      <c r="P251" s="24"/>
      <c r="Q251" s="26"/>
      <c r="R251" s="22"/>
      <c r="S251" s="22"/>
      <c r="T251" s="22"/>
      <c r="U251" s="22"/>
      <c r="V251" s="22"/>
      <c r="W251" s="35">
        <v>605.668</v>
      </c>
      <c r="X251" s="35">
        <v>7.259</v>
      </c>
      <c r="Y251" s="35">
        <v>31.629</v>
      </c>
      <c r="Z251" s="35">
        <v>0.353</v>
      </c>
      <c r="AA251" s="35">
        <v>24.85</v>
      </c>
      <c r="AB251" s="35">
        <v>0.129</v>
      </c>
      <c r="AC251" s="35">
        <v>2012.305</v>
      </c>
      <c r="AD251" s="35">
        <v>36.718</v>
      </c>
      <c r="AE251" s="35">
        <v>8.026</v>
      </c>
      <c r="AF251" s="35">
        <v>0.038</v>
      </c>
      <c r="AG251" s="36">
        <v>1824.372</v>
      </c>
      <c r="AH251" s="36">
        <v>31.62</v>
      </c>
      <c r="AI251" s="36">
        <v>140.965</v>
      </c>
      <c r="AJ251" s="36">
        <v>10.597</v>
      </c>
      <c r="AK251" s="36">
        <v>1667.345</v>
      </c>
      <c r="AL251" s="36">
        <v>30.366</v>
      </c>
      <c r="AM251" s="36">
        <v>573.11</v>
      </c>
      <c r="AN251" s="36">
        <v>52.028</v>
      </c>
      <c r="AO251" s="36">
        <v>2.279</v>
      </c>
      <c r="AP251" s="36">
        <v>0.175</v>
      </c>
      <c r="AQ251" s="36">
        <v>3.373</v>
      </c>
      <c r="AR251" s="28"/>
      <c r="AS251" s="12">
        <f t="shared" si="132"/>
        <v>0</v>
      </c>
      <c r="AT251" s="12">
        <f t="shared" si="124"/>
        <v>0.01517506173</v>
      </c>
      <c r="AU251" s="12">
        <f t="shared" si="125"/>
        <v>0.0007933723197</v>
      </c>
      <c r="AV251" s="12">
        <f t="shared" si="126"/>
        <v>12.67924528</v>
      </c>
      <c r="AW251" s="12"/>
      <c r="AX251" s="12"/>
      <c r="AY251" s="12">
        <f t="shared" si="128"/>
        <v>1.444339623</v>
      </c>
      <c r="AZ251" s="12"/>
      <c r="BA251" s="12"/>
      <c r="BB251" s="28"/>
      <c r="BC251" s="12">
        <v>2.542809536013574</v>
      </c>
      <c r="BD251" s="12">
        <v>0.4522024371487149</v>
      </c>
      <c r="BE251" s="28"/>
      <c r="BF251" s="28"/>
      <c r="BG251" s="28"/>
      <c r="BH251" s="28"/>
    </row>
    <row r="252" ht="12.75" customHeight="1">
      <c r="A252" s="21" t="s">
        <v>189</v>
      </c>
      <c r="B252" s="12" t="s">
        <v>204</v>
      </c>
      <c r="C252" s="23"/>
      <c r="D252" s="34" t="s">
        <v>94</v>
      </c>
      <c r="E252" s="12" t="s">
        <v>192</v>
      </c>
      <c r="F252" s="22">
        <v>600.0</v>
      </c>
      <c r="G252" s="12" t="s">
        <v>96</v>
      </c>
      <c r="H252" s="24">
        <v>7.68</v>
      </c>
      <c r="I252" s="24">
        <v>589.94</v>
      </c>
      <c r="J252" s="24">
        <v>4.86</v>
      </c>
      <c r="K252" s="24">
        <v>9.68</v>
      </c>
      <c r="L252" s="24"/>
      <c r="M252" s="29"/>
      <c r="N252" s="29"/>
      <c r="O252" s="24"/>
      <c r="P252" s="24"/>
      <c r="Q252" s="26"/>
      <c r="R252" s="22"/>
      <c r="S252" s="22"/>
      <c r="T252" s="22"/>
      <c r="U252" s="22"/>
      <c r="V252" s="22"/>
      <c r="W252" s="35">
        <v>605.668</v>
      </c>
      <c r="X252" s="35">
        <v>7.259</v>
      </c>
      <c r="Y252" s="35">
        <v>31.629</v>
      </c>
      <c r="Z252" s="35">
        <v>0.353</v>
      </c>
      <c r="AA252" s="35">
        <v>24.85</v>
      </c>
      <c r="AB252" s="35">
        <v>0.129</v>
      </c>
      <c r="AC252" s="35">
        <v>2012.305</v>
      </c>
      <c r="AD252" s="35">
        <v>36.718</v>
      </c>
      <c r="AE252" s="35">
        <v>8.026</v>
      </c>
      <c r="AF252" s="35">
        <v>0.038</v>
      </c>
      <c r="AG252" s="36">
        <v>1824.372</v>
      </c>
      <c r="AH252" s="36">
        <v>31.62</v>
      </c>
      <c r="AI252" s="36">
        <v>140.965</v>
      </c>
      <c r="AJ252" s="36">
        <v>10.597</v>
      </c>
      <c r="AK252" s="36">
        <v>1667.345</v>
      </c>
      <c r="AL252" s="36">
        <v>30.366</v>
      </c>
      <c r="AM252" s="36">
        <v>573.11</v>
      </c>
      <c r="AN252" s="36">
        <v>52.028</v>
      </c>
      <c r="AO252" s="36">
        <v>2.279</v>
      </c>
      <c r="AP252" s="36">
        <v>0.175</v>
      </c>
      <c r="AQ252" s="36">
        <v>3.373</v>
      </c>
      <c r="AR252" s="28"/>
      <c r="AS252" s="12">
        <f t="shared" si="132"/>
        <v>0.003047619048</v>
      </c>
      <c r="AT252" s="12">
        <f t="shared" si="124"/>
        <v>0.01456641975</v>
      </c>
      <c r="AU252" s="12">
        <f t="shared" si="125"/>
        <v>0.0009473684211</v>
      </c>
      <c r="AV252" s="12">
        <f t="shared" si="126"/>
        <v>18.26415094</v>
      </c>
      <c r="AW252" s="12"/>
      <c r="AX252" s="12"/>
      <c r="AY252" s="12"/>
      <c r="AZ252" s="12"/>
      <c r="BA252" s="12"/>
      <c r="BB252" s="28"/>
      <c r="BC252" s="12">
        <v>2.440819916932875</v>
      </c>
      <c r="BD252" s="12">
        <v>0.4340650368995147</v>
      </c>
      <c r="BE252" s="28"/>
      <c r="BF252" s="28"/>
      <c r="BG252" s="28"/>
      <c r="BH252" s="28"/>
    </row>
    <row r="253" ht="12.75" customHeight="1">
      <c r="A253" s="21" t="s">
        <v>189</v>
      </c>
      <c r="B253" s="12" t="s">
        <v>205</v>
      </c>
      <c r="C253" s="26">
        <v>12.3</v>
      </c>
      <c r="D253" s="34" t="s">
        <v>94</v>
      </c>
      <c r="E253" s="12" t="s">
        <v>192</v>
      </c>
      <c r="F253" s="22">
        <v>600.0</v>
      </c>
      <c r="G253" s="12" t="s">
        <v>96</v>
      </c>
      <c r="H253" s="24">
        <v>7.04</v>
      </c>
      <c r="I253" s="24">
        <v>592.88</v>
      </c>
      <c r="J253" s="24">
        <v>4.46</v>
      </c>
      <c r="K253" s="24">
        <v>1.45</v>
      </c>
      <c r="L253" s="24"/>
      <c r="M253" s="24">
        <v>0.02</v>
      </c>
      <c r="N253" s="24">
        <v>11.72</v>
      </c>
      <c r="O253" s="37">
        <v>990.146868</v>
      </c>
      <c r="P253" s="24"/>
      <c r="Q253" s="26"/>
      <c r="R253" s="22"/>
      <c r="S253" s="22"/>
      <c r="T253" s="22"/>
      <c r="U253" s="22"/>
      <c r="V253" s="22"/>
      <c r="W253" s="35">
        <v>605.668</v>
      </c>
      <c r="X253" s="35">
        <v>7.259</v>
      </c>
      <c r="Y253" s="35">
        <v>31.629</v>
      </c>
      <c r="Z253" s="35">
        <v>0.353</v>
      </c>
      <c r="AA253" s="35">
        <v>24.85</v>
      </c>
      <c r="AB253" s="35">
        <v>0.129</v>
      </c>
      <c r="AC253" s="35">
        <v>2012.305</v>
      </c>
      <c r="AD253" s="35">
        <v>36.718</v>
      </c>
      <c r="AE253" s="35">
        <v>8.026</v>
      </c>
      <c r="AF253" s="35">
        <v>0.038</v>
      </c>
      <c r="AG253" s="36">
        <v>1824.372</v>
      </c>
      <c r="AH253" s="36">
        <v>31.62</v>
      </c>
      <c r="AI253" s="36">
        <v>140.965</v>
      </c>
      <c r="AJ253" s="36">
        <v>10.597</v>
      </c>
      <c r="AK253" s="36">
        <v>1667.345</v>
      </c>
      <c r="AL253" s="36">
        <v>30.366</v>
      </c>
      <c r="AM253" s="36">
        <v>573.11</v>
      </c>
      <c r="AN253" s="36">
        <v>52.028</v>
      </c>
      <c r="AO253" s="36">
        <v>2.279</v>
      </c>
      <c r="AP253" s="36">
        <v>0.175</v>
      </c>
      <c r="AQ253" s="36">
        <v>3.373</v>
      </c>
      <c r="AR253" s="28"/>
      <c r="AS253" s="12">
        <f t="shared" si="132"/>
        <v>0.002793650794</v>
      </c>
      <c r="AT253" s="12">
        <f t="shared" si="124"/>
        <v>0.01463901235</v>
      </c>
      <c r="AU253" s="12">
        <f t="shared" si="125"/>
        <v>0.0008693957115</v>
      </c>
      <c r="AV253" s="12">
        <f t="shared" si="126"/>
        <v>2.735849057</v>
      </c>
      <c r="AW253" s="12"/>
      <c r="AX253" s="12">
        <f t="shared" ref="AX253:AX278" si="133">M253/0.06</f>
        <v>0.3333333333</v>
      </c>
      <c r="AY253" s="12">
        <f t="shared" ref="AY253:AY315" si="134">N253/10.6</f>
        <v>1.105660377</v>
      </c>
      <c r="AZ253" s="12">
        <f t="shared" ref="AZ253:AZ298" si="135">O253/1300</f>
        <v>0.7616514369</v>
      </c>
      <c r="BA253" s="12"/>
      <c r="BB253" s="28"/>
      <c r="BC253" s="12">
        <v>2.4530060328360275</v>
      </c>
      <c r="BD253" s="12">
        <v>0.43623216394254977</v>
      </c>
      <c r="BE253" s="28"/>
      <c r="BF253" s="28"/>
      <c r="BG253" s="28"/>
      <c r="BH253" s="28"/>
    </row>
    <row r="254" ht="12.75" customHeight="1">
      <c r="A254" s="21" t="s">
        <v>189</v>
      </c>
      <c r="B254" s="12" t="s">
        <v>181</v>
      </c>
      <c r="C254" s="26">
        <v>12.8</v>
      </c>
      <c r="D254" s="34" t="s">
        <v>94</v>
      </c>
      <c r="E254" s="12" t="s">
        <v>192</v>
      </c>
      <c r="F254" s="22">
        <v>600.0</v>
      </c>
      <c r="G254" s="12" t="s">
        <v>96</v>
      </c>
      <c r="H254" s="24">
        <v>7.33</v>
      </c>
      <c r="I254" s="24">
        <v>589.27</v>
      </c>
      <c r="J254" s="24">
        <v>4.27</v>
      </c>
      <c r="K254" s="24">
        <v>1.65</v>
      </c>
      <c r="L254" s="24"/>
      <c r="M254" s="24">
        <v>0.03</v>
      </c>
      <c r="N254" s="24">
        <v>12.0</v>
      </c>
      <c r="O254" s="37">
        <v>861.68421</v>
      </c>
      <c r="P254" s="24"/>
      <c r="Q254" s="26"/>
      <c r="R254" s="22"/>
      <c r="S254" s="22"/>
      <c r="T254" s="22"/>
      <c r="U254" s="22"/>
      <c r="V254" s="22"/>
      <c r="W254" s="35">
        <v>605.668</v>
      </c>
      <c r="X254" s="35">
        <v>7.259</v>
      </c>
      <c r="Y254" s="35">
        <v>31.629</v>
      </c>
      <c r="Z254" s="35">
        <v>0.353</v>
      </c>
      <c r="AA254" s="35">
        <v>24.85</v>
      </c>
      <c r="AB254" s="35">
        <v>0.129</v>
      </c>
      <c r="AC254" s="35">
        <v>2012.305</v>
      </c>
      <c r="AD254" s="35">
        <v>36.718</v>
      </c>
      <c r="AE254" s="35">
        <v>8.026</v>
      </c>
      <c r="AF254" s="35">
        <v>0.038</v>
      </c>
      <c r="AG254" s="36">
        <v>1824.372</v>
      </c>
      <c r="AH254" s="36">
        <v>31.62</v>
      </c>
      <c r="AI254" s="36">
        <v>140.965</v>
      </c>
      <c r="AJ254" s="36">
        <v>10.597</v>
      </c>
      <c r="AK254" s="36">
        <v>1667.345</v>
      </c>
      <c r="AL254" s="36">
        <v>30.366</v>
      </c>
      <c r="AM254" s="36">
        <v>573.11</v>
      </c>
      <c r="AN254" s="36">
        <v>52.028</v>
      </c>
      <c r="AO254" s="36">
        <v>2.279</v>
      </c>
      <c r="AP254" s="36">
        <v>0.175</v>
      </c>
      <c r="AQ254" s="36">
        <v>3.373</v>
      </c>
      <c r="AR254" s="28"/>
      <c r="AS254" s="12">
        <f t="shared" si="132"/>
        <v>0.002908730159</v>
      </c>
      <c r="AT254" s="12">
        <f t="shared" si="124"/>
        <v>0.01454987654</v>
      </c>
      <c r="AU254" s="12">
        <f t="shared" si="125"/>
        <v>0.0008323586745</v>
      </c>
      <c r="AV254" s="12">
        <f t="shared" si="126"/>
        <v>3.113207547</v>
      </c>
      <c r="AW254" s="12"/>
      <c r="AX254" s="12">
        <f t="shared" si="133"/>
        <v>0.5</v>
      </c>
      <c r="AY254" s="12">
        <f t="shared" si="134"/>
        <v>1.132075472</v>
      </c>
      <c r="AZ254" s="12">
        <f t="shared" si="135"/>
        <v>0.6628340077</v>
      </c>
      <c r="BA254" s="12"/>
      <c r="BB254" s="28"/>
      <c r="BC254" s="12">
        <v>2.4380661878754055</v>
      </c>
      <c r="BD254" s="12">
        <v>0.43357532543139304</v>
      </c>
      <c r="BE254" s="28"/>
      <c r="BF254" s="28"/>
      <c r="BG254" s="28"/>
      <c r="BH254" s="28"/>
    </row>
    <row r="255" ht="12.75" customHeight="1">
      <c r="A255" s="21" t="s">
        <v>189</v>
      </c>
      <c r="B255" s="12" t="s">
        <v>182</v>
      </c>
      <c r="C255" s="26">
        <v>10.2</v>
      </c>
      <c r="D255" s="34" t="s">
        <v>94</v>
      </c>
      <c r="E255" s="12" t="s">
        <v>192</v>
      </c>
      <c r="F255" s="22">
        <v>600.0</v>
      </c>
      <c r="G255" s="12" t="s">
        <v>96</v>
      </c>
      <c r="H255" s="29"/>
      <c r="I255" s="24">
        <v>659.59</v>
      </c>
      <c r="J255" s="24">
        <v>3.52</v>
      </c>
      <c r="K255" s="24">
        <v>4.19</v>
      </c>
      <c r="L255" s="24"/>
      <c r="M255" s="24">
        <v>0.06</v>
      </c>
      <c r="N255" s="24">
        <v>14.58</v>
      </c>
      <c r="O255" s="37">
        <v>1061.90022</v>
      </c>
      <c r="P255" s="24"/>
      <c r="Q255" s="26"/>
      <c r="R255" s="22"/>
      <c r="S255" s="22"/>
      <c r="T255" s="22"/>
      <c r="U255" s="22"/>
      <c r="V255" s="22"/>
      <c r="W255" s="35">
        <v>605.668</v>
      </c>
      <c r="X255" s="35">
        <v>7.259</v>
      </c>
      <c r="Y255" s="35">
        <v>31.629</v>
      </c>
      <c r="Z255" s="35">
        <v>0.353</v>
      </c>
      <c r="AA255" s="35">
        <v>24.85</v>
      </c>
      <c r="AB255" s="35">
        <v>0.129</v>
      </c>
      <c r="AC255" s="35">
        <v>2012.305</v>
      </c>
      <c r="AD255" s="35">
        <v>36.718</v>
      </c>
      <c r="AE255" s="35">
        <v>8.026</v>
      </c>
      <c r="AF255" s="35">
        <v>0.038</v>
      </c>
      <c r="AG255" s="36">
        <v>1824.372</v>
      </c>
      <c r="AH255" s="36">
        <v>31.62</v>
      </c>
      <c r="AI255" s="36">
        <v>140.965</v>
      </c>
      <c r="AJ255" s="36">
        <v>10.597</v>
      </c>
      <c r="AK255" s="36">
        <v>1667.345</v>
      </c>
      <c r="AL255" s="36">
        <v>30.366</v>
      </c>
      <c r="AM255" s="36">
        <v>573.11</v>
      </c>
      <c r="AN255" s="36">
        <v>52.028</v>
      </c>
      <c r="AO255" s="36">
        <v>2.279</v>
      </c>
      <c r="AP255" s="36">
        <v>0.175</v>
      </c>
      <c r="AQ255" s="36">
        <v>3.373</v>
      </c>
      <c r="AR255" s="28"/>
      <c r="AS255" s="12"/>
      <c r="AT255" s="12">
        <f t="shared" si="124"/>
        <v>0.01628617284</v>
      </c>
      <c r="AU255" s="12">
        <f t="shared" si="125"/>
        <v>0.0006861598441</v>
      </c>
      <c r="AV255" s="12">
        <f t="shared" si="126"/>
        <v>7.905660377</v>
      </c>
      <c r="AW255" s="12"/>
      <c r="AX255" s="12">
        <f t="shared" si="133"/>
        <v>1</v>
      </c>
      <c r="AY255" s="12">
        <f t="shared" si="134"/>
        <v>1.375471698</v>
      </c>
      <c r="AZ255" s="12">
        <f t="shared" si="135"/>
        <v>0.8168463231</v>
      </c>
      <c r="BA255" s="12"/>
      <c r="BB255" s="28"/>
      <c r="BC255" s="12">
        <v>2.728994677442892</v>
      </c>
      <c r="BD255" s="12">
        <v>0.4853128111357528</v>
      </c>
      <c r="BE255" s="28"/>
      <c r="BF255" s="28"/>
      <c r="BG255" s="28"/>
      <c r="BH255" s="28"/>
    </row>
    <row r="256" ht="12.75" customHeight="1">
      <c r="A256" s="21" t="s">
        <v>189</v>
      </c>
      <c r="B256" s="12" t="s">
        <v>206</v>
      </c>
      <c r="C256" s="26">
        <v>13.0</v>
      </c>
      <c r="D256" s="34" t="s">
        <v>94</v>
      </c>
      <c r="E256" s="12" t="s">
        <v>192</v>
      </c>
      <c r="F256" s="22">
        <v>600.0</v>
      </c>
      <c r="G256" s="12" t="s">
        <v>96</v>
      </c>
      <c r="H256" s="24">
        <v>6.93</v>
      </c>
      <c r="I256" s="24">
        <v>583.59</v>
      </c>
      <c r="J256" s="24">
        <v>4.44</v>
      </c>
      <c r="K256" s="24">
        <v>3.37</v>
      </c>
      <c r="L256" s="24"/>
      <c r="M256" s="24">
        <v>0.04</v>
      </c>
      <c r="N256" s="24">
        <v>15.19</v>
      </c>
      <c r="O256" s="37">
        <v>816.606845</v>
      </c>
      <c r="P256" s="24"/>
      <c r="Q256" s="26"/>
      <c r="R256" s="22"/>
      <c r="S256" s="22"/>
      <c r="T256" s="22"/>
      <c r="U256" s="22"/>
      <c r="V256" s="22"/>
      <c r="W256" s="35">
        <v>605.668</v>
      </c>
      <c r="X256" s="35">
        <v>7.259</v>
      </c>
      <c r="Y256" s="35">
        <v>31.629</v>
      </c>
      <c r="Z256" s="35">
        <v>0.353</v>
      </c>
      <c r="AA256" s="35">
        <v>24.85</v>
      </c>
      <c r="AB256" s="35">
        <v>0.129</v>
      </c>
      <c r="AC256" s="35">
        <v>2012.305</v>
      </c>
      <c r="AD256" s="35">
        <v>36.718</v>
      </c>
      <c r="AE256" s="35">
        <v>8.026</v>
      </c>
      <c r="AF256" s="35">
        <v>0.038</v>
      </c>
      <c r="AG256" s="36">
        <v>1824.372</v>
      </c>
      <c r="AH256" s="36">
        <v>31.62</v>
      </c>
      <c r="AI256" s="36">
        <v>140.965</v>
      </c>
      <c r="AJ256" s="36">
        <v>10.597</v>
      </c>
      <c r="AK256" s="36">
        <v>1667.345</v>
      </c>
      <c r="AL256" s="36">
        <v>30.366</v>
      </c>
      <c r="AM256" s="36">
        <v>573.11</v>
      </c>
      <c r="AN256" s="36">
        <v>52.028</v>
      </c>
      <c r="AO256" s="36">
        <v>2.279</v>
      </c>
      <c r="AP256" s="36">
        <v>0.175</v>
      </c>
      <c r="AQ256" s="36">
        <v>3.373</v>
      </c>
      <c r="AR256" s="28"/>
      <c r="AS256" s="12">
        <f t="shared" ref="AS256:AS265" si="136">H256/2520</f>
        <v>0.00275</v>
      </c>
      <c r="AT256" s="12">
        <f t="shared" si="124"/>
        <v>0.01440962963</v>
      </c>
      <c r="AU256" s="12">
        <f t="shared" si="125"/>
        <v>0.000865497076</v>
      </c>
      <c r="AV256" s="12">
        <f t="shared" si="126"/>
        <v>6.358490566</v>
      </c>
      <c r="AW256" s="12"/>
      <c r="AX256" s="12">
        <f t="shared" si="133"/>
        <v>0.6666666667</v>
      </c>
      <c r="AY256" s="12">
        <f t="shared" si="134"/>
        <v>1.433018868</v>
      </c>
      <c r="AZ256" s="12">
        <f t="shared" si="135"/>
        <v>0.6281591115</v>
      </c>
      <c r="BA256" s="12"/>
      <c r="BB256" s="28"/>
      <c r="BC256" s="12">
        <v>2.414557749703253</v>
      </c>
      <c r="BD256" s="12">
        <v>0.4293946847328085</v>
      </c>
      <c r="BE256" s="28"/>
      <c r="BF256" s="28"/>
      <c r="BG256" s="28"/>
      <c r="BH256" s="28"/>
    </row>
    <row r="257" ht="12.75" customHeight="1">
      <c r="A257" s="21" t="s">
        <v>189</v>
      </c>
      <c r="B257" s="12" t="s">
        <v>207</v>
      </c>
      <c r="C257" s="26">
        <v>11.7</v>
      </c>
      <c r="D257" s="34" t="s">
        <v>94</v>
      </c>
      <c r="E257" s="12" t="s">
        <v>192</v>
      </c>
      <c r="F257" s="22">
        <v>600.0</v>
      </c>
      <c r="G257" s="12" t="s">
        <v>96</v>
      </c>
      <c r="H257" s="24">
        <v>6.95</v>
      </c>
      <c r="I257" s="24">
        <v>533.25</v>
      </c>
      <c r="J257" s="24">
        <v>4.4</v>
      </c>
      <c r="K257" s="24">
        <v>6.09</v>
      </c>
      <c r="L257" s="24"/>
      <c r="M257" s="24">
        <v>0.03</v>
      </c>
      <c r="N257" s="24">
        <v>14.59</v>
      </c>
      <c r="O257" s="37">
        <v>897.281888</v>
      </c>
      <c r="P257" s="24"/>
      <c r="Q257" s="26"/>
      <c r="R257" s="22"/>
      <c r="S257" s="22"/>
      <c r="T257" s="22"/>
      <c r="U257" s="22"/>
      <c r="V257" s="22"/>
      <c r="W257" s="35">
        <v>605.668</v>
      </c>
      <c r="X257" s="35">
        <v>7.259</v>
      </c>
      <c r="Y257" s="35">
        <v>31.629</v>
      </c>
      <c r="Z257" s="35">
        <v>0.353</v>
      </c>
      <c r="AA257" s="35">
        <v>24.85</v>
      </c>
      <c r="AB257" s="35">
        <v>0.129</v>
      </c>
      <c r="AC257" s="35">
        <v>2012.305</v>
      </c>
      <c r="AD257" s="35">
        <v>36.718</v>
      </c>
      <c r="AE257" s="35">
        <v>8.026</v>
      </c>
      <c r="AF257" s="35">
        <v>0.038</v>
      </c>
      <c r="AG257" s="36">
        <v>1824.372</v>
      </c>
      <c r="AH257" s="36">
        <v>31.62</v>
      </c>
      <c r="AI257" s="36">
        <v>140.965</v>
      </c>
      <c r="AJ257" s="36">
        <v>10.597</v>
      </c>
      <c r="AK257" s="36">
        <v>1667.345</v>
      </c>
      <c r="AL257" s="36">
        <v>30.366</v>
      </c>
      <c r="AM257" s="36">
        <v>573.11</v>
      </c>
      <c r="AN257" s="36">
        <v>52.028</v>
      </c>
      <c r="AO257" s="36">
        <v>2.279</v>
      </c>
      <c r="AP257" s="36">
        <v>0.175</v>
      </c>
      <c r="AQ257" s="36">
        <v>3.373</v>
      </c>
      <c r="AR257" s="28"/>
      <c r="AS257" s="12">
        <f t="shared" si="136"/>
        <v>0.002757936508</v>
      </c>
      <c r="AT257" s="12">
        <f t="shared" si="124"/>
        <v>0.01316666667</v>
      </c>
      <c r="AU257" s="12">
        <f t="shared" si="125"/>
        <v>0.0008576998051</v>
      </c>
      <c r="AV257" s="12">
        <f t="shared" si="126"/>
        <v>11.49056604</v>
      </c>
      <c r="AW257" s="12"/>
      <c r="AX257" s="12">
        <f t="shared" si="133"/>
        <v>0.5</v>
      </c>
      <c r="AY257" s="12">
        <f t="shared" si="134"/>
        <v>1.376415094</v>
      </c>
      <c r="AZ257" s="12">
        <f t="shared" si="135"/>
        <v>0.6902168369</v>
      </c>
      <c r="BA257" s="12"/>
      <c r="BB257" s="28"/>
      <c r="BC257" s="12">
        <v>2.206281732345207</v>
      </c>
      <c r="BD257" s="12">
        <v>0.3923557632898012</v>
      </c>
      <c r="BE257" s="28"/>
      <c r="BF257" s="28"/>
      <c r="BG257" s="28"/>
      <c r="BH257" s="28"/>
    </row>
    <row r="258" ht="12.75" customHeight="1">
      <c r="A258" s="21" t="s">
        <v>189</v>
      </c>
      <c r="B258" s="12" t="s">
        <v>185</v>
      </c>
      <c r="C258" s="23"/>
      <c r="D258" s="34" t="s">
        <v>94</v>
      </c>
      <c r="E258" s="12" t="s">
        <v>192</v>
      </c>
      <c r="F258" s="22">
        <v>600.0</v>
      </c>
      <c r="G258" s="12" t="s">
        <v>96</v>
      </c>
      <c r="H258" s="24">
        <v>6.91</v>
      </c>
      <c r="I258" s="24">
        <v>579.18</v>
      </c>
      <c r="J258" s="24">
        <v>4.66</v>
      </c>
      <c r="K258" s="24">
        <v>2.2</v>
      </c>
      <c r="L258" s="24"/>
      <c r="M258" s="24">
        <v>0.03</v>
      </c>
      <c r="N258" s="24">
        <v>12.98</v>
      </c>
      <c r="O258" s="37">
        <v>884.96549</v>
      </c>
      <c r="P258" s="24"/>
      <c r="Q258" s="26"/>
      <c r="R258" s="22"/>
      <c r="S258" s="22"/>
      <c r="T258" s="22"/>
      <c r="U258" s="22"/>
      <c r="V258" s="22"/>
      <c r="W258" s="35">
        <v>605.668</v>
      </c>
      <c r="X258" s="35">
        <v>7.259</v>
      </c>
      <c r="Y258" s="35">
        <v>31.629</v>
      </c>
      <c r="Z258" s="35">
        <v>0.353</v>
      </c>
      <c r="AA258" s="35">
        <v>24.85</v>
      </c>
      <c r="AB258" s="35">
        <v>0.129</v>
      </c>
      <c r="AC258" s="35">
        <v>2012.305</v>
      </c>
      <c r="AD258" s="35">
        <v>36.718</v>
      </c>
      <c r="AE258" s="35">
        <v>8.026</v>
      </c>
      <c r="AF258" s="35">
        <v>0.038</v>
      </c>
      <c r="AG258" s="36">
        <v>1824.372</v>
      </c>
      <c r="AH258" s="36">
        <v>31.62</v>
      </c>
      <c r="AI258" s="36">
        <v>140.965</v>
      </c>
      <c r="AJ258" s="36">
        <v>10.597</v>
      </c>
      <c r="AK258" s="36">
        <v>1667.345</v>
      </c>
      <c r="AL258" s="36">
        <v>30.366</v>
      </c>
      <c r="AM258" s="36">
        <v>573.11</v>
      </c>
      <c r="AN258" s="36">
        <v>52.028</v>
      </c>
      <c r="AO258" s="36">
        <v>2.279</v>
      </c>
      <c r="AP258" s="36">
        <v>0.175</v>
      </c>
      <c r="AQ258" s="36">
        <v>3.373</v>
      </c>
      <c r="AR258" s="28"/>
      <c r="AS258" s="12">
        <f t="shared" si="136"/>
        <v>0.002742063492</v>
      </c>
      <c r="AT258" s="12">
        <f t="shared" si="124"/>
        <v>0.01430074074</v>
      </c>
      <c r="AU258" s="12">
        <f t="shared" si="125"/>
        <v>0.0009083820663</v>
      </c>
      <c r="AV258" s="12">
        <f t="shared" si="126"/>
        <v>4.150943396</v>
      </c>
      <c r="AW258" s="12"/>
      <c r="AX258" s="12">
        <f t="shared" si="133"/>
        <v>0.5</v>
      </c>
      <c r="AY258" s="12">
        <f t="shared" si="134"/>
        <v>1.224528302</v>
      </c>
      <c r="AZ258" s="12">
        <f t="shared" si="135"/>
        <v>0.6807426846</v>
      </c>
      <c r="BA258" s="12"/>
      <c r="BB258" s="28"/>
      <c r="BC258" s="12">
        <v>2.3962900344283877</v>
      </c>
      <c r="BD258" s="12">
        <v>0.4261460319133829</v>
      </c>
      <c r="BE258" s="28"/>
      <c r="BF258" s="28"/>
      <c r="BG258" s="28"/>
      <c r="BH258" s="28"/>
    </row>
    <row r="259" ht="12.75" customHeight="1">
      <c r="A259" s="21" t="s">
        <v>189</v>
      </c>
      <c r="B259" s="12" t="s">
        <v>208</v>
      </c>
      <c r="C259" s="26">
        <v>11.1</v>
      </c>
      <c r="D259" s="34" t="s">
        <v>94</v>
      </c>
      <c r="E259" s="12" t="s">
        <v>192</v>
      </c>
      <c r="F259" s="22">
        <v>600.0</v>
      </c>
      <c r="G259" s="12" t="s">
        <v>96</v>
      </c>
      <c r="H259" s="24">
        <v>7.76</v>
      </c>
      <c r="I259" s="24">
        <v>616.36</v>
      </c>
      <c r="J259" s="24">
        <v>4.34</v>
      </c>
      <c r="K259" s="24">
        <v>1.51</v>
      </c>
      <c r="L259" s="24"/>
      <c r="M259" s="24">
        <v>0.03</v>
      </c>
      <c r="N259" s="24">
        <v>11.73</v>
      </c>
      <c r="O259" s="37">
        <v>763.923247</v>
      </c>
      <c r="P259" s="24"/>
      <c r="Q259" s="26"/>
      <c r="R259" s="22"/>
      <c r="S259" s="22"/>
      <c r="T259" s="22"/>
      <c r="U259" s="22"/>
      <c r="V259" s="22"/>
      <c r="W259" s="35">
        <v>605.668</v>
      </c>
      <c r="X259" s="35">
        <v>7.259</v>
      </c>
      <c r="Y259" s="35">
        <v>31.629</v>
      </c>
      <c r="Z259" s="35">
        <v>0.353</v>
      </c>
      <c r="AA259" s="35">
        <v>24.85</v>
      </c>
      <c r="AB259" s="35">
        <v>0.129</v>
      </c>
      <c r="AC259" s="35">
        <v>2012.305</v>
      </c>
      <c r="AD259" s="35">
        <v>36.718</v>
      </c>
      <c r="AE259" s="35">
        <v>8.026</v>
      </c>
      <c r="AF259" s="35">
        <v>0.038</v>
      </c>
      <c r="AG259" s="36">
        <v>1824.372</v>
      </c>
      <c r="AH259" s="36">
        <v>31.62</v>
      </c>
      <c r="AI259" s="36">
        <v>140.965</v>
      </c>
      <c r="AJ259" s="36">
        <v>10.597</v>
      </c>
      <c r="AK259" s="36">
        <v>1667.345</v>
      </c>
      <c r="AL259" s="36">
        <v>30.366</v>
      </c>
      <c r="AM259" s="36">
        <v>573.11</v>
      </c>
      <c r="AN259" s="36">
        <v>52.028</v>
      </c>
      <c r="AO259" s="36">
        <v>2.279</v>
      </c>
      <c r="AP259" s="36">
        <v>0.175</v>
      </c>
      <c r="AQ259" s="36">
        <v>3.373</v>
      </c>
      <c r="AR259" s="28"/>
      <c r="AS259" s="12">
        <f t="shared" si="136"/>
        <v>0.003079365079</v>
      </c>
      <c r="AT259" s="12">
        <f t="shared" si="124"/>
        <v>0.01521876543</v>
      </c>
      <c r="AU259" s="12">
        <f t="shared" si="125"/>
        <v>0.0008460038986</v>
      </c>
      <c r="AV259" s="12">
        <f t="shared" si="126"/>
        <v>2.849056604</v>
      </c>
      <c r="AW259" s="12"/>
      <c r="AX259" s="12">
        <f t="shared" si="133"/>
        <v>0.5</v>
      </c>
      <c r="AY259" s="12">
        <f t="shared" si="134"/>
        <v>1.106603774</v>
      </c>
      <c r="AZ259" s="12">
        <f t="shared" si="135"/>
        <v>0.5876332669</v>
      </c>
      <c r="BA259" s="12"/>
      <c r="BB259" s="28"/>
      <c r="BC259" s="12">
        <v>2.5501473093547364</v>
      </c>
      <c r="BD259" s="12">
        <v>0.4535073555632181</v>
      </c>
      <c r="BE259" s="28"/>
      <c r="BF259" s="28"/>
      <c r="BG259" s="28"/>
      <c r="BH259" s="28"/>
    </row>
    <row r="260" ht="12.75" customHeight="1">
      <c r="A260" s="21" t="s">
        <v>189</v>
      </c>
      <c r="B260" s="12" t="s">
        <v>180</v>
      </c>
      <c r="C260" s="26">
        <v>11.4</v>
      </c>
      <c r="D260" s="34" t="s">
        <v>94</v>
      </c>
      <c r="E260" s="12" t="s">
        <v>192</v>
      </c>
      <c r="F260" s="22">
        <v>600.0</v>
      </c>
      <c r="G260" s="12" t="s">
        <v>96</v>
      </c>
      <c r="H260" s="24">
        <v>6.96</v>
      </c>
      <c r="I260" s="24">
        <v>556.01</v>
      </c>
      <c r="J260" s="24">
        <v>4.34</v>
      </c>
      <c r="K260" s="24">
        <v>4.39</v>
      </c>
      <c r="L260" s="24"/>
      <c r="M260" s="24">
        <v>0.02</v>
      </c>
      <c r="N260" s="24">
        <v>15.08</v>
      </c>
      <c r="O260" s="37">
        <v>882.435655</v>
      </c>
      <c r="P260" s="24"/>
      <c r="Q260" s="26"/>
      <c r="R260" s="22"/>
      <c r="S260" s="22"/>
      <c r="T260" s="22"/>
      <c r="U260" s="22"/>
      <c r="V260" s="22"/>
      <c r="W260" s="35">
        <v>605.668</v>
      </c>
      <c r="X260" s="35">
        <v>7.259</v>
      </c>
      <c r="Y260" s="35">
        <v>31.629</v>
      </c>
      <c r="Z260" s="35">
        <v>0.353</v>
      </c>
      <c r="AA260" s="35">
        <v>24.85</v>
      </c>
      <c r="AB260" s="35">
        <v>0.129</v>
      </c>
      <c r="AC260" s="35">
        <v>2012.305</v>
      </c>
      <c r="AD260" s="35">
        <v>36.718</v>
      </c>
      <c r="AE260" s="35">
        <v>8.026</v>
      </c>
      <c r="AF260" s="35">
        <v>0.038</v>
      </c>
      <c r="AG260" s="36">
        <v>1824.372</v>
      </c>
      <c r="AH260" s="36">
        <v>31.62</v>
      </c>
      <c r="AI260" s="36">
        <v>140.965</v>
      </c>
      <c r="AJ260" s="36">
        <v>10.597</v>
      </c>
      <c r="AK260" s="36">
        <v>1667.345</v>
      </c>
      <c r="AL260" s="36">
        <v>30.366</v>
      </c>
      <c r="AM260" s="36">
        <v>573.11</v>
      </c>
      <c r="AN260" s="36">
        <v>52.028</v>
      </c>
      <c r="AO260" s="36">
        <v>2.279</v>
      </c>
      <c r="AP260" s="36">
        <v>0.175</v>
      </c>
      <c r="AQ260" s="36">
        <v>3.373</v>
      </c>
      <c r="AR260" s="28"/>
      <c r="AS260" s="12">
        <f t="shared" si="136"/>
        <v>0.002761904762</v>
      </c>
      <c r="AT260" s="12">
        <f t="shared" si="124"/>
        <v>0.01372864198</v>
      </c>
      <c r="AU260" s="12">
        <f t="shared" si="125"/>
        <v>0.0008460038986</v>
      </c>
      <c r="AV260" s="12">
        <f t="shared" si="126"/>
        <v>8.283018868</v>
      </c>
      <c r="AW260" s="12"/>
      <c r="AX260" s="12">
        <f t="shared" si="133"/>
        <v>0.3333333333</v>
      </c>
      <c r="AY260" s="12">
        <f t="shared" si="134"/>
        <v>1.422641509</v>
      </c>
      <c r="AZ260" s="12">
        <f t="shared" si="135"/>
        <v>0.6787966577</v>
      </c>
      <c r="BA260" s="12"/>
      <c r="BB260" s="28"/>
      <c r="BC260" s="12">
        <v>2.3004572578078344</v>
      </c>
      <c r="BD260" s="12">
        <v>0.40910353835152485</v>
      </c>
      <c r="BE260" s="28"/>
      <c r="BF260" s="28"/>
      <c r="BG260" s="28"/>
      <c r="BH260" s="28"/>
    </row>
    <row r="261" ht="12.75" customHeight="1">
      <c r="A261" s="21" t="s">
        <v>189</v>
      </c>
      <c r="B261" s="12" t="s">
        <v>209</v>
      </c>
      <c r="C261" s="26">
        <v>10.6</v>
      </c>
      <c r="D261" s="34" t="s">
        <v>94</v>
      </c>
      <c r="E261" s="12" t="s">
        <v>192</v>
      </c>
      <c r="F261" s="22">
        <v>600.0</v>
      </c>
      <c r="G261" s="12" t="s">
        <v>96</v>
      </c>
      <c r="H261" s="24">
        <v>7.02</v>
      </c>
      <c r="I261" s="24">
        <v>558.67</v>
      </c>
      <c r="J261" s="24">
        <v>4.35</v>
      </c>
      <c r="K261" s="24">
        <v>2.79</v>
      </c>
      <c r="L261" s="24"/>
      <c r="M261" s="24">
        <v>0.03</v>
      </c>
      <c r="N261" s="24">
        <v>14.35</v>
      </c>
      <c r="O261" s="37">
        <v>882.711814</v>
      </c>
      <c r="P261" s="24"/>
      <c r="Q261" s="26"/>
      <c r="R261" s="22"/>
      <c r="S261" s="22"/>
      <c r="T261" s="22"/>
      <c r="U261" s="22"/>
      <c r="V261" s="22"/>
      <c r="W261" s="35">
        <v>605.668</v>
      </c>
      <c r="X261" s="35">
        <v>7.259</v>
      </c>
      <c r="Y261" s="35">
        <v>31.629</v>
      </c>
      <c r="Z261" s="35">
        <v>0.353</v>
      </c>
      <c r="AA261" s="35">
        <v>24.85</v>
      </c>
      <c r="AB261" s="35">
        <v>0.129</v>
      </c>
      <c r="AC261" s="35">
        <v>2012.305</v>
      </c>
      <c r="AD261" s="35">
        <v>36.718</v>
      </c>
      <c r="AE261" s="35">
        <v>8.026</v>
      </c>
      <c r="AF261" s="35">
        <v>0.038</v>
      </c>
      <c r="AG261" s="36">
        <v>1824.372</v>
      </c>
      <c r="AH261" s="36">
        <v>31.62</v>
      </c>
      <c r="AI261" s="36">
        <v>140.965</v>
      </c>
      <c r="AJ261" s="36">
        <v>10.597</v>
      </c>
      <c r="AK261" s="36">
        <v>1667.345</v>
      </c>
      <c r="AL261" s="36">
        <v>30.366</v>
      </c>
      <c r="AM261" s="36">
        <v>573.11</v>
      </c>
      <c r="AN261" s="36">
        <v>52.028</v>
      </c>
      <c r="AO261" s="36">
        <v>2.279</v>
      </c>
      <c r="AP261" s="36">
        <v>0.175</v>
      </c>
      <c r="AQ261" s="36">
        <v>3.373</v>
      </c>
      <c r="AR261" s="28"/>
      <c r="AS261" s="12">
        <f t="shared" si="136"/>
        <v>0.002785714286</v>
      </c>
      <c r="AT261" s="12">
        <f t="shared" si="124"/>
        <v>0.01379432099</v>
      </c>
      <c r="AU261" s="12">
        <f t="shared" si="125"/>
        <v>0.0008479532164</v>
      </c>
      <c r="AV261" s="12">
        <f t="shared" si="126"/>
        <v>5.264150943</v>
      </c>
      <c r="AW261" s="12"/>
      <c r="AX261" s="12">
        <f t="shared" si="133"/>
        <v>0.5</v>
      </c>
      <c r="AY261" s="12">
        <f t="shared" si="134"/>
        <v>1.353773585</v>
      </c>
      <c r="AZ261" s="12">
        <f t="shared" si="135"/>
        <v>0.6790090877</v>
      </c>
      <c r="BA261" s="12"/>
      <c r="BB261" s="28"/>
      <c r="BC261" s="12">
        <v>2.311464925280924</v>
      </c>
      <c r="BD261" s="12">
        <v>0.41106109513592226</v>
      </c>
      <c r="BE261" s="28"/>
      <c r="BF261" s="28"/>
      <c r="BG261" s="28"/>
      <c r="BH261" s="28"/>
    </row>
    <row r="262" ht="12.75" customHeight="1">
      <c r="A262" s="21" t="s">
        <v>189</v>
      </c>
      <c r="B262" s="12" t="s">
        <v>210</v>
      </c>
      <c r="C262" s="26">
        <v>11.8</v>
      </c>
      <c r="D262" s="34" t="s">
        <v>94</v>
      </c>
      <c r="E262" s="12" t="s">
        <v>192</v>
      </c>
      <c r="F262" s="22">
        <v>600.0</v>
      </c>
      <c r="G262" s="12" t="s">
        <v>96</v>
      </c>
      <c r="H262" s="24">
        <v>6.74</v>
      </c>
      <c r="I262" s="24">
        <v>601.4</v>
      </c>
      <c r="J262" s="24">
        <v>4.24</v>
      </c>
      <c r="K262" s="24">
        <v>3.85</v>
      </c>
      <c r="L262" s="24"/>
      <c r="M262" s="24">
        <v>0.02</v>
      </c>
      <c r="N262" s="24">
        <v>14.76</v>
      </c>
      <c r="O262" s="37">
        <v>1016.59651</v>
      </c>
      <c r="P262" s="24"/>
      <c r="Q262" s="30">
        <v>26.19</v>
      </c>
      <c r="R262" s="31">
        <v>0.3</v>
      </c>
      <c r="S262" s="31">
        <v>8.65</v>
      </c>
      <c r="T262" s="31">
        <v>0.06</v>
      </c>
      <c r="U262" s="31">
        <v>0.62</v>
      </c>
      <c r="V262" s="31">
        <v>0.1</v>
      </c>
      <c r="W262" s="35">
        <v>605.668</v>
      </c>
      <c r="X262" s="35">
        <v>7.259</v>
      </c>
      <c r="Y262" s="35">
        <v>31.629</v>
      </c>
      <c r="Z262" s="35">
        <v>0.353</v>
      </c>
      <c r="AA262" s="35">
        <v>24.85</v>
      </c>
      <c r="AB262" s="35">
        <v>0.129</v>
      </c>
      <c r="AC262" s="35">
        <v>2012.305</v>
      </c>
      <c r="AD262" s="35">
        <v>36.718</v>
      </c>
      <c r="AE262" s="35">
        <v>8.026</v>
      </c>
      <c r="AF262" s="35">
        <v>0.038</v>
      </c>
      <c r="AG262" s="36">
        <v>1824.372</v>
      </c>
      <c r="AH262" s="36">
        <v>31.62</v>
      </c>
      <c r="AI262" s="36">
        <v>140.965</v>
      </c>
      <c r="AJ262" s="36">
        <v>10.597</v>
      </c>
      <c r="AK262" s="36">
        <v>1667.345</v>
      </c>
      <c r="AL262" s="36">
        <v>30.366</v>
      </c>
      <c r="AM262" s="36">
        <v>573.11</v>
      </c>
      <c r="AN262" s="36">
        <v>52.028</v>
      </c>
      <c r="AO262" s="36">
        <v>2.279</v>
      </c>
      <c r="AP262" s="36">
        <v>0.175</v>
      </c>
      <c r="AQ262" s="36">
        <v>3.373</v>
      </c>
      <c r="AR262" s="28"/>
      <c r="AS262" s="12">
        <f t="shared" si="136"/>
        <v>0.002674603175</v>
      </c>
      <c r="AT262" s="12">
        <f t="shared" si="124"/>
        <v>0.01484938272</v>
      </c>
      <c r="AU262" s="12">
        <f t="shared" si="125"/>
        <v>0.0008265107212</v>
      </c>
      <c r="AV262" s="12">
        <f t="shared" si="126"/>
        <v>7.264150943</v>
      </c>
      <c r="AW262" s="12"/>
      <c r="AX262" s="12">
        <f t="shared" si="133"/>
        <v>0.3333333333</v>
      </c>
      <c r="AY262" s="12">
        <f t="shared" si="134"/>
        <v>1.39245283</v>
      </c>
      <c r="AZ262" s="12">
        <f t="shared" si="135"/>
        <v>0.7819973154</v>
      </c>
      <c r="BA262" s="12"/>
      <c r="BB262" s="28"/>
      <c r="BC262" s="12">
        <v>2.4882501875598093</v>
      </c>
      <c r="BD262" s="12">
        <v>0.4424998345783639</v>
      </c>
      <c r="BE262" s="28"/>
      <c r="BF262" s="28"/>
      <c r="BG262" s="28"/>
      <c r="BH262" s="28"/>
    </row>
    <row r="263" ht="12.75" customHeight="1">
      <c r="A263" s="21" t="s">
        <v>189</v>
      </c>
      <c r="B263" s="12" t="s">
        <v>211</v>
      </c>
      <c r="C263" s="26">
        <v>12.8</v>
      </c>
      <c r="D263" s="34" t="s">
        <v>94</v>
      </c>
      <c r="E263" s="12" t="s">
        <v>192</v>
      </c>
      <c r="F263" s="22">
        <v>600.0</v>
      </c>
      <c r="G263" s="12" t="s">
        <v>96</v>
      </c>
      <c r="H263" s="24">
        <v>7.23</v>
      </c>
      <c r="I263" s="24">
        <v>632.46</v>
      </c>
      <c r="J263" s="24">
        <v>3.96</v>
      </c>
      <c r="K263" s="24">
        <v>4.7</v>
      </c>
      <c r="L263" s="24"/>
      <c r="M263" s="24">
        <v>0.04</v>
      </c>
      <c r="N263" s="24">
        <v>15.96</v>
      </c>
      <c r="O263" s="37">
        <v>882.921971</v>
      </c>
      <c r="P263" s="24"/>
      <c r="Q263" s="30">
        <v>24.79</v>
      </c>
      <c r="R263" s="31">
        <v>0.31</v>
      </c>
      <c r="S263" s="31">
        <v>8.56</v>
      </c>
      <c r="T263" s="31">
        <v>0.06</v>
      </c>
      <c r="U263" s="31">
        <v>0.53</v>
      </c>
      <c r="V263" s="31">
        <v>0.1</v>
      </c>
      <c r="W263" s="35">
        <v>605.668</v>
      </c>
      <c r="X263" s="35">
        <v>7.259</v>
      </c>
      <c r="Y263" s="35">
        <v>31.629</v>
      </c>
      <c r="Z263" s="35">
        <v>0.353</v>
      </c>
      <c r="AA263" s="35">
        <v>24.85</v>
      </c>
      <c r="AB263" s="35">
        <v>0.129</v>
      </c>
      <c r="AC263" s="35">
        <v>2012.305</v>
      </c>
      <c r="AD263" s="35">
        <v>36.718</v>
      </c>
      <c r="AE263" s="35">
        <v>8.026</v>
      </c>
      <c r="AF263" s="35">
        <v>0.038</v>
      </c>
      <c r="AG263" s="36">
        <v>1824.372</v>
      </c>
      <c r="AH263" s="36">
        <v>31.62</v>
      </c>
      <c r="AI263" s="36">
        <v>140.965</v>
      </c>
      <c r="AJ263" s="36">
        <v>10.597</v>
      </c>
      <c r="AK263" s="36">
        <v>1667.345</v>
      </c>
      <c r="AL263" s="36">
        <v>30.366</v>
      </c>
      <c r="AM263" s="36">
        <v>573.11</v>
      </c>
      <c r="AN263" s="36">
        <v>52.028</v>
      </c>
      <c r="AO263" s="36">
        <v>2.279</v>
      </c>
      <c r="AP263" s="36">
        <v>0.175</v>
      </c>
      <c r="AQ263" s="36">
        <v>3.373</v>
      </c>
      <c r="AR263" s="28"/>
      <c r="AS263" s="12">
        <f t="shared" si="136"/>
        <v>0.002869047619</v>
      </c>
      <c r="AT263" s="12">
        <f t="shared" si="124"/>
        <v>0.0156162963</v>
      </c>
      <c r="AU263" s="12">
        <f t="shared" si="125"/>
        <v>0.0007719298246</v>
      </c>
      <c r="AV263" s="12">
        <f t="shared" si="126"/>
        <v>8.867924528</v>
      </c>
      <c r="AW263" s="12"/>
      <c r="AX263" s="12">
        <f t="shared" si="133"/>
        <v>0.6666666667</v>
      </c>
      <c r="AY263" s="12">
        <f t="shared" si="134"/>
        <v>1.505660377</v>
      </c>
      <c r="AZ263" s="12">
        <f t="shared" si="135"/>
        <v>0.6791707469</v>
      </c>
      <c r="BA263" s="12"/>
      <c r="BB263" s="28"/>
      <c r="BC263" s="12">
        <v>2.616745957424782</v>
      </c>
      <c r="BD263" s="12">
        <v>0.46535097599233527</v>
      </c>
      <c r="BE263" s="28"/>
      <c r="BF263" s="28"/>
      <c r="BG263" s="28"/>
      <c r="BH263" s="28"/>
    </row>
    <row r="264" ht="12.75" customHeight="1">
      <c r="A264" s="21" t="s">
        <v>189</v>
      </c>
      <c r="B264" s="12" t="s">
        <v>212</v>
      </c>
      <c r="C264" s="26">
        <v>11.8</v>
      </c>
      <c r="D264" s="34" t="s">
        <v>94</v>
      </c>
      <c r="E264" s="12" t="s">
        <v>192</v>
      </c>
      <c r="F264" s="22">
        <v>600.0</v>
      </c>
      <c r="G264" s="12" t="s">
        <v>96</v>
      </c>
      <c r="H264" s="24">
        <v>7.61</v>
      </c>
      <c r="I264" s="24">
        <v>562.73</v>
      </c>
      <c r="J264" s="24">
        <v>4.29</v>
      </c>
      <c r="K264" s="29"/>
      <c r="L264" s="24"/>
      <c r="M264" s="24">
        <v>0.03</v>
      </c>
      <c r="N264" s="24">
        <v>13.55</v>
      </c>
      <c r="O264" s="37">
        <v>706.783535</v>
      </c>
      <c r="P264" s="24"/>
      <c r="Q264" s="26"/>
      <c r="R264" s="22"/>
      <c r="S264" s="22"/>
      <c r="T264" s="22"/>
      <c r="U264" s="22"/>
      <c r="V264" s="22"/>
      <c r="W264" s="35">
        <v>605.668</v>
      </c>
      <c r="X264" s="35">
        <v>7.259</v>
      </c>
      <c r="Y264" s="35">
        <v>31.629</v>
      </c>
      <c r="Z264" s="35">
        <v>0.353</v>
      </c>
      <c r="AA264" s="35">
        <v>24.85</v>
      </c>
      <c r="AB264" s="35">
        <v>0.129</v>
      </c>
      <c r="AC264" s="35">
        <v>2012.305</v>
      </c>
      <c r="AD264" s="35">
        <v>36.718</v>
      </c>
      <c r="AE264" s="35">
        <v>8.026</v>
      </c>
      <c r="AF264" s="35">
        <v>0.038</v>
      </c>
      <c r="AG264" s="36">
        <v>1824.372</v>
      </c>
      <c r="AH264" s="36">
        <v>31.62</v>
      </c>
      <c r="AI264" s="36">
        <v>140.965</v>
      </c>
      <c r="AJ264" s="36">
        <v>10.597</v>
      </c>
      <c r="AK264" s="36">
        <v>1667.345</v>
      </c>
      <c r="AL264" s="36">
        <v>30.366</v>
      </c>
      <c r="AM264" s="36">
        <v>573.11</v>
      </c>
      <c r="AN264" s="36">
        <v>52.028</v>
      </c>
      <c r="AO264" s="36">
        <v>2.279</v>
      </c>
      <c r="AP264" s="36">
        <v>0.175</v>
      </c>
      <c r="AQ264" s="36">
        <v>3.373</v>
      </c>
      <c r="AR264" s="28"/>
      <c r="AS264" s="12">
        <f t="shared" si="136"/>
        <v>0.00301984127</v>
      </c>
      <c r="AT264" s="12">
        <f t="shared" si="124"/>
        <v>0.0138945679</v>
      </c>
      <c r="AU264" s="12">
        <f t="shared" si="125"/>
        <v>0.0008362573099</v>
      </c>
      <c r="AV264" s="12"/>
      <c r="AW264" s="12"/>
      <c r="AX264" s="12">
        <f t="shared" si="133"/>
        <v>0.5</v>
      </c>
      <c r="AY264" s="12">
        <f t="shared" si="134"/>
        <v>1.278301887</v>
      </c>
      <c r="AZ264" s="12">
        <f t="shared" si="135"/>
        <v>0.5436796423</v>
      </c>
      <c r="BA264" s="12"/>
      <c r="BB264" s="28"/>
      <c r="BC264" s="12">
        <v>2.328236612175107</v>
      </c>
      <c r="BD264" s="12">
        <v>0.41404370062848095</v>
      </c>
      <c r="BE264" s="28"/>
      <c r="BF264" s="28"/>
      <c r="BG264" s="28"/>
      <c r="BH264" s="28"/>
    </row>
    <row r="265" ht="12.75" customHeight="1">
      <c r="A265" s="21" t="s">
        <v>189</v>
      </c>
      <c r="B265" s="12" t="s">
        <v>213</v>
      </c>
      <c r="C265" s="26">
        <v>13.9</v>
      </c>
      <c r="D265" s="34" t="s">
        <v>94</v>
      </c>
      <c r="E265" s="12" t="s">
        <v>192</v>
      </c>
      <c r="F265" s="22">
        <v>600.0</v>
      </c>
      <c r="G265" s="12" t="s">
        <v>96</v>
      </c>
      <c r="H265" s="24">
        <v>7.84</v>
      </c>
      <c r="I265" s="24">
        <v>573.51</v>
      </c>
      <c r="J265" s="24">
        <v>5.28</v>
      </c>
      <c r="K265" s="24">
        <v>3.47</v>
      </c>
      <c r="L265" s="24"/>
      <c r="M265" s="24">
        <v>0.03</v>
      </c>
      <c r="N265" s="24">
        <v>13.59</v>
      </c>
      <c r="O265" s="37">
        <v>894.768235</v>
      </c>
      <c r="P265" s="24"/>
      <c r="Q265" s="30">
        <v>24.9</v>
      </c>
      <c r="R265" s="22"/>
      <c r="S265" s="31">
        <v>8.57</v>
      </c>
      <c r="T265" s="31">
        <v>0.06</v>
      </c>
      <c r="U265" s="31">
        <v>0.54</v>
      </c>
      <c r="V265" s="31">
        <v>0.1</v>
      </c>
      <c r="W265" s="35">
        <v>605.668</v>
      </c>
      <c r="X265" s="35">
        <v>7.259</v>
      </c>
      <c r="Y265" s="35">
        <v>31.629</v>
      </c>
      <c r="Z265" s="35">
        <v>0.353</v>
      </c>
      <c r="AA265" s="35">
        <v>24.85</v>
      </c>
      <c r="AB265" s="35">
        <v>0.129</v>
      </c>
      <c r="AC265" s="35">
        <v>2012.305</v>
      </c>
      <c r="AD265" s="35">
        <v>36.718</v>
      </c>
      <c r="AE265" s="35">
        <v>8.026</v>
      </c>
      <c r="AF265" s="35">
        <v>0.038</v>
      </c>
      <c r="AG265" s="36">
        <v>1824.372</v>
      </c>
      <c r="AH265" s="36">
        <v>31.62</v>
      </c>
      <c r="AI265" s="36">
        <v>140.965</v>
      </c>
      <c r="AJ265" s="36">
        <v>10.597</v>
      </c>
      <c r="AK265" s="36">
        <v>1667.345</v>
      </c>
      <c r="AL265" s="36">
        <v>30.366</v>
      </c>
      <c r="AM265" s="36">
        <v>573.11</v>
      </c>
      <c r="AN265" s="36">
        <v>52.028</v>
      </c>
      <c r="AO265" s="36">
        <v>2.279</v>
      </c>
      <c r="AP265" s="36">
        <v>0.175</v>
      </c>
      <c r="AQ265" s="36">
        <v>3.373</v>
      </c>
      <c r="AR265" s="28"/>
      <c r="AS265" s="12">
        <f t="shared" si="136"/>
        <v>0.003111111111</v>
      </c>
      <c r="AT265" s="12">
        <f t="shared" si="124"/>
        <v>0.01416074074</v>
      </c>
      <c r="AU265" s="12">
        <f t="shared" si="125"/>
        <v>0.001029239766</v>
      </c>
      <c r="AV265" s="12">
        <f t="shared" ref="AV265:AV271" si="137">K265/0.53</f>
        <v>6.547169811</v>
      </c>
      <c r="AW265" s="12"/>
      <c r="AX265" s="12">
        <f t="shared" si="133"/>
        <v>0.5</v>
      </c>
      <c r="AY265" s="12">
        <f t="shared" si="134"/>
        <v>1.282075472</v>
      </c>
      <c r="AZ265" s="12">
        <f t="shared" si="135"/>
        <v>0.6882832577</v>
      </c>
      <c r="BA265" s="12"/>
      <c r="BB265" s="28"/>
      <c r="BC265" s="12">
        <v>2.372835937107631</v>
      </c>
      <c r="BD265" s="12">
        <v>0.4219750549607808</v>
      </c>
      <c r="BE265" s="28"/>
      <c r="BF265" s="28"/>
      <c r="BG265" s="28"/>
      <c r="BH265" s="28"/>
    </row>
    <row r="266" ht="12.75" customHeight="1">
      <c r="A266" s="21" t="s">
        <v>189</v>
      </c>
      <c r="B266" s="12" t="s">
        <v>214</v>
      </c>
      <c r="C266" s="26">
        <v>10.9</v>
      </c>
      <c r="D266" s="34" t="s">
        <v>94</v>
      </c>
      <c r="E266" s="12" t="s">
        <v>192</v>
      </c>
      <c r="F266" s="22">
        <v>600.0</v>
      </c>
      <c r="G266" s="12" t="s">
        <v>96</v>
      </c>
      <c r="H266" s="29"/>
      <c r="I266" s="24">
        <v>629.64</v>
      </c>
      <c r="J266" s="24">
        <v>4.08</v>
      </c>
      <c r="K266" s="24">
        <v>3.39</v>
      </c>
      <c r="L266" s="24"/>
      <c r="M266" s="24">
        <v>0.03</v>
      </c>
      <c r="N266" s="24">
        <v>14.15</v>
      </c>
      <c r="O266" s="37">
        <v>1084.48451</v>
      </c>
      <c r="P266" s="24"/>
      <c r="Q266" s="26"/>
      <c r="R266" s="22"/>
      <c r="S266" s="22"/>
      <c r="T266" s="22"/>
      <c r="U266" s="22"/>
      <c r="V266" s="22"/>
      <c r="W266" s="35">
        <v>605.668</v>
      </c>
      <c r="X266" s="35">
        <v>7.259</v>
      </c>
      <c r="Y266" s="35">
        <v>31.629</v>
      </c>
      <c r="Z266" s="35">
        <v>0.353</v>
      </c>
      <c r="AA266" s="35">
        <v>24.85</v>
      </c>
      <c r="AB266" s="35">
        <v>0.129</v>
      </c>
      <c r="AC266" s="35">
        <v>2012.305</v>
      </c>
      <c r="AD266" s="35">
        <v>36.718</v>
      </c>
      <c r="AE266" s="35">
        <v>8.026</v>
      </c>
      <c r="AF266" s="35">
        <v>0.038</v>
      </c>
      <c r="AG266" s="36">
        <v>1824.372</v>
      </c>
      <c r="AH266" s="36">
        <v>31.62</v>
      </c>
      <c r="AI266" s="36">
        <v>140.965</v>
      </c>
      <c r="AJ266" s="36">
        <v>10.597</v>
      </c>
      <c r="AK266" s="36">
        <v>1667.345</v>
      </c>
      <c r="AL266" s="36">
        <v>30.366</v>
      </c>
      <c r="AM266" s="36">
        <v>573.11</v>
      </c>
      <c r="AN266" s="36">
        <v>52.028</v>
      </c>
      <c r="AO266" s="36">
        <v>2.279</v>
      </c>
      <c r="AP266" s="36">
        <v>0.175</v>
      </c>
      <c r="AQ266" s="36">
        <v>3.373</v>
      </c>
      <c r="AR266" s="28"/>
      <c r="AS266" s="12"/>
      <c r="AT266" s="12">
        <f t="shared" si="124"/>
        <v>0.01554666667</v>
      </c>
      <c r="AU266" s="12">
        <f t="shared" si="125"/>
        <v>0.0007953216374</v>
      </c>
      <c r="AV266" s="12">
        <f t="shared" si="137"/>
        <v>6.396226415</v>
      </c>
      <c r="AW266" s="12"/>
      <c r="AX266" s="12">
        <f t="shared" si="133"/>
        <v>0.5</v>
      </c>
      <c r="AY266" s="12">
        <f t="shared" si="134"/>
        <v>1.33490566</v>
      </c>
      <c r="AZ266" s="12">
        <f t="shared" si="135"/>
        <v>0.8342188538</v>
      </c>
      <c r="BA266" s="12"/>
      <c r="BB266" s="28"/>
      <c r="BC266" s="12">
        <v>2.6051043381765866</v>
      </c>
      <c r="BD266" s="12">
        <v>0.4632806799194943</v>
      </c>
      <c r="BE266" s="28"/>
      <c r="BF266" s="28"/>
      <c r="BG266" s="28"/>
      <c r="BH266" s="28"/>
    </row>
    <row r="267" ht="12.75" customHeight="1">
      <c r="A267" s="21" t="s">
        <v>189</v>
      </c>
      <c r="B267" s="12" t="s">
        <v>215</v>
      </c>
      <c r="C267" s="23" t="s">
        <v>191</v>
      </c>
      <c r="D267" s="34" t="s">
        <v>94</v>
      </c>
      <c r="E267" s="12" t="s">
        <v>192</v>
      </c>
      <c r="F267" s="22">
        <v>900.0</v>
      </c>
      <c r="G267" s="12" t="s">
        <v>96</v>
      </c>
      <c r="H267" s="24">
        <v>6.91</v>
      </c>
      <c r="I267" s="24">
        <v>632.07</v>
      </c>
      <c r="J267" s="24">
        <v>4.04</v>
      </c>
      <c r="K267" s="24">
        <v>2.89</v>
      </c>
      <c r="L267" s="24"/>
      <c r="M267" s="24">
        <v>0.02</v>
      </c>
      <c r="N267" s="24">
        <v>13.74</v>
      </c>
      <c r="O267" s="37">
        <v>1111.47255</v>
      </c>
      <c r="P267" s="24"/>
      <c r="Q267" s="26"/>
      <c r="R267" s="22"/>
      <c r="S267" s="22"/>
      <c r="T267" s="22"/>
      <c r="U267" s="22"/>
      <c r="V267" s="22"/>
      <c r="W267" s="35">
        <v>902.99</v>
      </c>
      <c r="X267" s="35">
        <v>11.736</v>
      </c>
      <c r="Y267" s="35">
        <v>31.73</v>
      </c>
      <c r="Z267" s="35">
        <v>0.426</v>
      </c>
      <c r="AA267" s="35">
        <v>24.9</v>
      </c>
      <c r="AB267" s="35">
        <v>0.141</v>
      </c>
      <c r="AC267" s="35">
        <v>2027.486</v>
      </c>
      <c r="AD267" s="35">
        <v>29.876</v>
      </c>
      <c r="AE267" s="35">
        <v>7.853</v>
      </c>
      <c r="AF267" s="35">
        <v>0.052</v>
      </c>
      <c r="AG267" s="36">
        <v>1906.889</v>
      </c>
      <c r="AH267" s="36">
        <v>29.703</v>
      </c>
      <c r="AI267" s="36">
        <v>101.501</v>
      </c>
      <c r="AJ267" s="36">
        <v>10.982</v>
      </c>
      <c r="AK267" s="36">
        <v>1779.781</v>
      </c>
      <c r="AL267" s="36">
        <v>31.685</v>
      </c>
      <c r="AM267" s="36">
        <v>915.164</v>
      </c>
      <c r="AN267" s="36">
        <v>110.398</v>
      </c>
      <c r="AO267" s="36">
        <v>1.641</v>
      </c>
      <c r="AP267" s="36">
        <v>0.183</v>
      </c>
      <c r="AQ267" s="36">
        <v>2.428</v>
      </c>
      <c r="AR267" s="28"/>
      <c r="AS267" s="12">
        <f t="shared" ref="AS267:AS269" si="138">H267/2520</f>
        <v>0.002742063492</v>
      </c>
      <c r="AT267" s="12">
        <f t="shared" si="124"/>
        <v>0.01560666667</v>
      </c>
      <c r="AU267" s="12">
        <f t="shared" si="125"/>
        <v>0.0007875243665</v>
      </c>
      <c r="AV267" s="12">
        <f t="shared" si="137"/>
        <v>5.452830189</v>
      </c>
      <c r="AW267" s="12"/>
      <c r="AX267" s="12">
        <f t="shared" si="133"/>
        <v>0.3333333333</v>
      </c>
      <c r="AY267" s="12">
        <f t="shared" si="134"/>
        <v>1.296226415</v>
      </c>
      <c r="AZ267" s="12">
        <f t="shared" si="135"/>
        <v>0.8549788846</v>
      </c>
      <c r="BA267" s="12"/>
      <c r="BB267" s="28"/>
      <c r="BC267" s="12">
        <v>3.3954178949442975</v>
      </c>
      <c r="BD267" s="12">
        <v>0.6230072140829345</v>
      </c>
      <c r="BE267" s="28"/>
      <c r="BF267" s="28"/>
      <c r="BG267" s="28"/>
      <c r="BH267" s="28"/>
    </row>
    <row r="268" ht="12.75" customHeight="1">
      <c r="A268" s="21" t="s">
        <v>189</v>
      </c>
      <c r="B268" s="12" t="s">
        <v>184</v>
      </c>
      <c r="C268" s="26">
        <v>10.9</v>
      </c>
      <c r="D268" s="34" t="s">
        <v>94</v>
      </c>
      <c r="E268" s="12" t="s">
        <v>192</v>
      </c>
      <c r="F268" s="22">
        <v>900.0</v>
      </c>
      <c r="G268" s="12" t="s">
        <v>96</v>
      </c>
      <c r="H268" s="24">
        <v>7.23</v>
      </c>
      <c r="I268" s="24">
        <v>645.37</v>
      </c>
      <c r="J268" s="24">
        <v>3.42</v>
      </c>
      <c r="K268" s="24">
        <v>2.83</v>
      </c>
      <c r="L268" s="24"/>
      <c r="M268" s="24">
        <v>0.03</v>
      </c>
      <c r="N268" s="24">
        <v>13.44</v>
      </c>
      <c r="O268" s="37">
        <v>1021.51493</v>
      </c>
      <c r="P268" s="24"/>
      <c r="Q268" s="30">
        <v>24.71</v>
      </c>
      <c r="R268" s="31"/>
      <c r="S268" s="31">
        <v>8.56</v>
      </c>
      <c r="T268" s="31">
        <v>0.06</v>
      </c>
      <c r="U268" s="31">
        <v>0.71</v>
      </c>
      <c r="V268" s="31">
        <v>0.12</v>
      </c>
      <c r="W268" s="35">
        <v>902.99</v>
      </c>
      <c r="X268" s="35">
        <v>11.736</v>
      </c>
      <c r="Y268" s="35">
        <v>31.73</v>
      </c>
      <c r="Z268" s="35">
        <v>0.426</v>
      </c>
      <c r="AA268" s="35">
        <v>24.9</v>
      </c>
      <c r="AB268" s="35">
        <v>0.141</v>
      </c>
      <c r="AC268" s="35">
        <v>2027.486</v>
      </c>
      <c r="AD268" s="35">
        <v>29.876</v>
      </c>
      <c r="AE268" s="35">
        <v>7.853</v>
      </c>
      <c r="AF268" s="35">
        <v>0.052</v>
      </c>
      <c r="AG268" s="36">
        <v>1906.889</v>
      </c>
      <c r="AH268" s="36">
        <v>29.703</v>
      </c>
      <c r="AI268" s="36">
        <v>101.501</v>
      </c>
      <c r="AJ268" s="36">
        <v>10.982</v>
      </c>
      <c r="AK268" s="36">
        <v>1779.781</v>
      </c>
      <c r="AL268" s="36">
        <v>31.685</v>
      </c>
      <c r="AM268" s="36">
        <v>915.164</v>
      </c>
      <c r="AN268" s="36">
        <v>110.398</v>
      </c>
      <c r="AO268" s="36">
        <v>1.641</v>
      </c>
      <c r="AP268" s="36">
        <v>0.183</v>
      </c>
      <c r="AQ268" s="36">
        <v>2.428</v>
      </c>
      <c r="AR268" s="28"/>
      <c r="AS268" s="12">
        <f t="shared" si="138"/>
        <v>0.002869047619</v>
      </c>
      <c r="AT268" s="12">
        <f t="shared" si="124"/>
        <v>0.01593506173</v>
      </c>
      <c r="AU268" s="12">
        <f t="shared" si="125"/>
        <v>0.0006666666667</v>
      </c>
      <c r="AV268" s="12">
        <f t="shared" si="137"/>
        <v>5.339622642</v>
      </c>
      <c r="AW268" s="12"/>
      <c r="AX268" s="12">
        <f t="shared" si="133"/>
        <v>0.5</v>
      </c>
      <c r="AY268" s="12">
        <f t="shared" si="134"/>
        <v>1.267924528</v>
      </c>
      <c r="AZ268" s="12">
        <f t="shared" si="135"/>
        <v>0.7857807154</v>
      </c>
      <c r="BA268" s="12"/>
      <c r="BB268" s="28"/>
      <c r="BC268" s="12">
        <v>3.46685573801242</v>
      </c>
      <c r="BD268" s="12">
        <v>0.6361149648714999</v>
      </c>
      <c r="BE268" s="28"/>
      <c r="BF268" s="28"/>
      <c r="BG268" s="28"/>
      <c r="BH268" s="28"/>
    </row>
    <row r="269" ht="12.75" customHeight="1">
      <c r="A269" s="21" t="s">
        <v>189</v>
      </c>
      <c r="B269" s="12" t="s">
        <v>216</v>
      </c>
      <c r="C269" s="23" t="s">
        <v>191</v>
      </c>
      <c r="D269" s="34" t="s">
        <v>94</v>
      </c>
      <c r="E269" s="12" t="s">
        <v>192</v>
      </c>
      <c r="F269" s="22">
        <v>900.0</v>
      </c>
      <c r="G269" s="12" t="s">
        <v>96</v>
      </c>
      <c r="H269" s="24">
        <v>7.16</v>
      </c>
      <c r="I269" s="24">
        <v>583.27</v>
      </c>
      <c r="J269" s="24">
        <v>3.85</v>
      </c>
      <c r="K269" s="24">
        <v>7.59</v>
      </c>
      <c r="L269" s="24"/>
      <c r="M269" s="24">
        <v>0.04</v>
      </c>
      <c r="N269" s="24">
        <v>18.29</v>
      </c>
      <c r="O269" s="37">
        <v>791.774784</v>
      </c>
      <c r="P269" s="24"/>
      <c r="Q269" s="26"/>
      <c r="R269" s="22"/>
      <c r="S269" s="22"/>
      <c r="T269" s="22"/>
      <c r="U269" s="22"/>
      <c r="V269" s="22"/>
      <c r="W269" s="35">
        <v>902.99</v>
      </c>
      <c r="X269" s="35">
        <v>11.736</v>
      </c>
      <c r="Y269" s="35">
        <v>31.73</v>
      </c>
      <c r="Z269" s="35">
        <v>0.426</v>
      </c>
      <c r="AA269" s="35">
        <v>24.9</v>
      </c>
      <c r="AB269" s="35">
        <v>0.141</v>
      </c>
      <c r="AC269" s="35">
        <v>2027.486</v>
      </c>
      <c r="AD269" s="35">
        <v>29.876</v>
      </c>
      <c r="AE269" s="35">
        <v>7.853</v>
      </c>
      <c r="AF269" s="35">
        <v>0.052</v>
      </c>
      <c r="AG269" s="36">
        <v>1906.889</v>
      </c>
      <c r="AH269" s="36">
        <v>29.703</v>
      </c>
      <c r="AI269" s="36">
        <v>101.501</v>
      </c>
      <c r="AJ269" s="36">
        <v>10.982</v>
      </c>
      <c r="AK269" s="36">
        <v>1779.781</v>
      </c>
      <c r="AL269" s="36">
        <v>31.685</v>
      </c>
      <c r="AM269" s="36">
        <v>915.164</v>
      </c>
      <c r="AN269" s="36">
        <v>110.398</v>
      </c>
      <c r="AO269" s="36">
        <v>1.641</v>
      </c>
      <c r="AP269" s="36">
        <v>0.183</v>
      </c>
      <c r="AQ269" s="36">
        <v>2.428</v>
      </c>
      <c r="AR269" s="28"/>
      <c r="AS269" s="12">
        <f t="shared" si="138"/>
        <v>0.002841269841</v>
      </c>
      <c r="AT269" s="12">
        <f t="shared" si="124"/>
        <v>0.0144017284</v>
      </c>
      <c r="AU269" s="12">
        <f t="shared" si="125"/>
        <v>0.0007504873294</v>
      </c>
      <c r="AV269" s="12">
        <f t="shared" si="137"/>
        <v>14.32075472</v>
      </c>
      <c r="AW269" s="12"/>
      <c r="AX269" s="12">
        <f t="shared" si="133"/>
        <v>0.6666666667</v>
      </c>
      <c r="AY269" s="12">
        <f t="shared" si="134"/>
        <v>1.725471698</v>
      </c>
      <c r="AZ269" s="12">
        <f t="shared" si="135"/>
        <v>0.6090575262</v>
      </c>
      <c r="BA269" s="12"/>
      <c r="BB269" s="28"/>
      <c r="BC269" s="12">
        <v>3.133294583275566</v>
      </c>
      <c r="BD269" s="12">
        <v>0.5749115984027302</v>
      </c>
      <c r="BE269" s="28"/>
      <c r="BF269" s="28"/>
      <c r="BG269" s="28"/>
      <c r="BH269" s="28"/>
    </row>
    <row r="270" ht="12.75" customHeight="1">
      <c r="A270" s="21" t="s">
        <v>189</v>
      </c>
      <c r="B270" s="12" t="s">
        <v>184</v>
      </c>
      <c r="C270" s="26">
        <v>10.9</v>
      </c>
      <c r="D270" s="34" t="s">
        <v>94</v>
      </c>
      <c r="E270" s="12" t="s">
        <v>192</v>
      </c>
      <c r="F270" s="22">
        <v>900.0</v>
      </c>
      <c r="G270" s="12" t="s">
        <v>96</v>
      </c>
      <c r="H270" s="29"/>
      <c r="I270" s="24">
        <v>656.71</v>
      </c>
      <c r="J270" s="24">
        <v>3.7</v>
      </c>
      <c r="K270" s="24">
        <v>9.76</v>
      </c>
      <c r="L270" s="24"/>
      <c r="M270" s="24">
        <v>0.04</v>
      </c>
      <c r="N270" s="24">
        <v>13.66</v>
      </c>
      <c r="O270" s="37">
        <v>695.671389</v>
      </c>
      <c r="P270" s="24"/>
      <c r="Q270" s="30">
        <v>24.71</v>
      </c>
      <c r="R270" s="31"/>
      <c r="S270" s="31">
        <v>8.56</v>
      </c>
      <c r="T270" s="31">
        <v>0.06</v>
      </c>
      <c r="U270" s="31">
        <v>0.71</v>
      </c>
      <c r="V270" s="31">
        <v>0.12</v>
      </c>
      <c r="W270" s="35">
        <v>902.99</v>
      </c>
      <c r="X270" s="35">
        <v>11.736</v>
      </c>
      <c r="Y270" s="35">
        <v>31.73</v>
      </c>
      <c r="Z270" s="35">
        <v>0.426</v>
      </c>
      <c r="AA270" s="35">
        <v>24.9</v>
      </c>
      <c r="AB270" s="35">
        <v>0.141</v>
      </c>
      <c r="AC270" s="35">
        <v>2027.486</v>
      </c>
      <c r="AD270" s="35">
        <v>29.876</v>
      </c>
      <c r="AE270" s="35">
        <v>7.853</v>
      </c>
      <c r="AF270" s="35">
        <v>0.052</v>
      </c>
      <c r="AG270" s="36">
        <v>1906.889</v>
      </c>
      <c r="AH270" s="36">
        <v>29.703</v>
      </c>
      <c r="AI270" s="36">
        <v>101.501</v>
      </c>
      <c r="AJ270" s="36">
        <v>10.982</v>
      </c>
      <c r="AK270" s="36">
        <v>1779.781</v>
      </c>
      <c r="AL270" s="36">
        <v>31.685</v>
      </c>
      <c r="AM270" s="36">
        <v>915.164</v>
      </c>
      <c r="AN270" s="36">
        <v>110.398</v>
      </c>
      <c r="AO270" s="36">
        <v>1.641</v>
      </c>
      <c r="AP270" s="36">
        <v>0.183</v>
      </c>
      <c r="AQ270" s="36">
        <v>2.428</v>
      </c>
      <c r="AR270" s="28"/>
      <c r="AS270" s="12"/>
      <c r="AT270" s="12">
        <f t="shared" si="124"/>
        <v>0.01621506173</v>
      </c>
      <c r="AU270" s="12">
        <f t="shared" si="125"/>
        <v>0.0007212475634</v>
      </c>
      <c r="AV270" s="12">
        <f t="shared" si="137"/>
        <v>18.41509434</v>
      </c>
      <c r="AW270" s="12"/>
      <c r="AX270" s="12">
        <f t="shared" si="133"/>
        <v>0.6666666667</v>
      </c>
      <c r="AY270" s="12">
        <f t="shared" si="134"/>
        <v>1.288679245</v>
      </c>
      <c r="AZ270" s="12">
        <f t="shared" si="135"/>
        <v>0.5351318377</v>
      </c>
      <c r="BA270" s="12"/>
      <c r="BB270" s="28"/>
      <c r="BC270" s="12">
        <v>3.527773302736479</v>
      </c>
      <c r="BD270" s="12">
        <v>0.6472924056053673</v>
      </c>
      <c r="BE270" s="28"/>
      <c r="BF270" s="28"/>
      <c r="BG270" s="28"/>
      <c r="BH270" s="28"/>
    </row>
    <row r="271" ht="12.75" customHeight="1">
      <c r="A271" s="21" t="s">
        <v>189</v>
      </c>
      <c r="B271" s="12" t="s">
        <v>217</v>
      </c>
      <c r="C271" s="26">
        <v>9.6</v>
      </c>
      <c r="D271" s="34" t="s">
        <v>94</v>
      </c>
      <c r="E271" s="12" t="s">
        <v>192</v>
      </c>
      <c r="F271" s="22">
        <v>900.0</v>
      </c>
      <c r="G271" s="12" t="s">
        <v>96</v>
      </c>
      <c r="H271" s="24">
        <v>7.14</v>
      </c>
      <c r="I271" s="24">
        <v>568.3</v>
      </c>
      <c r="J271" s="24">
        <v>4.24</v>
      </c>
      <c r="K271" s="24">
        <v>3.82</v>
      </c>
      <c r="L271" s="24"/>
      <c r="M271" s="24">
        <v>0.03</v>
      </c>
      <c r="N271" s="24">
        <v>11.78</v>
      </c>
      <c r="O271" s="37">
        <v>783.809887</v>
      </c>
      <c r="P271" s="24"/>
      <c r="Q271" s="30">
        <v>24.32</v>
      </c>
      <c r="R271" s="22"/>
      <c r="S271" s="31">
        <v>8.53</v>
      </c>
      <c r="T271" s="31">
        <v>0.07</v>
      </c>
      <c r="U271" s="31">
        <v>0.68</v>
      </c>
      <c r="V271" s="31">
        <v>0.12</v>
      </c>
      <c r="W271" s="35">
        <v>902.99</v>
      </c>
      <c r="X271" s="35">
        <v>11.736</v>
      </c>
      <c r="Y271" s="35">
        <v>31.73</v>
      </c>
      <c r="Z271" s="35">
        <v>0.426</v>
      </c>
      <c r="AA271" s="35">
        <v>24.9</v>
      </c>
      <c r="AB271" s="35">
        <v>0.141</v>
      </c>
      <c r="AC271" s="35">
        <v>2027.486</v>
      </c>
      <c r="AD271" s="35">
        <v>29.876</v>
      </c>
      <c r="AE271" s="35">
        <v>7.853</v>
      </c>
      <c r="AF271" s="35">
        <v>0.052</v>
      </c>
      <c r="AG271" s="36">
        <v>1906.889</v>
      </c>
      <c r="AH271" s="36">
        <v>29.703</v>
      </c>
      <c r="AI271" s="36">
        <v>101.501</v>
      </c>
      <c r="AJ271" s="36">
        <v>10.982</v>
      </c>
      <c r="AK271" s="36">
        <v>1779.781</v>
      </c>
      <c r="AL271" s="36">
        <v>31.685</v>
      </c>
      <c r="AM271" s="36">
        <v>915.164</v>
      </c>
      <c r="AN271" s="36">
        <v>110.398</v>
      </c>
      <c r="AO271" s="36">
        <v>1.641</v>
      </c>
      <c r="AP271" s="36">
        <v>0.183</v>
      </c>
      <c r="AQ271" s="36">
        <v>2.428</v>
      </c>
      <c r="AR271" s="28"/>
      <c r="AS271" s="12">
        <f t="shared" ref="AS271:AS295" si="139">H271/2520</f>
        <v>0.002833333333</v>
      </c>
      <c r="AT271" s="12">
        <f t="shared" si="124"/>
        <v>0.01403209877</v>
      </c>
      <c r="AU271" s="12">
        <f t="shared" si="125"/>
        <v>0.0008265107212</v>
      </c>
      <c r="AV271" s="12">
        <f t="shared" si="137"/>
        <v>7.20754717</v>
      </c>
      <c r="AW271" s="12"/>
      <c r="AX271" s="12">
        <f t="shared" si="133"/>
        <v>0.5</v>
      </c>
      <c r="AY271" s="12">
        <f t="shared" si="134"/>
        <v>1.111320755</v>
      </c>
      <c r="AZ271" s="12">
        <f t="shared" si="135"/>
        <v>0.6029306823</v>
      </c>
      <c r="BA271" s="12"/>
      <c r="BB271" s="28"/>
      <c r="BC271" s="12">
        <v>3.0528572387877806</v>
      </c>
      <c r="BD271" s="12">
        <v>0.5601525768483637</v>
      </c>
      <c r="BE271" s="28"/>
      <c r="BF271" s="28"/>
      <c r="BG271" s="28"/>
      <c r="BH271" s="28"/>
    </row>
    <row r="272" ht="12.75" customHeight="1">
      <c r="A272" s="21" t="s">
        <v>189</v>
      </c>
      <c r="B272" s="12" t="s">
        <v>218</v>
      </c>
      <c r="C272" s="26">
        <v>12.7</v>
      </c>
      <c r="D272" s="34" t="s">
        <v>94</v>
      </c>
      <c r="E272" s="12" t="s">
        <v>192</v>
      </c>
      <c r="F272" s="22">
        <v>900.0</v>
      </c>
      <c r="G272" s="12" t="s">
        <v>96</v>
      </c>
      <c r="H272" s="24">
        <v>7.05</v>
      </c>
      <c r="I272" s="24">
        <v>532.2</v>
      </c>
      <c r="J272" s="24">
        <v>4.43</v>
      </c>
      <c r="K272" s="29"/>
      <c r="L272" s="24"/>
      <c r="M272" s="24">
        <v>0.03</v>
      </c>
      <c r="N272" s="24">
        <v>14.95</v>
      </c>
      <c r="O272" s="37">
        <v>786.140294</v>
      </c>
      <c r="P272" s="24"/>
      <c r="Q272" s="26"/>
      <c r="R272" s="22"/>
      <c r="S272" s="22"/>
      <c r="T272" s="22"/>
      <c r="U272" s="22"/>
      <c r="V272" s="22"/>
      <c r="W272" s="35">
        <v>902.99</v>
      </c>
      <c r="X272" s="35">
        <v>11.736</v>
      </c>
      <c r="Y272" s="35">
        <v>31.73</v>
      </c>
      <c r="Z272" s="35">
        <v>0.426</v>
      </c>
      <c r="AA272" s="35">
        <v>24.9</v>
      </c>
      <c r="AB272" s="35">
        <v>0.141</v>
      </c>
      <c r="AC272" s="35">
        <v>2027.486</v>
      </c>
      <c r="AD272" s="35">
        <v>29.876</v>
      </c>
      <c r="AE272" s="35">
        <v>7.853</v>
      </c>
      <c r="AF272" s="35">
        <v>0.052</v>
      </c>
      <c r="AG272" s="36">
        <v>1906.889</v>
      </c>
      <c r="AH272" s="36">
        <v>29.703</v>
      </c>
      <c r="AI272" s="36">
        <v>101.501</v>
      </c>
      <c r="AJ272" s="36">
        <v>10.982</v>
      </c>
      <c r="AK272" s="36">
        <v>1779.781</v>
      </c>
      <c r="AL272" s="36">
        <v>31.685</v>
      </c>
      <c r="AM272" s="36">
        <v>915.164</v>
      </c>
      <c r="AN272" s="36">
        <v>110.398</v>
      </c>
      <c r="AO272" s="36">
        <v>1.641</v>
      </c>
      <c r="AP272" s="36">
        <v>0.183</v>
      </c>
      <c r="AQ272" s="36">
        <v>2.428</v>
      </c>
      <c r="AR272" s="28"/>
      <c r="AS272" s="12">
        <f t="shared" si="139"/>
        <v>0.002797619048</v>
      </c>
      <c r="AT272" s="12">
        <f t="shared" si="124"/>
        <v>0.01314074074</v>
      </c>
      <c r="AU272" s="12">
        <f t="shared" si="125"/>
        <v>0.0008635477583</v>
      </c>
      <c r="AV272" s="12"/>
      <c r="AW272" s="12"/>
      <c r="AX272" s="12">
        <f t="shared" si="133"/>
        <v>0.5</v>
      </c>
      <c r="AY272" s="12">
        <f t="shared" si="134"/>
        <v>1.410377358</v>
      </c>
      <c r="AZ272" s="12">
        <f t="shared" si="135"/>
        <v>0.6047233031</v>
      </c>
      <c r="BA272" s="12"/>
      <c r="BB272" s="28"/>
      <c r="BC272" s="12">
        <v>2.858918600695083</v>
      </c>
      <c r="BD272" s="12">
        <v>0.5245678051473381</v>
      </c>
      <c r="BE272" s="28"/>
      <c r="BF272" s="28"/>
      <c r="BG272" s="28"/>
      <c r="BH272" s="28"/>
    </row>
    <row r="273" ht="12.75" customHeight="1">
      <c r="A273" s="21" t="s">
        <v>189</v>
      </c>
      <c r="B273" s="12" t="s">
        <v>219</v>
      </c>
      <c r="C273" s="26">
        <v>10.6</v>
      </c>
      <c r="D273" s="34" t="s">
        <v>94</v>
      </c>
      <c r="E273" s="12" t="s">
        <v>192</v>
      </c>
      <c r="F273" s="22">
        <v>900.0</v>
      </c>
      <c r="G273" s="12" t="s">
        <v>96</v>
      </c>
      <c r="H273" s="24">
        <v>7.17</v>
      </c>
      <c r="I273" s="24">
        <v>548.52</v>
      </c>
      <c r="J273" s="24">
        <v>4.12</v>
      </c>
      <c r="K273" s="29"/>
      <c r="L273" s="24"/>
      <c r="M273" s="24">
        <v>0.06</v>
      </c>
      <c r="N273" s="24">
        <v>15.77</v>
      </c>
      <c r="O273" s="37">
        <v>815.906112</v>
      </c>
      <c r="P273" s="24"/>
      <c r="Q273" s="26"/>
      <c r="R273" s="22"/>
      <c r="S273" s="22"/>
      <c r="T273" s="22"/>
      <c r="U273" s="22"/>
      <c r="V273" s="22"/>
      <c r="W273" s="35">
        <v>902.99</v>
      </c>
      <c r="X273" s="35">
        <v>11.736</v>
      </c>
      <c r="Y273" s="35">
        <v>31.73</v>
      </c>
      <c r="Z273" s="35">
        <v>0.426</v>
      </c>
      <c r="AA273" s="35">
        <v>24.9</v>
      </c>
      <c r="AB273" s="35">
        <v>0.141</v>
      </c>
      <c r="AC273" s="35">
        <v>2027.486</v>
      </c>
      <c r="AD273" s="35">
        <v>29.876</v>
      </c>
      <c r="AE273" s="35">
        <v>7.853</v>
      </c>
      <c r="AF273" s="35">
        <v>0.052</v>
      </c>
      <c r="AG273" s="36">
        <v>1906.889</v>
      </c>
      <c r="AH273" s="36">
        <v>29.703</v>
      </c>
      <c r="AI273" s="36">
        <v>101.501</v>
      </c>
      <c r="AJ273" s="36">
        <v>10.982</v>
      </c>
      <c r="AK273" s="36">
        <v>1779.781</v>
      </c>
      <c r="AL273" s="36">
        <v>31.685</v>
      </c>
      <c r="AM273" s="36">
        <v>915.164</v>
      </c>
      <c r="AN273" s="36">
        <v>110.398</v>
      </c>
      <c r="AO273" s="36">
        <v>1.641</v>
      </c>
      <c r="AP273" s="36">
        <v>0.183</v>
      </c>
      <c r="AQ273" s="36">
        <v>2.428</v>
      </c>
      <c r="AR273" s="28"/>
      <c r="AS273" s="12">
        <f t="shared" si="139"/>
        <v>0.002845238095</v>
      </c>
      <c r="AT273" s="12">
        <f t="shared" si="124"/>
        <v>0.0135437037</v>
      </c>
      <c r="AU273" s="12">
        <f t="shared" si="125"/>
        <v>0.0008031189084</v>
      </c>
      <c r="AV273" s="12"/>
      <c r="AW273" s="12"/>
      <c r="AX273" s="12">
        <f t="shared" si="133"/>
        <v>1</v>
      </c>
      <c r="AY273" s="12">
        <f t="shared" si="134"/>
        <v>1.487735849</v>
      </c>
      <c r="AZ273" s="12">
        <f t="shared" si="135"/>
        <v>0.6276200862</v>
      </c>
      <c r="BA273" s="12"/>
      <c r="BB273" s="28"/>
      <c r="BC273" s="12">
        <v>2.9465767213127014</v>
      </c>
      <c r="BD273" s="12">
        <v>0.5406517286016628</v>
      </c>
      <c r="BE273" s="28"/>
      <c r="BF273" s="28"/>
      <c r="BG273" s="28"/>
      <c r="BH273" s="28"/>
    </row>
    <row r="274" ht="12.75" customHeight="1">
      <c r="A274" s="21" t="s">
        <v>189</v>
      </c>
      <c r="B274" s="12" t="s">
        <v>185</v>
      </c>
      <c r="C274" s="26">
        <v>11.6</v>
      </c>
      <c r="D274" s="34" t="s">
        <v>94</v>
      </c>
      <c r="E274" s="12" t="s">
        <v>192</v>
      </c>
      <c r="F274" s="22">
        <v>900.0</v>
      </c>
      <c r="G274" s="12" t="s">
        <v>96</v>
      </c>
      <c r="H274" s="24">
        <v>7.43</v>
      </c>
      <c r="I274" s="24">
        <v>575.97</v>
      </c>
      <c r="J274" s="24">
        <v>4.52</v>
      </c>
      <c r="K274" s="24">
        <v>5.17</v>
      </c>
      <c r="L274" s="24"/>
      <c r="M274" s="24">
        <v>0.04</v>
      </c>
      <c r="N274" s="24">
        <v>17.81</v>
      </c>
      <c r="O274" s="37">
        <v>873.434263</v>
      </c>
      <c r="P274" s="24"/>
      <c r="Q274" s="26"/>
      <c r="R274" s="22"/>
      <c r="S274" s="22"/>
      <c r="T274" s="22"/>
      <c r="U274" s="22"/>
      <c r="V274" s="22"/>
      <c r="W274" s="35">
        <v>902.99</v>
      </c>
      <c r="X274" s="35">
        <v>11.736</v>
      </c>
      <c r="Y274" s="35">
        <v>31.73</v>
      </c>
      <c r="Z274" s="35">
        <v>0.426</v>
      </c>
      <c r="AA274" s="35">
        <v>24.9</v>
      </c>
      <c r="AB274" s="35">
        <v>0.141</v>
      </c>
      <c r="AC274" s="35">
        <v>2027.486</v>
      </c>
      <c r="AD274" s="35">
        <v>29.876</v>
      </c>
      <c r="AE274" s="35">
        <v>7.853</v>
      </c>
      <c r="AF274" s="35">
        <v>0.052</v>
      </c>
      <c r="AG274" s="36">
        <v>1906.889</v>
      </c>
      <c r="AH274" s="36">
        <v>29.703</v>
      </c>
      <c r="AI274" s="36">
        <v>101.501</v>
      </c>
      <c r="AJ274" s="36">
        <v>10.982</v>
      </c>
      <c r="AK274" s="36">
        <v>1779.781</v>
      </c>
      <c r="AL274" s="36">
        <v>31.685</v>
      </c>
      <c r="AM274" s="36">
        <v>915.164</v>
      </c>
      <c r="AN274" s="36">
        <v>110.398</v>
      </c>
      <c r="AO274" s="36">
        <v>1.641</v>
      </c>
      <c r="AP274" s="36">
        <v>0.183</v>
      </c>
      <c r="AQ274" s="36">
        <v>2.428</v>
      </c>
      <c r="AR274" s="28"/>
      <c r="AS274" s="12">
        <f t="shared" si="139"/>
        <v>0.002948412698</v>
      </c>
      <c r="AT274" s="12">
        <f t="shared" si="124"/>
        <v>0.01422148148</v>
      </c>
      <c r="AU274" s="12">
        <f t="shared" si="125"/>
        <v>0.0008810916179</v>
      </c>
      <c r="AV274" s="12">
        <f t="shared" ref="AV274:AV286" si="140">K274/0.53</f>
        <v>9.754716981</v>
      </c>
      <c r="AW274" s="12"/>
      <c r="AX274" s="12">
        <f t="shared" si="133"/>
        <v>0.6666666667</v>
      </c>
      <c r="AY274" s="12">
        <f t="shared" si="134"/>
        <v>1.680188679</v>
      </c>
      <c r="AZ274" s="12">
        <f t="shared" si="135"/>
        <v>0.67187251</v>
      </c>
      <c r="BA274" s="12"/>
      <c r="BB274" s="28"/>
      <c r="BC274" s="12">
        <v>3.0940596366443733</v>
      </c>
      <c r="BD274" s="12">
        <v>0.5677125862187549</v>
      </c>
      <c r="BE274" s="28"/>
      <c r="BF274" s="28"/>
      <c r="BG274" s="28"/>
      <c r="BH274" s="28"/>
    </row>
    <row r="275" ht="12.75" customHeight="1">
      <c r="A275" s="21" t="s">
        <v>189</v>
      </c>
      <c r="B275" s="12" t="s">
        <v>183</v>
      </c>
      <c r="C275" s="26">
        <v>13.9</v>
      </c>
      <c r="D275" s="34" t="s">
        <v>94</v>
      </c>
      <c r="E275" s="12" t="s">
        <v>192</v>
      </c>
      <c r="F275" s="22">
        <v>900.0</v>
      </c>
      <c r="G275" s="12" t="s">
        <v>96</v>
      </c>
      <c r="H275" s="24">
        <v>7.53</v>
      </c>
      <c r="I275" s="24">
        <v>564.17</v>
      </c>
      <c r="J275" s="24">
        <v>4.32</v>
      </c>
      <c r="K275" s="24">
        <v>3.91</v>
      </c>
      <c r="L275" s="24"/>
      <c r="M275" s="24">
        <v>0.02</v>
      </c>
      <c r="N275" s="24">
        <v>15.96</v>
      </c>
      <c r="O275" s="37">
        <v>809.88999</v>
      </c>
      <c r="P275" s="24"/>
      <c r="Q275" s="30">
        <v>23.79</v>
      </c>
      <c r="R275" s="22"/>
      <c r="S275" s="31">
        <v>8.5</v>
      </c>
      <c r="T275" s="31">
        <v>0.07</v>
      </c>
      <c r="U275" s="31">
        <v>0.65</v>
      </c>
      <c r="V275" s="31">
        <v>0.12</v>
      </c>
      <c r="W275" s="35">
        <v>902.99</v>
      </c>
      <c r="X275" s="35">
        <v>11.736</v>
      </c>
      <c r="Y275" s="35">
        <v>31.73</v>
      </c>
      <c r="Z275" s="35">
        <v>0.426</v>
      </c>
      <c r="AA275" s="35">
        <v>24.9</v>
      </c>
      <c r="AB275" s="35">
        <v>0.141</v>
      </c>
      <c r="AC275" s="35">
        <v>2027.486</v>
      </c>
      <c r="AD275" s="35">
        <v>29.876</v>
      </c>
      <c r="AE275" s="35">
        <v>7.853</v>
      </c>
      <c r="AF275" s="35">
        <v>0.052</v>
      </c>
      <c r="AG275" s="36">
        <v>1906.889</v>
      </c>
      <c r="AH275" s="36">
        <v>29.703</v>
      </c>
      <c r="AI275" s="36">
        <v>101.501</v>
      </c>
      <c r="AJ275" s="36">
        <v>10.982</v>
      </c>
      <c r="AK275" s="36">
        <v>1779.781</v>
      </c>
      <c r="AL275" s="36">
        <v>31.685</v>
      </c>
      <c r="AM275" s="36">
        <v>915.164</v>
      </c>
      <c r="AN275" s="36">
        <v>110.398</v>
      </c>
      <c r="AO275" s="36">
        <v>1.641</v>
      </c>
      <c r="AP275" s="36">
        <v>0.183</v>
      </c>
      <c r="AQ275" s="36">
        <v>2.428</v>
      </c>
      <c r="AR275" s="28"/>
      <c r="AS275" s="12">
        <f t="shared" si="139"/>
        <v>0.002988095238</v>
      </c>
      <c r="AT275" s="12">
        <f t="shared" si="124"/>
        <v>0.01393012346</v>
      </c>
      <c r="AU275" s="12">
        <f t="shared" si="125"/>
        <v>0.0008421052632</v>
      </c>
      <c r="AV275" s="12">
        <f t="shared" si="140"/>
        <v>7.377358491</v>
      </c>
      <c r="AW275" s="12"/>
      <c r="AX275" s="12">
        <f t="shared" si="133"/>
        <v>0.3333333333</v>
      </c>
      <c r="AY275" s="12">
        <f t="shared" si="134"/>
        <v>1.505660377</v>
      </c>
      <c r="AZ275" s="12">
        <f t="shared" si="135"/>
        <v>0.6229923</v>
      </c>
      <c r="BA275" s="12"/>
      <c r="BB275" s="28"/>
      <c r="BC275" s="12">
        <v>3.030665073561459</v>
      </c>
      <c r="BD275" s="12">
        <v>0.556080654198517</v>
      </c>
      <c r="BE275" s="28"/>
      <c r="BF275" s="28"/>
      <c r="BG275" s="28"/>
      <c r="BH275" s="28"/>
    </row>
    <row r="276" ht="12.75" customHeight="1">
      <c r="A276" s="21" t="s">
        <v>189</v>
      </c>
      <c r="B276" s="12" t="s">
        <v>220</v>
      </c>
      <c r="C276" s="26">
        <v>8.7</v>
      </c>
      <c r="D276" s="34" t="s">
        <v>94</v>
      </c>
      <c r="E276" s="12" t="s">
        <v>192</v>
      </c>
      <c r="F276" s="22">
        <v>900.0</v>
      </c>
      <c r="G276" s="12" t="s">
        <v>96</v>
      </c>
      <c r="H276" s="24">
        <v>6.77</v>
      </c>
      <c r="I276" s="24">
        <v>623.63</v>
      </c>
      <c r="J276" s="24">
        <v>4.28</v>
      </c>
      <c r="K276" s="24">
        <v>4.13</v>
      </c>
      <c r="L276" s="24"/>
      <c r="M276" s="24">
        <v>0.02</v>
      </c>
      <c r="N276" s="24">
        <v>16.39</v>
      </c>
      <c r="O276" s="37">
        <v>800.093995</v>
      </c>
      <c r="P276" s="24"/>
      <c r="Q276" s="26"/>
      <c r="R276" s="22"/>
      <c r="S276" s="22"/>
      <c r="T276" s="22"/>
      <c r="U276" s="22"/>
      <c r="V276" s="22"/>
      <c r="W276" s="35">
        <v>902.99</v>
      </c>
      <c r="X276" s="35">
        <v>11.736</v>
      </c>
      <c r="Y276" s="35">
        <v>31.73</v>
      </c>
      <c r="Z276" s="35">
        <v>0.426</v>
      </c>
      <c r="AA276" s="35">
        <v>24.9</v>
      </c>
      <c r="AB276" s="35">
        <v>0.141</v>
      </c>
      <c r="AC276" s="35">
        <v>2027.486</v>
      </c>
      <c r="AD276" s="35">
        <v>29.876</v>
      </c>
      <c r="AE276" s="35">
        <v>7.853</v>
      </c>
      <c r="AF276" s="35">
        <v>0.052</v>
      </c>
      <c r="AG276" s="36">
        <v>1906.889</v>
      </c>
      <c r="AH276" s="36">
        <v>29.703</v>
      </c>
      <c r="AI276" s="36">
        <v>101.501</v>
      </c>
      <c r="AJ276" s="36">
        <v>10.982</v>
      </c>
      <c r="AK276" s="36">
        <v>1779.781</v>
      </c>
      <c r="AL276" s="36">
        <v>31.685</v>
      </c>
      <c r="AM276" s="36">
        <v>915.164</v>
      </c>
      <c r="AN276" s="36">
        <v>110.398</v>
      </c>
      <c r="AO276" s="36">
        <v>1.641</v>
      </c>
      <c r="AP276" s="36">
        <v>0.183</v>
      </c>
      <c r="AQ276" s="36">
        <v>2.428</v>
      </c>
      <c r="AR276" s="28"/>
      <c r="AS276" s="12">
        <f t="shared" si="139"/>
        <v>0.002686507937</v>
      </c>
      <c r="AT276" s="12">
        <f t="shared" si="124"/>
        <v>0.0153982716</v>
      </c>
      <c r="AU276" s="12">
        <f t="shared" si="125"/>
        <v>0.0008343079922</v>
      </c>
      <c r="AV276" s="12">
        <f t="shared" si="140"/>
        <v>7.79245283</v>
      </c>
      <c r="AW276" s="12"/>
      <c r="AX276" s="12">
        <f t="shared" si="133"/>
        <v>0.3333333333</v>
      </c>
      <c r="AY276" s="12">
        <f t="shared" si="134"/>
        <v>1.546226415</v>
      </c>
      <c r="AZ276" s="12">
        <f t="shared" si="135"/>
        <v>0.6154569192</v>
      </c>
      <c r="BA276" s="12"/>
      <c r="BB276" s="28"/>
      <c r="BC276" s="12">
        <v>3.3500701070946803</v>
      </c>
      <c r="BD276" s="12">
        <v>0.6146865890973973</v>
      </c>
      <c r="BE276" s="28"/>
      <c r="BF276" s="28"/>
      <c r="BG276" s="28"/>
      <c r="BH276" s="28"/>
    </row>
    <row r="277" ht="12.75" customHeight="1">
      <c r="A277" s="21" t="s">
        <v>189</v>
      </c>
      <c r="B277" s="12" t="s">
        <v>221</v>
      </c>
      <c r="C277" s="26">
        <v>11.0</v>
      </c>
      <c r="D277" s="34" t="s">
        <v>94</v>
      </c>
      <c r="E277" s="12" t="s">
        <v>192</v>
      </c>
      <c r="F277" s="22">
        <v>900.0</v>
      </c>
      <c r="G277" s="12" t="s">
        <v>96</v>
      </c>
      <c r="H277" s="24">
        <v>6.51</v>
      </c>
      <c r="I277" s="24">
        <v>601.79</v>
      </c>
      <c r="J277" s="24">
        <v>3.91</v>
      </c>
      <c r="K277" s="24">
        <v>3.43</v>
      </c>
      <c r="L277" s="24"/>
      <c r="M277" s="24">
        <v>0.02</v>
      </c>
      <c r="N277" s="24">
        <v>16.99</v>
      </c>
      <c r="O277" s="37">
        <v>856.223802</v>
      </c>
      <c r="P277" s="24"/>
      <c r="Q277" s="26"/>
      <c r="R277" s="22"/>
      <c r="S277" s="22"/>
      <c r="T277" s="22"/>
      <c r="U277" s="22"/>
      <c r="V277" s="22"/>
      <c r="W277" s="35">
        <v>902.99</v>
      </c>
      <c r="X277" s="35">
        <v>11.736</v>
      </c>
      <c r="Y277" s="35">
        <v>31.73</v>
      </c>
      <c r="Z277" s="35">
        <v>0.426</v>
      </c>
      <c r="AA277" s="35">
        <v>24.9</v>
      </c>
      <c r="AB277" s="35">
        <v>0.141</v>
      </c>
      <c r="AC277" s="35">
        <v>2027.486</v>
      </c>
      <c r="AD277" s="35">
        <v>29.876</v>
      </c>
      <c r="AE277" s="35">
        <v>7.853</v>
      </c>
      <c r="AF277" s="35">
        <v>0.052</v>
      </c>
      <c r="AG277" s="36">
        <v>1906.889</v>
      </c>
      <c r="AH277" s="36">
        <v>29.703</v>
      </c>
      <c r="AI277" s="36">
        <v>101.501</v>
      </c>
      <c r="AJ277" s="36">
        <v>10.982</v>
      </c>
      <c r="AK277" s="36">
        <v>1779.781</v>
      </c>
      <c r="AL277" s="36">
        <v>31.685</v>
      </c>
      <c r="AM277" s="36">
        <v>915.164</v>
      </c>
      <c r="AN277" s="36">
        <v>110.398</v>
      </c>
      <c r="AO277" s="36">
        <v>1.641</v>
      </c>
      <c r="AP277" s="36">
        <v>0.183</v>
      </c>
      <c r="AQ277" s="36">
        <v>2.428</v>
      </c>
      <c r="AR277" s="28"/>
      <c r="AS277" s="12">
        <f t="shared" si="139"/>
        <v>0.002583333333</v>
      </c>
      <c r="AT277" s="12">
        <f t="shared" si="124"/>
        <v>0.01485901235</v>
      </c>
      <c r="AU277" s="12">
        <f t="shared" si="125"/>
        <v>0.0007621832359</v>
      </c>
      <c r="AV277" s="12">
        <f t="shared" si="140"/>
        <v>6.471698113</v>
      </c>
      <c r="AW277" s="12"/>
      <c r="AX277" s="12">
        <f t="shared" si="133"/>
        <v>0.3333333333</v>
      </c>
      <c r="AY277" s="12">
        <f t="shared" si="134"/>
        <v>1.602830189</v>
      </c>
      <c r="AZ277" s="12">
        <f t="shared" si="135"/>
        <v>0.6586336938</v>
      </c>
      <c r="BA277" s="12"/>
      <c r="BB277" s="28"/>
      <c r="BC277" s="12">
        <v>3.2327654744822123</v>
      </c>
      <c r="BD277" s="12">
        <v>0.5931629844560562</v>
      </c>
      <c r="BE277" s="28"/>
      <c r="BF277" s="28"/>
      <c r="BG277" s="28"/>
      <c r="BH277" s="28"/>
    </row>
    <row r="278" ht="12.75" customHeight="1">
      <c r="A278" s="21" t="s">
        <v>189</v>
      </c>
      <c r="B278" s="12" t="s">
        <v>222</v>
      </c>
      <c r="C278" s="26">
        <v>12.9</v>
      </c>
      <c r="D278" s="34" t="s">
        <v>94</v>
      </c>
      <c r="E278" s="12" t="s">
        <v>192</v>
      </c>
      <c r="F278" s="22">
        <v>900.0</v>
      </c>
      <c r="G278" s="12" t="s">
        <v>96</v>
      </c>
      <c r="H278" s="24">
        <v>7.03</v>
      </c>
      <c r="I278" s="24">
        <v>584.08</v>
      </c>
      <c r="J278" s="24">
        <v>4.41</v>
      </c>
      <c r="K278" s="24">
        <v>4.83</v>
      </c>
      <c r="L278" s="24"/>
      <c r="M278" s="24">
        <v>0.02</v>
      </c>
      <c r="N278" s="24">
        <v>18.35</v>
      </c>
      <c r="O278" s="37">
        <v>739.987078</v>
      </c>
      <c r="P278" s="24"/>
      <c r="Q278" s="26"/>
      <c r="R278" s="22"/>
      <c r="S278" s="22"/>
      <c r="T278" s="22"/>
      <c r="U278" s="22"/>
      <c r="V278" s="22"/>
      <c r="W278" s="35">
        <v>902.99</v>
      </c>
      <c r="X278" s="35">
        <v>11.736</v>
      </c>
      <c r="Y278" s="35">
        <v>31.73</v>
      </c>
      <c r="Z278" s="35">
        <v>0.426</v>
      </c>
      <c r="AA278" s="35">
        <v>24.9</v>
      </c>
      <c r="AB278" s="35">
        <v>0.141</v>
      </c>
      <c r="AC278" s="35">
        <v>2027.486</v>
      </c>
      <c r="AD278" s="35">
        <v>29.876</v>
      </c>
      <c r="AE278" s="35">
        <v>7.853</v>
      </c>
      <c r="AF278" s="35">
        <v>0.052</v>
      </c>
      <c r="AG278" s="36">
        <v>1906.889</v>
      </c>
      <c r="AH278" s="36">
        <v>29.703</v>
      </c>
      <c r="AI278" s="36">
        <v>101.501</v>
      </c>
      <c r="AJ278" s="36">
        <v>10.982</v>
      </c>
      <c r="AK278" s="36">
        <v>1779.781</v>
      </c>
      <c r="AL278" s="36">
        <v>31.685</v>
      </c>
      <c r="AM278" s="36">
        <v>915.164</v>
      </c>
      <c r="AN278" s="36">
        <v>110.398</v>
      </c>
      <c r="AO278" s="36">
        <v>1.641</v>
      </c>
      <c r="AP278" s="36">
        <v>0.183</v>
      </c>
      <c r="AQ278" s="36">
        <v>2.428</v>
      </c>
      <c r="AR278" s="28"/>
      <c r="AS278" s="12">
        <f t="shared" si="139"/>
        <v>0.00278968254</v>
      </c>
      <c r="AT278" s="12">
        <f t="shared" si="124"/>
        <v>0.0144217284</v>
      </c>
      <c r="AU278" s="12">
        <f t="shared" si="125"/>
        <v>0.0008596491228</v>
      </c>
      <c r="AV278" s="12">
        <f t="shared" si="140"/>
        <v>9.113207547</v>
      </c>
      <c r="AW278" s="12"/>
      <c r="AX278" s="12">
        <f t="shared" si="133"/>
        <v>0.3333333333</v>
      </c>
      <c r="AY278" s="12">
        <f t="shared" si="134"/>
        <v>1.731132075</v>
      </c>
      <c r="AZ278" s="12">
        <f t="shared" si="135"/>
        <v>0.5692208292</v>
      </c>
      <c r="BA278" s="12"/>
      <c r="BB278" s="28"/>
      <c r="BC278" s="12">
        <v>3.1376461310515062</v>
      </c>
      <c r="BD278" s="12">
        <v>0.5757100408156285</v>
      </c>
      <c r="BE278" s="28"/>
      <c r="BF278" s="28"/>
      <c r="BG278" s="28"/>
      <c r="BH278" s="28"/>
    </row>
    <row r="279" ht="12.75" customHeight="1">
      <c r="A279" s="21" t="s">
        <v>189</v>
      </c>
      <c r="B279" s="12" t="s">
        <v>223</v>
      </c>
      <c r="C279" s="26">
        <v>9.3</v>
      </c>
      <c r="D279" s="34" t="s">
        <v>94</v>
      </c>
      <c r="E279" s="12" t="s">
        <v>192</v>
      </c>
      <c r="F279" s="22">
        <v>900.0</v>
      </c>
      <c r="G279" s="12" t="s">
        <v>96</v>
      </c>
      <c r="H279" s="24">
        <v>7.34</v>
      </c>
      <c r="I279" s="24">
        <v>605.75</v>
      </c>
      <c r="J279" s="24">
        <v>4.18</v>
      </c>
      <c r="K279" s="24">
        <v>5.04</v>
      </c>
      <c r="L279" s="24"/>
      <c r="M279" s="29"/>
      <c r="N279" s="24">
        <v>14.6</v>
      </c>
      <c r="O279" s="37">
        <v>860.606275</v>
      </c>
      <c r="P279" s="24"/>
      <c r="Q279" s="26"/>
      <c r="R279" s="22"/>
      <c r="S279" s="22"/>
      <c r="T279" s="22"/>
      <c r="U279" s="22"/>
      <c r="V279" s="22"/>
      <c r="W279" s="35">
        <v>902.99</v>
      </c>
      <c r="X279" s="35">
        <v>11.736</v>
      </c>
      <c r="Y279" s="35">
        <v>31.73</v>
      </c>
      <c r="Z279" s="35">
        <v>0.426</v>
      </c>
      <c r="AA279" s="35">
        <v>24.9</v>
      </c>
      <c r="AB279" s="35">
        <v>0.141</v>
      </c>
      <c r="AC279" s="35">
        <v>2027.486</v>
      </c>
      <c r="AD279" s="35">
        <v>29.876</v>
      </c>
      <c r="AE279" s="35">
        <v>7.853</v>
      </c>
      <c r="AF279" s="35">
        <v>0.052</v>
      </c>
      <c r="AG279" s="36">
        <v>1906.889</v>
      </c>
      <c r="AH279" s="36">
        <v>29.703</v>
      </c>
      <c r="AI279" s="36">
        <v>101.501</v>
      </c>
      <c r="AJ279" s="36">
        <v>10.982</v>
      </c>
      <c r="AK279" s="36">
        <v>1779.781</v>
      </c>
      <c r="AL279" s="36">
        <v>31.685</v>
      </c>
      <c r="AM279" s="36">
        <v>915.164</v>
      </c>
      <c r="AN279" s="36">
        <v>110.398</v>
      </c>
      <c r="AO279" s="36">
        <v>1.641</v>
      </c>
      <c r="AP279" s="36">
        <v>0.183</v>
      </c>
      <c r="AQ279" s="36">
        <v>2.428</v>
      </c>
      <c r="AR279" s="28"/>
      <c r="AS279" s="12">
        <f t="shared" si="139"/>
        <v>0.002912698413</v>
      </c>
      <c r="AT279" s="12">
        <f t="shared" si="124"/>
        <v>0.01495679012</v>
      </c>
      <c r="AU279" s="12">
        <f t="shared" si="125"/>
        <v>0.0008148148148</v>
      </c>
      <c r="AV279" s="12">
        <f t="shared" si="140"/>
        <v>9.509433962</v>
      </c>
      <c r="AW279" s="12"/>
      <c r="AX279" s="12"/>
      <c r="AY279" s="12">
        <f t="shared" si="134"/>
        <v>1.377358491</v>
      </c>
      <c r="AZ279" s="12">
        <f t="shared" si="135"/>
        <v>0.6620048269</v>
      </c>
      <c r="BA279" s="12"/>
      <c r="BB279" s="28"/>
      <c r="BC279" s="12">
        <v>3.254047278268159</v>
      </c>
      <c r="BD279" s="12">
        <v>0.5970678697154181</v>
      </c>
      <c r="BE279" s="28"/>
      <c r="BF279" s="28"/>
      <c r="BG279" s="28"/>
      <c r="BH279" s="28"/>
    </row>
    <row r="280" ht="12.75" customHeight="1">
      <c r="A280" s="21" t="s">
        <v>189</v>
      </c>
      <c r="B280" s="12" t="s">
        <v>224</v>
      </c>
      <c r="C280" s="23" t="s">
        <v>191</v>
      </c>
      <c r="D280" s="34" t="s">
        <v>94</v>
      </c>
      <c r="E280" s="12" t="s">
        <v>192</v>
      </c>
      <c r="F280" s="22">
        <v>900.0</v>
      </c>
      <c r="G280" s="12" t="s">
        <v>96</v>
      </c>
      <c r="H280" s="24">
        <v>7.65</v>
      </c>
      <c r="I280" s="24">
        <v>530.84</v>
      </c>
      <c r="J280" s="24">
        <v>4.64</v>
      </c>
      <c r="K280" s="24">
        <v>5.65</v>
      </c>
      <c r="L280" s="24"/>
      <c r="M280" s="24">
        <v>0.02</v>
      </c>
      <c r="N280" s="24">
        <v>16.59</v>
      </c>
      <c r="O280" s="37">
        <v>701.172864</v>
      </c>
      <c r="P280" s="24"/>
      <c r="Q280" s="26"/>
      <c r="R280" s="22"/>
      <c r="S280" s="22"/>
      <c r="T280" s="22"/>
      <c r="U280" s="22"/>
      <c r="V280" s="22"/>
      <c r="W280" s="35">
        <v>902.99</v>
      </c>
      <c r="X280" s="35">
        <v>11.736</v>
      </c>
      <c r="Y280" s="35">
        <v>31.73</v>
      </c>
      <c r="Z280" s="35">
        <v>0.426</v>
      </c>
      <c r="AA280" s="35">
        <v>24.9</v>
      </c>
      <c r="AB280" s="35">
        <v>0.141</v>
      </c>
      <c r="AC280" s="35">
        <v>2027.486</v>
      </c>
      <c r="AD280" s="35">
        <v>29.876</v>
      </c>
      <c r="AE280" s="35">
        <v>7.853</v>
      </c>
      <c r="AF280" s="35">
        <v>0.052</v>
      </c>
      <c r="AG280" s="36">
        <v>1906.889</v>
      </c>
      <c r="AH280" s="36">
        <v>29.703</v>
      </c>
      <c r="AI280" s="36">
        <v>101.501</v>
      </c>
      <c r="AJ280" s="36">
        <v>10.982</v>
      </c>
      <c r="AK280" s="36">
        <v>1779.781</v>
      </c>
      <c r="AL280" s="36">
        <v>31.685</v>
      </c>
      <c r="AM280" s="36">
        <v>915.164</v>
      </c>
      <c r="AN280" s="36">
        <v>110.398</v>
      </c>
      <c r="AO280" s="36">
        <v>1.641</v>
      </c>
      <c r="AP280" s="36">
        <v>0.183</v>
      </c>
      <c r="AQ280" s="36">
        <v>2.428</v>
      </c>
      <c r="AR280" s="28"/>
      <c r="AS280" s="12">
        <f t="shared" si="139"/>
        <v>0.003035714286</v>
      </c>
      <c r="AT280" s="12">
        <f t="shared" si="124"/>
        <v>0.01310716049</v>
      </c>
      <c r="AU280" s="12">
        <f t="shared" si="125"/>
        <v>0.0009044834308</v>
      </c>
      <c r="AV280" s="12">
        <f t="shared" si="140"/>
        <v>10.66037736</v>
      </c>
      <c r="AW280" s="12"/>
      <c r="AX280" s="12">
        <f t="shared" ref="AX280:AX281" si="141">M280/0.06</f>
        <v>0.3333333333</v>
      </c>
      <c r="AY280" s="12">
        <f t="shared" si="134"/>
        <v>1.56509434</v>
      </c>
      <c r="AZ280" s="12">
        <f t="shared" si="135"/>
        <v>0.5393637415</v>
      </c>
      <c r="BA280" s="12"/>
      <c r="BB280" s="28"/>
      <c r="BC280" s="12">
        <v>2.8516024839098777</v>
      </c>
      <c r="BD280" s="12">
        <v>0.5232254096963855</v>
      </c>
      <c r="BE280" s="28"/>
      <c r="BF280" s="28"/>
      <c r="BG280" s="28"/>
      <c r="BH280" s="28"/>
    </row>
    <row r="281" ht="12.75" customHeight="1">
      <c r="A281" s="21" t="s">
        <v>189</v>
      </c>
      <c r="B281" s="12" t="s">
        <v>225</v>
      </c>
      <c r="C281" s="26">
        <v>10.9</v>
      </c>
      <c r="D281" s="34" t="s">
        <v>94</v>
      </c>
      <c r="E281" s="12" t="s">
        <v>192</v>
      </c>
      <c r="F281" s="22">
        <v>900.0</v>
      </c>
      <c r="G281" s="12" t="s">
        <v>96</v>
      </c>
      <c r="H281" s="24">
        <v>7.56</v>
      </c>
      <c r="I281" s="24">
        <v>533.43</v>
      </c>
      <c r="J281" s="24">
        <v>4.59</v>
      </c>
      <c r="K281" s="24">
        <v>4.03</v>
      </c>
      <c r="L281" s="24"/>
      <c r="M281" s="24">
        <v>0.02</v>
      </c>
      <c r="N281" s="24">
        <v>17.08</v>
      </c>
      <c r="O281" s="37">
        <v>790.32397</v>
      </c>
      <c r="P281" s="24"/>
      <c r="Q281" s="26"/>
      <c r="R281" s="22"/>
      <c r="S281" s="22"/>
      <c r="T281" s="22"/>
      <c r="U281" s="22"/>
      <c r="V281" s="22"/>
      <c r="W281" s="35">
        <v>902.99</v>
      </c>
      <c r="X281" s="35">
        <v>11.736</v>
      </c>
      <c r="Y281" s="35">
        <v>31.73</v>
      </c>
      <c r="Z281" s="35">
        <v>0.426</v>
      </c>
      <c r="AA281" s="35">
        <v>24.9</v>
      </c>
      <c r="AB281" s="35">
        <v>0.141</v>
      </c>
      <c r="AC281" s="35">
        <v>2027.486</v>
      </c>
      <c r="AD281" s="35">
        <v>29.876</v>
      </c>
      <c r="AE281" s="35">
        <v>7.853</v>
      </c>
      <c r="AF281" s="35">
        <v>0.052</v>
      </c>
      <c r="AG281" s="36">
        <v>1906.889</v>
      </c>
      <c r="AH281" s="36">
        <v>29.703</v>
      </c>
      <c r="AI281" s="36">
        <v>101.501</v>
      </c>
      <c r="AJ281" s="36">
        <v>10.982</v>
      </c>
      <c r="AK281" s="36">
        <v>1779.781</v>
      </c>
      <c r="AL281" s="36">
        <v>31.685</v>
      </c>
      <c r="AM281" s="36">
        <v>915.164</v>
      </c>
      <c r="AN281" s="36">
        <v>110.398</v>
      </c>
      <c r="AO281" s="36">
        <v>1.641</v>
      </c>
      <c r="AP281" s="36">
        <v>0.183</v>
      </c>
      <c r="AQ281" s="36">
        <v>2.428</v>
      </c>
      <c r="AR281" s="28"/>
      <c r="AS281" s="12">
        <f t="shared" si="139"/>
        <v>0.003</v>
      </c>
      <c r="AT281" s="12">
        <f t="shared" si="124"/>
        <v>0.01317111111</v>
      </c>
      <c r="AU281" s="12">
        <f t="shared" si="125"/>
        <v>0.0008947368421</v>
      </c>
      <c r="AV281" s="12">
        <f t="shared" si="140"/>
        <v>7.603773585</v>
      </c>
      <c r="AW281" s="12"/>
      <c r="AX281" s="12">
        <f t="shared" si="141"/>
        <v>0.3333333333</v>
      </c>
      <c r="AY281" s="12">
        <f t="shared" si="134"/>
        <v>1.611320755</v>
      </c>
      <c r="AZ281" s="12">
        <f t="shared" si="135"/>
        <v>0.6079415154</v>
      </c>
      <c r="BA281" s="12"/>
      <c r="BB281" s="28"/>
      <c r="BC281" s="12">
        <v>2.8655559283281544</v>
      </c>
      <c r="BD281" s="12">
        <v>0.5257856531782956</v>
      </c>
      <c r="BE281" s="28"/>
      <c r="BF281" s="28"/>
      <c r="BG281" s="28"/>
      <c r="BH281" s="28"/>
    </row>
    <row r="282" ht="12.75" customHeight="1">
      <c r="A282" s="21" t="s">
        <v>189</v>
      </c>
      <c r="B282" s="12" t="s">
        <v>226</v>
      </c>
      <c r="C282" s="26">
        <v>5.6</v>
      </c>
      <c r="D282" s="34" t="s">
        <v>94</v>
      </c>
      <c r="E282" s="12" t="s">
        <v>192</v>
      </c>
      <c r="F282" s="22">
        <v>2850.0</v>
      </c>
      <c r="G282" s="12" t="s">
        <v>96</v>
      </c>
      <c r="H282" s="24">
        <v>7.98</v>
      </c>
      <c r="I282" s="24">
        <v>601.55</v>
      </c>
      <c r="J282" s="24">
        <v>3.51</v>
      </c>
      <c r="K282" s="24">
        <v>7.68</v>
      </c>
      <c r="L282" s="24"/>
      <c r="M282" s="29"/>
      <c r="N282" s="24">
        <v>12.82</v>
      </c>
      <c r="O282" s="37">
        <v>994.011757</v>
      </c>
      <c r="P282" s="24"/>
      <c r="Q282" s="26"/>
      <c r="R282" s="22"/>
      <c r="S282" s="22"/>
      <c r="T282" s="22"/>
      <c r="U282" s="22"/>
      <c r="V282" s="22"/>
      <c r="W282" s="35">
        <v>2856.004</v>
      </c>
      <c r="X282" s="35">
        <v>53.733</v>
      </c>
      <c r="Y282" s="35">
        <v>31.494</v>
      </c>
      <c r="Z282" s="35">
        <v>0.633</v>
      </c>
      <c r="AA282" s="35">
        <v>25.15</v>
      </c>
      <c r="AB282" s="35">
        <v>0.058</v>
      </c>
      <c r="AC282" s="35">
        <v>2071.076</v>
      </c>
      <c r="AD282" s="35">
        <v>48.32</v>
      </c>
      <c r="AE282" s="35">
        <v>7.479</v>
      </c>
      <c r="AF282" s="35">
        <v>0.033</v>
      </c>
      <c r="AG282" s="36">
        <v>2070.025</v>
      </c>
      <c r="AH282" s="36">
        <v>40.33</v>
      </c>
      <c r="AI282" s="36">
        <v>47.233</v>
      </c>
      <c r="AJ282" s="36">
        <v>4.028</v>
      </c>
      <c r="AK282" s="36">
        <v>1956.654</v>
      </c>
      <c r="AL282" s="36">
        <v>39.585</v>
      </c>
      <c r="AM282" s="36">
        <v>2377.177</v>
      </c>
      <c r="AN282" s="36">
        <v>127.822</v>
      </c>
      <c r="AO282" s="36">
        <v>0.765</v>
      </c>
      <c r="AP282" s="36">
        <v>0.067</v>
      </c>
      <c r="AQ282" s="36">
        <v>1.133</v>
      </c>
      <c r="AR282" s="28"/>
      <c r="AS282" s="12">
        <f t="shared" si="139"/>
        <v>0.003166666667</v>
      </c>
      <c r="AT282" s="12">
        <f t="shared" si="124"/>
        <v>0.01485308642</v>
      </c>
      <c r="AU282" s="12">
        <f t="shared" si="125"/>
        <v>0.0006842105263</v>
      </c>
      <c r="AV282" s="12">
        <f t="shared" si="140"/>
        <v>14.49056604</v>
      </c>
      <c r="AW282" s="12"/>
      <c r="AX282" s="12"/>
      <c r="AY282" s="12">
        <f t="shared" si="134"/>
        <v>1.209433962</v>
      </c>
      <c r="AZ282" s="12">
        <f t="shared" si="135"/>
        <v>0.7646244285</v>
      </c>
      <c r="BA282" s="12"/>
      <c r="BB282" s="28"/>
      <c r="BC282" s="12">
        <v>9.544871685515938</v>
      </c>
      <c r="BD282" s="12">
        <v>1.5029896274780365</v>
      </c>
      <c r="BE282" s="28"/>
      <c r="BF282" s="28"/>
      <c r="BG282" s="28"/>
      <c r="BH282" s="28"/>
    </row>
    <row r="283" ht="12.75" customHeight="1">
      <c r="A283" s="21" t="s">
        <v>189</v>
      </c>
      <c r="B283" s="12" t="s">
        <v>227</v>
      </c>
      <c r="C283" s="26">
        <v>5.7</v>
      </c>
      <c r="D283" s="34" t="s">
        <v>94</v>
      </c>
      <c r="E283" s="12" t="s">
        <v>192</v>
      </c>
      <c r="F283" s="22">
        <v>2850.0</v>
      </c>
      <c r="G283" s="12" t="s">
        <v>96</v>
      </c>
      <c r="H283" s="24">
        <v>7.81</v>
      </c>
      <c r="I283" s="24">
        <v>613.32</v>
      </c>
      <c r="J283" s="24">
        <v>3.76</v>
      </c>
      <c r="K283" s="24">
        <v>7.05</v>
      </c>
      <c r="L283" s="24"/>
      <c r="M283" s="24">
        <v>0.04</v>
      </c>
      <c r="N283" s="24">
        <v>15.89</v>
      </c>
      <c r="O283" s="37">
        <v>1068.88943</v>
      </c>
      <c r="P283" s="24"/>
      <c r="Q283" s="26"/>
      <c r="R283" s="22"/>
      <c r="S283" s="22"/>
      <c r="T283" s="22"/>
      <c r="U283" s="22"/>
      <c r="V283" s="22"/>
      <c r="W283" s="35">
        <v>2856.004</v>
      </c>
      <c r="X283" s="35">
        <v>53.733</v>
      </c>
      <c r="Y283" s="35">
        <v>31.494</v>
      </c>
      <c r="Z283" s="35">
        <v>0.633</v>
      </c>
      <c r="AA283" s="35">
        <v>25.15</v>
      </c>
      <c r="AB283" s="35">
        <v>0.058</v>
      </c>
      <c r="AC283" s="35">
        <v>2071.076</v>
      </c>
      <c r="AD283" s="35">
        <v>48.32</v>
      </c>
      <c r="AE283" s="35">
        <v>7.479</v>
      </c>
      <c r="AF283" s="35">
        <v>0.033</v>
      </c>
      <c r="AG283" s="36">
        <v>2070.025</v>
      </c>
      <c r="AH283" s="36">
        <v>40.33</v>
      </c>
      <c r="AI283" s="36">
        <v>47.233</v>
      </c>
      <c r="AJ283" s="36">
        <v>4.028</v>
      </c>
      <c r="AK283" s="36">
        <v>1956.654</v>
      </c>
      <c r="AL283" s="36">
        <v>39.585</v>
      </c>
      <c r="AM283" s="36">
        <v>2377.177</v>
      </c>
      <c r="AN283" s="36">
        <v>127.822</v>
      </c>
      <c r="AO283" s="36">
        <v>0.765</v>
      </c>
      <c r="AP283" s="36">
        <v>0.067</v>
      </c>
      <c r="AQ283" s="36">
        <v>1.133</v>
      </c>
      <c r="AR283" s="28"/>
      <c r="AS283" s="12">
        <f t="shared" si="139"/>
        <v>0.003099206349</v>
      </c>
      <c r="AT283" s="12">
        <f t="shared" si="124"/>
        <v>0.0151437037</v>
      </c>
      <c r="AU283" s="12">
        <f t="shared" si="125"/>
        <v>0.0007329434698</v>
      </c>
      <c r="AV283" s="12">
        <f t="shared" si="140"/>
        <v>13.30188679</v>
      </c>
      <c r="AW283" s="12"/>
      <c r="AX283" s="12">
        <f t="shared" ref="AX283:AX295" si="142">M283/0.06</f>
        <v>0.6666666667</v>
      </c>
      <c r="AY283" s="12">
        <f t="shared" si="134"/>
        <v>1.499056604</v>
      </c>
      <c r="AZ283" s="12">
        <f t="shared" si="135"/>
        <v>0.8222226385</v>
      </c>
      <c r="BA283" s="12"/>
      <c r="BB283" s="28"/>
      <c r="BC283" s="12">
        <v>9.73157950726305</v>
      </c>
      <c r="BD283" s="12">
        <v>1.5323896999673043</v>
      </c>
      <c r="BE283" s="28"/>
      <c r="BF283" s="28"/>
      <c r="BG283" s="28"/>
      <c r="BH283" s="28"/>
    </row>
    <row r="284" ht="12.75" customHeight="1">
      <c r="A284" s="21" t="s">
        <v>189</v>
      </c>
      <c r="B284" s="12" t="s">
        <v>228</v>
      </c>
      <c r="C284" s="23" t="s">
        <v>191</v>
      </c>
      <c r="D284" s="34" t="s">
        <v>94</v>
      </c>
      <c r="E284" s="12" t="s">
        <v>192</v>
      </c>
      <c r="F284" s="22">
        <v>2850.0</v>
      </c>
      <c r="G284" s="12" t="s">
        <v>96</v>
      </c>
      <c r="H284" s="24">
        <v>7.93</v>
      </c>
      <c r="I284" s="24">
        <v>606.55</v>
      </c>
      <c r="J284" s="24">
        <v>3.53</v>
      </c>
      <c r="K284" s="24">
        <v>5.62</v>
      </c>
      <c r="L284" s="24"/>
      <c r="M284" s="24">
        <v>0.03</v>
      </c>
      <c r="N284" s="24">
        <v>13.84</v>
      </c>
      <c r="O284" s="37">
        <v>1131.50576</v>
      </c>
      <c r="P284" s="24"/>
      <c r="Q284" s="26"/>
      <c r="R284" s="22"/>
      <c r="S284" s="22"/>
      <c r="T284" s="22"/>
      <c r="U284" s="22"/>
      <c r="V284" s="22"/>
      <c r="W284" s="35">
        <v>2856.004</v>
      </c>
      <c r="X284" s="35">
        <v>53.733</v>
      </c>
      <c r="Y284" s="35">
        <v>31.494</v>
      </c>
      <c r="Z284" s="35">
        <v>0.633</v>
      </c>
      <c r="AA284" s="35">
        <v>25.15</v>
      </c>
      <c r="AB284" s="35">
        <v>0.058</v>
      </c>
      <c r="AC284" s="35">
        <v>2071.076</v>
      </c>
      <c r="AD284" s="35">
        <v>48.32</v>
      </c>
      <c r="AE284" s="35">
        <v>7.479</v>
      </c>
      <c r="AF284" s="35">
        <v>0.033</v>
      </c>
      <c r="AG284" s="36">
        <v>2070.025</v>
      </c>
      <c r="AH284" s="36">
        <v>40.33</v>
      </c>
      <c r="AI284" s="36">
        <v>47.233</v>
      </c>
      <c r="AJ284" s="36">
        <v>4.028</v>
      </c>
      <c r="AK284" s="36">
        <v>1956.654</v>
      </c>
      <c r="AL284" s="36">
        <v>39.585</v>
      </c>
      <c r="AM284" s="36">
        <v>2377.177</v>
      </c>
      <c r="AN284" s="36">
        <v>127.822</v>
      </c>
      <c r="AO284" s="36">
        <v>0.765</v>
      </c>
      <c r="AP284" s="36">
        <v>0.067</v>
      </c>
      <c r="AQ284" s="36">
        <v>1.133</v>
      </c>
      <c r="AR284" s="28"/>
      <c r="AS284" s="12">
        <f t="shared" si="139"/>
        <v>0.003146825397</v>
      </c>
      <c r="AT284" s="12">
        <f t="shared" si="124"/>
        <v>0.01497654321</v>
      </c>
      <c r="AU284" s="12">
        <f t="shared" si="125"/>
        <v>0.0006881091618</v>
      </c>
      <c r="AV284" s="12">
        <f t="shared" si="140"/>
        <v>10.60377358</v>
      </c>
      <c r="AW284" s="12"/>
      <c r="AX284" s="12">
        <f t="shared" si="142"/>
        <v>0.5</v>
      </c>
      <c r="AY284" s="12">
        <f t="shared" si="134"/>
        <v>1.305660377</v>
      </c>
      <c r="AZ284" s="12">
        <f t="shared" si="135"/>
        <v>0.8703890462</v>
      </c>
      <c r="BA284" s="12"/>
      <c r="BB284" s="28"/>
      <c r="BC284" s="12">
        <v>9.624232133576905</v>
      </c>
      <c r="BD284" s="12">
        <v>1.5154861737070071</v>
      </c>
      <c r="BE284" s="28"/>
      <c r="BF284" s="28"/>
      <c r="BG284" s="28"/>
      <c r="BH284" s="28"/>
    </row>
    <row r="285" ht="12.75" customHeight="1">
      <c r="A285" s="21" t="s">
        <v>189</v>
      </c>
      <c r="B285" s="12" t="s">
        <v>229</v>
      </c>
      <c r="C285" s="26">
        <v>0.8</v>
      </c>
      <c r="D285" s="34" t="s">
        <v>94</v>
      </c>
      <c r="E285" s="12" t="s">
        <v>192</v>
      </c>
      <c r="F285" s="22">
        <v>2850.0</v>
      </c>
      <c r="G285" s="12" t="s">
        <v>96</v>
      </c>
      <c r="H285" s="24">
        <v>8.0</v>
      </c>
      <c r="I285" s="24">
        <v>637.22</v>
      </c>
      <c r="J285" s="24">
        <v>4.21</v>
      </c>
      <c r="K285" s="24">
        <v>4.09</v>
      </c>
      <c r="L285" s="24"/>
      <c r="M285" s="24">
        <v>0.03</v>
      </c>
      <c r="N285" s="24">
        <v>14.15</v>
      </c>
      <c r="O285" s="37">
        <v>886.90254</v>
      </c>
      <c r="P285" s="24"/>
      <c r="Q285" s="26"/>
      <c r="R285" s="22"/>
      <c r="S285" s="22"/>
      <c r="T285" s="22"/>
      <c r="U285" s="22"/>
      <c r="V285" s="22"/>
      <c r="W285" s="35">
        <v>2856.004</v>
      </c>
      <c r="X285" s="35">
        <v>53.733</v>
      </c>
      <c r="Y285" s="35">
        <v>31.494</v>
      </c>
      <c r="Z285" s="35">
        <v>0.633</v>
      </c>
      <c r="AA285" s="35">
        <v>25.15</v>
      </c>
      <c r="AB285" s="35">
        <v>0.058</v>
      </c>
      <c r="AC285" s="35">
        <v>2071.076</v>
      </c>
      <c r="AD285" s="35">
        <v>48.32</v>
      </c>
      <c r="AE285" s="35">
        <v>7.479</v>
      </c>
      <c r="AF285" s="35">
        <v>0.033</v>
      </c>
      <c r="AG285" s="36">
        <v>2070.025</v>
      </c>
      <c r="AH285" s="36">
        <v>40.33</v>
      </c>
      <c r="AI285" s="36">
        <v>47.233</v>
      </c>
      <c r="AJ285" s="36">
        <v>4.028</v>
      </c>
      <c r="AK285" s="36">
        <v>1956.654</v>
      </c>
      <c r="AL285" s="36">
        <v>39.585</v>
      </c>
      <c r="AM285" s="36">
        <v>2377.177</v>
      </c>
      <c r="AN285" s="36">
        <v>127.822</v>
      </c>
      <c r="AO285" s="36">
        <v>0.765</v>
      </c>
      <c r="AP285" s="36">
        <v>0.067</v>
      </c>
      <c r="AQ285" s="36">
        <v>1.133</v>
      </c>
      <c r="AR285" s="28"/>
      <c r="AS285" s="12">
        <f t="shared" si="139"/>
        <v>0.003174603175</v>
      </c>
      <c r="AT285" s="12">
        <f t="shared" si="124"/>
        <v>0.01573382716</v>
      </c>
      <c r="AU285" s="12">
        <f t="shared" si="125"/>
        <v>0.000820662768</v>
      </c>
      <c r="AV285" s="12">
        <f t="shared" si="140"/>
        <v>7.716981132</v>
      </c>
      <c r="AW285" s="12"/>
      <c r="AX285" s="12">
        <f t="shared" si="142"/>
        <v>0.5</v>
      </c>
      <c r="AY285" s="12">
        <f t="shared" si="134"/>
        <v>1.33490566</v>
      </c>
      <c r="AZ285" s="12">
        <f t="shared" si="135"/>
        <v>0.6822327231</v>
      </c>
      <c r="BA285" s="12"/>
      <c r="BB285" s="28"/>
      <c r="BC285" s="12">
        <v>10.110924987419894</v>
      </c>
      <c r="BD285" s="12">
        <v>1.592123590656647</v>
      </c>
      <c r="BE285" s="28"/>
      <c r="BF285" s="28"/>
      <c r="BG285" s="28"/>
      <c r="BH285" s="28"/>
    </row>
    <row r="286" ht="12.75" customHeight="1">
      <c r="A286" s="21" t="s">
        <v>189</v>
      </c>
      <c r="B286" s="12" t="s">
        <v>226</v>
      </c>
      <c r="C286" s="26">
        <v>5.6</v>
      </c>
      <c r="D286" s="34" t="s">
        <v>94</v>
      </c>
      <c r="E286" s="12" t="s">
        <v>192</v>
      </c>
      <c r="F286" s="22">
        <v>2850.0</v>
      </c>
      <c r="G286" s="12" t="s">
        <v>96</v>
      </c>
      <c r="H286" s="24">
        <v>7.31</v>
      </c>
      <c r="I286" s="24">
        <v>600.1</v>
      </c>
      <c r="J286" s="24">
        <v>3.88</v>
      </c>
      <c r="K286" s="24">
        <v>2.41</v>
      </c>
      <c r="L286" s="24"/>
      <c r="M286" s="24">
        <v>0.02</v>
      </c>
      <c r="N286" s="24">
        <v>11.47</v>
      </c>
      <c r="O286" s="37">
        <v>812.143039</v>
      </c>
      <c r="P286" s="24"/>
      <c r="Q286" s="26"/>
      <c r="R286" s="22"/>
      <c r="S286" s="22"/>
      <c r="T286" s="22"/>
      <c r="U286" s="12"/>
      <c r="V286" s="12"/>
      <c r="W286" s="35">
        <v>2856.004</v>
      </c>
      <c r="X286" s="35">
        <v>53.733</v>
      </c>
      <c r="Y286" s="35">
        <v>31.494</v>
      </c>
      <c r="Z286" s="35">
        <v>0.633</v>
      </c>
      <c r="AA286" s="35">
        <v>25.15</v>
      </c>
      <c r="AB286" s="35">
        <v>0.058</v>
      </c>
      <c r="AC286" s="35">
        <v>2071.076</v>
      </c>
      <c r="AD286" s="35">
        <v>48.32</v>
      </c>
      <c r="AE286" s="35">
        <v>7.479</v>
      </c>
      <c r="AF286" s="35">
        <v>0.033</v>
      </c>
      <c r="AG286" s="36">
        <v>2070.025</v>
      </c>
      <c r="AH286" s="36">
        <v>40.33</v>
      </c>
      <c r="AI286" s="36">
        <v>47.233</v>
      </c>
      <c r="AJ286" s="36">
        <v>4.028</v>
      </c>
      <c r="AK286" s="36">
        <v>1956.654</v>
      </c>
      <c r="AL286" s="36">
        <v>39.585</v>
      </c>
      <c r="AM286" s="36">
        <v>2377.177</v>
      </c>
      <c r="AN286" s="36">
        <v>127.822</v>
      </c>
      <c r="AO286" s="36">
        <v>0.765</v>
      </c>
      <c r="AP286" s="36">
        <v>0.067</v>
      </c>
      <c r="AQ286" s="36">
        <v>1.133</v>
      </c>
      <c r="AR286" s="28"/>
      <c r="AS286" s="12">
        <f t="shared" si="139"/>
        <v>0.002900793651</v>
      </c>
      <c r="AT286" s="12">
        <f t="shared" si="124"/>
        <v>0.01481728395</v>
      </c>
      <c r="AU286" s="12">
        <f t="shared" si="125"/>
        <v>0.0007563352827</v>
      </c>
      <c r="AV286" s="12">
        <f t="shared" si="140"/>
        <v>4.547169811</v>
      </c>
      <c r="AW286" s="12"/>
      <c r="AX286" s="12">
        <f t="shared" si="142"/>
        <v>0.3333333333</v>
      </c>
      <c r="AY286" s="12">
        <f t="shared" si="134"/>
        <v>1.082075472</v>
      </c>
      <c r="AZ286" s="12">
        <f t="shared" si="135"/>
        <v>0.6247254146</v>
      </c>
      <c r="BA286" s="12"/>
      <c r="BB286" s="28"/>
      <c r="BC286" s="12">
        <v>9.521836260297315</v>
      </c>
      <c r="BD286" s="12">
        <v>1.4993623387821946</v>
      </c>
      <c r="BE286" s="28"/>
      <c r="BF286" s="28"/>
      <c r="BG286" s="28"/>
      <c r="BH286" s="28"/>
    </row>
    <row r="287" ht="12.75" customHeight="1">
      <c r="A287" s="21" t="s">
        <v>189</v>
      </c>
      <c r="B287" s="12" t="s">
        <v>230</v>
      </c>
      <c r="C287" s="26">
        <v>3.5</v>
      </c>
      <c r="D287" s="34" t="s">
        <v>94</v>
      </c>
      <c r="E287" s="12" t="s">
        <v>192</v>
      </c>
      <c r="F287" s="22">
        <v>2850.0</v>
      </c>
      <c r="G287" s="12" t="s">
        <v>96</v>
      </c>
      <c r="H287" s="24">
        <v>7.79</v>
      </c>
      <c r="I287" s="24">
        <v>613.68</v>
      </c>
      <c r="J287" s="24">
        <v>4.31</v>
      </c>
      <c r="K287" s="29"/>
      <c r="L287" s="24">
        <v>9.23</v>
      </c>
      <c r="M287" s="24">
        <v>0.04</v>
      </c>
      <c r="N287" s="24">
        <v>14.42</v>
      </c>
      <c r="O287" s="37">
        <v>722.405019</v>
      </c>
      <c r="P287" s="24"/>
      <c r="Q287" s="30">
        <v>24.99</v>
      </c>
      <c r="R287" s="22"/>
      <c r="S287" s="31">
        <v>8.57</v>
      </c>
      <c r="T287" s="31">
        <v>0.06</v>
      </c>
      <c r="U287" s="31">
        <v>1.09</v>
      </c>
      <c r="V287" s="31">
        <v>0.09</v>
      </c>
      <c r="W287" s="35">
        <v>2856.004</v>
      </c>
      <c r="X287" s="35">
        <v>53.733</v>
      </c>
      <c r="Y287" s="35">
        <v>31.494</v>
      </c>
      <c r="Z287" s="35">
        <v>0.633</v>
      </c>
      <c r="AA287" s="35">
        <v>25.15</v>
      </c>
      <c r="AB287" s="35">
        <v>0.058</v>
      </c>
      <c r="AC287" s="35">
        <v>2071.076</v>
      </c>
      <c r="AD287" s="35">
        <v>48.32</v>
      </c>
      <c r="AE287" s="35">
        <v>7.479</v>
      </c>
      <c r="AF287" s="35">
        <v>0.033</v>
      </c>
      <c r="AG287" s="36">
        <v>2070.025</v>
      </c>
      <c r="AH287" s="36">
        <v>40.33</v>
      </c>
      <c r="AI287" s="36">
        <v>47.233</v>
      </c>
      <c r="AJ287" s="36">
        <v>4.028</v>
      </c>
      <c r="AK287" s="36">
        <v>1956.654</v>
      </c>
      <c r="AL287" s="36">
        <v>39.585</v>
      </c>
      <c r="AM287" s="36">
        <v>2377.177</v>
      </c>
      <c r="AN287" s="36">
        <v>127.822</v>
      </c>
      <c r="AO287" s="36">
        <v>0.765</v>
      </c>
      <c r="AP287" s="36">
        <v>0.067</v>
      </c>
      <c r="AQ287" s="36">
        <v>1.133</v>
      </c>
      <c r="AR287" s="28"/>
      <c r="AS287" s="12">
        <f t="shared" si="139"/>
        <v>0.003091269841</v>
      </c>
      <c r="AT287" s="12">
        <f t="shared" si="124"/>
        <v>0.01515259259</v>
      </c>
      <c r="AU287" s="12">
        <f t="shared" si="125"/>
        <v>0.0008401559454</v>
      </c>
      <c r="AV287" s="12"/>
      <c r="AW287" s="12">
        <f>L287/8700</f>
        <v>0.00106091954</v>
      </c>
      <c r="AX287" s="12">
        <f t="shared" si="142"/>
        <v>0.6666666667</v>
      </c>
      <c r="AY287" s="12">
        <f t="shared" si="134"/>
        <v>1.360377358</v>
      </c>
      <c r="AZ287" s="12">
        <f t="shared" si="135"/>
        <v>0.5556961685</v>
      </c>
      <c r="BA287" s="12"/>
      <c r="BB287" s="28"/>
      <c r="BC287" s="12">
        <v>9.737321429360152</v>
      </c>
      <c r="BD287" s="12">
        <v>1.5332938555849043</v>
      </c>
      <c r="BE287" s="28"/>
      <c r="BF287" s="28"/>
      <c r="BG287" s="28"/>
      <c r="BH287" s="28"/>
    </row>
    <row r="288" ht="12.75" customHeight="1">
      <c r="A288" s="21" t="s">
        <v>189</v>
      </c>
      <c r="B288" s="12" t="s">
        <v>187</v>
      </c>
      <c r="C288" s="26">
        <v>2.8</v>
      </c>
      <c r="D288" s="34" t="s">
        <v>94</v>
      </c>
      <c r="E288" s="12" t="s">
        <v>192</v>
      </c>
      <c r="F288" s="22">
        <v>2850.0</v>
      </c>
      <c r="G288" s="12" t="s">
        <v>96</v>
      </c>
      <c r="H288" s="24">
        <v>7.97</v>
      </c>
      <c r="I288" s="24">
        <v>541.48</v>
      </c>
      <c r="J288" s="24">
        <v>4.79</v>
      </c>
      <c r="K288" s="29"/>
      <c r="L288" s="24"/>
      <c r="M288" s="24">
        <v>0.05</v>
      </c>
      <c r="N288" s="24">
        <v>16.42</v>
      </c>
      <c r="O288" s="37">
        <v>1075.78249</v>
      </c>
      <c r="P288" s="24"/>
      <c r="Q288" s="26"/>
      <c r="R288" s="22"/>
      <c r="S288" s="22"/>
      <c r="T288" s="22"/>
      <c r="U288" s="22"/>
      <c r="V288" s="22"/>
      <c r="W288" s="35">
        <v>2856.004</v>
      </c>
      <c r="X288" s="35">
        <v>53.733</v>
      </c>
      <c r="Y288" s="35">
        <v>31.494</v>
      </c>
      <c r="Z288" s="35">
        <v>0.633</v>
      </c>
      <c r="AA288" s="35">
        <v>25.15</v>
      </c>
      <c r="AB288" s="35">
        <v>0.058</v>
      </c>
      <c r="AC288" s="35">
        <v>2071.076</v>
      </c>
      <c r="AD288" s="35">
        <v>48.32</v>
      </c>
      <c r="AE288" s="35">
        <v>7.479</v>
      </c>
      <c r="AF288" s="35">
        <v>0.033</v>
      </c>
      <c r="AG288" s="36">
        <v>2070.025</v>
      </c>
      <c r="AH288" s="36">
        <v>40.33</v>
      </c>
      <c r="AI288" s="36">
        <v>47.233</v>
      </c>
      <c r="AJ288" s="36">
        <v>4.028</v>
      </c>
      <c r="AK288" s="36">
        <v>1956.654</v>
      </c>
      <c r="AL288" s="36">
        <v>39.585</v>
      </c>
      <c r="AM288" s="36">
        <v>2377.177</v>
      </c>
      <c r="AN288" s="36">
        <v>127.822</v>
      </c>
      <c r="AO288" s="36">
        <v>0.765</v>
      </c>
      <c r="AP288" s="36">
        <v>0.067</v>
      </c>
      <c r="AQ288" s="36">
        <v>1.133</v>
      </c>
      <c r="AR288" s="28"/>
      <c r="AS288" s="12">
        <f t="shared" si="139"/>
        <v>0.003162698413</v>
      </c>
      <c r="AT288" s="12">
        <f t="shared" si="124"/>
        <v>0.01336987654</v>
      </c>
      <c r="AU288" s="12">
        <f t="shared" si="125"/>
        <v>0.0009337231969</v>
      </c>
      <c r="AV288" s="12"/>
      <c r="AW288" s="12"/>
      <c r="AX288" s="12">
        <f t="shared" si="142"/>
        <v>0.8333333333</v>
      </c>
      <c r="AY288" s="12">
        <f t="shared" si="134"/>
        <v>1.549056604</v>
      </c>
      <c r="AZ288" s="12">
        <f t="shared" si="135"/>
        <v>0.8275249923</v>
      </c>
      <c r="BA288" s="12"/>
      <c r="BB288" s="28"/>
      <c r="BC288" s="12">
        <v>8.59169251372767</v>
      </c>
      <c r="BD288" s="12">
        <v>1.3528966293186344</v>
      </c>
      <c r="BE288" s="28"/>
      <c r="BF288" s="28"/>
      <c r="BG288" s="28"/>
      <c r="BH288" s="28"/>
    </row>
    <row r="289" ht="12.75" customHeight="1">
      <c r="A289" s="21" t="s">
        <v>189</v>
      </c>
      <c r="B289" s="12" t="s">
        <v>227</v>
      </c>
      <c r="C289" s="26">
        <v>5.7</v>
      </c>
      <c r="D289" s="34" t="s">
        <v>94</v>
      </c>
      <c r="E289" s="12" t="s">
        <v>192</v>
      </c>
      <c r="F289" s="22">
        <v>2850.0</v>
      </c>
      <c r="G289" s="12" t="s">
        <v>96</v>
      </c>
      <c r="H289" s="24">
        <v>7.41</v>
      </c>
      <c r="I289" s="24">
        <v>590.99</v>
      </c>
      <c r="J289" s="24">
        <v>4.55</v>
      </c>
      <c r="K289" s="24">
        <v>7.37</v>
      </c>
      <c r="L289" s="24"/>
      <c r="M289" s="24">
        <v>0.02</v>
      </c>
      <c r="N289" s="24">
        <v>13.44</v>
      </c>
      <c r="O289" s="37">
        <v>737.626356</v>
      </c>
      <c r="P289" s="24"/>
      <c r="Q289" s="26"/>
      <c r="R289" s="22"/>
      <c r="S289" s="22"/>
      <c r="T289" s="22"/>
      <c r="U289" s="22"/>
      <c r="V289" s="22"/>
      <c r="W289" s="35">
        <v>2856.004</v>
      </c>
      <c r="X289" s="35">
        <v>53.733</v>
      </c>
      <c r="Y289" s="35">
        <v>31.494</v>
      </c>
      <c r="Z289" s="35">
        <v>0.633</v>
      </c>
      <c r="AA289" s="35">
        <v>25.15</v>
      </c>
      <c r="AB289" s="35">
        <v>0.058</v>
      </c>
      <c r="AC289" s="35">
        <v>2071.076</v>
      </c>
      <c r="AD289" s="35">
        <v>48.32</v>
      </c>
      <c r="AE289" s="35">
        <v>7.479</v>
      </c>
      <c r="AF289" s="35">
        <v>0.033</v>
      </c>
      <c r="AG289" s="36">
        <v>2070.025</v>
      </c>
      <c r="AH289" s="36">
        <v>40.33</v>
      </c>
      <c r="AI289" s="36">
        <v>47.233</v>
      </c>
      <c r="AJ289" s="36">
        <v>4.028</v>
      </c>
      <c r="AK289" s="36">
        <v>1956.654</v>
      </c>
      <c r="AL289" s="36">
        <v>39.585</v>
      </c>
      <c r="AM289" s="36">
        <v>2377.177</v>
      </c>
      <c r="AN289" s="36">
        <v>127.822</v>
      </c>
      <c r="AO289" s="36">
        <v>0.765</v>
      </c>
      <c r="AP289" s="36">
        <v>0.067</v>
      </c>
      <c r="AQ289" s="36">
        <v>1.133</v>
      </c>
      <c r="AR289" s="28"/>
      <c r="AS289" s="12">
        <f t="shared" si="139"/>
        <v>0.00294047619</v>
      </c>
      <c r="AT289" s="12">
        <f t="shared" si="124"/>
        <v>0.01459234568</v>
      </c>
      <c r="AU289" s="12">
        <f t="shared" si="125"/>
        <v>0.0008869395712</v>
      </c>
      <c r="AV289" s="12">
        <f t="shared" ref="AV289:AV295" si="143">K289/0.53</f>
        <v>13.90566038</v>
      </c>
      <c r="AW289" s="12"/>
      <c r="AX289" s="12">
        <f t="shared" si="142"/>
        <v>0.3333333333</v>
      </c>
      <c r="AY289" s="12">
        <f t="shared" si="134"/>
        <v>1.267924528</v>
      </c>
      <c r="AZ289" s="12">
        <f t="shared" si="135"/>
        <v>0.5674048892</v>
      </c>
      <c r="BA289" s="12"/>
      <c r="BB289" s="28"/>
      <c r="BC289" s="12">
        <v>9.377397950120244</v>
      </c>
      <c r="BD289" s="12">
        <v>1.4766182633080294</v>
      </c>
      <c r="BE289" s="28"/>
      <c r="BF289" s="28"/>
      <c r="BG289" s="28"/>
      <c r="BH289" s="28"/>
    </row>
    <row r="290" ht="12.75" customHeight="1">
      <c r="A290" s="21" t="s">
        <v>189</v>
      </c>
      <c r="B290" s="12" t="s">
        <v>231</v>
      </c>
      <c r="C290" s="26">
        <v>1.5</v>
      </c>
      <c r="D290" s="34" t="s">
        <v>94</v>
      </c>
      <c r="E290" s="12" t="s">
        <v>192</v>
      </c>
      <c r="F290" s="22">
        <v>2850.0</v>
      </c>
      <c r="G290" s="12" t="s">
        <v>96</v>
      </c>
      <c r="H290" s="24">
        <v>7.84</v>
      </c>
      <c r="I290" s="24">
        <v>606.75</v>
      </c>
      <c r="J290" s="24">
        <v>4.48</v>
      </c>
      <c r="K290" s="24">
        <v>6.93</v>
      </c>
      <c r="L290" s="24"/>
      <c r="M290" s="24">
        <v>0.03</v>
      </c>
      <c r="N290" s="24">
        <v>13.0</v>
      </c>
      <c r="O290" s="37">
        <v>797.780189</v>
      </c>
      <c r="P290" s="24"/>
      <c r="Q290" s="30">
        <v>25.43</v>
      </c>
      <c r="R290" s="22"/>
      <c r="S290" s="31">
        <v>8.6</v>
      </c>
      <c r="T290" s="31">
        <v>0.06</v>
      </c>
      <c r="U290" s="31">
        <v>1.12</v>
      </c>
      <c r="V290" s="31">
        <v>0.09</v>
      </c>
      <c r="W290" s="35">
        <v>2856.004</v>
      </c>
      <c r="X290" s="35">
        <v>53.733</v>
      </c>
      <c r="Y290" s="35">
        <v>31.494</v>
      </c>
      <c r="Z290" s="35">
        <v>0.633</v>
      </c>
      <c r="AA290" s="35">
        <v>25.15</v>
      </c>
      <c r="AB290" s="35">
        <v>0.058</v>
      </c>
      <c r="AC290" s="35">
        <v>2071.076</v>
      </c>
      <c r="AD290" s="35">
        <v>48.32</v>
      </c>
      <c r="AE290" s="35">
        <v>7.479</v>
      </c>
      <c r="AF290" s="35">
        <v>0.033</v>
      </c>
      <c r="AG290" s="36">
        <v>2070.025</v>
      </c>
      <c r="AH290" s="36">
        <v>40.33</v>
      </c>
      <c r="AI290" s="36">
        <v>47.233</v>
      </c>
      <c r="AJ290" s="36">
        <v>4.028</v>
      </c>
      <c r="AK290" s="36">
        <v>1956.654</v>
      </c>
      <c r="AL290" s="36">
        <v>39.585</v>
      </c>
      <c r="AM290" s="36">
        <v>2377.177</v>
      </c>
      <c r="AN290" s="36">
        <v>127.822</v>
      </c>
      <c r="AO290" s="36">
        <v>0.765</v>
      </c>
      <c r="AP290" s="36">
        <v>0.067</v>
      </c>
      <c r="AQ290" s="36">
        <v>1.133</v>
      </c>
      <c r="AR290" s="28"/>
      <c r="AS290" s="12">
        <f t="shared" si="139"/>
        <v>0.003111111111</v>
      </c>
      <c r="AT290" s="12">
        <f t="shared" si="124"/>
        <v>0.01498148148</v>
      </c>
      <c r="AU290" s="12">
        <f t="shared" si="125"/>
        <v>0.000873294347</v>
      </c>
      <c r="AV290" s="12">
        <f t="shared" si="143"/>
        <v>13.0754717</v>
      </c>
      <c r="AW290" s="12"/>
      <c r="AX290" s="12">
        <f t="shared" si="142"/>
        <v>0.5</v>
      </c>
      <c r="AY290" s="12">
        <f t="shared" si="134"/>
        <v>1.226415094</v>
      </c>
      <c r="AZ290" s="12">
        <f t="shared" si="135"/>
        <v>0.6136770685</v>
      </c>
      <c r="BA290" s="12"/>
      <c r="BB290" s="28"/>
      <c r="BC290" s="12">
        <v>9.627321323366218</v>
      </c>
      <c r="BD290" s="12">
        <v>1.5159726150509691</v>
      </c>
      <c r="BE290" s="28"/>
      <c r="BF290" s="28"/>
      <c r="BG290" s="28"/>
      <c r="BH290" s="28"/>
    </row>
    <row r="291" ht="12.75" customHeight="1">
      <c r="A291" s="21" t="s">
        <v>189</v>
      </c>
      <c r="B291" s="12" t="s">
        <v>188</v>
      </c>
      <c r="C291" s="26">
        <v>4.5</v>
      </c>
      <c r="D291" s="34" t="s">
        <v>94</v>
      </c>
      <c r="E291" s="12" t="s">
        <v>192</v>
      </c>
      <c r="F291" s="22">
        <v>2850.0</v>
      </c>
      <c r="G291" s="12" t="s">
        <v>96</v>
      </c>
      <c r="H291" s="24">
        <v>8.07</v>
      </c>
      <c r="I291" s="24">
        <v>531.03</v>
      </c>
      <c r="J291" s="24">
        <v>4.49</v>
      </c>
      <c r="K291" s="24">
        <v>3.39</v>
      </c>
      <c r="L291" s="24"/>
      <c r="M291" s="24">
        <v>0.02</v>
      </c>
      <c r="N291" s="24">
        <v>17.86</v>
      </c>
      <c r="O291" s="37">
        <v>669.818744</v>
      </c>
      <c r="P291" s="24"/>
      <c r="Q291" s="26">
        <v>24.35</v>
      </c>
      <c r="R291" s="22"/>
      <c r="S291" s="31">
        <v>8.53</v>
      </c>
      <c r="T291" s="31">
        <v>0.07</v>
      </c>
      <c r="U291" s="31">
        <v>1.05</v>
      </c>
      <c r="V291" s="31">
        <v>0.09</v>
      </c>
      <c r="W291" s="35">
        <v>2856.004</v>
      </c>
      <c r="X291" s="35">
        <v>53.733</v>
      </c>
      <c r="Y291" s="35">
        <v>31.494</v>
      </c>
      <c r="Z291" s="35">
        <v>0.633</v>
      </c>
      <c r="AA291" s="35">
        <v>25.15</v>
      </c>
      <c r="AB291" s="35">
        <v>0.058</v>
      </c>
      <c r="AC291" s="35">
        <v>2071.076</v>
      </c>
      <c r="AD291" s="35">
        <v>48.32</v>
      </c>
      <c r="AE291" s="35">
        <v>7.479</v>
      </c>
      <c r="AF291" s="35">
        <v>0.033</v>
      </c>
      <c r="AG291" s="36">
        <v>2070.025</v>
      </c>
      <c r="AH291" s="36">
        <v>40.33</v>
      </c>
      <c r="AI291" s="36">
        <v>47.233</v>
      </c>
      <c r="AJ291" s="36">
        <v>4.028</v>
      </c>
      <c r="AK291" s="36">
        <v>1956.654</v>
      </c>
      <c r="AL291" s="36">
        <v>39.585</v>
      </c>
      <c r="AM291" s="36">
        <v>2377.177</v>
      </c>
      <c r="AN291" s="36">
        <v>127.822</v>
      </c>
      <c r="AO291" s="36">
        <v>0.765</v>
      </c>
      <c r="AP291" s="36">
        <v>0.067</v>
      </c>
      <c r="AQ291" s="36">
        <v>1.133</v>
      </c>
      <c r="AR291" s="28"/>
      <c r="AS291" s="12">
        <f t="shared" si="139"/>
        <v>0.003202380952</v>
      </c>
      <c r="AT291" s="12">
        <f t="shared" si="124"/>
        <v>0.01311185185</v>
      </c>
      <c r="AU291" s="12">
        <f t="shared" si="125"/>
        <v>0.0008752436647</v>
      </c>
      <c r="AV291" s="12">
        <f t="shared" si="143"/>
        <v>6.396226415</v>
      </c>
      <c r="AW291" s="12"/>
      <c r="AX291" s="12">
        <f t="shared" si="142"/>
        <v>0.3333333333</v>
      </c>
      <c r="AY291" s="12">
        <f t="shared" si="134"/>
        <v>1.68490566</v>
      </c>
      <c r="AZ291" s="12">
        <f t="shared" si="135"/>
        <v>0.5152451877</v>
      </c>
      <c r="BA291" s="12"/>
      <c r="BB291" s="28"/>
      <c r="BC291" s="12">
        <v>8.425983696430167</v>
      </c>
      <c r="BD291" s="12">
        <v>1.326803179161757</v>
      </c>
      <c r="BE291" s="28"/>
      <c r="BF291" s="28"/>
      <c r="BG291" s="28"/>
      <c r="BH291" s="28"/>
    </row>
    <row r="292" ht="12.75" customHeight="1">
      <c r="A292" s="21" t="s">
        <v>189</v>
      </c>
      <c r="B292" s="12" t="s">
        <v>232</v>
      </c>
      <c r="C292" s="26">
        <v>3.7</v>
      </c>
      <c r="D292" s="34" t="s">
        <v>94</v>
      </c>
      <c r="E292" s="12" t="s">
        <v>192</v>
      </c>
      <c r="F292" s="22">
        <v>2850.0</v>
      </c>
      <c r="G292" s="12" t="s">
        <v>96</v>
      </c>
      <c r="H292" s="24">
        <v>7.01</v>
      </c>
      <c r="I292" s="24">
        <v>543.96</v>
      </c>
      <c r="J292" s="24">
        <v>4.38</v>
      </c>
      <c r="K292" s="24">
        <v>10.81</v>
      </c>
      <c r="L292" s="24"/>
      <c r="M292" s="24">
        <v>0.03</v>
      </c>
      <c r="N292" s="24">
        <v>11.81</v>
      </c>
      <c r="O292" s="37">
        <v>790.969578</v>
      </c>
      <c r="P292" s="24"/>
      <c r="Q292" s="26"/>
      <c r="R292" s="22"/>
      <c r="S292" s="22"/>
      <c r="T292" s="22"/>
      <c r="U292" s="22"/>
      <c r="V292" s="22"/>
      <c r="W292" s="35">
        <v>2856.004</v>
      </c>
      <c r="X292" s="35">
        <v>53.733</v>
      </c>
      <c r="Y292" s="35">
        <v>31.494</v>
      </c>
      <c r="Z292" s="35">
        <v>0.633</v>
      </c>
      <c r="AA292" s="35">
        <v>25.15</v>
      </c>
      <c r="AB292" s="35">
        <v>0.058</v>
      </c>
      <c r="AC292" s="35">
        <v>2071.076</v>
      </c>
      <c r="AD292" s="35">
        <v>48.32</v>
      </c>
      <c r="AE292" s="35">
        <v>7.479</v>
      </c>
      <c r="AF292" s="35">
        <v>0.033</v>
      </c>
      <c r="AG292" s="36">
        <v>2070.025</v>
      </c>
      <c r="AH292" s="36">
        <v>40.33</v>
      </c>
      <c r="AI292" s="36">
        <v>47.233</v>
      </c>
      <c r="AJ292" s="36">
        <v>4.028</v>
      </c>
      <c r="AK292" s="36">
        <v>1956.654</v>
      </c>
      <c r="AL292" s="36">
        <v>39.585</v>
      </c>
      <c r="AM292" s="36">
        <v>2377.177</v>
      </c>
      <c r="AN292" s="36">
        <v>127.822</v>
      </c>
      <c r="AO292" s="36">
        <v>0.765</v>
      </c>
      <c r="AP292" s="36">
        <v>0.067</v>
      </c>
      <c r="AQ292" s="36">
        <v>1.133</v>
      </c>
      <c r="AR292" s="28"/>
      <c r="AS292" s="12">
        <f t="shared" si="139"/>
        <v>0.002781746032</v>
      </c>
      <c r="AT292" s="12">
        <f t="shared" si="124"/>
        <v>0.01343111111</v>
      </c>
      <c r="AU292" s="12">
        <f t="shared" si="125"/>
        <v>0.0008538011696</v>
      </c>
      <c r="AV292" s="12">
        <f t="shared" si="143"/>
        <v>20.39622642</v>
      </c>
      <c r="AW292" s="12"/>
      <c r="AX292" s="12">
        <f t="shared" si="142"/>
        <v>0.5</v>
      </c>
      <c r="AY292" s="12">
        <f t="shared" si="134"/>
        <v>1.114150943</v>
      </c>
      <c r="AZ292" s="12">
        <f t="shared" si="135"/>
        <v>0.6084381369</v>
      </c>
      <c r="BA292" s="12"/>
      <c r="BB292" s="28"/>
      <c r="BC292" s="12">
        <v>8.631080964813124</v>
      </c>
      <c r="BD292" s="12">
        <v>1.3590989582104624</v>
      </c>
      <c r="BE292" s="28"/>
      <c r="BF292" s="28"/>
      <c r="BG292" s="28"/>
      <c r="BH292" s="28"/>
    </row>
    <row r="293" ht="12.75" customHeight="1">
      <c r="A293" s="21" t="s">
        <v>189</v>
      </c>
      <c r="B293" s="12" t="s">
        <v>233</v>
      </c>
      <c r="C293" s="26">
        <v>6.0</v>
      </c>
      <c r="D293" s="34" t="s">
        <v>94</v>
      </c>
      <c r="E293" s="12" t="s">
        <v>192</v>
      </c>
      <c r="F293" s="22">
        <v>2850.0</v>
      </c>
      <c r="G293" s="12" t="s">
        <v>96</v>
      </c>
      <c r="H293" s="24">
        <v>7.06</v>
      </c>
      <c r="I293" s="24">
        <v>569.51</v>
      </c>
      <c r="J293" s="24">
        <v>4.3</v>
      </c>
      <c r="K293" s="24">
        <v>2.63</v>
      </c>
      <c r="L293" s="24"/>
      <c r="M293" s="24">
        <v>0.05</v>
      </c>
      <c r="N293" s="24">
        <v>15.5</v>
      </c>
      <c r="O293" s="37">
        <v>740.444476</v>
      </c>
      <c r="P293" s="24"/>
      <c r="Q293" s="26"/>
      <c r="R293" s="22"/>
      <c r="S293" s="22"/>
      <c r="T293" s="22"/>
      <c r="U293" s="22"/>
      <c r="V293" s="22"/>
      <c r="W293" s="35">
        <v>2856.004</v>
      </c>
      <c r="X293" s="35">
        <v>53.733</v>
      </c>
      <c r="Y293" s="35">
        <v>31.494</v>
      </c>
      <c r="Z293" s="35">
        <v>0.633</v>
      </c>
      <c r="AA293" s="35">
        <v>25.15</v>
      </c>
      <c r="AB293" s="35">
        <v>0.058</v>
      </c>
      <c r="AC293" s="35">
        <v>2071.076</v>
      </c>
      <c r="AD293" s="35">
        <v>48.32</v>
      </c>
      <c r="AE293" s="35">
        <v>7.479</v>
      </c>
      <c r="AF293" s="35">
        <v>0.033</v>
      </c>
      <c r="AG293" s="36">
        <v>2070.025</v>
      </c>
      <c r="AH293" s="36">
        <v>40.33</v>
      </c>
      <c r="AI293" s="36">
        <v>47.233</v>
      </c>
      <c r="AJ293" s="36">
        <v>4.028</v>
      </c>
      <c r="AK293" s="36">
        <v>1956.654</v>
      </c>
      <c r="AL293" s="36">
        <v>39.585</v>
      </c>
      <c r="AM293" s="36">
        <v>2377.177</v>
      </c>
      <c r="AN293" s="36">
        <v>127.822</v>
      </c>
      <c r="AO293" s="36">
        <v>0.765</v>
      </c>
      <c r="AP293" s="36">
        <v>0.067</v>
      </c>
      <c r="AQ293" s="36">
        <v>1.133</v>
      </c>
      <c r="AR293" s="28"/>
      <c r="AS293" s="12">
        <f t="shared" si="139"/>
        <v>0.002801587302</v>
      </c>
      <c r="AT293" s="12">
        <f t="shared" si="124"/>
        <v>0.01406197531</v>
      </c>
      <c r="AU293" s="12">
        <f t="shared" si="125"/>
        <v>0.0008382066277</v>
      </c>
      <c r="AV293" s="12">
        <f t="shared" si="143"/>
        <v>4.962264151</v>
      </c>
      <c r="AW293" s="12"/>
      <c r="AX293" s="12">
        <f t="shared" si="142"/>
        <v>0.8333333333</v>
      </c>
      <c r="AY293" s="12">
        <f t="shared" si="134"/>
        <v>1.462264151</v>
      </c>
      <c r="AZ293" s="12">
        <f t="shared" si="135"/>
        <v>0.5695726738</v>
      </c>
      <c r="BA293" s="12"/>
      <c r="BB293" s="28"/>
      <c r="BC293" s="12">
        <v>9.036438181128029</v>
      </c>
      <c r="BD293" s="12">
        <v>1.4229288043957375</v>
      </c>
      <c r="BE293" s="28"/>
      <c r="BF293" s="28"/>
      <c r="BG293" s="28"/>
      <c r="BH293" s="28"/>
    </row>
    <row r="294" ht="12.75" customHeight="1">
      <c r="A294" s="21" t="s">
        <v>189</v>
      </c>
      <c r="B294" s="12" t="s">
        <v>186</v>
      </c>
      <c r="C294" s="26">
        <v>5.2</v>
      </c>
      <c r="D294" s="34" t="s">
        <v>94</v>
      </c>
      <c r="E294" s="12" t="s">
        <v>192</v>
      </c>
      <c r="F294" s="22">
        <v>2850.0</v>
      </c>
      <c r="G294" s="12" t="s">
        <v>96</v>
      </c>
      <c r="H294" s="24">
        <v>7.37</v>
      </c>
      <c r="I294" s="24">
        <v>593.42</v>
      </c>
      <c r="J294" s="24">
        <v>4.23</v>
      </c>
      <c r="K294" s="24">
        <v>9.78</v>
      </c>
      <c r="L294" s="24"/>
      <c r="M294" s="24">
        <v>0.02</v>
      </c>
      <c r="N294" s="24">
        <v>15.26</v>
      </c>
      <c r="O294" s="37">
        <v>786.665678</v>
      </c>
      <c r="P294" s="24"/>
      <c r="Q294" s="26"/>
      <c r="R294" s="22"/>
      <c r="S294" s="22"/>
      <c r="T294" s="22"/>
      <c r="U294" s="22"/>
      <c r="V294" s="22"/>
      <c r="W294" s="35">
        <v>2856.004</v>
      </c>
      <c r="X294" s="35">
        <v>53.733</v>
      </c>
      <c r="Y294" s="35">
        <v>31.494</v>
      </c>
      <c r="Z294" s="35">
        <v>0.633</v>
      </c>
      <c r="AA294" s="35">
        <v>25.15</v>
      </c>
      <c r="AB294" s="35">
        <v>0.058</v>
      </c>
      <c r="AC294" s="35">
        <v>2071.076</v>
      </c>
      <c r="AD294" s="35">
        <v>48.32</v>
      </c>
      <c r="AE294" s="35">
        <v>7.479</v>
      </c>
      <c r="AF294" s="35">
        <v>0.033</v>
      </c>
      <c r="AG294" s="36">
        <v>2070.025</v>
      </c>
      <c r="AH294" s="36">
        <v>40.33</v>
      </c>
      <c r="AI294" s="36">
        <v>47.233</v>
      </c>
      <c r="AJ294" s="36">
        <v>4.028</v>
      </c>
      <c r="AK294" s="36">
        <v>1956.654</v>
      </c>
      <c r="AL294" s="36">
        <v>39.585</v>
      </c>
      <c r="AM294" s="36">
        <v>2377.177</v>
      </c>
      <c r="AN294" s="36">
        <v>127.822</v>
      </c>
      <c r="AO294" s="36">
        <v>0.765</v>
      </c>
      <c r="AP294" s="36">
        <v>0.067</v>
      </c>
      <c r="AQ294" s="36">
        <v>1.133</v>
      </c>
      <c r="AR294" s="28"/>
      <c r="AS294" s="12">
        <f t="shared" si="139"/>
        <v>0.002924603175</v>
      </c>
      <c r="AT294" s="12">
        <f t="shared" si="124"/>
        <v>0.01465234568</v>
      </c>
      <c r="AU294" s="12">
        <f t="shared" si="125"/>
        <v>0.0008245614035</v>
      </c>
      <c r="AV294" s="12">
        <f t="shared" si="143"/>
        <v>18.45283019</v>
      </c>
      <c r="AW294" s="12"/>
      <c r="AX294" s="12">
        <f t="shared" si="142"/>
        <v>0.3333333333</v>
      </c>
      <c r="AY294" s="12">
        <f t="shared" si="134"/>
        <v>1.439622642</v>
      </c>
      <c r="AZ294" s="12">
        <f t="shared" si="135"/>
        <v>0.6051274446</v>
      </c>
      <c r="BA294" s="12"/>
      <c r="BB294" s="28"/>
      <c r="BC294" s="12">
        <v>9.415824741316124</v>
      </c>
      <c r="BD294" s="12">
        <v>1.4826691637797789</v>
      </c>
      <c r="BE294" s="28"/>
      <c r="BF294" s="28"/>
      <c r="BG294" s="28"/>
      <c r="BH294" s="28"/>
    </row>
    <row r="295" ht="12.75" customHeight="1">
      <c r="A295" s="21" t="s">
        <v>189</v>
      </c>
      <c r="B295" s="12" t="s">
        <v>234</v>
      </c>
      <c r="C295" s="26">
        <v>4.4</v>
      </c>
      <c r="D295" s="34" t="s">
        <v>94</v>
      </c>
      <c r="E295" s="12" t="s">
        <v>192</v>
      </c>
      <c r="F295" s="22">
        <v>2850.0</v>
      </c>
      <c r="G295" s="12" t="s">
        <v>96</v>
      </c>
      <c r="H295" s="24">
        <v>7.2</v>
      </c>
      <c r="I295" s="24">
        <v>602.97</v>
      </c>
      <c r="J295" s="24">
        <v>4.19</v>
      </c>
      <c r="K295" s="24">
        <v>6.5</v>
      </c>
      <c r="L295" s="24"/>
      <c r="M295" s="24">
        <v>0.02</v>
      </c>
      <c r="N295" s="24">
        <v>13.71</v>
      </c>
      <c r="O295" s="37">
        <v>833.861208</v>
      </c>
      <c r="P295" s="24"/>
      <c r="Q295" s="26"/>
      <c r="R295" s="22"/>
      <c r="S295" s="22"/>
      <c r="T295" s="22"/>
      <c r="U295" s="22"/>
      <c r="V295" s="22"/>
      <c r="W295" s="35">
        <v>2856.004</v>
      </c>
      <c r="X295" s="35">
        <v>53.733</v>
      </c>
      <c r="Y295" s="35">
        <v>31.494</v>
      </c>
      <c r="Z295" s="35">
        <v>0.633</v>
      </c>
      <c r="AA295" s="35">
        <v>25.15</v>
      </c>
      <c r="AB295" s="35">
        <v>0.058</v>
      </c>
      <c r="AC295" s="35">
        <v>2071.076</v>
      </c>
      <c r="AD295" s="35">
        <v>48.32</v>
      </c>
      <c r="AE295" s="35">
        <v>7.479</v>
      </c>
      <c r="AF295" s="35">
        <v>0.033</v>
      </c>
      <c r="AG295" s="36">
        <v>2070.025</v>
      </c>
      <c r="AH295" s="36">
        <v>40.33</v>
      </c>
      <c r="AI295" s="36">
        <v>47.233</v>
      </c>
      <c r="AJ295" s="36">
        <v>4.028</v>
      </c>
      <c r="AK295" s="36">
        <v>1956.654</v>
      </c>
      <c r="AL295" s="36">
        <v>39.585</v>
      </c>
      <c r="AM295" s="36">
        <v>2377.177</v>
      </c>
      <c r="AN295" s="36">
        <v>127.822</v>
      </c>
      <c r="AO295" s="36">
        <v>0.765</v>
      </c>
      <c r="AP295" s="36">
        <v>0.067</v>
      </c>
      <c r="AQ295" s="36">
        <v>1.133</v>
      </c>
      <c r="AR295" s="28"/>
      <c r="AS295" s="12">
        <f t="shared" si="139"/>
        <v>0.002857142857</v>
      </c>
      <c r="AT295" s="12">
        <f t="shared" si="124"/>
        <v>0.01488814815</v>
      </c>
      <c r="AU295" s="12">
        <f t="shared" si="125"/>
        <v>0.0008167641326</v>
      </c>
      <c r="AV295" s="12">
        <f t="shared" si="143"/>
        <v>12.26415094</v>
      </c>
      <c r="AW295" s="12"/>
      <c r="AX295" s="12">
        <f t="shared" si="142"/>
        <v>0.3333333333</v>
      </c>
      <c r="AY295" s="12">
        <f t="shared" si="134"/>
        <v>1.293396226</v>
      </c>
      <c r="AZ295" s="12">
        <f t="shared" si="135"/>
        <v>0.6414316985</v>
      </c>
      <c r="BA295" s="12"/>
      <c r="BB295" s="28"/>
      <c r="BC295" s="12">
        <v>9.567365216092872</v>
      </c>
      <c r="BD295" s="12">
        <v>1.5065315863703488</v>
      </c>
      <c r="BE295" s="28"/>
      <c r="BF295" s="28"/>
      <c r="BG295" s="28"/>
      <c r="BH295" s="28"/>
    </row>
    <row r="296" ht="12.75" customHeight="1">
      <c r="A296" s="21" t="s">
        <v>189</v>
      </c>
      <c r="B296" s="12" t="s">
        <v>235</v>
      </c>
      <c r="C296" s="26">
        <v>2.6</v>
      </c>
      <c r="D296" s="34" t="s">
        <v>94</v>
      </c>
      <c r="E296" s="12" t="s">
        <v>192</v>
      </c>
      <c r="F296" s="22">
        <v>2850.0</v>
      </c>
      <c r="G296" s="12" t="s">
        <v>96</v>
      </c>
      <c r="H296" s="29"/>
      <c r="I296" s="24">
        <v>620.19</v>
      </c>
      <c r="J296" s="24">
        <v>3.8</v>
      </c>
      <c r="K296" s="29"/>
      <c r="L296" s="24"/>
      <c r="M296" s="29"/>
      <c r="N296" s="24">
        <v>12.93</v>
      </c>
      <c r="O296" s="37">
        <v>982.50409</v>
      </c>
      <c r="P296" s="24"/>
      <c r="Q296" s="26"/>
      <c r="R296" s="22"/>
      <c r="S296" s="22"/>
      <c r="T296" s="22"/>
      <c r="U296" s="22"/>
      <c r="V296" s="22"/>
      <c r="W296" s="35">
        <v>2856.004</v>
      </c>
      <c r="X296" s="35">
        <v>53.733</v>
      </c>
      <c r="Y296" s="35">
        <v>31.494</v>
      </c>
      <c r="Z296" s="35">
        <v>0.633</v>
      </c>
      <c r="AA296" s="35">
        <v>25.15</v>
      </c>
      <c r="AB296" s="35">
        <v>0.058</v>
      </c>
      <c r="AC296" s="35">
        <v>2071.076</v>
      </c>
      <c r="AD296" s="35">
        <v>48.32</v>
      </c>
      <c r="AE296" s="35">
        <v>7.479</v>
      </c>
      <c r="AF296" s="35">
        <v>0.033</v>
      </c>
      <c r="AG296" s="36">
        <v>2070.025</v>
      </c>
      <c r="AH296" s="36">
        <v>40.33</v>
      </c>
      <c r="AI296" s="36">
        <v>47.233</v>
      </c>
      <c r="AJ296" s="36">
        <v>4.028</v>
      </c>
      <c r="AK296" s="36">
        <v>1956.654</v>
      </c>
      <c r="AL296" s="36">
        <v>39.585</v>
      </c>
      <c r="AM296" s="36">
        <v>2377.177</v>
      </c>
      <c r="AN296" s="36">
        <v>127.822</v>
      </c>
      <c r="AO296" s="36">
        <v>0.765</v>
      </c>
      <c r="AP296" s="36">
        <v>0.067</v>
      </c>
      <c r="AQ296" s="36">
        <v>1.133</v>
      </c>
      <c r="AR296" s="28"/>
      <c r="AS296" s="12"/>
      <c r="AT296" s="12">
        <f t="shared" si="124"/>
        <v>0.01531333333</v>
      </c>
      <c r="AU296" s="12">
        <f t="shared" si="125"/>
        <v>0.0007407407407</v>
      </c>
      <c r="AV296" s="12"/>
      <c r="AW296" s="12"/>
      <c r="AX296" s="12"/>
      <c r="AY296" s="12">
        <f t="shared" si="134"/>
        <v>1.219811321</v>
      </c>
      <c r="AZ296" s="12">
        <f t="shared" si="135"/>
        <v>0.7557723769</v>
      </c>
      <c r="BA296" s="12"/>
      <c r="BB296" s="28"/>
      <c r="BC296" s="12">
        <v>9.84061571610036</v>
      </c>
      <c r="BD296" s="12">
        <v>1.5495591597884024</v>
      </c>
      <c r="BE296" s="28"/>
      <c r="BF296" s="28"/>
      <c r="BG296" s="28"/>
      <c r="BH296" s="28"/>
    </row>
    <row r="297" ht="12.75" customHeight="1">
      <c r="A297" s="21" t="s">
        <v>189</v>
      </c>
      <c r="B297" s="12" t="s">
        <v>236</v>
      </c>
      <c r="C297" s="26">
        <v>2.7</v>
      </c>
      <c r="D297" s="34" t="s">
        <v>94</v>
      </c>
      <c r="E297" s="12" t="s">
        <v>192</v>
      </c>
      <c r="F297" s="22">
        <v>2850.0</v>
      </c>
      <c r="G297" s="12" t="s">
        <v>96</v>
      </c>
      <c r="H297" s="24">
        <v>7.48</v>
      </c>
      <c r="I297" s="24">
        <v>507.83</v>
      </c>
      <c r="J297" s="24">
        <v>4.64</v>
      </c>
      <c r="K297" s="24">
        <v>4.43</v>
      </c>
      <c r="L297" s="24"/>
      <c r="M297" s="24">
        <v>0.06</v>
      </c>
      <c r="N297" s="24">
        <v>18.45</v>
      </c>
      <c r="O297" s="37">
        <v>717.00816</v>
      </c>
      <c r="P297" s="24"/>
      <c r="Q297" s="26"/>
      <c r="R297" s="22"/>
      <c r="S297" s="22"/>
      <c r="T297" s="22"/>
      <c r="U297" s="22"/>
      <c r="V297" s="22"/>
      <c r="W297" s="35">
        <v>2856.004</v>
      </c>
      <c r="X297" s="35">
        <v>53.733</v>
      </c>
      <c r="Y297" s="35">
        <v>31.494</v>
      </c>
      <c r="Z297" s="35">
        <v>0.633</v>
      </c>
      <c r="AA297" s="35">
        <v>25.15</v>
      </c>
      <c r="AB297" s="35">
        <v>0.058</v>
      </c>
      <c r="AC297" s="35">
        <v>2071.076</v>
      </c>
      <c r="AD297" s="35">
        <v>48.32</v>
      </c>
      <c r="AE297" s="35">
        <v>7.479</v>
      </c>
      <c r="AF297" s="35">
        <v>0.033</v>
      </c>
      <c r="AG297" s="36">
        <v>2070.025</v>
      </c>
      <c r="AH297" s="36">
        <v>40.33</v>
      </c>
      <c r="AI297" s="36">
        <v>47.233</v>
      </c>
      <c r="AJ297" s="36">
        <v>4.028</v>
      </c>
      <c r="AK297" s="36">
        <v>1956.654</v>
      </c>
      <c r="AL297" s="36">
        <v>39.585</v>
      </c>
      <c r="AM297" s="36">
        <v>2377.177</v>
      </c>
      <c r="AN297" s="36">
        <v>127.822</v>
      </c>
      <c r="AO297" s="36">
        <v>0.765</v>
      </c>
      <c r="AP297" s="36">
        <v>0.067</v>
      </c>
      <c r="AQ297" s="36">
        <v>1.133</v>
      </c>
      <c r="AR297" s="28"/>
      <c r="AS297" s="12">
        <f t="shared" ref="AS297:AS298" si="144">H297/2520</f>
        <v>0.002968253968</v>
      </c>
      <c r="AT297" s="12">
        <f t="shared" si="124"/>
        <v>0.01253901235</v>
      </c>
      <c r="AU297" s="12">
        <f t="shared" si="125"/>
        <v>0.0009044834308</v>
      </c>
      <c r="AV297" s="12">
        <f t="shared" ref="AV297:AV308" si="145">K297/0.53</f>
        <v>8.358490566</v>
      </c>
      <c r="AW297" s="12"/>
      <c r="AX297" s="12">
        <f t="shared" ref="AX297:AX298" si="146">M297/0.06</f>
        <v>1</v>
      </c>
      <c r="AY297" s="12">
        <f t="shared" si="134"/>
        <v>1.740566038</v>
      </c>
      <c r="AZ297" s="12">
        <f t="shared" si="135"/>
        <v>0.5515447385</v>
      </c>
      <c r="BA297" s="12"/>
      <c r="BB297" s="28"/>
      <c r="BC297" s="12">
        <v>8.057842989169858</v>
      </c>
      <c r="BD297" s="12">
        <v>1.2688336555583855</v>
      </c>
      <c r="BE297" s="28"/>
      <c r="BF297" s="28"/>
      <c r="BG297" s="28"/>
      <c r="BH297" s="28"/>
    </row>
    <row r="298" ht="12.75" customHeight="1">
      <c r="A298" s="21" t="s">
        <v>189</v>
      </c>
      <c r="B298" s="12" t="s">
        <v>237</v>
      </c>
      <c r="C298" s="26">
        <v>6.3</v>
      </c>
      <c r="D298" s="34" t="s">
        <v>94</v>
      </c>
      <c r="E298" s="12" t="s">
        <v>192</v>
      </c>
      <c r="F298" s="22">
        <v>2850.0</v>
      </c>
      <c r="G298" s="12" t="s">
        <v>96</v>
      </c>
      <c r="H298" s="24">
        <v>7.24</v>
      </c>
      <c r="I298" s="24">
        <v>577.14</v>
      </c>
      <c r="J298" s="24">
        <v>4.22</v>
      </c>
      <c r="K298" s="24">
        <v>6.93</v>
      </c>
      <c r="L298" s="24"/>
      <c r="M298" s="24">
        <v>0.02</v>
      </c>
      <c r="N298" s="24">
        <v>14.62</v>
      </c>
      <c r="O298" s="37">
        <v>763.617764</v>
      </c>
      <c r="P298" s="24"/>
      <c r="Q298" s="26"/>
      <c r="R298" s="22"/>
      <c r="S298" s="22"/>
      <c r="T298" s="22"/>
      <c r="U298" s="22"/>
      <c r="V298" s="22"/>
      <c r="W298" s="35">
        <v>2856.004</v>
      </c>
      <c r="X298" s="35">
        <v>53.733</v>
      </c>
      <c r="Y298" s="35">
        <v>31.494</v>
      </c>
      <c r="Z298" s="35">
        <v>0.633</v>
      </c>
      <c r="AA298" s="35">
        <v>25.15</v>
      </c>
      <c r="AB298" s="35">
        <v>0.058</v>
      </c>
      <c r="AC298" s="35">
        <v>2071.076</v>
      </c>
      <c r="AD298" s="35">
        <v>48.32</v>
      </c>
      <c r="AE298" s="35">
        <v>7.479</v>
      </c>
      <c r="AF298" s="35">
        <v>0.033</v>
      </c>
      <c r="AG298" s="36">
        <v>2070.025</v>
      </c>
      <c r="AH298" s="36">
        <v>40.33</v>
      </c>
      <c r="AI298" s="36">
        <v>47.233</v>
      </c>
      <c r="AJ298" s="36">
        <v>4.028</v>
      </c>
      <c r="AK298" s="36">
        <v>1956.654</v>
      </c>
      <c r="AL298" s="36">
        <v>39.585</v>
      </c>
      <c r="AM298" s="36">
        <v>2377.177</v>
      </c>
      <c r="AN298" s="36">
        <v>127.822</v>
      </c>
      <c r="AO298" s="36">
        <v>0.765</v>
      </c>
      <c r="AP298" s="36">
        <v>0.067</v>
      </c>
      <c r="AQ298" s="36">
        <v>1.133</v>
      </c>
      <c r="AR298" s="28"/>
      <c r="AS298" s="12">
        <f t="shared" si="144"/>
        <v>0.002873015873</v>
      </c>
      <c r="AT298" s="12">
        <f t="shared" si="124"/>
        <v>0.01425037037</v>
      </c>
      <c r="AU298" s="12">
        <f t="shared" si="125"/>
        <v>0.0008226120858</v>
      </c>
      <c r="AV298" s="12">
        <f t="shared" si="145"/>
        <v>13.0754717</v>
      </c>
      <c r="AW298" s="12"/>
      <c r="AX298" s="12">
        <f t="shared" si="146"/>
        <v>0.3333333333</v>
      </c>
      <c r="AY298" s="12">
        <f t="shared" si="134"/>
        <v>1.379245283</v>
      </c>
      <c r="AZ298" s="12">
        <f t="shared" si="135"/>
        <v>0.58739828</v>
      </c>
      <c r="BA298" s="12"/>
      <c r="BB298" s="28"/>
      <c r="BC298" s="12">
        <v>9.157547952367931</v>
      </c>
      <c r="BD298" s="12">
        <v>1.4419994358256008</v>
      </c>
      <c r="BE298" s="28"/>
      <c r="BF298" s="28"/>
      <c r="BG298" s="28"/>
      <c r="BH298" s="28"/>
    </row>
    <row r="299" ht="12.75" customHeight="1">
      <c r="A299" s="21" t="s">
        <v>189</v>
      </c>
      <c r="B299" s="12" t="s">
        <v>190</v>
      </c>
      <c r="C299" s="23" t="s">
        <v>191</v>
      </c>
      <c r="D299" s="34" t="s">
        <v>94</v>
      </c>
      <c r="E299" s="12" t="s">
        <v>192</v>
      </c>
      <c r="F299" s="22">
        <v>400.0</v>
      </c>
      <c r="G299" s="12" t="s">
        <v>65</v>
      </c>
      <c r="H299" s="24"/>
      <c r="I299" s="24"/>
      <c r="J299" s="24">
        <v>3.92</v>
      </c>
      <c r="K299" s="24">
        <v>3.87</v>
      </c>
      <c r="L299" s="24">
        <v>9.9</v>
      </c>
      <c r="M299" s="24"/>
      <c r="N299" s="24">
        <v>16.48</v>
      </c>
      <c r="O299" s="24"/>
      <c r="P299" s="24"/>
      <c r="Q299" s="23"/>
      <c r="R299" s="12"/>
      <c r="S299" s="12"/>
      <c r="T299" s="12"/>
      <c r="U299" s="12"/>
      <c r="V299" s="12"/>
      <c r="W299" s="35">
        <v>409.254</v>
      </c>
      <c r="X299" s="35">
        <v>5.656</v>
      </c>
      <c r="Y299" s="35">
        <v>31.673</v>
      </c>
      <c r="Z299" s="35">
        <v>0.208</v>
      </c>
      <c r="AA299" s="35">
        <v>24.95</v>
      </c>
      <c r="AB299" s="35">
        <v>0.191</v>
      </c>
      <c r="AC299" s="35">
        <v>1960.304</v>
      </c>
      <c r="AD299" s="35">
        <v>29.72</v>
      </c>
      <c r="AE299" s="35">
        <v>8.108</v>
      </c>
      <c r="AF299" s="35">
        <v>0.063</v>
      </c>
      <c r="AG299" s="36">
        <v>1738.101</v>
      </c>
      <c r="AH299" s="36">
        <v>46.827</v>
      </c>
      <c r="AI299" s="36">
        <v>160.492</v>
      </c>
      <c r="AJ299" s="36">
        <v>16.267</v>
      </c>
      <c r="AK299" s="36">
        <v>1565.027</v>
      </c>
      <c r="AL299" s="36">
        <v>58.087</v>
      </c>
      <c r="AM299" s="36">
        <v>450.448</v>
      </c>
      <c r="AN299" s="36">
        <v>82.573</v>
      </c>
      <c r="AO299" s="36">
        <v>2.595</v>
      </c>
      <c r="AP299" s="36">
        <v>0.263</v>
      </c>
      <c r="AQ299" s="36">
        <v>3.841</v>
      </c>
      <c r="AR299" s="28"/>
      <c r="AS299" s="12"/>
      <c r="AT299" s="12"/>
      <c r="AU299" s="12">
        <f t="shared" si="125"/>
        <v>0.0007641325536</v>
      </c>
      <c r="AV299" s="12">
        <f t="shared" si="145"/>
        <v>7.301886792</v>
      </c>
      <c r="AW299" s="12">
        <f t="shared" ref="AW299:AW360" si="147">L299/8700</f>
        <v>0.001137931034</v>
      </c>
      <c r="AX299" s="12"/>
      <c r="AY299" s="12">
        <f t="shared" si="134"/>
        <v>1.554716981</v>
      </c>
      <c r="AZ299" s="12"/>
      <c r="BA299" s="12"/>
      <c r="BB299" s="28"/>
      <c r="BC299" s="28"/>
      <c r="BD299" s="28"/>
      <c r="BE299" s="28"/>
      <c r="BF299" s="28"/>
      <c r="BG299" s="28"/>
      <c r="BH299" s="28"/>
    </row>
    <row r="300" ht="12.75" customHeight="1">
      <c r="A300" s="21" t="s">
        <v>189</v>
      </c>
      <c r="B300" s="12" t="s">
        <v>193</v>
      </c>
      <c r="C300" s="26">
        <v>10.7</v>
      </c>
      <c r="D300" s="34" t="s">
        <v>94</v>
      </c>
      <c r="E300" s="12" t="s">
        <v>192</v>
      </c>
      <c r="F300" s="22">
        <v>400.0</v>
      </c>
      <c r="G300" s="12" t="s">
        <v>65</v>
      </c>
      <c r="H300" s="24"/>
      <c r="I300" s="24"/>
      <c r="J300" s="24">
        <v>4.03</v>
      </c>
      <c r="K300" s="24">
        <v>2.88</v>
      </c>
      <c r="L300" s="24">
        <v>10.06</v>
      </c>
      <c r="M300" s="24"/>
      <c r="N300" s="24">
        <v>16.66</v>
      </c>
      <c r="O300" s="24"/>
      <c r="P300" s="24"/>
      <c r="Q300" s="23"/>
      <c r="R300" s="12"/>
      <c r="S300" s="12"/>
      <c r="T300" s="12"/>
      <c r="U300" s="12"/>
      <c r="V300" s="12"/>
      <c r="W300" s="35">
        <v>409.254</v>
      </c>
      <c r="X300" s="35">
        <v>5.656</v>
      </c>
      <c r="Y300" s="35">
        <v>31.673</v>
      </c>
      <c r="Z300" s="35">
        <v>0.208</v>
      </c>
      <c r="AA300" s="35">
        <v>24.95</v>
      </c>
      <c r="AB300" s="35">
        <v>0.191</v>
      </c>
      <c r="AC300" s="35">
        <v>1960.304</v>
      </c>
      <c r="AD300" s="35">
        <v>29.72</v>
      </c>
      <c r="AE300" s="35">
        <v>8.108</v>
      </c>
      <c r="AF300" s="35">
        <v>0.063</v>
      </c>
      <c r="AG300" s="36">
        <v>1738.101</v>
      </c>
      <c r="AH300" s="36">
        <v>46.827</v>
      </c>
      <c r="AI300" s="36">
        <v>160.492</v>
      </c>
      <c r="AJ300" s="36">
        <v>16.267</v>
      </c>
      <c r="AK300" s="36">
        <v>1565.027</v>
      </c>
      <c r="AL300" s="36">
        <v>58.087</v>
      </c>
      <c r="AM300" s="36">
        <v>450.448</v>
      </c>
      <c r="AN300" s="36">
        <v>82.573</v>
      </c>
      <c r="AO300" s="36">
        <v>2.595</v>
      </c>
      <c r="AP300" s="36">
        <v>0.263</v>
      </c>
      <c r="AQ300" s="36">
        <v>3.841</v>
      </c>
      <c r="AR300" s="28"/>
      <c r="AS300" s="12"/>
      <c r="AT300" s="12"/>
      <c r="AU300" s="12">
        <f t="shared" si="125"/>
        <v>0.0007855750487</v>
      </c>
      <c r="AV300" s="12">
        <f t="shared" si="145"/>
        <v>5.433962264</v>
      </c>
      <c r="AW300" s="12">
        <f t="shared" si="147"/>
        <v>0.001156321839</v>
      </c>
      <c r="AX300" s="12"/>
      <c r="AY300" s="12">
        <f t="shared" si="134"/>
        <v>1.571698113</v>
      </c>
      <c r="AZ300" s="12"/>
      <c r="BA300" s="12"/>
      <c r="BB300" s="28"/>
      <c r="BC300" s="28"/>
      <c r="BD300" s="28"/>
      <c r="BE300" s="28"/>
      <c r="BF300" s="28"/>
      <c r="BG300" s="28"/>
      <c r="BH300" s="28"/>
    </row>
    <row r="301" ht="12.75" customHeight="1">
      <c r="A301" s="21" t="s">
        <v>189</v>
      </c>
      <c r="B301" s="12" t="s">
        <v>194</v>
      </c>
      <c r="C301" s="26">
        <v>11.5</v>
      </c>
      <c r="D301" s="34" t="s">
        <v>94</v>
      </c>
      <c r="E301" s="12" t="s">
        <v>192</v>
      </c>
      <c r="F301" s="22">
        <v>400.0</v>
      </c>
      <c r="G301" s="12" t="s">
        <v>65</v>
      </c>
      <c r="H301" s="24"/>
      <c r="I301" s="24"/>
      <c r="J301" s="24">
        <v>4.03</v>
      </c>
      <c r="K301" s="24">
        <v>2.51</v>
      </c>
      <c r="L301" s="24">
        <v>10.13</v>
      </c>
      <c r="M301" s="24"/>
      <c r="N301" s="24">
        <v>14.09</v>
      </c>
      <c r="O301" s="24"/>
      <c r="P301" s="24"/>
      <c r="Q301" s="23"/>
      <c r="R301" s="12"/>
      <c r="S301" s="12"/>
      <c r="T301" s="12"/>
      <c r="U301" s="12"/>
      <c r="V301" s="12"/>
      <c r="W301" s="35">
        <v>409.254</v>
      </c>
      <c r="X301" s="35">
        <v>5.656</v>
      </c>
      <c r="Y301" s="35">
        <v>31.673</v>
      </c>
      <c r="Z301" s="35">
        <v>0.208</v>
      </c>
      <c r="AA301" s="35">
        <v>24.95</v>
      </c>
      <c r="AB301" s="35">
        <v>0.191</v>
      </c>
      <c r="AC301" s="35">
        <v>1960.304</v>
      </c>
      <c r="AD301" s="35">
        <v>29.72</v>
      </c>
      <c r="AE301" s="35">
        <v>8.108</v>
      </c>
      <c r="AF301" s="35">
        <v>0.063</v>
      </c>
      <c r="AG301" s="36">
        <v>1738.101</v>
      </c>
      <c r="AH301" s="36">
        <v>46.827</v>
      </c>
      <c r="AI301" s="36">
        <v>160.492</v>
      </c>
      <c r="AJ301" s="36">
        <v>16.267</v>
      </c>
      <c r="AK301" s="36">
        <v>1565.027</v>
      </c>
      <c r="AL301" s="36">
        <v>58.087</v>
      </c>
      <c r="AM301" s="36">
        <v>450.448</v>
      </c>
      <c r="AN301" s="36">
        <v>82.573</v>
      </c>
      <c r="AO301" s="36">
        <v>2.595</v>
      </c>
      <c r="AP301" s="36">
        <v>0.263</v>
      </c>
      <c r="AQ301" s="36">
        <v>3.841</v>
      </c>
      <c r="AR301" s="28"/>
      <c r="AS301" s="12"/>
      <c r="AT301" s="12"/>
      <c r="AU301" s="12">
        <f t="shared" si="125"/>
        <v>0.0007855750487</v>
      </c>
      <c r="AV301" s="12">
        <f t="shared" si="145"/>
        <v>4.735849057</v>
      </c>
      <c r="AW301" s="12">
        <f t="shared" si="147"/>
        <v>0.001164367816</v>
      </c>
      <c r="AX301" s="12"/>
      <c r="AY301" s="12">
        <f t="shared" si="134"/>
        <v>1.329245283</v>
      </c>
      <c r="AZ301" s="12"/>
      <c r="BA301" s="12"/>
      <c r="BB301" s="28"/>
      <c r="BC301" s="28"/>
      <c r="BD301" s="28"/>
      <c r="BE301" s="28"/>
      <c r="BF301" s="28"/>
      <c r="BG301" s="28"/>
      <c r="BH301" s="28"/>
    </row>
    <row r="302" ht="12.75" customHeight="1">
      <c r="A302" s="21" t="s">
        <v>189</v>
      </c>
      <c r="B302" s="12" t="s">
        <v>195</v>
      </c>
      <c r="C302" s="26">
        <v>10.3</v>
      </c>
      <c r="D302" s="34" t="s">
        <v>94</v>
      </c>
      <c r="E302" s="12" t="s">
        <v>192</v>
      </c>
      <c r="F302" s="22">
        <v>400.0</v>
      </c>
      <c r="G302" s="12" t="s">
        <v>65</v>
      </c>
      <c r="H302" s="24"/>
      <c r="I302" s="24"/>
      <c r="J302" s="24">
        <v>4.64</v>
      </c>
      <c r="K302" s="24">
        <v>2.61</v>
      </c>
      <c r="L302" s="24">
        <v>9.66</v>
      </c>
      <c r="M302" s="24"/>
      <c r="N302" s="24">
        <v>16.85</v>
      </c>
      <c r="O302" s="24"/>
      <c r="P302" s="24"/>
      <c r="Q302" s="23"/>
      <c r="R302" s="12"/>
      <c r="S302" s="12"/>
      <c r="T302" s="12"/>
      <c r="U302" s="12"/>
      <c r="V302" s="12"/>
      <c r="W302" s="35">
        <v>409.254</v>
      </c>
      <c r="X302" s="35">
        <v>5.656</v>
      </c>
      <c r="Y302" s="35">
        <v>31.673</v>
      </c>
      <c r="Z302" s="35">
        <v>0.208</v>
      </c>
      <c r="AA302" s="35">
        <v>24.95</v>
      </c>
      <c r="AB302" s="35">
        <v>0.191</v>
      </c>
      <c r="AC302" s="35">
        <v>1960.304</v>
      </c>
      <c r="AD302" s="35">
        <v>29.72</v>
      </c>
      <c r="AE302" s="35">
        <v>8.108</v>
      </c>
      <c r="AF302" s="35">
        <v>0.063</v>
      </c>
      <c r="AG302" s="36">
        <v>1738.101</v>
      </c>
      <c r="AH302" s="36">
        <v>46.827</v>
      </c>
      <c r="AI302" s="36">
        <v>160.492</v>
      </c>
      <c r="AJ302" s="36">
        <v>16.267</v>
      </c>
      <c r="AK302" s="36">
        <v>1565.027</v>
      </c>
      <c r="AL302" s="36">
        <v>58.087</v>
      </c>
      <c r="AM302" s="36">
        <v>450.448</v>
      </c>
      <c r="AN302" s="36">
        <v>82.573</v>
      </c>
      <c r="AO302" s="36">
        <v>2.595</v>
      </c>
      <c r="AP302" s="36">
        <v>0.263</v>
      </c>
      <c r="AQ302" s="36">
        <v>3.841</v>
      </c>
      <c r="AR302" s="28"/>
      <c r="AS302" s="12"/>
      <c r="AT302" s="12"/>
      <c r="AU302" s="12">
        <f t="shared" si="125"/>
        <v>0.0009044834308</v>
      </c>
      <c r="AV302" s="12">
        <f t="shared" si="145"/>
        <v>4.924528302</v>
      </c>
      <c r="AW302" s="12">
        <f t="shared" si="147"/>
        <v>0.001110344828</v>
      </c>
      <c r="AX302" s="12"/>
      <c r="AY302" s="12">
        <f t="shared" si="134"/>
        <v>1.589622642</v>
      </c>
      <c r="AZ302" s="12"/>
      <c r="BA302" s="12"/>
      <c r="BB302" s="28"/>
      <c r="BC302" s="28"/>
      <c r="BD302" s="28"/>
      <c r="BE302" s="28"/>
      <c r="BF302" s="28"/>
      <c r="BG302" s="28"/>
      <c r="BH302" s="28"/>
    </row>
    <row r="303" ht="12.75" customHeight="1">
      <c r="A303" s="21" t="s">
        <v>189</v>
      </c>
      <c r="B303" s="12" t="s">
        <v>196</v>
      </c>
      <c r="C303" s="26">
        <v>13.0</v>
      </c>
      <c r="D303" s="34" t="s">
        <v>94</v>
      </c>
      <c r="E303" s="12" t="s">
        <v>192</v>
      </c>
      <c r="F303" s="22">
        <v>400.0</v>
      </c>
      <c r="G303" s="12" t="s">
        <v>65</v>
      </c>
      <c r="H303" s="24"/>
      <c r="I303" s="24"/>
      <c r="J303" s="24">
        <v>3.53</v>
      </c>
      <c r="K303" s="24">
        <v>5.62</v>
      </c>
      <c r="L303" s="24">
        <v>9.23</v>
      </c>
      <c r="M303" s="24"/>
      <c r="N303" s="24">
        <v>13.38</v>
      </c>
      <c r="O303" s="24"/>
      <c r="P303" s="24"/>
      <c r="Q303" s="23"/>
      <c r="R303" s="12"/>
      <c r="S303" s="12"/>
      <c r="T303" s="12"/>
      <c r="U303" s="12"/>
      <c r="V303" s="12"/>
      <c r="W303" s="35">
        <v>409.254</v>
      </c>
      <c r="X303" s="35">
        <v>5.656</v>
      </c>
      <c r="Y303" s="35">
        <v>31.673</v>
      </c>
      <c r="Z303" s="35">
        <v>0.208</v>
      </c>
      <c r="AA303" s="35">
        <v>24.95</v>
      </c>
      <c r="AB303" s="35">
        <v>0.191</v>
      </c>
      <c r="AC303" s="35">
        <v>1960.304</v>
      </c>
      <c r="AD303" s="35">
        <v>29.72</v>
      </c>
      <c r="AE303" s="35">
        <v>8.108</v>
      </c>
      <c r="AF303" s="35">
        <v>0.063</v>
      </c>
      <c r="AG303" s="36">
        <v>1738.101</v>
      </c>
      <c r="AH303" s="36">
        <v>46.827</v>
      </c>
      <c r="AI303" s="36">
        <v>160.492</v>
      </c>
      <c r="AJ303" s="36">
        <v>16.267</v>
      </c>
      <c r="AK303" s="36">
        <v>1565.027</v>
      </c>
      <c r="AL303" s="36">
        <v>58.087</v>
      </c>
      <c r="AM303" s="36">
        <v>450.448</v>
      </c>
      <c r="AN303" s="36">
        <v>82.573</v>
      </c>
      <c r="AO303" s="36">
        <v>2.595</v>
      </c>
      <c r="AP303" s="36">
        <v>0.263</v>
      </c>
      <c r="AQ303" s="36">
        <v>3.841</v>
      </c>
      <c r="AR303" s="28"/>
      <c r="AS303" s="12"/>
      <c r="AT303" s="12"/>
      <c r="AU303" s="12">
        <f t="shared" si="125"/>
        <v>0.0006881091618</v>
      </c>
      <c r="AV303" s="12">
        <f t="shared" si="145"/>
        <v>10.60377358</v>
      </c>
      <c r="AW303" s="12">
        <f t="shared" si="147"/>
        <v>0.00106091954</v>
      </c>
      <c r="AX303" s="12"/>
      <c r="AY303" s="12">
        <f t="shared" si="134"/>
        <v>1.262264151</v>
      </c>
      <c r="AZ303" s="12"/>
      <c r="BA303" s="12"/>
      <c r="BB303" s="28"/>
      <c r="BC303" s="28"/>
      <c r="BD303" s="28"/>
      <c r="BE303" s="28"/>
      <c r="BF303" s="28"/>
      <c r="BG303" s="28"/>
      <c r="BH303" s="28"/>
    </row>
    <row r="304" ht="12.75" customHeight="1">
      <c r="A304" s="21" t="s">
        <v>189</v>
      </c>
      <c r="B304" s="12" t="s">
        <v>197</v>
      </c>
      <c r="C304" s="26">
        <v>9.8</v>
      </c>
      <c r="D304" s="34" t="s">
        <v>94</v>
      </c>
      <c r="E304" s="12" t="s">
        <v>192</v>
      </c>
      <c r="F304" s="22">
        <v>400.0</v>
      </c>
      <c r="G304" s="12" t="s">
        <v>65</v>
      </c>
      <c r="H304" s="24"/>
      <c r="I304" s="24"/>
      <c r="J304" s="24">
        <v>4.68</v>
      </c>
      <c r="K304" s="24">
        <v>4.78</v>
      </c>
      <c r="L304" s="24">
        <v>9.85</v>
      </c>
      <c r="M304" s="24"/>
      <c r="N304" s="24">
        <v>17.3</v>
      </c>
      <c r="O304" s="24"/>
      <c r="P304" s="24"/>
      <c r="Q304" s="23"/>
      <c r="R304" s="12"/>
      <c r="S304" s="12"/>
      <c r="T304" s="12"/>
      <c r="U304" s="12"/>
      <c r="V304" s="12"/>
      <c r="W304" s="35">
        <v>409.254</v>
      </c>
      <c r="X304" s="35">
        <v>5.656</v>
      </c>
      <c r="Y304" s="35">
        <v>31.673</v>
      </c>
      <c r="Z304" s="35">
        <v>0.208</v>
      </c>
      <c r="AA304" s="35">
        <v>24.95</v>
      </c>
      <c r="AB304" s="35">
        <v>0.191</v>
      </c>
      <c r="AC304" s="35">
        <v>1960.304</v>
      </c>
      <c r="AD304" s="35">
        <v>29.72</v>
      </c>
      <c r="AE304" s="35">
        <v>8.108</v>
      </c>
      <c r="AF304" s="35">
        <v>0.063</v>
      </c>
      <c r="AG304" s="36">
        <v>1738.101</v>
      </c>
      <c r="AH304" s="36">
        <v>46.827</v>
      </c>
      <c r="AI304" s="36">
        <v>160.492</v>
      </c>
      <c r="AJ304" s="36">
        <v>16.267</v>
      </c>
      <c r="AK304" s="36">
        <v>1565.027</v>
      </c>
      <c r="AL304" s="36">
        <v>58.087</v>
      </c>
      <c r="AM304" s="36">
        <v>450.448</v>
      </c>
      <c r="AN304" s="36">
        <v>82.573</v>
      </c>
      <c r="AO304" s="36">
        <v>2.595</v>
      </c>
      <c r="AP304" s="36">
        <v>0.263</v>
      </c>
      <c r="AQ304" s="36">
        <v>3.841</v>
      </c>
      <c r="AR304" s="28"/>
      <c r="AS304" s="12"/>
      <c r="AT304" s="12"/>
      <c r="AU304" s="12">
        <f t="shared" si="125"/>
        <v>0.0009122807018</v>
      </c>
      <c r="AV304" s="12">
        <f t="shared" si="145"/>
        <v>9.018867925</v>
      </c>
      <c r="AW304" s="12">
        <f t="shared" si="147"/>
        <v>0.001132183908</v>
      </c>
      <c r="AX304" s="12"/>
      <c r="AY304" s="12">
        <f t="shared" si="134"/>
        <v>1.632075472</v>
      </c>
      <c r="AZ304" s="12"/>
      <c r="BA304" s="12"/>
      <c r="BB304" s="28"/>
      <c r="BC304" s="28"/>
      <c r="BD304" s="28"/>
      <c r="BE304" s="28"/>
      <c r="BF304" s="28"/>
      <c r="BG304" s="28"/>
      <c r="BH304" s="28"/>
    </row>
    <row r="305" ht="12.75" customHeight="1">
      <c r="A305" s="21" t="s">
        <v>189</v>
      </c>
      <c r="B305" s="12" t="s">
        <v>179</v>
      </c>
      <c r="C305" s="26">
        <v>11.9</v>
      </c>
      <c r="D305" s="34" t="s">
        <v>94</v>
      </c>
      <c r="E305" s="12" t="s">
        <v>192</v>
      </c>
      <c r="F305" s="22">
        <v>400.0</v>
      </c>
      <c r="G305" s="12" t="s">
        <v>65</v>
      </c>
      <c r="H305" s="24"/>
      <c r="I305" s="24"/>
      <c r="J305" s="24">
        <v>3.94</v>
      </c>
      <c r="K305" s="24">
        <v>3.75</v>
      </c>
      <c r="L305" s="24">
        <v>9.92</v>
      </c>
      <c r="M305" s="24"/>
      <c r="N305" s="24">
        <v>15.45</v>
      </c>
      <c r="O305" s="24"/>
      <c r="P305" s="24"/>
      <c r="Q305" s="23"/>
      <c r="R305" s="12"/>
      <c r="S305" s="12"/>
      <c r="T305" s="12"/>
      <c r="U305" s="12"/>
      <c r="V305" s="12"/>
      <c r="W305" s="35">
        <v>409.254</v>
      </c>
      <c r="X305" s="35">
        <v>5.656</v>
      </c>
      <c r="Y305" s="35">
        <v>31.673</v>
      </c>
      <c r="Z305" s="35">
        <v>0.208</v>
      </c>
      <c r="AA305" s="35">
        <v>24.95</v>
      </c>
      <c r="AB305" s="35">
        <v>0.191</v>
      </c>
      <c r="AC305" s="35">
        <v>1960.304</v>
      </c>
      <c r="AD305" s="35">
        <v>29.72</v>
      </c>
      <c r="AE305" s="35">
        <v>8.108</v>
      </c>
      <c r="AF305" s="35">
        <v>0.063</v>
      </c>
      <c r="AG305" s="36">
        <v>1738.101</v>
      </c>
      <c r="AH305" s="36">
        <v>46.827</v>
      </c>
      <c r="AI305" s="36">
        <v>160.492</v>
      </c>
      <c r="AJ305" s="36">
        <v>16.267</v>
      </c>
      <c r="AK305" s="36">
        <v>1565.027</v>
      </c>
      <c r="AL305" s="36">
        <v>58.087</v>
      </c>
      <c r="AM305" s="36">
        <v>450.448</v>
      </c>
      <c r="AN305" s="36">
        <v>82.573</v>
      </c>
      <c r="AO305" s="36">
        <v>2.595</v>
      </c>
      <c r="AP305" s="36">
        <v>0.263</v>
      </c>
      <c r="AQ305" s="36">
        <v>3.841</v>
      </c>
      <c r="AR305" s="28"/>
      <c r="AS305" s="12"/>
      <c r="AT305" s="12"/>
      <c r="AU305" s="12">
        <f t="shared" si="125"/>
        <v>0.0007680311891</v>
      </c>
      <c r="AV305" s="12">
        <f t="shared" si="145"/>
        <v>7.075471698</v>
      </c>
      <c r="AW305" s="12">
        <f t="shared" si="147"/>
        <v>0.001140229885</v>
      </c>
      <c r="AX305" s="12"/>
      <c r="AY305" s="12">
        <f t="shared" si="134"/>
        <v>1.45754717</v>
      </c>
      <c r="AZ305" s="12"/>
      <c r="BA305" s="12"/>
      <c r="BB305" s="28"/>
      <c r="BC305" s="28"/>
      <c r="BD305" s="28"/>
      <c r="BE305" s="28"/>
      <c r="BF305" s="28"/>
      <c r="BG305" s="28"/>
      <c r="BH305" s="28"/>
    </row>
    <row r="306" ht="12.75" customHeight="1">
      <c r="A306" s="21" t="s">
        <v>189</v>
      </c>
      <c r="B306" s="12" t="s">
        <v>198</v>
      </c>
      <c r="C306" s="26">
        <v>13.5</v>
      </c>
      <c r="D306" s="34" t="s">
        <v>94</v>
      </c>
      <c r="E306" s="12" t="s">
        <v>192</v>
      </c>
      <c r="F306" s="22">
        <v>400.0</v>
      </c>
      <c r="G306" s="12" t="s">
        <v>65</v>
      </c>
      <c r="H306" s="24"/>
      <c r="I306" s="24"/>
      <c r="J306" s="24">
        <v>4.24</v>
      </c>
      <c r="K306" s="24">
        <v>5.61</v>
      </c>
      <c r="L306" s="24">
        <v>9.93</v>
      </c>
      <c r="M306" s="24"/>
      <c r="N306" s="24">
        <v>18.79</v>
      </c>
      <c r="O306" s="24"/>
      <c r="P306" s="24"/>
      <c r="Q306" s="23"/>
      <c r="R306" s="12"/>
      <c r="S306" s="12"/>
      <c r="T306" s="12"/>
      <c r="U306" s="12"/>
      <c r="V306" s="12"/>
      <c r="W306" s="35">
        <v>409.254</v>
      </c>
      <c r="X306" s="35">
        <v>5.656</v>
      </c>
      <c r="Y306" s="35">
        <v>31.673</v>
      </c>
      <c r="Z306" s="35">
        <v>0.208</v>
      </c>
      <c r="AA306" s="35">
        <v>24.95</v>
      </c>
      <c r="AB306" s="35">
        <v>0.191</v>
      </c>
      <c r="AC306" s="35">
        <v>1960.304</v>
      </c>
      <c r="AD306" s="35">
        <v>29.72</v>
      </c>
      <c r="AE306" s="35">
        <v>8.108</v>
      </c>
      <c r="AF306" s="35">
        <v>0.063</v>
      </c>
      <c r="AG306" s="36">
        <v>1738.101</v>
      </c>
      <c r="AH306" s="36">
        <v>46.827</v>
      </c>
      <c r="AI306" s="36">
        <v>160.492</v>
      </c>
      <c r="AJ306" s="36">
        <v>16.267</v>
      </c>
      <c r="AK306" s="36">
        <v>1565.027</v>
      </c>
      <c r="AL306" s="36">
        <v>58.087</v>
      </c>
      <c r="AM306" s="36">
        <v>450.448</v>
      </c>
      <c r="AN306" s="36">
        <v>82.573</v>
      </c>
      <c r="AO306" s="36">
        <v>2.595</v>
      </c>
      <c r="AP306" s="36">
        <v>0.263</v>
      </c>
      <c r="AQ306" s="36">
        <v>3.841</v>
      </c>
      <c r="AR306" s="28"/>
      <c r="AS306" s="12"/>
      <c r="AT306" s="12"/>
      <c r="AU306" s="12">
        <f t="shared" si="125"/>
        <v>0.0008265107212</v>
      </c>
      <c r="AV306" s="12">
        <f t="shared" si="145"/>
        <v>10.58490566</v>
      </c>
      <c r="AW306" s="12">
        <f t="shared" si="147"/>
        <v>0.00114137931</v>
      </c>
      <c r="AX306" s="12"/>
      <c r="AY306" s="12">
        <f t="shared" si="134"/>
        <v>1.772641509</v>
      </c>
      <c r="AZ306" s="12"/>
      <c r="BA306" s="12"/>
      <c r="BB306" s="28"/>
      <c r="BC306" s="28"/>
      <c r="BD306" s="28"/>
      <c r="BE306" s="28"/>
      <c r="BF306" s="28"/>
      <c r="BG306" s="28"/>
      <c r="BH306" s="28"/>
    </row>
    <row r="307" ht="12.75" customHeight="1">
      <c r="A307" s="21" t="s">
        <v>189</v>
      </c>
      <c r="B307" s="12" t="s">
        <v>199</v>
      </c>
      <c r="C307" s="26">
        <v>11.3</v>
      </c>
      <c r="D307" s="34" t="s">
        <v>94</v>
      </c>
      <c r="E307" s="12" t="s">
        <v>192</v>
      </c>
      <c r="F307" s="22">
        <v>400.0</v>
      </c>
      <c r="G307" s="12" t="s">
        <v>65</v>
      </c>
      <c r="H307" s="24"/>
      <c r="I307" s="24"/>
      <c r="J307" s="24">
        <v>4.16</v>
      </c>
      <c r="K307" s="24">
        <v>2.21</v>
      </c>
      <c r="L307" s="24">
        <v>9.1</v>
      </c>
      <c r="M307" s="24"/>
      <c r="N307" s="24">
        <v>18.0</v>
      </c>
      <c r="O307" s="24"/>
      <c r="P307" s="24"/>
      <c r="Q307" s="23"/>
      <c r="R307" s="12"/>
      <c r="S307" s="12"/>
      <c r="T307" s="12"/>
      <c r="U307" s="12"/>
      <c r="V307" s="12"/>
      <c r="W307" s="35">
        <v>409.254</v>
      </c>
      <c r="X307" s="35">
        <v>5.656</v>
      </c>
      <c r="Y307" s="35">
        <v>31.673</v>
      </c>
      <c r="Z307" s="35">
        <v>0.208</v>
      </c>
      <c r="AA307" s="35">
        <v>24.95</v>
      </c>
      <c r="AB307" s="35">
        <v>0.191</v>
      </c>
      <c r="AC307" s="35">
        <v>1960.304</v>
      </c>
      <c r="AD307" s="35">
        <v>29.72</v>
      </c>
      <c r="AE307" s="35">
        <v>8.108</v>
      </c>
      <c r="AF307" s="35">
        <v>0.063</v>
      </c>
      <c r="AG307" s="36">
        <v>1738.101</v>
      </c>
      <c r="AH307" s="36">
        <v>46.827</v>
      </c>
      <c r="AI307" s="36">
        <v>160.492</v>
      </c>
      <c r="AJ307" s="36">
        <v>16.267</v>
      </c>
      <c r="AK307" s="36">
        <v>1565.027</v>
      </c>
      <c r="AL307" s="36">
        <v>58.087</v>
      </c>
      <c r="AM307" s="36">
        <v>450.448</v>
      </c>
      <c r="AN307" s="36">
        <v>82.573</v>
      </c>
      <c r="AO307" s="36">
        <v>2.595</v>
      </c>
      <c r="AP307" s="36">
        <v>0.263</v>
      </c>
      <c r="AQ307" s="36">
        <v>3.841</v>
      </c>
      <c r="AR307" s="28"/>
      <c r="AS307" s="12"/>
      <c r="AT307" s="12"/>
      <c r="AU307" s="12">
        <f t="shared" si="125"/>
        <v>0.0008109161793</v>
      </c>
      <c r="AV307" s="12">
        <f t="shared" si="145"/>
        <v>4.169811321</v>
      </c>
      <c r="AW307" s="12">
        <f t="shared" si="147"/>
        <v>0.001045977011</v>
      </c>
      <c r="AX307" s="12"/>
      <c r="AY307" s="12">
        <f t="shared" si="134"/>
        <v>1.698113208</v>
      </c>
      <c r="AZ307" s="12"/>
      <c r="BA307" s="12"/>
      <c r="BB307" s="28"/>
      <c r="BC307" s="28"/>
      <c r="BD307" s="28"/>
      <c r="BE307" s="28"/>
      <c r="BF307" s="28"/>
      <c r="BG307" s="28"/>
      <c r="BH307" s="28"/>
    </row>
    <row r="308" ht="12.75" customHeight="1">
      <c r="A308" s="21" t="s">
        <v>189</v>
      </c>
      <c r="B308" s="12" t="s">
        <v>193</v>
      </c>
      <c r="C308" s="26">
        <v>10.7</v>
      </c>
      <c r="D308" s="34" t="s">
        <v>94</v>
      </c>
      <c r="E308" s="12" t="s">
        <v>192</v>
      </c>
      <c r="F308" s="22">
        <v>400.0</v>
      </c>
      <c r="G308" s="12" t="s">
        <v>65</v>
      </c>
      <c r="H308" s="24"/>
      <c r="I308" s="24"/>
      <c r="J308" s="24">
        <v>4.22</v>
      </c>
      <c r="K308" s="24">
        <v>2.41</v>
      </c>
      <c r="L308" s="24">
        <v>9.26</v>
      </c>
      <c r="M308" s="24"/>
      <c r="N308" s="24">
        <v>18.25</v>
      </c>
      <c r="O308" s="24"/>
      <c r="P308" s="24"/>
      <c r="Q308" s="23"/>
      <c r="R308" s="12"/>
      <c r="S308" s="12"/>
      <c r="T308" s="12"/>
      <c r="U308" s="12"/>
      <c r="V308" s="12"/>
      <c r="W308" s="35">
        <v>409.254</v>
      </c>
      <c r="X308" s="35">
        <v>5.656</v>
      </c>
      <c r="Y308" s="35">
        <v>31.673</v>
      </c>
      <c r="Z308" s="35">
        <v>0.208</v>
      </c>
      <c r="AA308" s="35">
        <v>24.95</v>
      </c>
      <c r="AB308" s="35">
        <v>0.191</v>
      </c>
      <c r="AC308" s="35">
        <v>1960.304</v>
      </c>
      <c r="AD308" s="35">
        <v>29.72</v>
      </c>
      <c r="AE308" s="35">
        <v>8.108</v>
      </c>
      <c r="AF308" s="35">
        <v>0.063</v>
      </c>
      <c r="AG308" s="36">
        <v>1738.101</v>
      </c>
      <c r="AH308" s="36">
        <v>46.827</v>
      </c>
      <c r="AI308" s="36">
        <v>160.492</v>
      </c>
      <c r="AJ308" s="36">
        <v>16.267</v>
      </c>
      <c r="AK308" s="36">
        <v>1565.027</v>
      </c>
      <c r="AL308" s="36">
        <v>58.087</v>
      </c>
      <c r="AM308" s="36">
        <v>450.448</v>
      </c>
      <c r="AN308" s="36">
        <v>82.573</v>
      </c>
      <c r="AO308" s="36">
        <v>2.595</v>
      </c>
      <c r="AP308" s="36">
        <v>0.263</v>
      </c>
      <c r="AQ308" s="36">
        <v>3.841</v>
      </c>
      <c r="AR308" s="28"/>
      <c r="AS308" s="12"/>
      <c r="AT308" s="12"/>
      <c r="AU308" s="12">
        <f t="shared" si="125"/>
        <v>0.0008226120858</v>
      </c>
      <c r="AV308" s="12">
        <f t="shared" si="145"/>
        <v>4.547169811</v>
      </c>
      <c r="AW308" s="12">
        <f t="shared" si="147"/>
        <v>0.001064367816</v>
      </c>
      <c r="AX308" s="12"/>
      <c r="AY308" s="12">
        <f t="shared" si="134"/>
        <v>1.721698113</v>
      </c>
      <c r="AZ308" s="12"/>
      <c r="BA308" s="12"/>
      <c r="BB308" s="28"/>
      <c r="BC308" s="28"/>
      <c r="BD308" s="28"/>
      <c r="BE308" s="28"/>
      <c r="BF308" s="28"/>
      <c r="BG308" s="28"/>
      <c r="BH308" s="28"/>
    </row>
    <row r="309" ht="12.75" customHeight="1">
      <c r="A309" s="21" t="s">
        <v>189</v>
      </c>
      <c r="B309" s="12" t="s">
        <v>200</v>
      </c>
      <c r="C309" s="26">
        <v>11.8</v>
      </c>
      <c r="D309" s="34" t="s">
        <v>94</v>
      </c>
      <c r="E309" s="12" t="s">
        <v>192</v>
      </c>
      <c r="F309" s="22">
        <v>400.0</v>
      </c>
      <c r="G309" s="12" t="s">
        <v>65</v>
      </c>
      <c r="H309" s="24"/>
      <c r="I309" s="24"/>
      <c r="J309" s="24">
        <v>4.02</v>
      </c>
      <c r="K309" s="29"/>
      <c r="L309" s="24">
        <v>9.87</v>
      </c>
      <c r="M309" s="24"/>
      <c r="N309" s="24">
        <v>15.59</v>
      </c>
      <c r="O309" s="24"/>
      <c r="P309" s="24"/>
      <c r="Q309" s="30">
        <v>24.04</v>
      </c>
      <c r="R309" s="31"/>
      <c r="S309" s="31">
        <v>8.51</v>
      </c>
      <c r="T309" s="31">
        <v>0.07</v>
      </c>
      <c r="U309" s="31">
        <v>0.4</v>
      </c>
      <c r="V309" s="31">
        <v>0.14</v>
      </c>
      <c r="W309" s="35">
        <v>409.254</v>
      </c>
      <c r="X309" s="35">
        <v>5.656</v>
      </c>
      <c r="Y309" s="35">
        <v>31.673</v>
      </c>
      <c r="Z309" s="35">
        <v>0.208</v>
      </c>
      <c r="AA309" s="35">
        <v>24.95</v>
      </c>
      <c r="AB309" s="35">
        <v>0.191</v>
      </c>
      <c r="AC309" s="35">
        <v>1960.304</v>
      </c>
      <c r="AD309" s="35">
        <v>29.72</v>
      </c>
      <c r="AE309" s="35">
        <v>8.108</v>
      </c>
      <c r="AF309" s="35">
        <v>0.063</v>
      </c>
      <c r="AG309" s="36">
        <v>1738.101</v>
      </c>
      <c r="AH309" s="36">
        <v>46.827</v>
      </c>
      <c r="AI309" s="36">
        <v>160.492</v>
      </c>
      <c r="AJ309" s="36">
        <v>16.267</v>
      </c>
      <c r="AK309" s="36">
        <v>1565.027</v>
      </c>
      <c r="AL309" s="36">
        <v>58.087</v>
      </c>
      <c r="AM309" s="36">
        <v>450.448</v>
      </c>
      <c r="AN309" s="36">
        <v>82.573</v>
      </c>
      <c r="AO309" s="36">
        <v>2.595</v>
      </c>
      <c r="AP309" s="36">
        <v>0.263</v>
      </c>
      <c r="AQ309" s="36">
        <v>3.841</v>
      </c>
      <c r="AR309" s="28"/>
      <c r="AS309" s="12"/>
      <c r="AT309" s="12"/>
      <c r="AU309" s="12">
        <f t="shared" si="125"/>
        <v>0.000783625731</v>
      </c>
      <c r="AV309" s="12"/>
      <c r="AW309" s="12">
        <f t="shared" si="147"/>
        <v>0.001134482759</v>
      </c>
      <c r="AX309" s="12"/>
      <c r="AY309" s="12">
        <f t="shared" si="134"/>
        <v>1.470754717</v>
      </c>
      <c r="AZ309" s="12"/>
      <c r="BA309" s="12"/>
      <c r="BB309" s="28"/>
      <c r="BC309" s="28"/>
      <c r="BD309" s="28"/>
      <c r="BE309" s="28"/>
      <c r="BF309" s="28"/>
      <c r="BG309" s="28"/>
      <c r="BH309" s="28"/>
    </row>
    <row r="310" ht="12.75" customHeight="1">
      <c r="A310" s="21" t="s">
        <v>189</v>
      </c>
      <c r="B310" s="12" t="s">
        <v>201</v>
      </c>
      <c r="C310" s="26">
        <v>12.1</v>
      </c>
      <c r="D310" s="34" t="s">
        <v>94</v>
      </c>
      <c r="E310" s="12" t="s">
        <v>192</v>
      </c>
      <c r="F310" s="22">
        <v>400.0</v>
      </c>
      <c r="G310" s="12" t="s">
        <v>65</v>
      </c>
      <c r="H310" s="24"/>
      <c r="I310" s="24"/>
      <c r="J310" s="24">
        <v>4.06</v>
      </c>
      <c r="K310" s="24">
        <v>2.22</v>
      </c>
      <c r="L310" s="24">
        <v>9.89</v>
      </c>
      <c r="M310" s="24"/>
      <c r="N310" s="24">
        <v>17.68</v>
      </c>
      <c r="O310" s="24"/>
      <c r="P310" s="24"/>
      <c r="Q310" s="30">
        <v>23.98</v>
      </c>
      <c r="R310" s="31"/>
      <c r="S310" s="31">
        <v>8.51</v>
      </c>
      <c r="T310" s="31">
        <v>0.07</v>
      </c>
      <c r="U310" s="31">
        <v>0.4</v>
      </c>
      <c r="V310" s="31">
        <v>0.14</v>
      </c>
      <c r="W310" s="35">
        <v>409.254</v>
      </c>
      <c r="X310" s="35">
        <v>5.656</v>
      </c>
      <c r="Y310" s="35">
        <v>31.673</v>
      </c>
      <c r="Z310" s="35">
        <v>0.208</v>
      </c>
      <c r="AA310" s="35">
        <v>24.95</v>
      </c>
      <c r="AB310" s="35">
        <v>0.191</v>
      </c>
      <c r="AC310" s="35">
        <v>1960.304</v>
      </c>
      <c r="AD310" s="35">
        <v>29.72</v>
      </c>
      <c r="AE310" s="35">
        <v>8.108</v>
      </c>
      <c r="AF310" s="35">
        <v>0.063</v>
      </c>
      <c r="AG310" s="36">
        <v>1738.101</v>
      </c>
      <c r="AH310" s="36">
        <v>46.827</v>
      </c>
      <c r="AI310" s="36">
        <v>160.492</v>
      </c>
      <c r="AJ310" s="36">
        <v>16.267</v>
      </c>
      <c r="AK310" s="36">
        <v>1565.027</v>
      </c>
      <c r="AL310" s="36">
        <v>58.087</v>
      </c>
      <c r="AM310" s="36">
        <v>450.448</v>
      </c>
      <c r="AN310" s="36">
        <v>82.573</v>
      </c>
      <c r="AO310" s="36">
        <v>2.595</v>
      </c>
      <c r="AP310" s="36">
        <v>0.263</v>
      </c>
      <c r="AQ310" s="36">
        <v>3.841</v>
      </c>
      <c r="AR310" s="28"/>
      <c r="AS310" s="12"/>
      <c r="AT310" s="12"/>
      <c r="AU310" s="12">
        <f t="shared" si="125"/>
        <v>0.0007914230019</v>
      </c>
      <c r="AV310" s="12">
        <f t="shared" ref="AV310:AV315" si="148">K310/0.53</f>
        <v>4.188679245</v>
      </c>
      <c r="AW310" s="12">
        <f t="shared" si="147"/>
        <v>0.001136781609</v>
      </c>
      <c r="AX310" s="12"/>
      <c r="AY310" s="12">
        <f t="shared" si="134"/>
        <v>1.667924528</v>
      </c>
      <c r="AZ310" s="12"/>
      <c r="BA310" s="12"/>
      <c r="BB310" s="28"/>
      <c r="BC310" s="28"/>
      <c r="BD310" s="28"/>
      <c r="BE310" s="28"/>
      <c r="BF310" s="28"/>
      <c r="BG310" s="28"/>
      <c r="BH310" s="28"/>
    </row>
    <row r="311" ht="12.75" customHeight="1">
      <c r="A311" s="21" t="s">
        <v>189</v>
      </c>
      <c r="B311" s="12" t="s">
        <v>202</v>
      </c>
      <c r="C311" s="26">
        <v>13.7</v>
      </c>
      <c r="D311" s="34" t="s">
        <v>94</v>
      </c>
      <c r="E311" s="12" t="s">
        <v>192</v>
      </c>
      <c r="F311" s="22">
        <v>400.0</v>
      </c>
      <c r="G311" s="12" t="s">
        <v>65</v>
      </c>
      <c r="H311" s="24"/>
      <c r="I311" s="24"/>
      <c r="J311" s="24">
        <v>4.36</v>
      </c>
      <c r="K311" s="24">
        <v>2.33</v>
      </c>
      <c r="L311" s="24">
        <v>9.71</v>
      </c>
      <c r="M311" s="24"/>
      <c r="N311" s="24">
        <v>15.1</v>
      </c>
      <c r="O311" s="24"/>
      <c r="P311" s="24"/>
      <c r="Q311" s="30">
        <v>24.34</v>
      </c>
      <c r="R311" s="31"/>
      <c r="S311" s="31">
        <v>8.53</v>
      </c>
      <c r="T311" s="31">
        <v>0.07</v>
      </c>
      <c r="U311" s="31">
        <v>0.42</v>
      </c>
      <c r="V311" s="31">
        <v>0.14</v>
      </c>
      <c r="W311" s="35">
        <v>409.254</v>
      </c>
      <c r="X311" s="35">
        <v>5.656</v>
      </c>
      <c r="Y311" s="35">
        <v>31.673</v>
      </c>
      <c r="Z311" s="35">
        <v>0.208</v>
      </c>
      <c r="AA311" s="35">
        <v>24.95</v>
      </c>
      <c r="AB311" s="35">
        <v>0.191</v>
      </c>
      <c r="AC311" s="35">
        <v>1960.304</v>
      </c>
      <c r="AD311" s="35">
        <v>29.72</v>
      </c>
      <c r="AE311" s="35">
        <v>8.108</v>
      </c>
      <c r="AF311" s="35">
        <v>0.063</v>
      </c>
      <c r="AG311" s="36">
        <v>1738.101</v>
      </c>
      <c r="AH311" s="36">
        <v>46.827</v>
      </c>
      <c r="AI311" s="36">
        <v>160.492</v>
      </c>
      <c r="AJ311" s="36">
        <v>16.267</v>
      </c>
      <c r="AK311" s="36">
        <v>1565.027</v>
      </c>
      <c r="AL311" s="36">
        <v>58.087</v>
      </c>
      <c r="AM311" s="36">
        <v>450.448</v>
      </c>
      <c r="AN311" s="36">
        <v>82.573</v>
      </c>
      <c r="AO311" s="36">
        <v>2.595</v>
      </c>
      <c r="AP311" s="36">
        <v>0.263</v>
      </c>
      <c r="AQ311" s="36">
        <v>3.841</v>
      </c>
      <c r="AR311" s="28"/>
      <c r="AS311" s="12"/>
      <c r="AT311" s="12"/>
      <c r="AU311" s="12">
        <f t="shared" si="125"/>
        <v>0.0008499025341</v>
      </c>
      <c r="AV311" s="12">
        <f t="shared" si="148"/>
        <v>4.396226415</v>
      </c>
      <c r="AW311" s="12">
        <f t="shared" si="147"/>
        <v>0.001116091954</v>
      </c>
      <c r="AX311" s="12"/>
      <c r="AY311" s="12">
        <f t="shared" si="134"/>
        <v>1.424528302</v>
      </c>
      <c r="AZ311" s="12"/>
      <c r="BA311" s="12"/>
      <c r="BB311" s="28"/>
      <c r="BC311" s="28"/>
      <c r="BD311" s="28"/>
      <c r="BE311" s="28"/>
      <c r="BF311" s="28"/>
      <c r="BG311" s="28"/>
      <c r="BH311" s="28"/>
    </row>
    <row r="312" ht="12.75" customHeight="1">
      <c r="A312" s="21" t="s">
        <v>189</v>
      </c>
      <c r="B312" s="12" t="s">
        <v>203</v>
      </c>
      <c r="C312" s="23"/>
      <c r="D312" s="34" t="s">
        <v>94</v>
      </c>
      <c r="E312" s="12" t="s">
        <v>192</v>
      </c>
      <c r="F312" s="22">
        <v>600.0</v>
      </c>
      <c r="G312" s="12" t="s">
        <v>65</v>
      </c>
      <c r="H312" s="24"/>
      <c r="I312" s="24"/>
      <c r="J312" s="24">
        <v>4.47</v>
      </c>
      <c r="K312" s="24">
        <v>5.24</v>
      </c>
      <c r="L312" s="24">
        <v>10.07</v>
      </c>
      <c r="M312" s="24"/>
      <c r="N312" s="24">
        <v>13.66</v>
      </c>
      <c r="O312" s="24"/>
      <c r="P312" s="24"/>
      <c r="Q312" s="23"/>
      <c r="R312" s="12"/>
      <c r="S312" s="12"/>
      <c r="T312" s="12"/>
      <c r="U312" s="12"/>
      <c r="V312" s="12"/>
      <c r="W312" s="35">
        <v>605.668</v>
      </c>
      <c r="X312" s="35">
        <v>7.259</v>
      </c>
      <c r="Y312" s="35">
        <v>31.629</v>
      </c>
      <c r="Z312" s="35">
        <v>0.353</v>
      </c>
      <c r="AA312" s="35">
        <v>24.85</v>
      </c>
      <c r="AB312" s="35">
        <v>0.129</v>
      </c>
      <c r="AC312" s="35">
        <v>2012.305</v>
      </c>
      <c r="AD312" s="35">
        <v>36.718</v>
      </c>
      <c r="AE312" s="35">
        <v>8.026</v>
      </c>
      <c r="AF312" s="35">
        <v>0.038</v>
      </c>
      <c r="AG312" s="36">
        <v>1824.372</v>
      </c>
      <c r="AH312" s="36">
        <v>31.62</v>
      </c>
      <c r="AI312" s="36">
        <v>140.965</v>
      </c>
      <c r="AJ312" s="36">
        <v>10.597</v>
      </c>
      <c r="AK312" s="36">
        <v>1667.345</v>
      </c>
      <c r="AL312" s="36">
        <v>30.366</v>
      </c>
      <c r="AM312" s="36">
        <v>573.11</v>
      </c>
      <c r="AN312" s="36">
        <v>52.028</v>
      </c>
      <c r="AO312" s="36">
        <v>2.279</v>
      </c>
      <c r="AP312" s="36">
        <v>0.175</v>
      </c>
      <c r="AQ312" s="36">
        <v>3.373</v>
      </c>
      <c r="AR312" s="28"/>
      <c r="AS312" s="12"/>
      <c r="AT312" s="12"/>
      <c r="AU312" s="12">
        <f t="shared" si="125"/>
        <v>0.0008713450292</v>
      </c>
      <c r="AV312" s="12">
        <f t="shared" si="148"/>
        <v>9.886792453</v>
      </c>
      <c r="AW312" s="12">
        <f t="shared" si="147"/>
        <v>0.001157471264</v>
      </c>
      <c r="AX312" s="12"/>
      <c r="AY312" s="12">
        <f t="shared" si="134"/>
        <v>1.288679245</v>
      </c>
      <c r="AZ312" s="12"/>
      <c r="BA312" s="12"/>
      <c r="BB312" s="28"/>
      <c r="BC312" s="28"/>
      <c r="BD312" s="28"/>
      <c r="BE312" s="28"/>
      <c r="BF312" s="28"/>
      <c r="BG312" s="28"/>
      <c r="BH312" s="28"/>
    </row>
    <row r="313" ht="12.75" customHeight="1">
      <c r="A313" s="21" t="s">
        <v>189</v>
      </c>
      <c r="B313" s="12" t="s">
        <v>204</v>
      </c>
      <c r="C313" s="23"/>
      <c r="D313" s="34" t="s">
        <v>94</v>
      </c>
      <c r="E313" s="12" t="s">
        <v>192</v>
      </c>
      <c r="F313" s="22">
        <v>600.0</v>
      </c>
      <c r="G313" s="12" t="s">
        <v>65</v>
      </c>
      <c r="H313" s="24"/>
      <c r="I313" s="24"/>
      <c r="J313" s="24">
        <v>4.29</v>
      </c>
      <c r="K313" s="24">
        <v>5.81</v>
      </c>
      <c r="L313" s="24">
        <v>10.01</v>
      </c>
      <c r="M313" s="24"/>
      <c r="N313" s="24">
        <v>11.0</v>
      </c>
      <c r="O313" s="24"/>
      <c r="P313" s="24"/>
      <c r="Q313" s="23"/>
      <c r="R313" s="12"/>
      <c r="S313" s="12"/>
      <c r="T313" s="12"/>
      <c r="U313" s="12"/>
      <c r="V313" s="12"/>
      <c r="W313" s="35">
        <v>605.668</v>
      </c>
      <c r="X313" s="35">
        <v>7.259</v>
      </c>
      <c r="Y313" s="35">
        <v>31.629</v>
      </c>
      <c r="Z313" s="35">
        <v>0.353</v>
      </c>
      <c r="AA313" s="35">
        <v>24.85</v>
      </c>
      <c r="AB313" s="35">
        <v>0.129</v>
      </c>
      <c r="AC313" s="35">
        <v>2012.305</v>
      </c>
      <c r="AD313" s="35">
        <v>36.718</v>
      </c>
      <c r="AE313" s="35">
        <v>8.026</v>
      </c>
      <c r="AF313" s="35">
        <v>0.038</v>
      </c>
      <c r="AG313" s="36">
        <v>1824.372</v>
      </c>
      <c r="AH313" s="36">
        <v>31.62</v>
      </c>
      <c r="AI313" s="36">
        <v>140.965</v>
      </c>
      <c r="AJ313" s="36">
        <v>10.597</v>
      </c>
      <c r="AK313" s="36">
        <v>1667.345</v>
      </c>
      <c r="AL313" s="36">
        <v>30.366</v>
      </c>
      <c r="AM313" s="36">
        <v>573.11</v>
      </c>
      <c r="AN313" s="36">
        <v>52.028</v>
      </c>
      <c r="AO313" s="36">
        <v>2.279</v>
      </c>
      <c r="AP313" s="36">
        <v>0.175</v>
      </c>
      <c r="AQ313" s="36">
        <v>3.373</v>
      </c>
      <c r="AR313" s="28"/>
      <c r="AS313" s="12"/>
      <c r="AT313" s="12"/>
      <c r="AU313" s="12">
        <f t="shared" si="125"/>
        <v>0.0008362573099</v>
      </c>
      <c r="AV313" s="12">
        <f t="shared" si="148"/>
        <v>10.96226415</v>
      </c>
      <c r="AW313" s="12">
        <f t="shared" si="147"/>
        <v>0.001150574713</v>
      </c>
      <c r="AX313" s="12"/>
      <c r="AY313" s="12">
        <f t="shared" si="134"/>
        <v>1.037735849</v>
      </c>
      <c r="AZ313" s="12"/>
      <c r="BA313" s="12"/>
      <c r="BB313" s="28"/>
      <c r="BC313" s="28"/>
      <c r="BD313" s="28"/>
      <c r="BE313" s="28"/>
      <c r="BF313" s="28"/>
      <c r="BG313" s="28"/>
      <c r="BH313" s="28"/>
    </row>
    <row r="314" ht="12.75" customHeight="1">
      <c r="A314" s="21" t="s">
        <v>189</v>
      </c>
      <c r="B314" s="12" t="s">
        <v>204</v>
      </c>
      <c r="C314" s="23"/>
      <c r="D314" s="34" t="s">
        <v>94</v>
      </c>
      <c r="E314" s="12" t="s">
        <v>192</v>
      </c>
      <c r="F314" s="22">
        <v>600.0</v>
      </c>
      <c r="G314" s="12" t="s">
        <v>65</v>
      </c>
      <c r="H314" s="24"/>
      <c r="I314" s="24"/>
      <c r="J314" s="24">
        <v>4.13</v>
      </c>
      <c r="K314" s="24">
        <v>8.32</v>
      </c>
      <c r="L314" s="24">
        <v>10.04</v>
      </c>
      <c r="M314" s="24"/>
      <c r="N314" s="24">
        <v>16.13</v>
      </c>
      <c r="O314" s="24"/>
      <c r="P314" s="24"/>
      <c r="Q314" s="23"/>
      <c r="R314" s="12"/>
      <c r="S314" s="12"/>
      <c r="T314" s="12"/>
      <c r="U314" s="12"/>
      <c r="V314" s="12"/>
      <c r="W314" s="35">
        <v>605.668</v>
      </c>
      <c r="X314" s="35">
        <v>7.259</v>
      </c>
      <c r="Y314" s="35">
        <v>31.629</v>
      </c>
      <c r="Z314" s="35">
        <v>0.353</v>
      </c>
      <c r="AA314" s="35">
        <v>24.85</v>
      </c>
      <c r="AB314" s="35">
        <v>0.129</v>
      </c>
      <c r="AC314" s="35">
        <v>2012.305</v>
      </c>
      <c r="AD314" s="35">
        <v>36.718</v>
      </c>
      <c r="AE314" s="35">
        <v>8.026</v>
      </c>
      <c r="AF314" s="35">
        <v>0.038</v>
      </c>
      <c r="AG314" s="36">
        <v>1824.372</v>
      </c>
      <c r="AH314" s="36">
        <v>31.62</v>
      </c>
      <c r="AI314" s="36">
        <v>140.965</v>
      </c>
      <c r="AJ314" s="36">
        <v>10.597</v>
      </c>
      <c r="AK314" s="36">
        <v>1667.345</v>
      </c>
      <c r="AL314" s="36">
        <v>30.366</v>
      </c>
      <c r="AM314" s="36">
        <v>573.11</v>
      </c>
      <c r="AN314" s="36">
        <v>52.028</v>
      </c>
      <c r="AO314" s="36">
        <v>2.279</v>
      </c>
      <c r="AP314" s="36">
        <v>0.175</v>
      </c>
      <c r="AQ314" s="36">
        <v>3.373</v>
      </c>
      <c r="AR314" s="28"/>
      <c r="AS314" s="12"/>
      <c r="AT314" s="12"/>
      <c r="AU314" s="12">
        <f t="shared" si="125"/>
        <v>0.0008050682261</v>
      </c>
      <c r="AV314" s="12">
        <f t="shared" si="148"/>
        <v>15.69811321</v>
      </c>
      <c r="AW314" s="12">
        <f t="shared" si="147"/>
        <v>0.001154022989</v>
      </c>
      <c r="AX314" s="12"/>
      <c r="AY314" s="12">
        <f t="shared" si="134"/>
        <v>1.521698113</v>
      </c>
      <c r="AZ314" s="12"/>
      <c r="BA314" s="12"/>
      <c r="BB314" s="28"/>
      <c r="BC314" s="28"/>
      <c r="BD314" s="28"/>
      <c r="BE314" s="28"/>
      <c r="BF314" s="28"/>
      <c r="BG314" s="28"/>
      <c r="BH314" s="28"/>
    </row>
    <row r="315" ht="12.75" customHeight="1">
      <c r="A315" s="21" t="s">
        <v>189</v>
      </c>
      <c r="B315" s="12" t="s">
        <v>205</v>
      </c>
      <c r="C315" s="26">
        <v>12.3</v>
      </c>
      <c r="D315" s="34" t="s">
        <v>94</v>
      </c>
      <c r="E315" s="12" t="s">
        <v>192</v>
      </c>
      <c r="F315" s="22">
        <v>600.0</v>
      </c>
      <c r="G315" s="12" t="s">
        <v>65</v>
      </c>
      <c r="H315" s="24"/>
      <c r="I315" s="24"/>
      <c r="J315" s="24">
        <v>4.52</v>
      </c>
      <c r="K315" s="24">
        <v>1.92</v>
      </c>
      <c r="L315" s="24">
        <v>9.83</v>
      </c>
      <c r="M315" s="24"/>
      <c r="N315" s="24">
        <v>11.94</v>
      </c>
      <c r="O315" s="24"/>
      <c r="P315" s="24"/>
      <c r="Q315" s="23"/>
      <c r="R315" s="12"/>
      <c r="S315" s="12"/>
      <c r="T315" s="12"/>
      <c r="U315" s="12"/>
      <c r="V315" s="12"/>
      <c r="W315" s="35">
        <v>605.668</v>
      </c>
      <c r="X315" s="35">
        <v>7.259</v>
      </c>
      <c r="Y315" s="35">
        <v>31.629</v>
      </c>
      <c r="Z315" s="35">
        <v>0.353</v>
      </c>
      <c r="AA315" s="35">
        <v>24.85</v>
      </c>
      <c r="AB315" s="35">
        <v>0.129</v>
      </c>
      <c r="AC315" s="35">
        <v>2012.305</v>
      </c>
      <c r="AD315" s="35">
        <v>36.718</v>
      </c>
      <c r="AE315" s="35">
        <v>8.026</v>
      </c>
      <c r="AF315" s="35">
        <v>0.038</v>
      </c>
      <c r="AG315" s="36">
        <v>1824.372</v>
      </c>
      <c r="AH315" s="36">
        <v>31.62</v>
      </c>
      <c r="AI315" s="36">
        <v>140.965</v>
      </c>
      <c r="AJ315" s="36">
        <v>10.597</v>
      </c>
      <c r="AK315" s="36">
        <v>1667.345</v>
      </c>
      <c r="AL315" s="36">
        <v>30.366</v>
      </c>
      <c r="AM315" s="36">
        <v>573.11</v>
      </c>
      <c r="AN315" s="36">
        <v>52.028</v>
      </c>
      <c r="AO315" s="36">
        <v>2.279</v>
      </c>
      <c r="AP315" s="36">
        <v>0.175</v>
      </c>
      <c r="AQ315" s="36">
        <v>3.373</v>
      </c>
      <c r="AR315" s="28"/>
      <c r="AS315" s="12"/>
      <c r="AT315" s="12"/>
      <c r="AU315" s="12">
        <f t="shared" si="125"/>
        <v>0.0008810916179</v>
      </c>
      <c r="AV315" s="12">
        <f t="shared" si="148"/>
        <v>3.622641509</v>
      </c>
      <c r="AW315" s="12">
        <f t="shared" si="147"/>
        <v>0.001129885057</v>
      </c>
      <c r="AX315" s="12"/>
      <c r="AY315" s="12">
        <f t="shared" si="134"/>
        <v>1.126415094</v>
      </c>
      <c r="AZ315" s="12"/>
      <c r="BA315" s="12"/>
      <c r="BB315" s="28"/>
      <c r="BC315" s="28"/>
      <c r="BD315" s="28"/>
      <c r="BE315" s="28"/>
      <c r="BF315" s="28"/>
      <c r="BG315" s="28"/>
      <c r="BH315" s="28"/>
    </row>
    <row r="316" ht="12.75" customHeight="1">
      <c r="A316" s="21" t="s">
        <v>189</v>
      </c>
      <c r="B316" s="12" t="s">
        <v>181</v>
      </c>
      <c r="C316" s="26">
        <v>12.8</v>
      </c>
      <c r="D316" s="34" t="s">
        <v>94</v>
      </c>
      <c r="E316" s="12" t="s">
        <v>192</v>
      </c>
      <c r="F316" s="22">
        <v>600.0</v>
      </c>
      <c r="G316" s="12" t="s">
        <v>65</v>
      </c>
      <c r="H316" s="24"/>
      <c r="I316" s="24"/>
      <c r="J316" s="24">
        <v>4.3</v>
      </c>
      <c r="K316" s="24"/>
      <c r="L316" s="24">
        <v>9.18</v>
      </c>
      <c r="M316" s="24"/>
      <c r="N316" s="24"/>
      <c r="O316" s="24"/>
      <c r="P316" s="24"/>
      <c r="Q316" s="23"/>
      <c r="R316" s="12"/>
      <c r="S316" s="12"/>
      <c r="T316" s="12"/>
      <c r="U316" s="12"/>
      <c r="V316" s="12"/>
      <c r="W316" s="35">
        <v>605.668</v>
      </c>
      <c r="X316" s="35">
        <v>7.259</v>
      </c>
      <c r="Y316" s="35">
        <v>31.629</v>
      </c>
      <c r="Z316" s="35">
        <v>0.353</v>
      </c>
      <c r="AA316" s="35">
        <v>24.85</v>
      </c>
      <c r="AB316" s="35">
        <v>0.129</v>
      </c>
      <c r="AC316" s="35">
        <v>2012.305</v>
      </c>
      <c r="AD316" s="35">
        <v>36.718</v>
      </c>
      <c r="AE316" s="35">
        <v>8.026</v>
      </c>
      <c r="AF316" s="35">
        <v>0.038</v>
      </c>
      <c r="AG316" s="36">
        <v>1824.372</v>
      </c>
      <c r="AH316" s="36">
        <v>31.62</v>
      </c>
      <c r="AI316" s="36">
        <v>140.965</v>
      </c>
      <c r="AJ316" s="36">
        <v>10.597</v>
      </c>
      <c r="AK316" s="36">
        <v>1667.345</v>
      </c>
      <c r="AL316" s="36">
        <v>30.366</v>
      </c>
      <c r="AM316" s="36">
        <v>573.11</v>
      </c>
      <c r="AN316" s="36">
        <v>52.028</v>
      </c>
      <c r="AO316" s="36">
        <v>2.279</v>
      </c>
      <c r="AP316" s="36">
        <v>0.175</v>
      </c>
      <c r="AQ316" s="36">
        <v>3.373</v>
      </c>
      <c r="AR316" s="28"/>
      <c r="AS316" s="12"/>
      <c r="AT316" s="12"/>
      <c r="AU316" s="12">
        <f t="shared" si="125"/>
        <v>0.0008382066277</v>
      </c>
      <c r="AV316" s="12"/>
      <c r="AW316" s="12">
        <f t="shared" si="147"/>
        <v>0.001055172414</v>
      </c>
      <c r="AX316" s="12"/>
      <c r="AY316" s="12"/>
      <c r="AZ316" s="12"/>
      <c r="BA316" s="12"/>
      <c r="BB316" s="28"/>
      <c r="BC316" s="28"/>
      <c r="BD316" s="28"/>
      <c r="BE316" s="28"/>
      <c r="BF316" s="28"/>
      <c r="BG316" s="28"/>
      <c r="BH316" s="28"/>
    </row>
    <row r="317" ht="12.75" customHeight="1">
      <c r="A317" s="21" t="s">
        <v>189</v>
      </c>
      <c r="B317" s="12" t="s">
        <v>182</v>
      </c>
      <c r="C317" s="26">
        <v>10.2</v>
      </c>
      <c r="D317" s="34" t="s">
        <v>94</v>
      </c>
      <c r="E317" s="12" t="s">
        <v>192</v>
      </c>
      <c r="F317" s="22">
        <v>600.0</v>
      </c>
      <c r="G317" s="12" t="s">
        <v>65</v>
      </c>
      <c r="H317" s="24"/>
      <c r="I317" s="24"/>
      <c r="J317" s="24">
        <v>3.56</v>
      </c>
      <c r="K317" s="24">
        <v>5.02</v>
      </c>
      <c r="L317" s="24">
        <v>10.27</v>
      </c>
      <c r="M317" s="24"/>
      <c r="N317" s="24">
        <v>14.97</v>
      </c>
      <c r="O317" s="24"/>
      <c r="P317" s="24"/>
      <c r="Q317" s="23"/>
      <c r="R317" s="12"/>
      <c r="S317" s="12"/>
      <c r="T317" s="12"/>
      <c r="U317" s="12"/>
      <c r="V317" s="12"/>
      <c r="W317" s="35">
        <v>605.668</v>
      </c>
      <c r="X317" s="35">
        <v>7.259</v>
      </c>
      <c r="Y317" s="35">
        <v>31.629</v>
      </c>
      <c r="Z317" s="35">
        <v>0.353</v>
      </c>
      <c r="AA317" s="35">
        <v>24.85</v>
      </c>
      <c r="AB317" s="35">
        <v>0.129</v>
      </c>
      <c r="AC317" s="35">
        <v>2012.305</v>
      </c>
      <c r="AD317" s="35">
        <v>36.718</v>
      </c>
      <c r="AE317" s="35">
        <v>8.026</v>
      </c>
      <c r="AF317" s="35">
        <v>0.038</v>
      </c>
      <c r="AG317" s="36">
        <v>1824.372</v>
      </c>
      <c r="AH317" s="36">
        <v>31.62</v>
      </c>
      <c r="AI317" s="36">
        <v>140.965</v>
      </c>
      <c r="AJ317" s="36">
        <v>10.597</v>
      </c>
      <c r="AK317" s="36">
        <v>1667.345</v>
      </c>
      <c r="AL317" s="36">
        <v>30.366</v>
      </c>
      <c r="AM317" s="36">
        <v>573.11</v>
      </c>
      <c r="AN317" s="36">
        <v>52.028</v>
      </c>
      <c r="AO317" s="36">
        <v>2.279</v>
      </c>
      <c r="AP317" s="36">
        <v>0.175</v>
      </c>
      <c r="AQ317" s="36">
        <v>3.373</v>
      </c>
      <c r="AR317" s="28"/>
      <c r="AS317" s="12"/>
      <c r="AT317" s="12"/>
      <c r="AU317" s="12">
        <f t="shared" si="125"/>
        <v>0.000693957115</v>
      </c>
      <c r="AV317" s="12">
        <f>K317/0.53</f>
        <v>9.471698113</v>
      </c>
      <c r="AW317" s="12">
        <f t="shared" si="147"/>
        <v>0.00118045977</v>
      </c>
      <c r="AX317" s="12"/>
      <c r="AY317" s="12">
        <f>N317/10.6</f>
        <v>1.412264151</v>
      </c>
      <c r="AZ317" s="12"/>
      <c r="BA317" s="12"/>
      <c r="BB317" s="28"/>
      <c r="BC317" s="28"/>
      <c r="BD317" s="28"/>
      <c r="BE317" s="28"/>
      <c r="BF317" s="28"/>
      <c r="BG317" s="28"/>
      <c r="BH317" s="28"/>
    </row>
    <row r="318" ht="12.75" customHeight="1">
      <c r="A318" s="21" t="s">
        <v>189</v>
      </c>
      <c r="B318" s="12" t="s">
        <v>206</v>
      </c>
      <c r="C318" s="26">
        <v>13.0</v>
      </c>
      <c r="D318" s="34" t="s">
        <v>94</v>
      </c>
      <c r="E318" s="12" t="s">
        <v>192</v>
      </c>
      <c r="F318" s="22">
        <v>600.0</v>
      </c>
      <c r="G318" s="12" t="s">
        <v>65</v>
      </c>
      <c r="H318" s="24"/>
      <c r="I318" s="24"/>
      <c r="J318" s="24">
        <v>4.5</v>
      </c>
      <c r="K318" s="24"/>
      <c r="L318" s="24">
        <v>9.1</v>
      </c>
      <c r="M318" s="24"/>
      <c r="N318" s="24"/>
      <c r="O318" s="24"/>
      <c r="P318" s="24"/>
      <c r="Q318" s="23"/>
      <c r="R318" s="12"/>
      <c r="S318" s="12"/>
      <c r="T318" s="12"/>
      <c r="U318" s="12"/>
      <c r="V318" s="12"/>
      <c r="W318" s="35">
        <v>605.668</v>
      </c>
      <c r="X318" s="35">
        <v>7.259</v>
      </c>
      <c r="Y318" s="35">
        <v>31.629</v>
      </c>
      <c r="Z318" s="35">
        <v>0.353</v>
      </c>
      <c r="AA318" s="35">
        <v>24.85</v>
      </c>
      <c r="AB318" s="35">
        <v>0.129</v>
      </c>
      <c r="AC318" s="35">
        <v>2012.305</v>
      </c>
      <c r="AD318" s="35">
        <v>36.718</v>
      </c>
      <c r="AE318" s="35">
        <v>8.026</v>
      </c>
      <c r="AF318" s="35">
        <v>0.038</v>
      </c>
      <c r="AG318" s="36">
        <v>1824.372</v>
      </c>
      <c r="AH318" s="36">
        <v>31.62</v>
      </c>
      <c r="AI318" s="36">
        <v>140.965</v>
      </c>
      <c r="AJ318" s="36">
        <v>10.597</v>
      </c>
      <c r="AK318" s="36">
        <v>1667.345</v>
      </c>
      <c r="AL318" s="36">
        <v>30.366</v>
      </c>
      <c r="AM318" s="36">
        <v>573.11</v>
      </c>
      <c r="AN318" s="36">
        <v>52.028</v>
      </c>
      <c r="AO318" s="36">
        <v>2.279</v>
      </c>
      <c r="AP318" s="36">
        <v>0.175</v>
      </c>
      <c r="AQ318" s="36">
        <v>3.373</v>
      </c>
      <c r="AR318" s="28"/>
      <c r="AS318" s="12"/>
      <c r="AT318" s="12"/>
      <c r="AU318" s="12">
        <f t="shared" si="125"/>
        <v>0.0008771929825</v>
      </c>
      <c r="AV318" s="12"/>
      <c r="AW318" s="12">
        <f t="shared" si="147"/>
        <v>0.001045977011</v>
      </c>
      <c r="AX318" s="12"/>
      <c r="AY318" s="12"/>
      <c r="AZ318" s="12"/>
      <c r="BA318" s="12"/>
      <c r="BB318" s="28"/>
      <c r="BC318" s="28"/>
      <c r="BD318" s="28"/>
      <c r="BE318" s="28"/>
      <c r="BF318" s="28"/>
      <c r="BG318" s="28"/>
      <c r="BH318" s="28"/>
    </row>
    <row r="319" ht="12.75" customHeight="1">
      <c r="A319" s="21" t="s">
        <v>189</v>
      </c>
      <c r="B319" s="12" t="s">
        <v>207</v>
      </c>
      <c r="C319" s="26">
        <v>11.7</v>
      </c>
      <c r="D319" s="34" t="s">
        <v>94</v>
      </c>
      <c r="E319" s="12" t="s">
        <v>192</v>
      </c>
      <c r="F319" s="22">
        <v>600.0</v>
      </c>
      <c r="G319" s="12" t="s">
        <v>65</v>
      </c>
      <c r="H319" s="24"/>
      <c r="I319" s="24"/>
      <c r="J319" s="24">
        <v>4.45</v>
      </c>
      <c r="K319" s="24">
        <v>6.5</v>
      </c>
      <c r="L319" s="24">
        <v>10.03</v>
      </c>
      <c r="M319" s="24"/>
      <c r="N319" s="24">
        <v>16.03</v>
      </c>
      <c r="O319" s="24"/>
      <c r="P319" s="24"/>
      <c r="Q319" s="23"/>
      <c r="R319" s="12"/>
      <c r="S319" s="12"/>
      <c r="T319" s="12"/>
      <c r="U319" s="12"/>
      <c r="V319" s="12"/>
      <c r="W319" s="35">
        <v>605.668</v>
      </c>
      <c r="X319" s="35">
        <v>7.259</v>
      </c>
      <c r="Y319" s="35">
        <v>31.629</v>
      </c>
      <c r="Z319" s="35">
        <v>0.353</v>
      </c>
      <c r="AA319" s="35">
        <v>24.85</v>
      </c>
      <c r="AB319" s="35">
        <v>0.129</v>
      </c>
      <c r="AC319" s="35">
        <v>2012.305</v>
      </c>
      <c r="AD319" s="35">
        <v>36.718</v>
      </c>
      <c r="AE319" s="35">
        <v>8.026</v>
      </c>
      <c r="AF319" s="35">
        <v>0.038</v>
      </c>
      <c r="AG319" s="36">
        <v>1824.372</v>
      </c>
      <c r="AH319" s="36">
        <v>31.62</v>
      </c>
      <c r="AI319" s="36">
        <v>140.965</v>
      </c>
      <c r="AJ319" s="36">
        <v>10.597</v>
      </c>
      <c r="AK319" s="36">
        <v>1667.345</v>
      </c>
      <c r="AL319" s="36">
        <v>30.366</v>
      </c>
      <c r="AM319" s="36">
        <v>573.11</v>
      </c>
      <c r="AN319" s="36">
        <v>52.028</v>
      </c>
      <c r="AO319" s="36">
        <v>2.279</v>
      </c>
      <c r="AP319" s="36">
        <v>0.175</v>
      </c>
      <c r="AQ319" s="36">
        <v>3.373</v>
      </c>
      <c r="AR319" s="28"/>
      <c r="AS319" s="12"/>
      <c r="AT319" s="12"/>
      <c r="AU319" s="12">
        <f t="shared" si="125"/>
        <v>0.0008674463938</v>
      </c>
      <c r="AV319" s="12">
        <f>K319/0.53</f>
        <v>12.26415094</v>
      </c>
      <c r="AW319" s="12">
        <f t="shared" si="147"/>
        <v>0.001152873563</v>
      </c>
      <c r="AX319" s="12"/>
      <c r="AY319" s="12">
        <f>N319/10.6</f>
        <v>1.512264151</v>
      </c>
      <c r="AZ319" s="12"/>
      <c r="BA319" s="12"/>
      <c r="BB319" s="28"/>
      <c r="BC319" s="28"/>
      <c r="BD319" s="28"/>
      <c r="BE319" s="28"/>
      <c r="BF319" s="28"/>
      <c r="BG319" s="28"/>
      <c r="BH319" s="28"/>
    </row>
    <row r="320" ht="12.75" customHeight="1">
      <c r="A320" s="21" t="s">
        <v>189</v>
      </c>
      <c r="B320" s="12" t="s">
        <v>185</v>
      </c>
      <c r="C320" s="23"/>
      <c r="D320" s="34" t="s">
        <v>94</v>
      </c>
      <c r="E320" s="12" t="s">
        <v>192</v>
      </c>
      <c r="F320" s="22">
        <v>600.0</v>
      </c>
      <c r="G320" s="12" t="s">
        <v>65</v>
      </c>
      <c r="H320" s="24"/>
      <c r="I320" s="24"/>
      <c r="J320" s="24">
        <v>4.81</v>
      </c>
      <c r="K320" s="24"/>
      <c r="L320" s="24">
        <v>9.23</v>
      </c>
      <c r="M320" s="24"/>
      <c r="N320" s="24"/>
      <c r="O320" s="24"/>
      <c r="P320" s="24"/>
      <c r="Q320" s="23"/>
      <c r="R320" s="12"/>
      <c r="S320" s="12"/>
      <c r="T320" s="12"/>
      <c r="U320" s="12"/>
      <c r="V320" s="12"/>
      <c r="W320" s="35">
        <v>605.668</v>
      </c>
      <c r="X320" s="35">
        <v>7.259</v>
      </c>
      <c r="Y320" s="35">
        <v>31.629</v>
      </c>
      <c r="Z320" s="35">
        <v>0.353</v>
      </c>
      <c r="AA320" s="35">
        <v>24.85</v>
      </c>
      <c r="AB320" s="35">
        <v>0.129</v>
      </c>
      <c r="AC320" s="35">
        <v>2012.305</v>
      </c>
      <c r="AD320" s="35">
        <v>36.718</v>
      </c>
      <c r="AE320" s="35">
        <v>8.026</v>
      </c>
      <c r="AF320" s="35">
        <v>0.038</v>
      </c>
      <c r="AG320" s="36">
        <v>1824.372</v>
      </c>
      <c r="AH320" s="36">
        <v>31.62</v>
      </c>
      <c r="AI320" s="36">
        <v>140.965</v>
      </c>
      <c r="AJ320" s="36">
        <v>10.597</v>
      </c>
      <c r="AK320" s="36">
        <v>1667.345</v>
      </c>
      <c r="AL320" s="36">
        <v>30.366</v>
      </c>
      <c r="AM320" s="36">
        <v>573.11</v>
      </c>
      <c r="AN320" s="36">
        <v>52.028</v>
      </c>
      <c r="AO320" s="36">
        <v>2.279</v>
      </c>
      <c r="AP320" s="36">
        <v>0.175</v>
      </c>
      <c r="AQ320" s="36">
        <v>3.373</v>
      </c>
      <c r="AR320" s="28"/>
      <c r="AS320" s="12"/>
      <c r="AT320" s="12"/>
      <c r="AU320" s="12">
        <f t="shared" si="125"/>
        <v>0.0009376218324</v>
      </c>
      <c r="AV320" s="12"/>
      <c r="AW320" s="12">
        <f t="shared" si="147"/>
        <v>0.00106091954</v>
      </c>
      <c r="AX320" s="12"/>
      <c r="AY320" s="12"/>
      <c r="AZ320" s="12"/>
      <c r="BA320" s="12"/>
      <c r="BB320" s="28"/>
      <c r="BC320" s="28"/>
      <c r="BD320" s="28"/>
      <c r="BE320" s="28"/>
      <c r="BF320" s="28"/>
      <c r="BG320" s="28"/>
      <c r="BH320" s="28"/>
    </row>
    <row r="321" ht="12.75" customHeight="1">
      <c r="A321" s="21" t="s">
        <v>189</v>
      </c>
      <c r="B321" s="12" t="s">
        <v>208</v>
      </c>
      <c r="C321" s="26">
        <v>11.1</v>
      </c>
      <c r="D321" s="34" t="s">
        <v>94</v>
      </c>
      <c r="E321" s="12" t="s">
        <v>192</v>
      </c>
      <c r="F321" s="22">
        <v>600.0</v>
      </c>
      <c r="G321" s="12" t="s">
        <v>65</v>
      </c>
      <c r="H321" s="24"/>
      <c r="I321" s="24"/>
      <c r="J321" s="24">
        <v>4.47</v>
      </c>
      <c r="K321" s="24"/>
      <c r="L321" s="24">
        <v>9.19</v>
      </c>
      <c r="M321" s="24"/>
      <c r="N321" s="24"/>
      <c r="O321" s="24"/>
      <c r="P321" s="24"/>
      <c r="Q321" s="23"/>
      <c r="R321" s="12"/>
      <c r="S321" s="12"/>
      <c r="T321" s="12"/>
      <c r="U321" s="12"/>
      <c r="V321" s="12"/>
      <c r="W321" s="35">
        <v>605.668</v>
      </c>
      <c r="X321" s="35">
        <v>7.259</v>
      </c>
      <c r="Y321" s="35">
        <v>31.629</v>
      </c>
      <c r="Z321" s="35">
        <v>0.353</v>
      </c>
      <c r="AA321" s="35">
        <v>24.85</v>
      </c>
      <c r="AB321" s="35">
        <v>0.129</v>
      </c>
      <c r="AC321" s="35">
        <v>2012.305</v>
      </c>
      <c r="AD321" s="35">
        <v>36.718</v>
      </c>
      <c r="AE321" s="35">
        <v>8.026</v>
      </c>
      <c r="AF321" s="35">
        <v>0.038</v>
      </c>
      <c r="AG321" s="36">
        <v>1824.372</v>
      </c>
      <c r="AH321" s="36">
        <v>31.62</v>
      </c>
      <c r="AI321" s="36">
        <v>140.965</v>
      </c>
      <c r="AJ321" s="36">
        <v>10.597</v>
      </c>
      <c r="AK321" s="36">
        <v>1667.345</v>
      </c>
      <c r="AL321" s="36">
        <v>30.366</v>
      </c>
      <c r="AM321" s="36">
        <v>573.11</v>
      </c>
      <c r="AN321" s="36">
        <v>52.028</v>
      </c>
      <c r="AO321" s="36">
        <v>2.279</v>
      </c>
      <c r="AP321" s="36">
        <v>0.175</v>
      </c>
      <c r="AQ321" s="36">
        <v>3.373</v>
      </c>
      <c r="AR321" s="28"/>
      <c r="AS321" s="12"/>
      <c r="AT321" s="12"/>
      <c r="AU321" s="12">
        <f t="shared" si="125"/>
        <v>0.0008713450292</v>
      </c>
      <c r="AV321" s="12"/>
      <c r="AW321" s="12">
        <f t="shared" si="147"/>
        <v>0.001056321839</v>
      </c>
      <c r="AX321" s="12"/>
      <c r="AY321" s="12"/>
      <c r="AZ321" s="12"/>
      <c r="BA321" s="12"/>
      <c r="BB321" s="28"/>
      <c r="BC321" s="28"/>
      <c r="BD321" s="28"/>
      <c r="BE321" s="28"/>
      <c r="BF321" s="28"/>
      <c r="BG321" s="28"/>
      <c r="BH321" s="28"/>
    </row>
    <row r="322" ht="12.75" customHeight="1">
      <c r="A322" s="21" t="s">
        <v>189</v>
      </c>
      <c r="B322" s="12" t="s">
        <v>180</v>
      </c>
      <c r="C322" s="26">
        <v>11.4</v>
      </c>
      <c r="D322" s="34" t="s">
        <v>94</v>
      </c>
      <c r="E322" s="12" t="s">
        <v>192</v>
      </c>
      <c r="F322" s="22">
        <v>600.0</v>
      </c>
      <c r="G322" s="12" t="s">
        <v>65</v>
      </c>
      <c r="H322" s="24"/>
      <c r="I322" s="24"/>
      <c r="J322" s="24">
        <v>4.48</v>
      </c>
      <c r="K322" s="24">
        <v>3.87</v>
      </c>
      <c r="L322" s="24">
        <v>9.25</v>
      </c>
      <c r="M322" s="24"/>
      <c r="N322" s="24">
        <v>16.01</v>
      </c>
      <c r="O322" s="24"/>
      <c r="P322" s="24"/>
      <c r="Q322" s="23"/>
      <c r="R322" s="12"/>
      <c r="S322" s="12"/>
      <c r="T322" s="12"/>
      <c r="U322" s="12"/>
      <c r="V322" s="12"/>
      <c r="W322" s="35">
        <v>605.668</v>
      </c>
      <c r="X322" s="35">
        <v>7.259</v>
      </c>
      <c r="Y322" s="35">
        <v>31.629</v>
      </c>
      <c r="Z322" s="35">
        <v>0.353</v>
      </c>
      <c r="AA322" s="35">
        <v>24.85</v>
      </c>
      <c r="AB322" s="35">
        <v>0.129</v>
      </c>
      <c r="AC322" s="35">
        <v>2012.305</v>
      </c>
      <c r="AD322" s="35">
        <v>36.718</v>
      </c>
      <c r="AE322" s="35">
        <v>8.026</v>
      </c>
      <c r="AF322" s="35">
        <v>0.038</v>
      </c>
      <c r="AG322" s="36">
        <v>1824.372</v>
      </c>
      <c r="AH322" s="36">
        <v>31.62</v>
      </c>
      <c r="AI322" s="36">
        <v>140.965</v>
      </c>
      <c r="AJ322" s="36">
        <v>10.597</v>
      </c>
      <c r="AK322" s="36">
        <v>1667.345</v>
      </c>
      <c r="AL322" s="36">
        <v>30.366</v>
      </c>
      <c r="AM322" s="36">
        <v>573.11</v>
      </c>
      <c r="AN322" s="36">
        <v>52.028</v>
      </c>
      <c r="AO322" s="36">
        <v>2.279</v>
      </c>
      <c r="AP322" s="36">
        <v>0.175</v>
      </c>
      <c r="AQ322" s="36">
        <v>3.373</v>
      </c>
      <c r="AR322" s="28"/>
      <c r="AS322" s="12"/>
      <c r="AT322" s="12"/>
      <c r="AU322" s="12">
        <f t="shared" si="125"/>
        <v>0.000873294347</v>
      </c>
      <c r="AV322" s="12">
        <f>K322/0.53</f>
        <v>7.301886792</v>
      </c>
      <c r="AW322" s="12">
        <f t="shared" si="147"/>
        <v>0.001063218391</v>
      </c>
      <c r="AX322" s="12"/>
      <c r="AY322" s="12">
        <f>N322/10.6</f>
        <v>1.510377358</v>
      </c>
      <c r="AZ322" s="12"/>
      <c r="BA322" s="12"/>
      <c r="BB322" s="28"/>
      <c r="BC322" s="28"/>
      <c r="BD322" s="28"/>
      <c r="BE322" s="28"/>
      <c r="BF322" s="28"/>
      <c r="BG322" s="28"/>
      <c r="BH322" s="28"/>
    </row>
    <row r="323" ht="12.75" customHeight="1">
      <c r="A323" s="21" t="s">
        <v>189</v>
      </c>
      <c r="B323" s="12" t="s">
        <v>209</v>
      </c>
      <c r="C323" s="26">
        <v>10.6</v>
      </c>
      <c r="D323" s="34" t="s">
        <v>94</v>
      </c>
      <c r="E323" s="12" t="s">
        <v>192</v>
      </c>
      <c r="F323" s="22">
        <v>600.0</v>
      </c>
      <c r="G323" s="12" t="s">
        <v>65</v>
      </c>
      <c r="H323" s="24"/>
      <c r="I323" s="24"/>
      <c r="J323" s="24">
        <v>4.48</v>
      </c>
      <c r="K323" s="24"/>
      <c r="L323" s="24">
        <v>9.19</v>
      </c>
      <c r="M323" s="24"/>
      <c r="N323" s="24"/>
      <c r="O323" s="24"/>
      <c r="P323" s="24"/>
      <c r="Q323" s="23"/>
      <c r="R323" s="12"/>
      <c r="S323" s="12"/>
      <c r="T323" s="12"/>
      <c r="U323" s="12"/>
      <c r="V323" s="12"/>
      <c r="W323" s="35">
        <v>605.668</v>
      </c>
      <c r="X323" s="35">
        <v>7.259</v>
      </c>
      <c r="Y323" s="35">
        <v>31.629</v>
      </c>
      <c r="Z323" s="35">
        <v>0.353</v>
      </c>
      <c r="AA323" s="35">
        <v>24.85</v>
      </c>
      <c r="AB323" s="35">
        <v>0.129</v>
      </c>
      <c r="AC323" s="35">
        <v>2012.305</v>
      </c>
      <c r="AD323" s="35">
        <v>36.718</v>
      </c>
      <c r="AE323" s="35">
        <v>8.026</v>
      </c>
      <c r="AF323" s="35">
        <v>0.038</v>
      </c>
      <c r="AG323" s="36">
        <v>1824.372</v>
      </c>
      <c r="AH323" s="36">
        <v>31.62</v>
      </c>
      <c r="AI323" s="36">
        <v>140.965</v>
      </c>
      <c r="AJ323" s="36">
        <v>10.597</v>
      </c>
      <c r="AK323" s="36">
        <v>1667.345</v>
      </c>
      <c r="AL323" s="36">
        <v>30.366</v>
      </c>
      <c r="AM323" s="36">
        <v>573.11</v>
      </c>
      <c r="AN323" s="36">
        <v>52.028</v>
      </c>
      <c r="AO323" s="36">
        <v>2.279</v>
      </c>
      <c r="AP323" s="36">
        <v>0.175</v>
      </c>
      <c r="AQ323" s="36">
        <v>3.373</v>
      </c>
      <c r="AR323" s="28"/>
      <c r="AS323" s="12"/>
      <c r="AT323" s="12"/>
      <c r="AU323" s="12">
        <f t="shared" si="125"/>
        <v>0.000873294347</v>
      </c>
      <c r="AV323" s="12"/>
      <c r="AW323" s="12">
        <f t="shared" si="147"/>
        <v>0.001056321839</v>
      </c>
      <c r="AX323" s="12"/>
      <c r="AY323" s="12"/>
      <c r="AZ323" s="12"/>
      <c r="BA323" s="12"/>
      <c r="BB323" s="28"/>
      <c r="BC323" s="28"/>
      <c r="BD323" s="28"/>
      <c r="BE323" s="28"/>
      <c r="BF323" s="28"/>
      <c r="BG323" s="28"/>
      <c r="BH323" s="28"/>
    </row>
    <row r="324" ht="12.75" customHeight="1">
      <c r="A324" s="21" t="s">
        <v>189</v>
      </c>
      <c r="B324" s="12" t="s">
        <v>210</v>
      </c>
      <c r="C324" s="26">
        <v>11.8</v>
      </c>
      <c r="D324" s="34" t="s">
        <v>94</v>
      </c>
      <c r="E324" s="12" t="s">
        <v>192</v>
      </c>
      <c r="F324" s="22">
        <v>600.0</v>
      </c>
      <c r="G324" s="12" t="s">
        <v>65</v>
      </c>
      <c r="H324" s="24"/>
      <c r="I324" s="24"/>
      <c r="J324" s="24">
        <v>4.29</v>
      </c>
      <c r="K324" s="24">
        <v>4.16</v>
      </c>
      <c r="L324" s="24">
        <v>9.83</v>
      </c>
      <c r="M324" s="24"/>
      <c r="N324" s="24">
        <v>15.73</v>
      </c>
      <c r="O324" s="24"/>
      <c r="P324" s="24"/>
      <c r="Q324" s="30">
        <v>26.19</v>
      </c>
      <c r="R324" s="31">
        <v>0.3</v>
      </c>
      <c r="S324" s="31">
        <v>8.65</v>
      </c>
      <c r="T324" s="31">
        <v>0.06</v>
      </c>
      <c r="U324" s="31">
        <v>0.62</v>
      </c>
      <c r="V324" s="31">
        <v>0.1</v>
      </c>
      <c r="W324" s="35">
        <v>605.668</v>
      </c>
      <c r="X324" s="35">
        <v>7.259</v>
      </c>
      <c r="Y324" s="35">
        <v>31.629</v>
      </c>
      <c r="Z324" s="35">
        <v>0.353</v>
      </c>
      <c r="AA324" s="35">
        <v>24.85</v>
      </c>
      <c r="AB324" s="35">
        <v>0.129</v>
      </c>
      <c r="AC324" s="35">
        <v>2012.305</v>
      </c>
      <c r="AD324" s="35">
        <v>36.718</v>
      </c>
      <c r="AE324" s="35">
        <v>8.026</v>
      </c>
      <c r="AF324" s="35">
        <v>0.038</v>
      </c>
      <c r="AG324" s="36">
        <v>1824.372</v>
      </c>
      <c r="AH324" s="36">
        <v>31.62</v>
      </c>
      <c r="AI324" s="36">
        <v>140.965</v>
      </c>
      <c r="AJ324" s="36">
        <v>10.597</v>
      </c>
      <c r="AK324" s="36">
        <v>1667.345</v>
      </c>
      <c r="AL324" s="36">
        <v>30.366</v>
      </c>
      <c r="AM324" s="36">
        <v>573.11</v>
      </c>
      <c r="AN324" s="36">
        <v>52.028</v>
      </c>
      <c r="AO324" s="36">
        <v>2.279</v>
      </c>
      <c r="AP324" s="36">
        <v>0.175</v>
      </c>
      <c r="AQ324" s="36">
        <v>3.373</v>
      </c>
      <c r="AR324" s="28"/>
      <c r="AS324" s="12"/>
      <c r="AT324" s="12"/>
      <c r="AU324" s="12">
        <f t="shared" si="125"/>
        <v>0.0008362573099</v>
      </c>
      <c r="AV324" s="12">
        <f t="shared" ref="AV324:AV357" si="149">K324/0.53</f>
        <v>7.849056604</v>
      </c>
      <c r="AW324" s="12">
        <f t="shared" si="147"/>
        <v>0.001129885057</v>
      </c>
      <c r="AX324" s="12"/>
      <c r="AY324" s="12">
        <f t="shared" ref="AY324:AY360" si="150">N324/10.6</f>
        <v>1.483962264</v>
      </c>
      <c r="AZ324" s="12"/>
      <c r="BA324" s="12"/>
      <c r="BB324" s="28"/>
      <c r="BC324" s="28"/>
      <c r="BD324" s="28"/>
      <c r="BE324" s="28"/>
      <c r="BF324" s="28"/>
      <c r="BG324" s="28"/>
      <c r="BH324" s="28"/>
    </row>
    <row r="325" ht="12.75" customHeight="1">
      <c r="A325" s="21" t="s">
        <v>189</v>
      </c>
      <c r="B325" s="12" t="s">
        <v>211</v>
      </c>
      <c r="C325" s="26">
        <v>12.8</v>
      </c>
      <c r="D325" s="34" t="s">
        <v>94</v>
      </c>
      <c r="E325" s="12" t="s">
        <v>192</v>
      </c>
      <c r="F325" s="22">
        <v>600.0</v>
      </c>
      <c r="G325" s="12" t="s">
        <v>65</v>
      </c>
      <c r="H325" s="24"/>
      <c r="I325" s="24"/>
      <c r="J325" s="24">
        <v>3.94</v>
      </c>
      <c r="K325" s="24">
        <v>4.69</v>
      </c>
      <c r="L325" s="24">
        <v>9.99</v>
      </c>
      <c r="M325" s="24"/>
      <c r="N325" s="24">
        <v>17.77</v>
      </c>
      <c r="O325" s="24"/>
      <c r="P325" s="24"/>
      <c r="Q325" s="30">
        <v>24.79</v>
      </c>
      <c r="R325" s="31">
        <v>0.31</v>
      </c>
      <c r="S325" s="31">
        <v>8.56</v>
      </c>
      <c r="T325" s="31">
        <v>0.06</v>
      </c>
      <c r="U325" s="31">
        <v>0.53</v>
      </c>
      <c r="V325" s="31">
        <v>0.1</v>
      </c>
      <c r="W325" s="35">
        <v>605.668</v>
      </c>
      <c r="X325" s="35">
        <v>7.259</v>
      </c>
      <c r="Y325" s="35">
        <v>31.629</v>
      </c>
      <c r="Z325" s="35">
        <v>0.353</v>
      </c>
      <c r="AA325" s="35">
        <v>24.85</v>
      </c>
      <c r="AB325" s="35">
        <v>0.129</v>
      </c>
      <c r="AC325" s="35">
        <v>2012.305</v>
      </c>
      <c r="AD325" s="35">
        <v>36.718</v>
      </c>
      <c r="AE325" s="35">
        <v>8.026</v>
      </c>
      <c r="AF325" s="35">
        <v>0.038</v>
      </c>
      <c r="AG325" s="36">
        <v>1824.372</v>
      </c>
      <c r="AH325" s="36">
        <v>31.62</v>
      </c>
      <c r="AI325" s="36">
        <v>140.965</v>
      </c>
      <c r="AJ325" s="36">
        <v>10.597</v>
      </c>
      <c r="AK325" s="36">
        <v>1667.345</v>
      </c>
      <c r="AL325" s="36">
        <v>30.366</v>
      </c>
      <c r="AM325" s="36">
        <v>573.11</v>
      </c>
      <c r="AN325" s="36">
        <v>52.028</v>
      </c>
      <c r="AO325" s="36">
        <v>2.279</v>
      </c>
      <c r="AP325" s="36">
        <v>0.175</v>
      </c>
      <c r="AQ325" s="36">
        <v>3.373</v>
      </c>
      <c r="AR325" s="28"/>
      <c r="AS325" s="12"/>
      <c r="AT325" s="12"/>
      <c r="AU325" s="12">
        <f t="shared" si="125"/>
        <v>0.0007680311891</v>
      </c>
      <c r="AV325" s="12">
        <f t="shared" si="149"/>
        <v>8.849056604</v>
      </c>
      <c r="AW325" s="12">
        <f t="shared" si="147"/>
        <v>0.001148275862</v>
      </c>
      <c r="AX325" s="12"/>
      <c r="AY325" s="12">
        <f t="shared" si="150"/>
        <v>1.676415094</v>
      </c>
      <c r="AZ325" s="12"/>
      <c r="BA325" s="12"/>
      <c r="BB325" s="28"/>
      <c r="BC325" s="28"/>
      <c r="BD325" s="28"/>
      <c r="BE325" s="28"/>
      <c r="BF325" s="28"/>
      <c r="BG325" s="28"/>
      <c r="BH325" s="28"/>
    </row>
    <row r="326" ht="12.75" customHeight="1">
      <c r="A326" s="21" t="s">
        <v>189</v>
      </c>
      <c r="B326" s="12" t="s">
        <v>212</v>
      </c>
      <c r="C326" s="26">
        <v>11.8</v>
      </c>
      <c r="D326" s="34" t="s">
        <v>94</v>
      </c>
      <c r="E326" s="12" t="s">
        <v>192</v>
      </c>
      <c r="F326" s="22">
        <v>600.0</v>
      </c>
      <c r="G326" s="12" t="s">
        <v>65</v>
      </c>
      <c r="H326" s="24"/>
      <c r="I326" s="24"/>
      <c r="J326" s="24">
        <v>4.3</v>
      </c>
      <c r="K326" s="24">
        <v>6.75</v>
      </c>
      <c r="L326" s="24">
        <v>9.33</v>
      </c>
      <c r="M326" s="24"/>
      <c r="N326" s="24">
        <v>13.7</v>
      </c>
      <c r="O326" s="24"/>
      <c r="P326" s="24"/>
      <c r="Q326" s="23"/>
      <c r="R326" s="12"/>
      <c r="S326" s="12"/>
      <c r="T326" s="12"/>
      <c r="U326" s="12"/>
      <c r="V326" s="12"/>
      <c r="W326" s="35">
        <v>605.668</v>
      </c>
      <c r="X326" s="35">
        <v>7.259</v>
      </c>
      <c r="Y326" s="35">
        <v>31.629</v>
      </c>
      <c r="Z326" s="35">
        <v>0.353</v>
      </c>
      <c r="AA326" s="35">
        <v>24.85</v>
      </c>
      <c r="AB326" s="35">
        <v>0.129</v>
      </c>
      <c r="AC326" s="35">
        <v>2012.305</v>
      </c>
      <c r="AD326" s="35">
        <v>36.718</v>
      </c>
      <c r="AE326" s="35">
        <v>8.026</v>
      </c>
      <c r="AF326" s="35">
        <v>0.038</v>
      </c>
      <c r="AG326" s="36">
        <v>1824.372</v>
      </c>
      <c r="AH326" s="36">
        <v>31.62</v>
      </c>
      <c r="AI326" s="36">
        <v>140.965</v>
      </c>
      <c r="AJ326" s="36">
        <v>10.597</v>
      </c>
      <c r="AK326" s="36">
        <v>1667.345</v>
      </c>
      <c r="AL326" s="36">
        <v>30.366</v>
      </c>
      <c r="AM326" s="36">
        <v>573.11</v>
      </c>
      <c r="AN326" s="36">
        <v>52.028</v>
      </c>
      <c r="AO326" s="36">
        <v>2.279</v>
      </c>
      <c r="AP326" s="36">
        <v>0.175</v>
      </c>
      <c r="AQ326" s="36">
        <v>3.373</v>
      </c>
      <c r="AR326" s="28"/>
      <c r="AS326" s="12"/>
      <c r="AT326" s="12"/>
      <c r="AU326" s="12">
        <f t="shared" si="125"/>
        <v>0.0008382066277</v>
      </c>
      <c r="AV326" s="12">
        <f t="shared" si="149"/>
        <v>12.73584906</v>
      </c>
      <c r="AW326" s="12">
        <f t="shared" si="147"/>
        <v>0.001072413793</v>
      </c>
      <c r="AX326" s="12"/>
      <c r="AY326" s="12">
        <f t="shared" si="150"/>
        <v>1.29245283</v>
      </c>
      <c r="AZ326" s="12"/>
      <c r="BA326" s="12"/>
      <c r="BB326" s="28"/>
      <c r="BC326" s="28"/>
      <c r="BD326" s="28"/>
      <c r="BE326" s="28"/>
      <c r="BF326" s="28"/>
      <c r="BG326" s="28"/>
      <c r="BH326" s="28"/>
    </row>
    <row r="327" ht="12.75" customHeight="1">
      <c r="A327" s="21" t="s">
        <v>189</v>
      </c>
      <c r="B327" s="12" t="s">
        <v>213</v>
      </c>
      <c r="C327" s="26">
        <v>13.9</v>
      </c>
      <c r="D327" s="34" t="s">
        <v>94</v>
      </c>
      <c r="E327" s="12" t="s">
        <v>192</v>
      </c>
      <c r="F327" s="22">
        <v>600.0</v>
      </c>
      <c r="G327" s="12" t="s">
        <v>65</v>
      </c>
      <c r="H327" s="24"/>
      <c r="I327" s="24"/>
      <c r="J327" s="24">
        <v>5.33</v>
      </c>
      <c r="K327" s="24">
        <v>2.78</v>
      </c>
      <c r="L327" s="24">
        <v>9.31</v>
      </c>
      <c r="M327" s="24"/>
      <c r="N327" s="24">
        <v>14.1</v>
      </c>
      <c r="O327" s="24"/>
      <c r="P327" s="24"/>
      <c r="Q327" s="30">
        <v>24.9</v>
      </c>
      <c r="R327" s="22"/>
      <c r="S327" s="31">
        <v>8.57</v>
      </c>
      <c r="T327" s="31">
        <v>0.06</v>
      </c>
      <c r="U327" s="31">
        <v>0.54</v>
      </c>
      <c r="V327" s="31">
        <v>0.1</v>
      </c>
      <c r="W327" s="35">
        <v>605.668</v>
      </c>
      <c r="X327" s="35">
        <v>7.259</v>
      </c>
      <c r="Y327" s="35">
        <v>31.629</v>
      </c>
      <c r="Z327" s="35">
        <v>0.353</v>
      </c>
      <c r="AA327" s="35">
        <v>24.85</v>
      </c>
      <c r="AB327" s="35">
        <v>0.129</v>
      </c>
      <c r="AC327" s="35">
        <v>2012.305</v>
      </c>
      <c r="AD327" s="35">
        <v>36.718</v>
      </c>
      <c r="AE327" s="35">
        <v>8.026</v>
      </c>
      <c r="AF327" s="35">
        <v>0.038</v>
      </c>
      <c r="AG327" s="36">
        <v>1824.372</v>
      </c>
      <c r="AH327" s="36">
        <v>31.62</v>
      </c>
      <c r="AI327" s="36">
        <v>140.965</v>
      </c>
      <c r="AJ327" s="36">
        <v>10.597</v>
      </c>
      <c r="AK327" s="36">
        <v>1667.345</v>
      </c>
      <c r="AL327" s="36">
        <v>30.366</v>
      </c>
      <c r="AM327" s="36">
        <v>573.11</v>
      </c>
      <c r="AN327" s="36">
        <v>52.028</v>
      </c>
      <c r="AO327" s="36">
        <v>2.279</v>
      </c>
      <c r="AP327" s="36">
        <v>0.175</v>
      </c>
      <c r="AQ327" s="36">
        <v>3.373</v>
      </c>
      <c r="AR327" s="28"/>
      <c r="AS327" s="12"/>
      <c r="AT327" s="12"/>
      <c r="AU327" s="12">
        <f t="shared" si="125"/>
        <v>0.001038986355</v>
      </c>
      <c r="AV327" s="12">
        <f t="shared" si="149"/>
        <v>5.245283019</v>
      </c>
      <c r="AW327" s="12">
        <f t="shared" si="147"/>
        <v>0.001070114943</v>
      </c>
      <c r="AX327" s="12"/>
      <c r="AY327" s="12">
        <f t="shared" si="150"/>
        <v>1.330188679</v>
      </c>
      <c r="AZ327" s="12"/>
      <c r="BA327" s="12"/>
      <c r="BB327" s="28"/>
      <c r="BC327" s="28"/>
      <c r="BD327" s="28"/>
      <c r="BE327" s="28"/>
      <c r="BF327" s="28"/>
      <c r="BG327" s="28"/>
      <c r="BH327" s="28"/>
    </row>
    <row r="328" ht="12.75" customHeight="1">
      <c r="A328" s="21" t="s">
        <v>189</v>
      </c>
      <c r="B328" s="12" t="s">
        <v>214</v>
      </c>
      <c r="C328" s="26">
        <v>10.9</v>
      </c>
      <c r="D328" s="34" t="s">
        <v>94</v>
      </c>
      <c r="E328" s="12" t="s">
        <v>192</v>
      </c>
      <c r="F328" s="22">
        <v>600.0</v>
      </c>
      <c r="G328" s="12" t="s">
        <v>65</v>
      </c>
      <c r="H328" s="24"/>
      <c r="I328" s="24"/>
      <c r="J328" s="24">
        <v>4.14</v>
      </c>
      <c r="K328" s="24">
        <v>1.93</v>
      </c>
      <c r="L328" s="24">
        <v>9.28</v>
      </c>
      <c r="M328" s="24"/>
      <c r="N328" s="24">
        <v>14.13</v>
      </c>
      <c r="O328" s="24"/>
      <c r="P328" s="24"/>
      <c r="Q328" s="23"/>
      <c r="R328" s="12"/>
      <c r="S328" s="12"/>
      <c r="T328" s="12"/>
      <c r="U328" s="12"/>
      <c r="V328" s="12"/>
      <c r="W328" s="35">
        <v>605.668</v>
      </c>
      <c r="X328" s="35">
        <v>7.259</v>
      </c>
      <c r="Y328" s="35">
        <v>31.629</v>
      </c>
      <c r="Z328" s="35">
        <v>0.353</v>
      </c>
      <c r="AA328" s="35">
        <v>24.85</v>
      </c>
      <c r="AB328" s="35">
        <v>0.129</v>
      </c>
      <c r="AC328" s="35">
        <v>2012.305</v>
      </c>
      <c r="AD328" s="35">
        <v>36.718</v>
      </c>
      <c r="AE328" s="35">
        <v>8.026</v>
      </c>
      <c r="AF328" s="35">
        <v>0.038</v>
      </c>
      <c r="AG328" s="36">
        <v>1824.372</v>
      </c>
      <c r="AH328" s="36">
        <v>31.62</v>
      </c>
      <c r="AI328" s="36">
        <v>140.965</v>
      </c>
      <c r="AJ328" s="36">
        <v>10.597</v>
      </c>
      <c r="AK328" s="36">
        <v>1667.345</v>
      </c>
      <c r="AL328" s="36">
        <v>30.366</v>
      </c>
      <c r="AM328" s="36">
        <v>573.11</v>
      </c>
      <c r="AN328" s="36">
        <v>52.028</v>
      </c>
      <c r="AO328" s="36">
        <v>2.279</v>
      </c>
      <c r="AP328" s="36">
        <v>0.175</v>
      </c>
      <c r="AQ328" s="36">
        <v>3.373</v>
      </c>
      <c r="AR328" s="28"/>
      <c r="AS328" s="12"/>
      <c r="AT328" s="12"/>
      <c r="AU328" s="12">
        <f t="shared" si="125"/>
        <v>0.0008070175439</v>
      </c>
      <c r="AV328" s="12">
        <f t="shared" si="149"/>
        <v>3.641509434</v>
      </c>
      <c r="AW328" s="12">
        <f t="shared" si="147"/>
        <v>0.001066666667</v>
      </c>
      <c r="AX328" s="12"/>
      <c r="AY328" s="12">
        <f t="shared" si="150"/>
        <v>1.333018868</v>
      </c>
      <c r="AZ328" s="12"/>
      <c r="BA328" s="12"/>
      <c r="BB328" s="28"/>
      <c r="BC328" s="28"/>
      <c r="BD328" s="28"/>
      <c r="BE328" s="28"/>
      <c r="BF328" s="28"/>
      <c r="BG328" s="28"/>
      <c r="BH328" s="28"/>
    </row>
    <row r="329" ht="12.75" customHeight="1">
      <c r="A329" s="21" t="s">
        <v>189</v>
      </c>
      <c r="B329" s="12" t="s">
        <v>215</v>
      </c>
      <c r="C329" s="23" t="s">
        <v>191</v>
      </c>
      <c r="D329" s="34" t="s">
        <v>94</v>
      </c>
      <c r="E329" s="12" t="s">
        <v>192</v>
      </c>
      <c r="F329" s="22">
        <v>900.0</v>
      </c>
      <c r="G329" s="12" t="s">
        <v>65</v>
      </c>
      <c r="H329" s="24"/>
      <c r="I329" s="24"/>
      <c r="J329" s="24">
        <v>4.05</v>
      </c>
      <c r="K329" s="24">
        <v>6.94</v>
      </c>
      <c r="L329" s="24">
        <v>9.93</v>
      </c>
      <c r="M329" s="24"/>
      <c r="N329" s="24">
        <v>14.84</v>
      </c>
      <c r="O329" s="24"/>
      <c r="P329" s="24"/>
      <c r="Q329" s="23"/>
      <c r="R329" s="12"/>
      <c r="S329" s="12"/>
      <c r="T329" s="12"/>
      <c r="U329" s="12"/>
      <c r="V329" s="12"/>
      <c r="W329" s="35">
        <v>902.99</v>
      </c>
      <c r="X329" s="35">
        <v>11.736</v>
      </c>
      <c r="Y329" s="35">
        <v>31.73</v>
      </c>
      <c r="Z329" s="35">
        <v>0.426</v>
      </c>
      <c r="AA329" s="35">
        <v>24.9</v>
      </c>
      <c r="AB329" s="35">
        <v>0.141</v>
      </c>
      <c r="AC329" s="35">
        <v>2027.486</v>
      </c>
      <c r="AD329" s="35">
        <v>29.876</v>
      </c>
      <c r="AE329" s="35">
        <v>7.853</v>
      </c>
      <c r="AF329" s="35">
        <v>0.052</v>
      </c>
      <c r="AG329" s="36">
        <v>1906.889</v>
      </c>
      <c r="AH329" s="36">
        <v>29.703</v>
      </c>
      <c r="AI329" s="36">
        <v>101.501</v>
      </c>
      <c r="AJ329" s="36">
        <v>10.982</v>
      </c>
      <c r="AK329" s="36">
        <v>1779.781</v>
      </c>
      <c r="AL329" s="36">
        <v>31.685</v>
      </c>
      <c r="AM329" s="36">
        <v>915.164</v>
      </c>
      <c r="AN329" s="36">
        <v>110.398</v>
      </c>
      <c r="AO329" s="36">
        <v>1.641</v>
      </c>
      <c r="AP329" s="36">
        <v>0.183</v>
      </c>
      <c r="AQ329" s="36">
        <v>2.428</v>
      </c>
      <c r="AR329" s="28"/>
      <c r="AS329" s="12"/>
      <c r="AT329" s="12"/>
      <c r="AU329" s="12">
        <f t="shared" si="125"/>
        <v>0.0007894736842</v>
      </c>
      <c r="AV329" s="12">
        <f t="shared" si="149"/>
        <v>13.09433962</v>
      </c>
      <c r="AW329" s="12">
        <f t="shared" si="147"/>
        <v>0.00114137931</v>
      </c>
      <c r="AX329" s="12"/>
      <c r="AY329" s="12">
        <f t="shared" si="150"/>
        <v>1.4</v>
      </c>
      <c r="AZ329" s="12"/>
      <c r="BA329" s="12"/>
      <c r="BB329" s="28"/>
      <c r="BC329" s="28"/>
      <c r="BD329" s="28"/>
      <c r="BE329" s="28"/>
      <c r="BF329" s="28"/>
      <c r="BG329" s="28"/>
      <c r="BH329" s="28"/>
    </row>
    <row r="330" ht="12.75" customHeight="1">
      <c r="A330" s="21" t="s">
        <v>189</v>
      </c>
      <c r="B330" s="12" t="s">
        <v>184</v>
      </c>
      <c r="C330" s="26">
        <v>10.9</v>
      </c>
      <c r="D330" s="34" t="s">
        <v>94</v>
      </c>
      <c r="E330" s="12" t="s">
        <v>192</v>
      </c>
      <c r="F330" s="22">
        <v>900.0</v>
      </c>
      <c r="G330" s="12" t="s">
        <v>65</v>
      </c>
      <c r="H330" s="24"/>
      <c r="I330" s="24"/>
      <c r="J330" s="24">
        <v>3.46</v>
      </c>
      <c r="K330" s="24">
        <v>2.14</v>
      </c>
      <c r="L330" s="24">
        <v>10.16</v>
      </c>
      <c r="M330" s="24"/>
      <c r="N330" s="24">
        <v>13.69</v>
      </c>
      <c r="O330" s="24"/>
      <c r="P330" s="24"/>
      <c r="Q330" s="30">
        <v>24.71</v>
      </c>
      <c r="R330" s="31"/>
      <c r="S330" s="31">
        <v>8.56</v>
      </c>
      <c r="T330" s="31">
        <v>0.06</v>
      </c>
      <c r="U330" s="31">
        <v>0.71</v>
      </c>
      <c r="V330" s="31">
        <v>0.12</v>
      </c>
      <c r="W330" s="35">
        <v>902.99</v>
      </c>
      <c r="X330" s="35">
        <v>11.736</v>
      </c>
      <c r="Y330" s="35">
        <v>31.73</v>
      </c>
      <c r="Z330" s="35">
        <v>0.426</v>
      </c>
      <c r="AA330" s="35">
        <v>24.9</v>
      </c>
      <c r="AB330" s="35">
        <v>0.141</v>
      </c>
      <c r="AC330" s="35">
        <v>2027.486</v>
      </c>
      <c r="AD330" s="35">
        <v>29.876</v>
      </c>
      <c r="AE330" s="35">
        <v>7.853</v>
      </c>
      <c r="AF330" s="35">
        <v>0.052</v>
      </c>
      <c r="AG330" s="36">
        <v>1906.889</v>
      </c>
      <c r="AH330" s="36">
        <v>29.703</v>
      </c>
      <c r="AI330" s="36">
        <v>101.501</v>
      </c>
      <c r="AJ330" s="36">
        <v>10.982</v>
      </c>
      <c r="AK330" s="36">
        <v>1779.781</v>
      </c>
      <c r="AL330" s="36">
        <v>31.685</v>
      </c>
      <c r="AM330" s="36">
        <v>915.164</v>
      </c>
      <c r="AN330" s="36">
        <v>110.398</v>
      </c>
      <c r="AO330" s="36">
        <v>1.641</v>
      </c>
      <c r="AP330" s="36">
        <v>0.183</v>
      </c>
      <c r="AQ330" s="36">
        <v>2.428</v>
      </c>
      <c r="AR330" s="28"/>
      <c r="AS330" s="12"/>
      <c r="AT330" s="12"/>
      <c r="AU330" s="12">
        <f t="shared" si="125"/>
        <v>0.0006744639376</v>
      </c>
      <c r="AV330" s="12">
        <f t="shared" si="149"/>
        <v>4.037735849</v>
      </c>
      <c r="AW330" s="12">
        <f t="shared" si="147"/>
        <v>0.001167816092</v>
      </c>
      <c r="AX330" s="12"/>
      <c r="AY330" s="12">
        <f t="shared" si="150"/>
        <v>1.291509434</v>
      </c>
      <c r="AZ330" s="12"/>
      <c r="BA330" s="12"/>
      <c r="BB330" s="28"/>
      <c r="BC330" s="28"/>
      <c r="BD330" s="28"/>
      <c r="BE330" s="28"/>
      <c r="BF330" s="28"/>
      <c r="BG330" s="28"/>
      <c r="BH330" s="28"/>
    </row>
    <row r="331" ht="12.75" customHeight="1">
      <c r="A331" s="21" t="s">
        <v>189</v>
      </c>
      <c r="B331" s="12" t="s">
        <v>216</v>
      </c>
      <c r="C331" s="23" t="s">
        <v>191</v>
      </c>
      <c r="D331" s="34" t="s">
        <v>94</v>
      </c>
      <c r="E331" s="12" t="s">
        <v>192</v>
      </c>
      <c r="F331" s="22">
        <v>900.0</v>
      </c>
      <c r="G331" s="12" t="s">
        <v>65</v>
      </c>
      <c r="H331" s="24"/>
      <c r="I331" s="24"/>
      <c r="J331" s="24">
        <v>3.83</v>
      </c>
      <c r="K331" s="24">
        <v>6.92</v>
      </c>
      <c r="L331" s="24">
        <v>10.02</v>
      </c>
      <c r="M331" s="24"/>
      <c r="N331" s="24">
        <v>20.16</v>
      </c>
      <c r="O331" s="24"/>
      <c r="P331" s="24"/>
      <c r="Q331" s="26"/>
      <c r="R331" s="22"/>
      <c r="S331" s="22"/>
      <c r="T331" s="22"/>
      <c r="U331" s="22"/>
      <c r="V331" s="22"/>
      <c r="W331" s="35">
        <v>902.99</v>
      </c>
      <c r="X331" s="35">
        <v>11.736</v>
      </c>
      <c r="Y331" s="35">
        <v>31.73</v>
      </c>
      <c r="Z331" s="35">
        <v>0.426</v>
      </c>
      <c r="AA331" s="35">
        <v>24.9</v>
      </c>
      <c r="AB331" s="35">
        <v>0.141</v>
      </c>
      <c r="AC331" s="35">
        <v>2027.486</v>
      </c>
      <c r="AD331" s="35">
        <v>29.876</v>
      </c>
      <c r="AE331" s="35">
        <v>7.853</v>
      </c>
      <c r="AF331" s="35">
        <v>0.052</v>
      </c>
      <c r="AG331" s="36">
        <v>1906.889</v>
      </c>
      <c r="AH331" s="36">
        <v>29.703</v>
      </c>
      <c r="AI331" s="36">
        <v>101.501</v>
      </c>
      <c r="AJ331" s="36">
        <v>10.982</v>
      </c>
      <c r="AK331" s="36">
        <v>1779.781</v>
      </c>
      <c r="AL331" s="36">
        <v>31.685</v>
      </c>
      <c r="AM331" s="36">
        <v>915.164</v>
      </c>
      <c r="AN331" s="36">
        <v>110.398</v>
      </c>
      <c r="AO331" s="36">
        <v>1.641</v>
      </c>
      <c r="AP331" s="36">
        <v>0.183</v>
      </c>
      <c r="AQ331" s="36">
        <v>2.428</v>
      </c>
      <c r="AR331" s="28"/>
      <c r="AS331" s="12"/>
      <c r="AT331" s="12"/>
      <c r="AU331" s="12">
        <f t="shared" si="125"/>
        <v>0.000746588694</v>
      </c>
      <c r="AV331" s="12">
        <f t="shared" si="149"/>
        <v>13.05660377</v>
      </c>
      <c r="AW331" s="12">
        <f t="shared" si="147"/>
        <v>0.001151724138</v>
      </c>
      <c r="AX331" s="12"/>
      <c r="AY331" s="12">
        <f t="shared" si="150"/>
        <v>1.901886792</v>
      </c>
      <c r="AZ331" s="12"/>
      <c r="BA331" s="12"/>
      <c r="BB331" s="28"/>
      <c r="BC331" s="28"/>
      <c r="BD331" s="28"/>
      <c r="BE331" s="28"/>
      <c r="BF331" s="28"/>
      <c r="BG331" s="28"/>
      <c r="BH331" s="28"/>
    </row>
    <row r="332" ht="12.75" customHeight="1">
      <c r="A332" s="21" t="s">
        <v>189</v>
      </c>
      <c r="B332" s="12" t="s">
        <v>184</v>
      </c>
      <c r="C332" s="26">
        <v>10.9</v>
      </c>
      <c r="D332" s="34" t="s">
        <v>94</v>
      </c>
      <c r="E332" s="12" t="s">
        <v>192</v>
      </c>
      <c r="F332" s="22">
        <v>900.0</v>
      </c>
      <c r="G332" s="12" t="s">
        <v>65</v>
      </c>
      <c r="H332" s="24"/>
      <c r="I332" s="24"/>
      <c r="J332" s="24">
        <v>3.73</v>
      </c>
      <c r="K332" s="24">
        <v>3.02</v>
      </c>
      <c r="L332" s="24">
        <v>9.34</v>
      </c>
      <c r="M332" s="24"/>
      <c r="N332" s="24">
        <v>13.1</v>
      </c>
      <c r="O332" s="24"/>
      <c r="P332" s="24"/>
      <c r="Q332" s="30">
        <v>24.71</v>
      </c>
      <c r="R332" s="31"/>
      <c r="S332" s="31">
        <v>8.56</v>
      </c>
      <c r="T332" s="31">
        <v>0.06</v>
      </c>
      <c r="U332" s="31">
        <v>0.71</v>
      </c>
      <c r="V332" s="31">
        <v>0.12</v>
      </c>
      <c r="W332" s="35">
        <v>902.99</v>
      </c>
      <c r="X332" s="35">
        <v>11.736</v>
      </c>
      <c r="Y332" s="35">
        <v>31.73</v>
      </c>
      <c r="Z332" s="35">
        <v>0.426</v>
      </c>
      <c r="AA332" s="35">
        <v>24.9</v>
      </c>
      <c r="AB332" s="35">
        <v>0.141</v>
      </c>
      <c r="AC332" s="35">
        <v>2027.486</v>
      </c>
      <c r="AD332" s="35">
        <v>29.876</v>
      </c>
      <c r="AE332" s="35">
        <v>7.853</v>
      </c>
      <c r="AF332" s="35">
        <v>0.052</v>
      </c>
      <c r="AG332" s="36">
        <v>1906.889</v>
      </c>
      <c r="AH332" s="36">
        <v>29.703</v>
      </c>
      <c r="AI332" s="36">
        <v>101.501</v>
      </c>
      <c r="AJ332" s="36">
        <v>10.982</v>
      </c>
      <c r="AK332" s="36">
        <v>1779.781</v>
      </c>
      <c r="AL332" s="36">
        <v>31.685</v>
      </c>
      <c r="AM332" s="36">
        <v>915.164</v>
      </c>
      <c r="AN332" s="36">
        <v>110.398</v>
      </c>
      <c r="AO332" s="36">
        <v>1.641</v>
      </c>
      <c r="AP332" s="36">
        <v>0.183</v>
      </c>
      <c r="AQ332" s="36">
        <v>2.428</v>
      </c>
      <c r="AR332" s="28"/>
      <c r="AS332" s="12"/>
      <c r="AT332" s="12"/>
      <c r="AU332" s="12">
        <f t="shared" si="125"/>
        <v>0.0007270955166</v>
      </c>
      <c r="AV332" s="12">
        <f t="shared" si="149"/>
        <v>5.698113208</v>
      </c>
      <c r="AW332" s="12">
        <f t="shared" si="147"/>
        <v>0.001073563218</v>
      </c>
      <c r="AX332" s="12"/>
      <c r="AY332" s="12">
        <f t="shared" si="150"/>
        <v>1.235849057</v>
      </c>
      <c r="AZ332" s="12"/>
      <c r="BA332" s="12"/>
      <c r="BB332" s="28"/>
      <c r="BC332" s="28"/>
      <c r="BD332" s="28"/>
      <c r="BE332" s="28"/>
      <c r="BF332" s="28"/>
      <c r="BG332" s="28"/>
      <c r="BH332" s="28"/>
    </row>
    <row r="333" ht="12.75" customHeight="1">
      <c r="A333" s="21" t="s">
        <v>189</v>
      </c>
      <c r="B333" s="12" t="s">
        <v>217</v>
      </c>
      <c r="C333" s="26">
        <v>9.6</v>
      </c>
      <c r="D333" s="34" t="s">
        <v>94</v>
      </c>
      <c r="E333" s="12" t="s">
        <v>192</v>
      </c>
      <c r="F333" s="22">
        <v>900.0</v>
      </c>
      <c r="G333" s="12" t="s">
        <v>65</v>
      </c>
      <c r="H333" s="24"/>
      <c r="I333" s="24"/>
      <c r="J333" s="24">
        <v>4.24</v>
      </c>
      <c r="K333" s="24">
        <v>3.35</v>
      </c>
      <c r="L333" s="24">
        <v>9.82</v>
      </c>
      <c r="M333" s="24"/>
      <c r="N333" s="24">
        <v>12.13</v>
      </c>
      <c r="O333" s="24"/>
      <c r="P333" s="24"/>
      <c r="Q333" s="30">
        <v>24.32</v>
      </c>
      <c r="R333" s="22"/>
      <c r="S333" s="31">
        <v>8.53</v>
      </c>
      <c r="T333" s="31">
        <v>0.07</v>
      </c>
      <c r="U333" s="31">
        <v>0.68</v>
      </c>
      <c r="V333" s="31">
        <v>0.12</v>
      </c>
      <c r="W333" s="35">
        <v>902.99</v>
      </c>
      <c r="X333" s="35">
        <v>11.736</v>
      </c>
      <c r="Y333" s="35">
        <v>31.73</v>
      </c>
      <c r="Z333" s="35">
        <v>0.426</v>
      </c>
      <c r="AA333" s="35">
        <v>24.9</v>
      </c>
      <c r="AB333" s="35">
        <v>0.141</v>
      </c>
      <c r="AC333" s="35">
        <v>2027.486</v>
      </c>
      <c r="AD333" s="35">
        <v>29.876</v>
      </c>
      <c r="AE333" s="35">
        <v>7.853</v>
      </c>
      <c r="AF333" s="35">
        <v>0.052</v>
      </c>
      <c r="AG333" s="36">
        <v>1906.889</v>
      </c>
      <c r="AH333" s="36">
        <v>29.703</v>
      </c>
      <c r="AI333" s="36">
        <v>101.501</v>
      </c>
      <c r="AJ333" s="36">
        <v>10.982</v>
      </c>
      <c r="AK333" s="36">
        <v>1779.781</v>
      </c>
      <c r="AL333" s="36">
        <v>31.685</v>
      </c>
      <c r="AM333" s="36">
        <v>915.164</v>
      </c>
      <c r="AN333" s="36">
        <v>110.398</v>
      </c>
      <c r="AO333" s="36">
        <v>1.641</v>
      </c>
      <c r="AP333" s="36">
        <v>0.183</v>
      </c>
      <c r="AQ333" s="36">
        <v>2.428</v>
      </c>
      <c r="AR333" s="28"/>
      <c r="AS333" s="12"/>
      <c r="AT333" s="12"/>
      <c r="AU333" s="12">
        <f t="shared" si="125"/>
        <v>0.0008265107212</v>
      </c>
      <c r="AV333" s="12">
        <f t="shared" si="149"/>
        <v>6.320754717</v>
      </c>
      <c r="AW333" s="12">
        <f t="shared" si="147"/>
        <v>0.001128735632</v>
      </c>
      <c r="AX333" s="12"/>
      <c r="AY333" s="12">
        <f t="shared" si="150"/>
        <v>1.144339623</v>
      </c>
      <c r="AZ333" s="12"/>
      <c r="BA333" s="12"/>
      <c r="BB333" s="28"/>
      <c r="BC333" s="28"/>
      <c r="BD333" s="28"/>
      <c r="BE333" s="28"/>
      <c r="BF333" s="28"/>
      <c r="BG333" s="28"/>
      <c r="BH333" s="28"/>
    </row>
    <row r="334" ht="12.75" customHeight="1">
      <c r="A334" s="21" t="s">
        <v>189</v>
      </c>
      <c r="B334" s="12" t="s">
        <v>218</v>
      </c>
      <c r="C334" s="26">
        <v>12.7</v>
      </c>
      <c r="D334" s="34" t="s">
        <v>94</v>
      </c>
      <c r="E334" s="12" t="s">
        <v>192</v>
      </c>
      <c r="F334" s="22">
        <v>900.0</v>
      </c>
      <c r="G334" s="12" t="s">
        <v>65</v>
      </c>
      <c r="H334" s="24"/>
      <c r="I334" s="24"/>
      <c r="J334" s="24">
        <v>4.47</v>
      </c>
      <c r="K334" s="24">
        <v>3.01</v>
      </c>
      <c r="L334" s="24">
        <v>9.75</v>
      </c>
      <c r="M334" s="24"/>
      <c r="N334" s="24">
        <v>15.71</v>
      </c>
      <c r="O334" s="24"/>
      <c r="P334" s="24"/>
      <c r="Q334" s="26"/>
      <c r="R334" s="22"/>
      <c r="S334" s="22"/>
      <c r="T334" s="22"/>
      <c r="U334" s="22"/>
      <c r="V334" s="22"/>
      <c r="W334" s="35">
        <v>902.99</v>
      </c>
      <c r="X334" s="35">
        <v>11.736</v>
      </c>
      <c r="Y334" s="35">
        <v>31.73</v>
      </c>
      <c r="Z334" s="35">
        <v>0.426</v>
      </c>
      <c r="AA334" s="35">
        <v>24.9</v>
      </c>
      <c r="AB334" s="35">
        <v>0.141</v>
      </c>
      <c r="AC334" s="35">
        <v>2027.486</v>
      </c>
      <c r="AD334" s="35">
        <v>29.876</v>
      </c>
      <c r="AE334" s="35">
        <v>7.853</v>
      </c>
      <c r="AF334" s="35">
        <v>0.052</v>
      </c>
      <c r="AG334" s="36">
        <v>1906.889</v>
      </c>
      <c r="AH334" s="36">
        <v>29.703</v>
      </c>
      <c r="AI334" s="36">
        <v>101.501</v>
      </c>
      <c r="AJ334" s="36">
        <v>10.982</v>
      </c>
      <c r="AK334" s="36">
        <v>1779.781</v>
      </c>
      <c r="AL334" s="36">
        <v>31.685</v>
      </c>
      <c r="AM334" s="36">
        <v>915.164</v>
      </c>
      <c r="AN334" s="36">
        <v>110.398</v>
      </c>
      <c r="AO334" s="36">
        <v>1.641</v>
      </c>
      <c r="AP334" s="36">
        <v>0.183</v>
      </c>
      <c r="AQ334" s="36">
        <v>2.428</v>
      </c>
      <c r="AR334" s="28"/>
      <c r="AS334" s="12"/>
      <c r="AT334" s="12"/>
      <c r="AU334" s="12">
        <f t="shared" si="125"/>
        <v>0.0008713450292</v>
      </c>
      <c r="AV334" s="12">
        <f t="shared" si="149"/>
        <v>5.679245283</v>
      </c>
      <c r="AW334" s="12">
        <f t="shared" si="147"/>
        <v>0.001120689655</v>
      </c>
      <c r="AX334" s="12"/>
      <c r="AY334" s="12">
        <f t="shared" si="150"/>
        <v>1.482075472</v>
      </c>
      <c r="AZ334" s="12"/>
      <c r="BA334" s="12"/>
      <c r="BB334" s="28"/>
      <c r="BC334" s="28"/>
      <c r="BD334" s="28"/>
      <c r="BE334" s="28"/>
      <c r="BF334" s="28"/>
      <c r="BG334" s="28"/>
      <c r="BH334" s="28"/>
    </row>
    <row r="335" ht="12.75" customHeight="1">
      <c r="A335" s="21" t="s">
        <v>189</v>
      </c>
      <c r="B335" s="12" t="s">
        <v>219</v>
      </c>
      <c r="C335" s="26">
        <v>10.6</v>
      </c>
      <c r="D335" s="34" t="s">
        <v>94</v>
      </c>
      <c r="E335" s="12" t="s">
        <v>192</v>
      </c>
      <c r="F335" s="22">
        <v>900.0</v>
      </c>
      <c r="G335" s="12" t="s">
        <v>65</v>
      </c>
      <c r="H335" s="24"/>
      <c r="I335" s="24"/>
      <c r="J335" s="24">
        <v>4.18</v>
      </c>
      <c r="K335" s="24">
        <v>9.72</v>
      </c>
      <c r="L335" s="24">
        <v>9.79</v>
      </c>
      <c r="M335" s="24"/>
      <c r="N335" s="24">
        <v>17.53</v>
      </c>
      <c r="O335" s="24"/>
      <c r="P335" s="24"/>
      <c r="Q335" s="26"/>
      <c r="R335" s="22"/>
      <c r="S335" s="22"/>
      <c r="T335" s="22"/>
      <c r="U335" s="22"/>
      <c r="V335" s="22"/>
      <c r="W335" s="35">
        <v>902.99</v>
      </c>
      <c r="X335" s="35">
        <v>11.736</v>
      </c>
      <c r="Y335" s="35">
        <v>31.73</v>
      </c>
      <c r="Z335" s="35">
        <v>0.426</v>
      </c>
      <c r="AA335" s="35">
        <v>24.9</v>
      </c>
      <c r="AB335" s="35">
        <v>0.141</v>
      </c>
      <c r="AC335" s="35">
        <v>2027.486</v>
      </c>
      <c r="AD335" s="35">
        <v>29.876</v>
      </c>
      <c r="AE335" s="35">
        <v>7.853</v>
      </c>
      <c r="AF335" s="35">
        <v>0.052</v>
      </c>
      <c r="AG335" s="36">
        <v>1906.889</v>
      </c>
      <c r="AH335" s="36">
        <v>29.703</v>
      </c>
      <c r="AI335" s="36">
        <v>101.501</v>
      </c>
      <c r="AJ335" s="36">
        <v>10.982</v>
      </c>
      <c r="AK335" s="36">
        <v>1779.781</v>
      </c>
      <c r="AL335" s="36">
        <v>31.685</v>
      </c>
      <c r="AM335" s="36">
        <v>915.164</v>
      </c>
      <c r="AN335" s="36">
        <v>110.398</v>
      </c>
      <c r="AO335" s="36">
        <v>1.641</v>
      </c>
      <c r="AP335" s="36">
        <v>0.183</v>
      </c>
      <c r="AQ335" s="36">
        <v>2.428</v>
      </c>
      <c r="AR335" s="28"/>
      <c r="AS335" s="12"/>
      <c r="AT335" s="12"/>
      <c r="AU335" s="12">
        <f t="shared" si="125"/>
        <v>0.0008148148148</v>
      </c>
      <c r="AV335" s="12">
        <f t="shared" si="149"/>
        <v>18.33962264</v>
      </c>
      <c r="AW335" s="12">
        <f t="shared" si="147"/>
        <v>0.001125287356</v>
      </c>
      <c r="AX335" s="12"/>
      <c r="AY335" s="12">
        <f t="shared" si="150"/>
        <v>1.653773585</v>
      </c>
      <c r="AZ335" s="12"/>
      <c r="BA335" s="12"/>
      <c r="BB335" s="28"/>
      <c r="BC335" s="28"/>
      <c r="BD335" s="28"/>
      <c r="BE335" s="28"/>
      <c r="BF335" s="28"/>
      <c r="BG335" s="28"/>
      <c r="BH335" s="28"/>
    </row>
    <row r="336" ht="12.75" customHeight="1">
      <c r="A336" s="21" t="s">
        <v>189</v>
      </c>
      <c r="B336" s="12" t="s">
        <v>185</v>
      </c>
      <c r="C336" s="26">
        <v>11.6</v>
      </c>
      <c r="D336" s="34" t="s">
        <v>94</v>
      </c>
      <c r="E336" s="12" t="s">
        <v>192</v>
      </c>
      <c r="F336" s="22">
        <v>900.0</v>
      </c>
      <c r="G336" s="12" t="s">
        <v>65</v>
      </c>
      <c r="H336" s="24"/>
      <c r="I336" s="24"/>
      <c r="J336" s="24">
        <v>4.6</v>
      </c>
      <c r="K336" s="24">
        <v>3.45</v>
      </c>
      <c r="L336" s="24">
        <v>9.31</v>
      </c>
      <c r="M336" s="24"/>
      <c r="N336" s="24">
        <v>18.93</v>
      </c>
      <c r="O336" s="24"/>
      <c r="P336" s="24"/>
      <c r="Q336" s="26"/>
      <c r="R336" s="22"/>
      <c r="S336" s="22"/>
      <c r="T336" s="22"/>
      <c r="U336" s="22"/>
      <c r="V336" s="22"/>
      <c r="W336" s="35">
        <v>902.99</v>
      </c>
      <c r="X336" s="35">
        <v>11.736</v>
      </c>
      <c r="Y336" s="35">
        <v>31.73</v>
      </c>
      <c r="Z336" s="35">
        <v>0.426</v>
      </c>
      <c r="AA336" s="35">
        <v>24.9</v>
      </c>
      <c r="AB336" s="35">
        <v>0.141</v>
      </c>
      <c r="AC336" s="35">
        <v>2027.486</v>
      </c>
      <c r="AD336" s="35">
        <v>29.876</v>
      </c>
      <c r="AE336" s="35">
        <v>7.853</v>
      </c>
      <c r="AF336" s="35">
        <v>0.052</v>
      </c>
      <c r="AG336" s="36">
        <v>1906.889</v>
      </c>
      <c r="AH336" s="36">
        <v>29.703</v>
      </c>
      <c r="AI336" s="36">
        <v>101.501</v>
      </c>
      <c r="AJ336" s="36">
        <v>10.982</v>
      </c>
      <c r="AK336" s="36">
        <v>1779.781</v>
      </c>
      <c r="AL336" s="36">
        <v>31.685</v>
      </c>
      <c r="AM336" s="36">
        <v>915.164</v>
      </c>
      <c r="AN336" s="36">
        <v>110.398</v>
      </c>
      <c r="AO336" s="36">
        <v>1.641</v>
      </c>
      <c r="AP336" s="36">
        <v>0.183</v>
      </c>
      <c r="AQ336" s="36">
        <v>2.428</v>
      </c>
      <c r="AR336" s="28"/>
      <c r="AS336" s="12"/>
      <c r="AT336" s="12"/>
      <c r="AU336" s="12">
        <f t="shared" si="125"/>
        <v>0.0008966861598</v>
      </c>
      <c r="AV336" s="12">
        <f t="shared" si="149"/>
        <v>6.509433962</v>
      </c>
      <c r="AW336" s="12">
        <f t="shared" si="147"/>
        <v>0.001070114943</v>
      </c>
      <c r="AX336" s="12"/>
      <c r="AY336" s="12">
        <f t="shared" si="150"/>
        <v>1.785849057</v>
      </c>
      <c r="AZ336" s="12"/>
      <c r="BA336" s="12"/>
      <c r="BB336" s="28"/>
      <c r="BC336" s="28"/>
      <c r="BD336" s="28"/>
      <c r="BE336" s="28"/>
      <c r="BF336" s="28"/>
      <c r="BG336" s="28"/>
      <c r="BH336" s="28"/>
    </row>
    <row r="337" ht="12.75" customHeight="1">
      <c r="A337" s="21" t="s">
        <v>189</v>
      </c>
      <c r="B337" s="12" t="s">
        <v>183</v>
      </c>
      <c r="C337" s="26">
        <v>13.9</v>
      </c>
      <c r="D337" s="34" t="s">
        <v>94</v>
      </c>
      <c r="E337" s="12" t="s">
        <v>192</v>
      </c>
      <c r="F337" s="22">
        <v>900.0</v>
      </c>
      <c r="G337" s="12" t="s">
        <v>65</v>
      </c>
      <c r="H337" s="24"/>
      <c r="I337" s="24"/>
      <c r="J337" s="24">
        <v>4.37</v>
      </c>
      <c r="K337" s="24">
        <v>3.29</v>
      </c>
      <c r="L337" s="24">
        <v>9.36</v>
      </c>
      <c r="M337" s="24"/>
      <c r="N337" s="24">
        <v>15.72</v>
      </c>
      <c r="O337" s="24"/>
      <c r="P337" s="24"/>
      <c r="Q337" s="30">
        <v>23.79</v>
      </c>
      <c r="R337" s="22"/>
      <c r="S337" s="31">
        <v>8.5</v>
      </c>
      <c r="T337" s="31">
        <v>0.07</v>
      </c>
      <c r="U337" s="31">
        <v>0.65</v>
      </c>
      <c r="V337" s="31">
        <v>0.12</v>
      </c>
      <c r="W337" s="35">
        <v>902.99</v>
      </c>
      <c r="X337" s="35">
        <v>11.736</v>
      </c>
      <c r="Y337" s="35">
        <v>31.73</v>
      </c>
      <c r="Z337" s="35">
        <v>0.426</v>
      </c>
      <c r="AA337" s="35">
        <v>24.9</v>
      </c>
      <c r="AB337" s="35">
        <v>0.141</v>
      </c>
      <c r="AC337" s="35">
        <v>2027.486</v>
      </c>
      <c r="AD337" s="35">
        <v>29.876</v>
      </c>
      <c r="AE337" s="35">
        <v>7.853</v>
      </c>
      <c r="AF337" s="35">
        <v>0.052</v>
      </c>
      <c r="AG337" s="36">
        <v>1906.889</v>
      </c>
      <c r="AH337" s="36">
        <v>29.703</v>
      </c>
      <c r="AI337" s="36">
        <v>101.501</v>
      </c>
      <c r="AJ337" s="36">
        <v>10.982</v>
      </c>
      <c r="AK337" s="36">
        <v>1779.781</v>
      </c>
      <c r="AL337" s="36">
        <v>31.685</v>
      </c>
      <c r="AM337" s="36">
        <v>915.164</v>
      </c>
      <c r="AN337" s="36">
        <v>110.398</v>
      </c>
      <c r="AO337" s="36">
        <v>1.641</v>
      </c>
      <c r="AP337" s="36">
        <v>0.183</v>
      </c>
      <c r="AQ337" s="36">
        <v>2.428</v>
      </c>
      <c r="AR337" s="28"/>
      <c r="AS337" s="12"/>
      <c r="AT337" s="12"/>
      <c r="AU337" s="12">
        <f t="shared" si="125"/>
        <v>0.0008518518519</v>
      </c>
      <c r="AV337" s="12">
        <f t="shared" si="149"/>
        <v>6.20754717</v>
      </c>
      <c r="AW337" s="12">
        <f t="shared" si="147"/>
        <v>0.001075862069</v>
      </c>
      <c r="AX337" s="12"/>
      <c r="AY337" s="12">
        <f t="shared" si="150"/>
        <v>1.483018868</v>
      </c>
      <c r="AZ337" s="12"/>
      <c r="BA337" s="12"/>
      <c r="BB337" s="28"/>
      <c r="BC337" s="28"/>
      <c r="BD337" s="28"/>
      <c r="BE337" s="28"/>
      <c r="BF337" s="28"/>
      <c r="BG337" s="28"/>
      <c r="BH337" s="28"/>
    </row>
    <row r="338" ht="12.75" customHeight="1">
      <c r="A338" s="21" t="s">
        <v>189</v>
      </c>
      <c r="B338" s="12" t="s">
        <v>220</v>
      </c>
      <c r="C338" s="26">
        <v>8.7</v>
      </c>
      <c r="D338" s="34" t="s">
        <v>94</v>
      </c>
      <c r="E338" s="12" t="s">
        <v>192</v>
      </c>
      <c r="F338" s="22">
        <v>900.0</v>
      </c>
      <c r="G338" s="12" t="s">
        <v>65</v>
      </c>
      <c r="H338" s="24"/>
      <c r="I338" s="24"/>
      <c r="J338" s="24">
        <v>4.33</v>
      </c>
      <c r="K338" s="24">
        <v>1.67</v>
      </c>
      <c r="L338" s="24">
        <v>9.13</v>
      </c>
      <c r="M338" s="24"/>
      <c r="N338" s="24">
        <v>16.82</v>
      </c>
      <c r="O338" s="24"/>
      <c r="P338" s="24"/>
      <c r="Q338" s="23"/>
      <c r="R338" s="12"/>
      <c r="S338" s="12"/>
      <c r="T338" s="12"/>
      <c r="U338" s="12"/>
      <c r="V338" s="12"/>
      <c r="W338" s="35">
        <v>902.99</v>
      </c>
      <c r="X338" s="35">
        <v>11.736</v>
      </c>
      <c r="Y338" s="35">
        <v>31.73</v>
      </c>
      <c r="Z338" s="35">
        <v>0.426</v>
      </c>
      <c r="AA338" s="35">
        <v>24.9</v>
      </c>
      <c r="AB338" s="35">
        <v>0.141</v>
      </c>
      <c r="AC338" s="35">
        <v>2027.486</v>
      </c>
      <c r="AD338" s="35">
        <v>29.876</v>
      </c>
      <c r="AE338" s="35">
        <v>7.853</v>
      </c>
      <c r="AF338" s="35">
        <v>0.052</v>
      </c>
      <c r="AG338" s="36">
        <v>1906.889</v>
      </c>
      <c r="AH338" s="36">
        <v>29.703</v>
      </c>
      <c r="AI338" s="36">
        <v>101.501</v>
      </c>
      <c r="AJ338" s="36">
        <v>10.982</v>
      </c>
      <c r="AK338" s="36">
        <v>1779.781</v>
      </c>
      <c r="AL338" s="36">
        <v>31.685</v>
      </c>
      <c r="AM338" s="36">
        <v>915.164</v>
      </c>
      <c r="AN338" s="36">
        <v>110.398</v>
      </c>
      <c r="AO338" s="36">
        <v>1.641</v>
      </c>
      <c r="AP338" s="36">
        <v>0.183</v>
      </c>
      <c r="AQ338" s="36">
        <v>2.428</v>
      </c>
      <c r="AR338" s="28"/>
      <c r="AS338" s="12"/>
      <c r="AT338" s="12"/>
      <c r="AU338" s="12">
        <f t="shared" si="125"/>
        <v>0.0008440545809</v>
      </c>
      <c r="AV338" s="12">
        <f t="shared" si="149"/>
        <v>3.150943396</v>
      </c>
      <c r="AW338" s="12">
        <f t="shared" si="147"/>
        <v>0.001049425287</v>
      </c>
      <c r="AX338" s="12"/>
      <c r="AY338" s="12">
        <f t="shared" si="150"/>
        <v>1.586792453</v>
      </c>
      <c r="AZ338" s="12"/>
      <c r="BA338" s="12"/>
      <c r="BB338" s="28"/>
      <c r="BC338" s="28"/>
      <c r="BD338" s="28"/>
      <c r="BE338" s="28"/>
      <c r="BF338" s="28"/>
      <c r="BG338" s="28"/>
      <c r="BH338" s="28"/>
    </row>
    <row r="339" ht="12.75" customHeight="1">
      <c r="A339" s="21" t="s">
        <v>189</v>
      </c>
      <c r="B339" s="12" t="s">
        <v>221</v>
      </c>
      <c r="C339" s="26">
        <v>11.0</v>
      </c>
      <c r="D339" s="34" t="s">
        <v>94</v>
      </c>
      <c r="E339" s="12" t="s">
        <v>192</v>
      </c>
      <c r="F339" s="22">
        <v>900.0</v>
      </c>
      <c r="G339" s="12" t="s">
        <v>65</v>
      </c>
      <c r="H339" s="24"/>
      <c r="I339" s="24"/>
      <c r="J339" s="24">
        <v>3.92</v>
      </c>
      <c r="K339" s="24">
        <v>3.29</v>
      </c>
      <c r="L339" s="24">
        <v>9.2</v>
      </c>
      <c r="M339" s="24"/>
      <c r="N339" s="24">
        <v>17.74</v>
      </c>
      <c r="O339" s="24"/>
      <c r="P339" s="24"/>
      <c r="Q339" s="23"/>
      <c r="R339" s="12"/>
      <c r="S339" s="12"/>
      <c r="T339" s="12"/>
      <c r="U339" s="12"/>
      <c r="V339" s="12"/>
      <c r="W339" s="35">
        <v>902.99</v>
      </c>
      <c r="X339" s="35">
        <v>11.736</v>
      </c>
      <c r="Y339" s="35">
        <v>31.73</v>
      </c>
      <c r="Z339" s="35">
        <v>0.426</v>
      </c>
      <c r="AA339" s="35">
        <v>24.9</v>
      </c>
      <c r="AB339" s="35">
        <v>0.141</v>
      </c>
      <c r="AC339" s="35">
        <v>2027.486</v>
      </c>
      <c r="AD339" s="35">
        <v>29.876</v>
      </c>
      <c r="AE339" s="35">
        <v>7.853</v>
      </c>
      <c r="AF339" s="35">
        <v>0.052</v>
      </c>
      <c r="AG339" s="36">
        <v>1906.889</v>
      </c>
      <c r="AH339" s="36">
        <v>29.703</v>
      </c>
      <c r="AI339" s="36">
        <v>101.501</v>
      </c>
      <c r="AJ339" s="36">
        <v>10.982</v>
      </c>
      <c r="AK339" s="36">
        <v>1779.781</v>
      </c>
      <c r="AL339" s="36">
        <v>31.685</v>
      </c>
      <c r="AM339" s="36">
        <v>915.164</v>
      </c>
      <c r="AN339" s="36">
        <v>110.398</v>
      </c>
      <c r="AO339" s="36">
        <v>1.641</v>
      </c>
      <c r="AP339" s="36">
        <v>0.183</v>
      </c>
      <c r="AQ339" s="36">
        <v>2.428</v>
      </c>
      <c r="AR339" s="28"/>
      <c r="AS339" s="12"/>
      <c r="AT339" s="12"/>
      <c r="AU339" s="12">
        <f t="shared" si="125"/>
        <v>0.0007641325536</v>
      </c>
      <c r="AV339" s="12">
        <f t="shared" si="149"/>
        <v>6.20754717</v>
      </c>
      <c r="AW339" s="12">
        <f t="shared" si="147"/>
        <v>0.001057471264</v>
      </c>
      <c r="AX339" s="12"/>
      <c r="AY339" s="12">
        <f t="shared" si="150"/>
        <v>1.673584906</v>
      </c>
      <c r="AZ339" s="12"/>
      <c r="BA339" s="12"/>
      <c r="BB339" s="28"/>
      <c r="BC339" s="28"/>
      <c r="BD339" s="28"/>
      <c r="BE339" s="28"/>
      <c r="BF339" s="28"/>
      <c r="BG339" s="28"/>
      <c r="BH339" s="28"/>
    </row>
    <row r="340" ht="12.75" customHeight="1">
      <c r="A340" s="21" t="s">
        <v>189</v>
      </c>
      <c r="B340" s="12" t="s">
        <v>222</v>
      </c>
      <c r="C340" s="26">
        <v>12.9</v>
      </c>
      <c r="D340" s="34" t="s">
        <v>94</v>
      </c>
      <c r="E340" s="12" t="s">
        <v>192</v>
      </c>
      <c r="F340" s="22">
        <v>900.0</v>
      </c>
      <c r="G340" s="12" t="s">
        <v>65</v>
      </c>
      <c r="H340" s="24"/>
      <c r="I340" s="24"/>
      <c r="J340" s="24">
        <v>4.43</v>
      </c>
      <c r="K340" s="24">
        <v>2.35</v>
      </c>
      <c r="L340" s="24">
        <v>9.44</v>
      </c>
      <c r="M340" s="24"/>
      <c r="N340" s="24">
        <v>19.11</v>
      </c>
      <c r="O340" s="24"/>
      <c r="P340" s="24"/>
      <c r="Q340" s="23"/>
      <c r="R340" s="12"/>
      <c r="S340" s="12"/>
      <c r="T340" s="12"/>
      <c r="U340" s="12"/>
      <c r="V340" s="12"/>
      <c r="W340" s="35">
        <v>902.99</v>
      </c>
      <c r="X340" s="35">
        <v>11.736</v>
      </c>
      <c r="Y340" s="35">
        <v>31.73</v>
      </c>
      <c r="Z340" s="35">
        <v>0.426</v>
      </c>
      <c r="AA340" s="35">
        <v>24.9</v>
      </c>
      <c r="AB340" s="35">
        <v>0.141</v>
      </c>
      <c r="AC340" s="35">
        <v>2027.486</v>
      </c>
      <c r="AD340" s="35">
        <v>29.876</v>
      </c>
      <c r="AE340" s="35">
        <v>7.853</v>
      </c>
      <c r="AF340" s="35">
        <v>0.052</v>
      </c>
      <c r="AG340" s="36">
        <v>1906.889</v>
      </c>
      <c r="AH340" s="36">
        <v>29.703</v>
      </c>
      <c r="AI340" s="36">
        <v>101.501</v>
      </c>
      <c r="AJ340" s="36">
        <v>10.982</v>
      </c>
      <c r="AK340" s="36">
        <v>1779.781</v>
      </c>
      <c r="AL340" s="36">
        <v>31.685</v>
      </c>
      <c r="AM340" s="36">
        <v>915.164</v>
      </c>
      <c r="AN340" s="36">
        <v>110.398</v>
      </c>
      <c r="AO340" s="36">
        <v>1.641</v>
      </c>
      <c r="AP340" s="36">
        <v>0.183</v>
      </c>
      <c r="AQ340" s="36">
        <v>2.428</v>
      </c>
      <c r="AR340" s="28"/>
      <c r="AS340" s="12"/>
      <c r="AT340" s="12"/>
      <c r="AU340" s="12">
        <f t="shared" si="125"/>
        <v>0.0008635477583</v>
      </c>
      <c r="AV340" s="12">
        <f t="shared" si="149"/>
        <v>4.433962264</v>
      </c>
      <c r="AW340" s="12">
        <f t="shared" si="147"/>
        <v>0.001085057471</v>
      </c>
      <c r="AX340" s="12"/>
      <c r="AY340" s="12">
        <f t="shared" si="150"/>
        <v>1.802830189</v>
      </c>
      <c r="AZ340" s="12"/>
      <c r="BA340" s="12"/>
      <c r="BB340" s="28"/>
      <c r="BC340" s="28"/>
      <c r="BD340" s="28"/>
      <c r="BE340" s="28"/>
      <c r="BF340" s="28"/>
      <c r="BG340" s="28"/>
      <c r="BH340" s="28"/>
    </row>
    <row r="341" ht="12.75" customHeight="1">
      <c r="A341" s="21" t="s">
        <v>189</v>
      </c>
      <c r="B341" s="12" t="s">
        <v>223</v>
      </c>
      <c r="C341" s="26">
        <v>9.3</v>
      </c>
      <c r="D341" s="34" t="s">
        <v>94</v>
      </c>
      <c r="E341" s="12" t="s">
        <v>192</v>
      </c>
      <c r="F341" s="22">
        <v>900.0</v>
      </c>
      <c r="G341" s="12" t="s">
        <v>65</v>
      </c>
      <c r="H341" s="24"/>
      <c r="I341" s="24"/>
      <c r="J341" s="24">
        <v>4.23</v>
      </c>
      <c r="K341" s="24">
        <v>2.99</v>
      </c>
      <c r="L341" s="24">
        <v>10.04</v>
      </c>
      <c r="M341" s="24"/>
      <c r="N341" s="24">
        <v>15.41</v>
      </c>
      <c r="O341" s="24"/>
      <c r="P341" s="24"/>
      <c r="Q341" s="23"/>
      <c r="R341" s="12"/>
      <c r="S341" s="12"/>
      <c r="T341" s="12"/>
      <c r="U341" s="12"/>
      <c r="V341" s="12"/>
      <c r="W341" s="35">
        <v>902.99</v>
      </c>
      <c r="X341" s="35">
        <v>11.736</v>
      </c>
      <c r="Y341" s="35">
        <v>31.73</v>
      </c>
      <c r="Z341" s="35">
        <v>0.426</v>
      </c>
      <c r="AA341" s="35">
        <v>24.9</v>
      </c>
      <c r="AB341" s="35">
        <v>0.141</v>
      </c>
      <c r="AC341" s="35">
        <v>2027.486</v>
      </c>
      <c r="AD341" s="35">
        <v>29.876</v>
      </c>
      <c r="AE341" s="35">
        <v>7.853</v>
      </c>
      <c r="AF341" s="35">
        <v>0.052</v>
      </c>
      <c r="AG341" s="36">
        <v>1906.889</v>
      </c>
      <c r="AH341" s="36">
        <v>29.703</v>
      </c>
      <c r="AI341" s="36">
        <v>101.501</v>
      </c>
      <c r="AJ341" s="36">
        <v>10.982</v>
      </c>
      <c r="AK341" s="36">
        <v>1779.781</v>
      </c>
      <c r="AL341" s="36">
        <v>31.685</v>
      </c>
      <c r="AM341" s="36">
        <v>915.164</v>
      </c>
      <c r="AN341" s="36">
        <v>110.398</v>
      </c>
      <c r="AO341" s="36">
        <v>1.641</v>
      </c>
      <c r="AP341" s="36">
        <v>0.183</v>
      </c>
      <c r="AQ341" s="36">
        <v>2.428</v>
      </c>
      <c r="AR341" s="28"/>
      <c r="AS341" s="12"/>
      <c r="AT341" s="12"/>
      <c r="AU341" s="12">
        <f t="shared" si="125"/>
        <v>0.0008245614035</v>
      </c>
      <c r="AV341" s="12">
        <f t="shared" si="149"/>
        <v>5.641509434</v>
      </c>
      <c r="AW341" s="12">
        <f t="shared" si="147"/>
        <v>0.001154022989</v>
      </c>
      <c r="AX341" s="12"/>
      <c r="AY341" s="12">
        <f t="shared" si="150"/>
        <v>1.453773585</v>
      </c>
      <c r="AZ341" s="12"/>
      <c r="BA341" s="12"/>
      <c r="BB341" s="28"/>
      <c r="BC341" s="28"/>
      <c r="BD341" s="28"/>
      <c r="BE341" s="28"/>
      <c r="BF341" s="28"/>
      <c r="BG341" s="28"/>
      <c r="BH341" s="28"/>
    </row>
    <row r="342" ht="12.75" customHeight="1">
      <c r="A342" s="21" t="s">
        <v>189</v>
      </c>
      <c r="B342" s="12" t="s">
        <v>224</v>
      </c>
      <c r="C342" s="23" t="s">
        <v>191</v>
      </c>
      <c r="D342" s="34" t="s">
        <v>94</v>
      </c>
      <c r="E342" s="12" t="s">
        <v>192</v>
      </c>
      <c r="F342" s="22">
        <v>900.0</v>
      </c>
      <c r="G342" s="12" t="s">
        <v>65</v>
      </c>
      <c r="H342" s="24"/>
      <c r="I342" s="24"/>
      <c r="J342" s="24">
        <v>4.61</v>
      </c>
      <c r="K342" s="24">
        <v>5.38</v>
      </c>
      <c r="L342" s="24">
        <v>9.1</v>
      </c>
      <c r="M342" s="24"/>
      <c r="N342" s="24">
        <v>16.52</v>
      </c>
      <c r="O342" s="24"/>
      <c r="P342" s="24"/>
      <c r="Q342" s="23"/>
      <c r="R342" s="12"/>
      <c r="S342" s="12"/>
      <c r="T342" s="12"/>
      <c r="U342" s="12"/>
      <c r="V342" s="12"/>
      <c r="W342" s="35">
        <v>902.99</v>
      </c>
      <c r="X342" s="35">
        <v>11.736</v>
      </c>
      <c r="Y342" s="35">
        <v>31.73</v>
      </c>
      <c r="Z342" s="35">
        <v>0.426</v>
      </c>
      <c r="AA342" s="35">
        <v>24.9</v>
      </c>
      <c r="AB342" s="35">
        <v>0.141</v>
      </c>
      <c r="AC342" s="35">
        <v>2027.486</v>
      </c>
      <c r="AD342" s="35">
        <v>29.876</v>
      </c>
      <c r="AE342" s="35">
        <v>7.853</v>
      </c>
      <c r="AF342" s="35">
        <v>0.052</v>
      </c>
      <c r="AG342" s="36">
        <v>1906.889</v>
      </c>
      <c r="AH342" s="36">
        <v>29.703</v>
      </c>
      <c r="AI342" s="36">
        <v>101.501</v>
      </c>
      <c r="AJ342" s="36">
        <v>10.982</v>
      </c>
      <c r="AK342" s="36">
        <v>1779.781</v>
      </c>
      <c r="AL342" s="36">
        <v>31.685</v>
      </c>
      <c r="AM342" s="36">
        <v>915.164</v>
      </c>
      <c r="AN342" s="36">
        <v>110.398</v>
      </c>
      <c r="AO342" s="36">
        <v>1.641</v>
      </c>
      <c r="AP342" s="36">
        <v>0.183</v>
      </c>
      <c r="AQ342" s="36">
        <v>2.428</v>
      </c>
      <c r="AR342" s="28"/>
      <c r="AS342" s="12"/>
      <c r="AT342" s="12"/>
      <c r="AU342" s="12">
        <f t="shared" si="125"/>
        <v>0.0008986354776</v>
      </c>
      <c r="AV342" s="12">
        <f t="shared" si="149"/>
        <v>10.1509434</v>
      </c>
      <c r="AW342" s="12">
        <f t="shared" si="147"/>
        <v>0.001045977011</v>
      </c>
      <c r="AX342" s="12"/>
      <c r="AY342" s="12">
        <f t="shared" si="150"/>
        <v>1.558490566</v>
      </c>
      <c r="AZ342" s="12"/>
      <c r="BA342" s="12"/>
      <c r="BB342" s="28"/>
      <c r="BC342" s="28"/>
      <c r="BD342" s="28"/>
      <c r="BE342" s="28"/>
      <c r="BF342" s="28"/>
      <c r="BG342" s="28"/>
      <c r="BH342" s="28"/>
    </row>
    <row r="343" ht="12.75" customHeight="1">
      <c r="A343" s="21" t="s">
        <v>189</v>
      </c>
      <c r="B343" s="12" t="s">
        <v>225</v>
      </c>
      <c r="C343" s="26">
        <v>10.9</v>
      </c>
      <c r="D343" s="34" t="s">
        <v>94</v>
      </c>
      <c r="E343" s="12" t="s">
        <v>192</v>
      </c>
      <c r="F343" s="22">
        <v>900.0</v>
      </c>
      <c r="G343" s="12" t="s">
        <v>65</v>
      </c>
      <c r="H343" s="24"/>
      <c r="I343" s="24"/>
      <c r="J343" s="24">
        <v>4.55</v>
      </c>
      <c r="K343" s="24">
        <v>3.93</v>
      </c>
      <c r="L343" s="24">
        <v>9.73</v>
      </c>
      <c r="M343" s="24"/>
      <c r="N343" s="24">
        <v>16.56</v>
      </c>
      <c r="O343" s="24"/>
      <c r="P343" s="24"/>
      <c r="Q343" s="23"/>
      <c r="R343" s="12"/>
      <c r="S343" s="12"/>
      <c r="T343" s="12"/>
      <c r="U343" s="12"/>
      <c r="V343" s="12"/>
      <c r="W343" s="35">
        <v>902.99</v>
      </c>
      <c r="X343" s="35">
        <v>11.736</v>
      </c>
      <c r="Y343" s="35">
        <v>31.73</v>
      </c>
      <c r="Z343" s="35">
        <v>0.426</v>
      </c>
      <c r="AA343" s="35">
        <v>24.9</v>
      </c>
      <c r="AB343" s="35">
        <v>0.141</v>
      </c>
      <c r="AC343" s="35">
        <v>2027.486</v>
      </c>
      <c r="AD343" s="35">
        <v>29.876</v>
      </c>
      <c r="AE343" s="35">
        <v>7.853</v>
      </c>
      <c r="AF343" s="35">
        <v>0.052</v>
      </c>
      <c r="AG343" s="36">
        <v>1906.889</v>
      </c>
      <c r="AH343" s="36">
        <v>29.703</v>
      </c>
      <c r="AI343" s="36">
        <v>101.501</v>
      </c>
      <c r="AJ343" s="36">
        <v>10.982</v>
      </c>
      <c r="AK343" s="36">
        <v>1779.781</v>
      </c>
      <c r="AL343" s="36">
        <v>31.685</v>
      </c>
      <c r="AM343" s="36">
        <v>915.164</v>
      </c>
      <c r="AN343" s="36">
        <v>110.398</v>
      </c>
      <c r="AO343" s="36">
        <v>1.641</v>
      </c>
      <c r="AP343" s="36">
        <v>0.183</v>
      </c>
      <c r="AQ343" s="36">
        <v>2.428</v>
      </c>
      <c r="AR343" s="28"/>
      <c r="AS343" s="12"/>
      <c r="AT343" s="12"/>
      <c r="AU343" s="12">
        <f t="shared" si="125"/>
        <v>0.0008869395712</v>
      </c>
      <c r="AV343" s="12">
        <f t="shared" si="149"/>
        <v>7.41509434</v>
      </c>
      <c r="AW343" s="12">
        <f t="shared" si="147"/>
        <v>0.001118390805</v>
      </c>
      <c r="AX343" s="12"/>
      <c r="AY343" s="12">
        <f t="shared" si="150"/>
        <v>1.562264151</v>
      </c>
      <c r="AZ343" s="12"/>
      <c r="BA343" s="12"/>
      <c r="BB343" s="28"/>
      <c r="BC343" s="28"/>
      <c r="BD343" s="28"/>
      <c r="BE343" s="28"/>
      <c r="BF343" s="28"/>
      <c r="BG343" s="28"/>
      <c r="BH343" s="28"/>
    </row>
    <row r="344" ht="12.75" customHeight="1">
      <c r="A344" s="21" t="s">
        <v>189</v>
      </c>
      <c r="B344" s="12" t="s">
        <v>226</v>
      </c>
      <c r="C344" s="26">
        <v>5.6</v>
      </c>
      <c r="D344" s="34" t="s">
        <v>94</v>
      </c>
      <c r="E344" s="12" t="s">
        <v>192</v>
      </c>
      <c r="F344" s="22">
        <v>2850.0</v>
      </c>
      <c r="G344" s="12" t="s">
        <v>65</v>
      </c>
      <c r="H344" s="24"/>
      <c r="I344" s="24"/>
      <c r="J344" s="24">
        <v>3.44</v>
      </c>
      <c r="K344" s="24">
        <v>5.55</v>
      </c>
      <c r="L344" s="24">
        <v>10.13</v>
      </c>
      <c r="M344" s="24"/>
      <c r="N344" s="24">
        <v>13.26</v>
      </c>
      <c r="O344" s="24"/>
      <c r="P344" s="24"/>
      <c r="Q344" s="23"/>
      <c r="R344" s="12"/>
      <c r="S344" s="12"/>
      <c r="T344" s="12"/>
      <c r="U344" s="12"/>
      <c r="V344" s="12"/>
      <c r="W344" s="35">
        <v>2856.004</v>
      </c>
      <c r="X344" s="35">
        <v>53.733</v>
      </c>
      <c r="Y344" s="35">
        <v>31.494</v>
      </c>
      <c r="Z344" s="35">
        <v>0.633</v>
      </c>
      <c r="AA344" s="35">
        <v>25.15</v>
      </c>
      <c r="AB344" s="35">
        <v>0.058</v>
      </c>
      <c r="AC344" s="35">
        <v>2071.076</v>
      </c>
      <c r="AD344" s="35">
        <v>48.32</v>
      </c>
      <c r="AE344" s="35">
        <v>7.479</v>
      </c>
      <c r="AF344" s="35">
        <v>0.033</v>
      </c>
      <c r="AG344" s="36">
        <v>2070.025</v>
      </c>
      <c r="AH344" s="36">
        <v>40.33</v>
      </c>
      <c r="AI344" s="36">
        <v>47.233</v>
      </c>
      <c r="AJ344" s="36">
        <v>4.028</v>
      </c>
      <c r="AK344" s="36">
        <v>1956.654</v>
      </c>
      <c r="AL344" s="36">
        <v>39.585</v>
      </c>
      <c r="AM344" s="36">
        <v>2377.177</v>
      </c>
      <c r="AN344" s="36">
        <v>127.822</v>
      </c>
      <c r="AO344" s="36">
        <v>0.765</v>
      </c>
      <c r="AP344" s="36">
        <v>0.067</v>
      </c>
      <c r="AQ344" s="36">
        <v>1.133</v>
      </c>
      <c r="AR344" s="28"/>
      <c r="AS344" s="12"/>
      <c r="AT344" s="12"/>
      <c r="AU344" s="12">
        <f t="shared" si="125"/>
        <v>0.0006705653021</v>
      </c>
      <c r="AV344" s="12">
        <f t="shared" si="149"/>
        <v>10.47169811</v>
      </c>
      <c r="AW344" s="12">
        <f t="shared" si="147"/>
        <v>0.001164367816</v>
      </c>
      <c r="AX344" s="12"/>
      <c r="AY344" s="12">
        <f t="shared" si="150"/>
        <v>1.250943396</v>
      </c>
      <c r="AZ344" s="12"/>
      <c r="BA344" s="12"/>
      <c r="BB344" s="28"/>
      <c r="BC344" s="28"/>
      <c r="BD344" s="28"/>
      <c r="BE344" s="28"/>
      <c r="BF344" s="28"/>
      <c r="BG344" s="28"/>
      <c r="BH344" s="28"/>
    </row>
    <row r="345" ht="12.75" customHeight="1">
      <c r="A345" s="21" t="s">
        <v>189</v>
      </c>
      <c r="B345" s="12" t="s">
        <v>227</v>
      </c>
      <c r="C345" s="26">
        <v>5.7</v>
      </c>
      <c r="D345" s="34" t="s">
        <v>94</v>
      </c>
      <c r="E345" s="12" t="s">
        <v>192</v>
      </c>
      <c r="F345" s="22">
        <v>2850.0</v>
      </c>
      <c r="G345" s="12" t="s">
        <v>65</v>
      </c>
      <c r="H345" s="24"/>
      <c r="I345" s="24"/>
      <c r="J345" s="24">
        <v>3.8</v>
      </c>
      <c r="K345" s="24">
        <v>8.92</v>
      </c>
      <c r="L345" s="24">
        <v>10.14</v>
      </c>
      <c r="M345" s="24"/>
      <c r="N345" s="24">
        <v>17.19</v>
      </c>
      <c r="O345" s="24"/>
      <c r="P345" s="24"/>
      <c r="Q345" s="23"/>
      <c r="R345" s="12"/>
      <c r="S345" s="12"/>
      <c r="T345" s="12"/>
      <c r="U345" s="12"/>
      <c r="V345" s="12"/>
      <c r="W345" s="35">
        <v>2856.004</v>
      </c>
      <c r="X345" s="35">
        <v>53.733</v>
      </c>
      <c r="Y345" s="35">
        <v>31.494</v>
      </c>
      <c r="Z345" s="35">
        <v>0.633</v>
      </c>
      <c r="AA345" s="35">
        <v>25.15</v>
      </c>
      <c r="AB345" s="35">
        <v>0.058</v>
      </c>
      <c r="AC345" s="35">
        <v>2071.076</v>
      </c>
      <c r="AD345" s="35">
        <v>48.32</v>
      </c>
      <c r="AE345" s="35">
        <v>7.479</v>
      </c>
      <c r="AF345" s="35">
        <v>0.033</v>
      </c>
      <c r="AG345" s="36">
        <v>2070.025</v>
      </c>
      <c r="AH345" s="36">
        <v>40.33</v>
      </c>
      <c r="AI345" s="36">
        <v>47.233</v>
      </c>
      <c r="AJ345" s="36">
        <v>4.028</v>
      </c>
      <c r="AK345" s="36">
        <v>1956.654</v>
      </c>
      <c r="AL345" s="36">
        <v>39.585</v>
      </c>
      <c r="AM345" s="36">
        <v>2377.177</v>
      </c>
      <c r="AN345" s="36">
        <v>127.822</v>
      </c>
      <c r="AO345" s="36">
        <v>0.765</v>
      </c>
      <c r="AP345" s="36">
        <v>0.067</v>
      </c>
      <c r="AQ345" s="36">
        <v>1.133</v>
      </c>
      <c r="AR345" s="28"/>
      <c r="AS345" s="12"/>
      <c r="AT345" s="12"/>
      <c r="AU345" s="12">
        <f t="shared" si="125"/>
        <v>0.0007407407407</v>
      </c>
      <c r="AV345" s="12">
        <f t="shared" si="149"/>
        <v>16.83018868</v>
      </c>
      <c r="AW345" s="12">
        <f t="shared" si="147"/>
        <v>0.001165517241</v>
      </c>
      <c r="AX345" s="12"/>
      <c r="AY345" s="12">
        <f t="shared" si="150"/>
        <v>1.621698113</v>
      </c>
      <c r="AZ345" s="12"/>
      <c r="BA345" s="12"/>
      <c r="BB345" s="28"/>
      <c r="BC345" s="28"/>
      <c r="BD345" s="28"/>
      <c r="BE345" s="28"/>
      <c r="BF345" s="28"/>
      <c r="BG345" s="28"/>
      <c r="BH345" s="28"/>
    </row>
    <row r="346" ht="12.75" customHeight="1">
      <c r="A346" s="21" t="s">
        <v>189</v>
      </c>
      <c r="B346" s="12" t="s">
        <v>228</v>
      </c>
      <c r="C346" s="23" t="s">
        <v>191</v>
      </c>
      <c r="D346" s="34" t="s">
        <v>94</v>
      </c>
      <c r="E346" s="12" t="s">
        <v>192</v>
      </c>
      <c r="F346" s="22">
        <v>2850.0</v>
      </c>
      <c r="G346" s="12" t="s">
        <v>65</v>
      </c>
      <c r="H346" s="24"/>
      <c r="I346" s="24"/>
      <c r="J346" s="24">
        <v>3.53</v>
      </c>
      <c r="K346" s="24">
        <v>6.61</v>
      </c>
      <c r="L346" s="24">
        <v>10.12</v>
      </c>
      <c r="M346" s="24"/>
      <c r="N346" s="24">
        <v>14.59</v>
      </c>
      <c r="O346" s="24"/>
      <c r="P346" s="24"/>
      <c r="Q346" s="23"/>
      <c r="R346" s="12"/>
      <c r="S346" s="12"/>
      <c r="T346" s="12"/>
      <c r="U346" s="12"/>
      <c r="V346" s="12"/>
      <c r="W346" s="35">
        <v>2856.004</v>
      </c>
      <c r="X346" s="35">
        <v>53.733</v>
      </c>
      <c r="Y346" s="35">
        <v>31.494</v>
      </c>
      <c r="Z346" s="35">
        <v>0.633</v>
      </c>
      <c r="AA346" s="35">
        <v>25.15</v>
      </c>
      <c r="AB346" s="35">
        <v>0.058</v>
      </c>
      <c r="AC346" s="35">
        <v>2071.076</v>
      </c>
      <c r="AD346" s="35">
        <v>48.32</v>
      </c>
      <c r="AE346" s="35">
        <v>7.479</v>
      </c>
      <c r="AF346" s="35">
        <v>0.033</v>
      </c>
      <c r="AG346" s="36">
        <v>2070.025</v>
      </c>
      <c r="AH346" s="36">
        <v>40.33</v>
      </c>
      <c r="AI346" s="36">
        <v>47.233</v>
      </c>
      <c r="AJ346" s="36">
        <v>4.028</v>
      </c>
      <c r="AK346" s="36">
        <v>1956.654</v>
      </c>
      <c r="AL346" s="36">
        <v>39.585</v>
      </c>
      <c r="AM346" s="36">
        <v>2377.177</v>
      </c>
      <c r="AN346" s="36">
        <v>127.822</v>
      </c>
      <c r="AO346" s="36">
        <v>0.765</v>
      </c>
      <c r="AP346" s="36">
        <v>0.067</v>
      </c>
      <c r="AQ346" s="36">
        <v>1.133</v>
      </c>
      <c r="AR346" s="28"/>
      <c r="AS346" s="12"/>
      <c r="AT346" s="12"/>
      <c r="AU346" s="12">
        <f t="shared" si="125"/>
        <v>0.0006881091618</v>
      </c>
      <c r="AV346" s="12">
        <f t="shared" si="149"/>
        <v>12.47169811</v>
      </c>
      <c r="AW346" s="12">
        <f t="shared" si="147"/>
        <v>0.001163218391</v>
      </c>
      <c r="AX346" s="12"/>
      <c r="AY346" s="12">
        <f t="shared" si="150"/>
        <v>1.376415094</v>
      </c>
      <c r="AZ346" s="12"/>
      <c r="BA346" s="12"/>
      <c r="BB346" s="28"/>
      <c r="BC346" s="28"/>
      <c r="BD346" s="28"/>
      <c r="BE346" s="28"/>
      <c r="BF346" s="28"/>
      <c r="BG346" s="28"/>
      <c r="BH346" s="28"/>
    </row>
    <row r="347" ht="12.75" customHeight="1">
      <c r="A347" s="21" t="s">
        <v>189</v>
      </c>
      <c r="B347" s="12" t="s">
        <v>229</v>
      </c>
      <c r="C347" s="26">
        <v>0.8</v>
      </c>
      <c r="D347" s="34" t="s">
        <v>94</v>
      </c>
      <c r="E347" s="12" t="s">
        <v>192</v>
      </c>
      <c r="F347" s="22">
        <v>2850.0</v>
      </c>
      <c r="G347" s="12" t="s">
        <v>65</v>
      </c>
      <c r="H347" s="24"/>
      <c r="I347" s="24"/>
      <c r="J347" s="24">
        <v>4.33</v>
      </c>
      <c r="K347" s="24">
        <v>2.94</v>
      </c>
      <c r="L347" s="24">
        <v>9.21</v>
      </c>
      <c r="M347" s="24"/>
      <c r="N347" s="24">
        <v>13.68</v>
      </c>
      <c r="O347" s="24"/>
      <c r="P347" s="24"/>
      <c r="Q347" s="23"/>
      <c r="R347" s="12"/>
      <c r="S347" s="12"/>
      <c r="T347" s="12"/>
      <c r="U347" s="12"/>
      <c r="V347" s="12"/>
      <c r="W347" s="35">
        <v>2856.004</v>
      </c>
      <c r="X347" s="35">
        <v>53.733</v>
      </c>
      <c r="Y347" s="35">
        <v>31.494</v>
      </c>
      <c r="Z347" s="35">
        <v>0.633</v>
      </c>
      <c r="AA347" s="35">
        <v>25.15</v>
      </c>
      <c r="AB347" s="35">
        <v>0.058</v>
      </c>
      <c r="AC347" s="35">
        <v>2071.076</v>
      </c>
      <c r="AD347" s="35">
        <v>48.32</v>
      </c>
      <c r="AE347" s="35">
        <v>7.479</v>
      </c>
      <c r="AF347" s="35">
        <v>0.033</v>
      </c>
      <c r="AG347" s="36">
        <v>2070.025</v>
      </c>
      <c r="AH347" s="36">
        <v>40.33</v>
      </c>
      <c r="AI347" s="36">
        <v>47.233</v>
      </c>
      <c r="AJ347" s="36">
        <v>4.028</v>
      </c>
      <c r="AK347" s="36">
        <v>1956.654</v>
      </c>
      <c r="AL347" s="36">
        <v>39.585</v>
      </c>
      <c r="AM347" s="36">
        <v>2377.177</v>
      </c>
      <c r="AN347" s="36">
        <v>127.822</v>
      </c>
      <c r="AO347" s="36">
        <v>0.765</v>
      </c>
      <c r="AP347" s="36">
        <v>0.067</v>
      </c>
      <c r="AQ347" s="36">
        <v>1.133</v>
      </c>
      <c r="AR347" s="28"/>
      <c r="AS347" s="12"/>
      <c r="AT347" s="12"/>
      <c r="AU347" s="12">
        <f t="shared" si="125"/>
        <v>0.0008440545809</v>
      </c>
      <c r="AV347" s="12">
        <f t="shared" si="149"/>
        <v>5.547169811</v>
      </c>
      <c r="AW347" s="12">
        <f t="shared" si="147"/>
        <v>0.00105862069</v>
      </c>
      <c r="AX347" s="12"/>
      <c r="AY347" s="12">
        <f t="shared" si="150"/>
        <v>1.290566038</v>
      </c>
      <c r="AZ347" s="12"/>
      <c r="BA347" s="12"/>
      <c r="BB347" s="28"/>
      <c r="BC347" s="28"/>
      <c r="BD347" s="28"/>
      <c r="BE347" s="28"/>
      <c r="BF347" s="28"/>
      <c r="BG347" s="28"/>
      <c r="BH347" s="28"/>
    </row>
    <row r="348" ht="12.75" customHeight="1">
      <c r="A348" s="21" t="s">
        <v>189</v>
      </c>
      <c r="B348" s="12" t="s">
        <v>226</v>
      </c>
      <c r="C348" s="26">
        <v>5.6</v>
      </c>
      <c r="D348" s="34" t="s">
        <v>94</v>
      </c>
      <c r="E348" s="12" t="s">
        <v>192</v>
      </c>
      <c r="F348" s="22">
        <v>2850.0</v>
      </c>
      <c r="G348" s="12" t="s">
        <v>65</v>
      </c>
      <c r="H348" s="24"/>
      <c r="I348" s="24"/>
      <c r="J348" s="24">
        <v>3.94</v>
      </c>
      <c r="K348" s="24">
        <v>2.57</v>
      </c>
      <c r="L348" s="24">
        <v>9.08</v>
      </c>
      <c r="M348" s="24"/>
      <c r="N348" s="24">
        <v>11.41</v>
      </c>
      <c r="O348" s="24"/>
      <c r="P348" s="24"/>
      <c r="Q348" s="23"/>
      <c r="R348" s="12"/>
      <c r="S348" s="12"/>
      <c r="T348" s="12"/>
      <c r="U348" s="12"/>
      <c r="V348" s="12"/>
      <c r="W348" s="35">
        <v>2856.004</v>
      </c>
      <c r="X348" s="35">
        <v>53.733</v>
      </c>
      <c r="Y348" s="35">
        <v>31.494</v>
      </c>
      <c r="Z348" s="35">
        <v>0.633</v>
      </c>
      <c r="AA348" s="35">
        <v>25.15</v>
      </c>
      <c r="AB348" s="35">
        <v>0.058</v>
      </c>
      <c r="AC348" s="35">
        <v>2071.076</v>
      </c>
      <c r="AD348" s="35">
        <v>48.32</v>
      </c>
      <c r="AE348" s="35">
        <v>7.479</v>
      </c>
      <c r="AF348" s="35">
        <v>0.033</v>
      </c>
      <c r="AG348" s="36">
        <v>2070.025</v>
      </c>
      <c r="AH348" s="36">
        <v>40.33</v>
      </c>
      <c r="AI348" s="36">
        <v>47.233</v>
      </c>
      <c r="AJ348" s="36">
        <v>4.028</v>
      </c>
      <c r="AK348" s="36">
        <v>1956.654</v>
      </c>
      <c r="AL348" s="36">
        <v>39.585</v>
      </c>
      <c r="AM348" s="36">
        <v>2377.177</v>
      </c>
      <c r="AN348" s="36">
        <v>127.822</v>
      </c>
      <c r="AO348" s="36">
        <v>0.765</v>
      </c>
      <c r="AP348" s="36">
        <v>0.067</v>
      </c>
      <c r="AQ348" s="36">
        <v>1.133</v>
      </c>
      <c r="AR348" s="28"/>
      <c r="AS348" s="12"/>
      <c r="AT348" s="12"/>
      <c r="AU348" s="12">
        <f t="shared" si="125"/>
        <v>0.0007680311891</v>
      </c>
      <c r="AV348" s="12">
        <f t="shared" si="149"/>
        <v>4.849056604</v>
      </c>
      <c r="AW348" s="12">
        <f t="shared" si="147"/>
        <v>0.001043678161</v>
      </c>
      <c r="AX348" s="12"/>
      <c r="AY348" s="12">
        <f t="shared" si="150"/>
        <v>1.076415094</v>
      </c>
      <c r="AZ348" s="12"/>
      <c r="BA348" s="12"/>
      <c r="BB348" s="28"/>
      <c r="BC348" s="28"/>
      <c r="BD348" s="28"/>
      <c r="BE348" s="28"/>
      <c r="BF348" s="28"/>
      <c r="BG348" s="28"/>
      <c r="BH348" s="28"/>
    </row>
    <row r="349" ht="12.75" customHeight="1">
      <c r="A349" s="21" t="s">
        <v>189</v>
      </c>
      <c r="B349" s="12" t="s">
        <v>230</v>
      </c>
      <c r="C349" s="26">
        <v>3.5</v>
      </c>
      <c r="D349" s="34" t="s">
        <v>94</v>
      </c>
      <c r="E349" s="12" t="s">
        <v>192</v>
      </c>
      <c r="F349" s="22">
        <v>2850.0</v>
      </c>
      <c r="G349" s="12" t="s">
        <v>65</v>
      </c>
      <c r="H349" s="24"/>
      <c r="I349" s="24"/>
      <c r="J349" s="24">
        <v>4.25</v>
      </c>
      <c r="K349" s="24">
        <v>3.68</v>
      </c>
      <c r="L349" s="24">
        <v>9.28</v>
      </c>
      <c r="M349" s="24"/>
      <c r="N349" s="24">
        <v>14.1</v>
      </c>
      <c r="O349" s="24"/>
      <c r="P349" s="24"/>
      <c r="Q349" s="30">
        <v>24.99</v>
      </c>
      <c r="R349" s="22"/>
      <c r="S349" s="31">
        <v>8.57</v>
      </c>
      <c r="T349" s="31">
        <v>0.06</v>
      </c>
      <c r="U349" s="31">
        <v>1.09</v>
      </c>
      <c r="V349" s="31">
        <v>0.09</v>
      </c>
      <c r="W349" s="35">
        <v>2856.004</v>
      </c>
      <c r="X349" s="35">
        <v>53.733</v>
      </c>
      <c r="Y349" s="35">
        <v>31.494</v>
      </c>
      <c r="Z349" s="35">
        <v>0.633</v>
      </c>
      <c r="AA349" s="35">
        <v>25.15</v>
      </c>
      <c r="AB349" s="35">
        <v>0.058</v>
      </c>
      <c r="AC349" s="35">
        <v>2071.076</v>
      </c>
      <c r="AD349" s="35">
        <v>48.32</v>
      </c>
      <c r="AE349" s="35">
        <v>7.479</v>
      </c>
      <c r="AF349" s="35">
        <v>0.033</v>
      </c>
      <c r="AG349" s="36">
        <v>2070.025</v>
      </c>
      <c r="AH349" s="36">
        <v>40.33</v>
      </c>
      <c r="AI349" s="36">
        <v>47.233</v>
      </c>
      <c r="AJ349" s="36">
        <v>4.028</v>
      </c>
      <c r="AK349" s="36">
        <v>1956.654</v>
      </c>
      <c r="AL349" s="36">
        <v>39.585</v>
      </c>
      <c r="AM349" s="36">
        <v>2377.177</v>
      </c>
      <c r="AN349" s="36">
        <v>127.822</v>
      </c>
      <c r="AO349" s="36">
        <v>0.765</v>
      </c>
      <c r="AP349" s="36">
        <v>0.067</v>
      </c>
      <c r="AQ349" s="36">
        <v>1.133</v>
      </c>
      <c r="AR349" s="28"/>
      <c r="AS349" s="12"/>
      <c r="AT349" s="12"/>
      <c r="AU349" s="12">
        <f t="shared" si="125"/>
        <v>0.000828460039</v>
      </c>
      <c r="AV349" s="12">
        <f t="shared" si="149"/>
        <v>6.943396226</v>
      </c>
      <c r="AW349" s="12">
        <f t="shared" si="147"/>
        <v>0.001066666667</v>
      </c>
      <c r="AX349" s="12"/>
      <c r="AY349" s="12">
        <f t="shared" si="150"/>
        <v>1.330188679</v>
      </c>
      <c r="AZ349" s="12"/>
      <c r="BA349" s="12"/>
      <c r="BB349" s="28"/>
      <c r="BC349" s="28"/>
      <c r="BD349" s="28"/>
      <c r="BE349" s="28"/>
      <c r="BF349" s="28"/>
      <c r="BG349" s="28"/>
      <c r="BH349" s="28"/>
    </row>
    <row r="350" ht="12.75" customHeight="1">
      <c r="A350" s="21" t="s">
        <v>189</v>
      </c>
      <c r="B350" s="12" t="s">
        <v>187</v>
      </c>
      <c r="C350" s="26">
        <v>2.8</v>
      </c>
      <c r="D350" s="34" t="s">
        <v>94</v>
      </c>
      <c r="E350" s="12" t="s">
        <v>192</v>
      </c>
      <c r="F350" s="22">
        <v>2850.0</v>
      </c>
      <c r="G350" s="12" t="s">
        <v>65</v>
      </c>
      <c r="H350" s="24"/>
      <c r="I350" s="24"/>
      <c r="J350" s="24">
        <v>4.8</v>
      </c>
      <c r="K350" s="24">
        <v>8.14</v>
      </c>
      <c r="L350" s="24">
        <v>9.33</v>
      </c>
      <c r="M350" s="24"/>
      <c r="N350" s="24">
        <v>16.82</v>
      </c>
      <c r="O350" s="24"/>
      <c r="P350" s="24"/>
      <c r="Q350" s="23"/>
      <c r="R350" s="12"/>
      <c r="S350" s="12"/>
      <c r="T350" s="12"/>
      <c r="U350" s="12"/>
      <c r="V350" s="12"/>
      <c r="W350" s="35">
        <v>2856.004</v>
      </c>
      <c r="X350" s="35">
        <v>53.733</v>
      </c>
      <c r="Y350" s="35">
        <v>31.494</v>
      </c>
      <c r="Z350" s="35">
        <v>0.633</v>
      </c>
      <c r="AA350" s="35">
        <v>25.15</v>
      </c>
      <c r="AB350" s="35">
        <v>0.058</v>
      </c>
      <c r="AC350" s="35">
        <v>2071.076</v>
      </c>
      <c r="AD350" s="35">
        <v>48.32</v>
      </c>
      <c r="AE350" s="35">
        <v>7.479</v>
      </c>
      <c r="AF350" s="35">
        <v>0.033</v>
      </c>
      <c r="AG350" s="36">
        <v>2070.025</v>
      </c>
      <c r="AH350" s="36">
        <v>40.33</v>
      </c>
      <c r="AI350" s="36">
        <v>47.233</v>
      </c>
      <c r="AJ350" s="36">
        <v>4.028</v>
      </c>
      <c r="AK350" s="36">
        <v>1956.654</v>
      </c>
      <c r="AL350" s="36">
        <v>39.585</v>
      </c>
      <c r="AM350" s="36">
        <v>2377.177</v>
      </c>
      <c r="AN350" s="36">
        <v>127.822</v>
      </c>
      <c r="AO350" s="36">
        <v>0.765</v>
      </c>
      <c r="AP350" s="36">
        <v>0.067</v>
      </c>
      <c r="AQ350" s="36">
        <v>1.133</v>
      </c>
      <c r="AR350" s="28"/>
      <c r="AS350" s="12"/>
      <c r="AT350" s="12"/>
      <c r="AU350" s="12">
        <f t="shared" si="125"/>
        <v>0.0009356725146</v>
      </c>
      <c r="AV350" s="12">
        <f t="shared" si="149"/>
        <v>15.35849057</v>
      </c>
      <c r="AW350" s="12">
        <f t="shared" si="147"/>
        <v>0.001072413793</v>
      </c>
      <c r="AX350" s="12"/>
      <c r="AY350" s="12">
        <f t="shared" si="150"/>
        <v>1.586792453</v>
      </c>
      <c r="AZ350" s="12"/>
      <c r="BA350" s="12"/>
      <c r="BB350" s="28"/>
      <c r="BC350" s="28"/>
      <c r="BD350" s="28"/>
      <c r="BE350" s="28"/>
      <c r="BF350" s="28"/>
      <c r="BG350" s="28"/>
      <c r="BH350" s="28"/>
    </row>
    <row r="351" ht="12.75" customHeight="1">
      <c r="A351" s="21" t="s">
        <v>189</v>
      </c>
      <c r="B351" s="12" t="s">
        <v>227</v>
      </c>
      <c r="C351" s="26">
        <v>5.7</v>
      </c>
      <c r="D351" s="34" t="s">
        <v>94</v>
      </c>
      <c r="E351" s="12" t="s">
        <v>192</v>
      </c>
      <c r="F351" s="22">
        <v>2850.0</v>
      </c>
      <c r="G351" s="12" t="s">
        <v>65</v>
      </c>
      <c r="H351" s="24"/>
      <c r="I351" s="24"/>
      <c r="J351" s="24">
        <v>4.59</v>
      </c>
      <c r="K351" s="24">
        <v>3.17</v>
      </c>
      <c r="L351" s="24">
        <v>9.18</v>
      </c>
      <c r="M351" s="24"/>
      <c r="N351" s="24">
        <v>13.84</v>
      </c>
      <c r="O351" s="24"/>
      <c r="P351" s="24"/>
      <c r="Q351" s="23"/>
      <c r="R351" s="12"/>
      <c r="S351" s="12"/>
      <c r="T351" s="12"/>
      <c r="U351" s="12"/>
      <c r="V351" s="12"/>
      <c r="W351" s="35">
        <v>2856.004</v>
      </c>
      <c r="X351" s="35">
        <v>53.733</v>
      </c>
      <c r="Y351" s="35">
        <v>31.494</v>
      </c>
      <c r="Z351" s="35">
        <v>0.633</v>
      </c>
      <c r="AA351" s="35">
        <v>25.15</v>
      </c>
      <c r="AB351" s="35">
        <v>0.058</v>
      </c>
      <c r="AC351" s="35">
        <v>2071.076</v>
      </c>
      <c r="AD351" s="35">
        <v>48.32</v>
      </c>
      <c r="AE351" s="35">
        <v>7.479</v>
      </c>
      <c r="AF351" s="35">
        <v>0.033</v>
      </c>
      <c r="AG351" s="36">
        <v>2070.025</v>
      </c>
      <c r="AH351" s="36">
        <v>40.33</v>
      </c>
      <c r="AI351" s="36">
        <v>47.233</v>
      </c>
      <c r="AJ351" s="36">
        <v>4.028</v>
      </c>
      <c r="AK351" s="36">
        <v>1956.654</v>
      </c>
      <c r="AL351" s="36">
        <v>39.585</v>
      </c>
      <c r="AM351" s="36">
        <v>2377.177</v>
      </c>
      <c r="AN351" s="36">
        <v>127.822</v>
      </c>
      <c r="AO351" s="36">
        <v>0.765</v>
      </c>
      <c r="AP351" s="36">
        <v>0.067</v>
      </c>
      <c r="AQ351" s="36">
        <v>1.133</v>
      </c>
      <c r="AR351" s="28"/>
      <c r="AS351" s="12"/>
      <c r="AT351" s="12"/>
      <c r="AU351" s="12">
        <f t="shared" si="125"/>
        <v>0.0008947368421</v>
      </c>
      <c r="AV351" s="12">
        <f t="shared" si="149"/>
        <v>5.981132075</v>
      </c>
      <c r="AW351" s="12">
        <f t="shared" si="147"/>
        <v>0.001055172414</v>
      </c>
      <c r="AX351" s="12"/>
      <c r="AY351" s="12">
        <f t="shared" si="150"/>
        <v>1.305660377</v>
      </c>
      <c r="AZ351" s="12"/>
      <c r="BA351" s="12"/>
      <c r="BB351" s="28"/>
      <c r="BC351" s="28"/>
      <c r="BD351" s="28"/>
      <c r="BE351" s="28"/>
      <c r="BF351" s="28"/>
      <c r="BG351" s="28"/>
      <c r="BH351" s="28"/>
    </row>
    <row r="352" ht="12.75" customHeight="1">
      <c r="A352" s="21" t="s">
        <v>189</v>
      </c>
      <c r="B352" s="12" t="s">
        <v>231</v>
      </c>
      <c r="C352" s="26">
        <v>1.5</v>
      </c>
      <c r="D352" s="34" t="s">
        <v>94</v>
      </c>
      <c r="E352" s="12" t="s">
        <v>192</v>
      </c>
      <c r="F352" s="22">
        <v>2850.0</v>
      </c>
      <c r="G352" s="12" t="s">
        <v>65</v>
      </c>
      <c r="H352" s="24"/>
      <c r="I352" s="24"/>
      <c r="J352" s="24">
        <v>4.49</v>
      </c>
      <c r="K352" s="24">
        <v>2.23</v>
      </c>
      <c r="L352" s="24">
        <v>9.15</v>
      </c>
      <c r="M352" s="24"/>
      <c r="N352" s="24">
        <v>13.11</v>
      </c>
      <c r="O352" s="24"/>
      <c r="P352" s="24"/>
      <c r="Q352" s="30">
        <v>25.43</v>
      </c>
      <c r="R352" s="22"/>
      <c r="S352" s="31">
        <v>8.6</v>
      </c>
      <c r="T352" s="31">
        <v>0.06</v>
      </c>
      <c r="U352" s="31">
        <v>1.12</v>
      </c>
      <c r="V352" s="31">
        <v>0.09</v>
      </c>
      <c r="W352" s="35">
        <v>2856.004</v>
      </c>
      <c r="X352" s="35">
        <v>53.733</v>
      </c>
      <c r="Y352" s="35">
        <v>31.494</v>
      </c>
      <c r="Z352" s="35">
        <v>0.633</v>
      </c>
      <c r="AA352" s="35">
        <v>25.15</v>
      </c>
      <c r="AB352" s="35">
        <v>0.058</v>
      </c>
      <c r="AC352" s="35">
        <v>2071.076</v>
      </c>
      <c r="AD352" s="35">
        <v>48.32</v>
      </c>
      <c r="AE352" s="35">
        <v>7.479</v>
      </c>
      <c r="AF352" s="35">
        <v>0.033</v>
      </c>
      <c r="AG352" s="36">
        <v>2070.025</v>
      </c>
      <c r="AH352" s="36">
        <v>40.33</v>
      </c>
      <c r="AI352" s="36">
        <v>47.233</v>
      </c>
      <c r="AJ352" s="36">
        <v>4.028</v>
      </c>
      <c r="AK352" s="36">
        <v>1956.654</v>
      </c>
      <c r="AL352" s="36">
        <v>39.585</v>
      </c>
      <c r="AM352" s="36">
        <v>2377.177</v>
      </c>
      <c r="AN352" s="36">
        <v>127.822</v>
      </c>
      <c r="AO352" s="36">
        <v>0.765</v>
      </c>
      <c r="AP352" s="36">
        <v>0.067</v>
      </c>
      <c r="AQ352" s="36">
        <v>1.133</v>
      </c>
      <c r="AR352" s="28"/>
      <c r="AS352" s="12"/>
      <c r="AT352" s="12"/>
      <c r="AU352" s="12">
        <f t="shared" si="125"/>
        <v>0.0008752436647</v>
      </c>
      <c r="AV352" s="12">
        <f t="shared" si="149"/>
        <v>4.20754717</v>
      </c>
      <c r="AW352" s="12">
        <f t="shared" si="147"/>
        <v>0.001051724138</v>
      </c>
      <c r="AX352" s="12"/>
      <c r="AY352" s="12">
        <f t="shared" si="150"/>
        <v>1.236792453</v>
      </c>
      <c r="AZ352" s="12"/>
      <c r="BA352" s="12"/>
      <c r="BB352" s="28"/>
      <c r="BC352" s="28"/>
      <c r="BD352" s="28"/>
      <c r="BE352" s="28"/>
      <c r="BF352" s="28"/>
      <c r="BG352" s="28"/>
      <c r="BH352" s="28"/>
    </row>
    <row r="353" ht="12.75" customHeight="1">
      <c r="A353" s="21" t="s">
        <v>189</v>
      </c>
      <c r="B353" s="12" t="s">
        <v>188</v>
      </c>
      <c r="C353" s="26">
        <v>4.5</v>
      </c>
      <c r="D353" s="34" t="s">
        <v>94</v>
      </c>
      <c r="E353" s="12" t="s">
        <v>192</v>
      </c>
      <c r="F353" s="22">
        <v>2850.0</v>
      </c>
      <c r="G353" s="12" t="s">
        <v>65</v>
      </c>
      <c r="H353" s="24"/>
      <c r="I353" s="24"/>
      <c r="J353" s="24">
        <v>4.44</v>
      </c>
      <c r="K353" s="24">
        <v>4.13</v>
      </c>
      <c r="L353" s="24">
        <v>9.73</v>
      </c>
      <c r="M353" s="24"/>
      <c r="N353" s="24">
        <v>19.71</v>
      </c>
      <c r="O353" s="24"/>
      <c r="P353" s="24"/>
      <c r="Q353" s="26">
        <v>24.35</v>
      </c>
      <c r="R353" s="22"/>
      <c r="S353" s="31">
        <v>8.53</v>
      </c>
      <c r="T353" s="31">
        <v>0.07</v>
      </c>
      <c r="U353" s="31">
        <v>1.05</v>
      </c>
      <c r="V353" s="31">
        <v>0.09</v>
      </c>
      <c r="W353" s="35">
        <v>2856.004</v>
      </c>
      <c r="X353" s="35">
        <v>53.733</v>
      </c>
      <c r="Y353" s="35">
        <v>31.494</v>
      </c>
      <c r="Z353" s="35">
        <v>0.633</v>
      </c>
      <c r="AA353" s="35">
        <v>25.15</v>
      </c>
      <c r="AB353" s="35">
        <v>0.058</v>
      </c>
      <c r="AC353" s="35">
        <v>2071.076</v>
      </c>
      <c r="AD353" s="35">
        <v>48.32</v>
      </c>
      <c r="AE353" s="35">
        <v>7.479</v>
      </c>
      <c r="AF353" s="35">
        <v>0.033</v>
      </c>
      <c r="AG353" s="36">
        <v>2070.025</v>
      </c>
      <c r="AH353" s="36">
        <v>40.33</v>
      </c>
      <c r="AI353" s="36">
        <v>47.233</v>
      </c>
      <c r="AJ353" s="36">
        <v>4.028</v>
      </c>
      <c r="AK353" s="36">
        <v>1956.654</v>
      </c>
      <c r="AL353" s="36">
        <v>39.585</v>
      </c>
      <c r="AM353" s="36">
        <v>2377.177</v>
      </c>
      <c r="AN353" s="36">
        <v>127.822</v>
      </c>
      <c r="AO353" s="36">
        <v>0.765</v>
      </c>
      <c r="AP353" s="36">
        <v>0.067</v>
      </c>
      <c r="AQ353" s="36">
        <v>1.133</v>
      </c>
      <c r="AR353" s="28"/>
      <c r="AS353" s="12"/>
      <c r="AT353" s="12"/>
      <c r="AU353" s="12">
        <f t="shared" si="125"/>
        <v>0.000865497076</v>
      </c>
      <c r="AV353" s="12">
        <f t="shared" si="149"/>
        <v>7.79245283</v>
      </c>
      <c r="AW353" s="12">
        <f t="shared" si="147"/>
        <v>0.001118390805</v>
      </c>
      <c r="AX353" s="12"/>
      <c r="AY353" s="12">
        <f t="shared" si="150"/>
        <v>1.859433962</v>
      </c>
      <c r="AZ353" s="12"/>
      <c r="BA353" s="12"/>
      <c r="BB353" s="28"/>
      <c r="BC353" s="28"/>
      <c r="BD353" s="28"/>
      <c r="BE353" s="28"/>
      <c r="BF353" s="28"/>
      <c r="BG353" s="28"/>
      <c r="BH353" s="28"/>
    </row>
    <row r="354" ht="12.75" customHeight="1">
      <c r="A354" s="21" t="s">
        <v>189</v>
      </c>
      <c r="B354" s="12" t="s">
        <v>232</v>
      </c>
      <c r="C354" s="26">
        <v>3.7</v>
      </c>
      <c r="D354" s="34" t="s">
        <v>94</v>
      </c>
      <c r="E354" s="12" t="s">
        <v>192</v>
      </c>
      <c r="F354" s="22">
        <v>2850.0</v>
      </c>
      <c r="G354" s="12" t="s">
        <v>65</v>
      </c>
      <c r="H354" s="24"/>
      <c r="I354" s="24"/>
      <c r="J354" s="24">
        <v>4.37</v>
      </c>
      <c r="K354" s="24">
        <v>3.23</v>
      </c>
      <c r="L354" s="24">
        <v>9.19</v>
      </c>
      <c r="M354" s="24"/>
      <c r="N354" s="24">
        <v>11.47</v>
      </c>
      <c r="O354" s="24"/>
      <c r="P354" s="24"/>
      <c r="Q354" s="23"/>
      <c r="R354" s="12"/>
      <c r="S354" s="12"/>
      <c r="T354" s="12"/>
      <c r="U354" s="12"/>
      <c r="V354" s="12"/>
      <c r="W354" s="35">
        <v>2856.004</v>
      </c>
      <c r="X354" s="35">
        <v>53.733</v>
      </c>
      <c r="Y354" s="35">
        <v>31.494</v>
      </c>
      <c r="Z354" s="35">
        <v>0.633</v>
      </c>
      <c r="AA354" s="35">
        <v>25.15</v>
      </c>
      <c r="AB354" s="35">
        <v>0.058</v>
      </c>
      <c r="AC354" s="35">
        <v>2071.076</v>
      </c>
      <c r="AD354" s="35">
        <v>48.32</v>
      </c>
      <c r="AE354" s="35">
        <v>7.479</v>
      </c>
      <c r="AF354" s="35">
        <v>0.033</v>
      </c>
      <c r="AG354" s="36">
        <v>2070.025</v>
      </c>
      <c r="AH354" s="36">
        <v>40.33</v>
      </c>
      <c r="AI354" s="36">
        <v>47.233</v>
      </c>
      <c r="AJ354" s="36">
        <v>4.028</v>
      </c>
      <c r="AK354" s="36">
        <v>1956.654</v>
      </c>
      <c r="AL354" s="36">
        <v>39.585</v>
      </c>
      <c r="AM354" s="36">
        <v>2377.177</v>
      </c>
      <c r="AN354" s="36">
        <v>127.822</v>
      </c>
      <c r="AO354" s="36">
        <v>0.765</v>
      </c>
      <c r="AP354" s="36">
        <v>0.067</v>
      </c>
      <c r="AQ354" s="36">
        <v>1.133</v>
      </c>
      <c r="AR354" s="28"/>
      <c r="AS354" s="12"/>
      <c r="AT354" s="12"/>
      <c r="AU354" s="12">
        <f t="shared" si="125"/>
        <v>0.0008518518519</v>
      </c>
      <c r="AV354" s="12">
        <f t="shared" si="149"/>
        <v>6.094339623</v>
      </c>
      <c r="AW354" s="12">
        <f t="shared" si="147"/>
        <v>0.001056321839</v>
      </c>
      <c r="AX354" s="12"/>
      <c r="AY354" s="12">
        <f t="shared" si="150"/>
        <v>1.082075472</v>
      </c>
      <c r="AZ354" s="12"/>
      <c r="BA354" s="12"/>
      <c r="BB354" s="28"/>
      <c r="BC354" s="28"/>
      <c r="BD354" s="28"/>
      <c r="BE354" s="28"/>
      <c r="BF354" s="28"/>
      <c r="BG354" s="28"/>
      <c r="BH354" s="28"/>
    </row>
    <row r="355" ht="12.75" customHeight="1">
      <c r="A355" s="21" t="s">
        <v>189</v>
      </c>
      <c r="B355" s="12" t="s">
        <v>233</v>
      </c>
      <c r="C355" s="26">
        <v>6.0</v>
      </c>
      <c r="D355" s="34" t="s">
        <v>94</v>
      </c>
      <c r="E355" s="12" t="s">
        <v>192</v>
      </c>
      <c r="F355" s="22">
        <v>2850.0</v>
      </c>
      <c r="G355" s="12" t="s">
        <v>65</v>
      </c>
      <c r="H355" s="24"/>
      <c r="I355" s="24"/>
      <c r="J355" s="24">
        <v>4.32</v>
      </c>
      <c r="K355" s="24">
        <v>3.14</v>
      </c>
      <c r="L355" s="24">
        <v>9.88</v>
      </c>
      <c r="M355" s="24"/>
      <c r="N355" s="24">
        <v>16.53</v>
      </c>
      <c r="O355" s="24"/>
      <c r="P355" s="24"/>
      <c r="Q355" s="23"/>
      <c r="R355" s="12"/>
      <c r="S355" s="12"/>
      <c r="T355" s="12"/>
      <c r="U355" s="12"/>
      <c r="V355" s="12"/>
      <c r="W355" s="35">
        <v>2856.004</v>
      </c>
      <c r="X355" s="35">
        <v>53.733</v>
      </c>
      <c r="Y355" s="35">
        <v>31.494</v>
      </c>
      <c r="Z355" s="35">
        <v>0.633</v>
      </c>
      <c r="AA355" s="35">
        <v>25.15</v>
      </c>
      <c r="AB355" s="35">
        <v>0.058</v>
      </c>
      <c r="AC355" s="35">
        <v>2071.076</v>
      </c>
      <c r="AD355" s="35">
        <v>48.32</v>
      </c>
      <c r="AE355" s="35">
        <v>7.479</v>
      </c>
      <c r="AF355" s="35">
        <v>0.033</v>
      </c>
      <c r="AG355" s="36">
        <v>2070.025</v>
      </c>
      <c r="AH355" s="36">
        <v>40.33</v>
      </c>
      <c r="AI355" s="36">
        <v>47.233</v>
      </c>
      <c r="AJ355" s="36">
        <v>4.028</v>
      </c>
      <c r="AK355" s="36">
        <v>1956.654</v>
      </c>
      <c r="AL355" s="36">
        <v>39.585</v>
      </c>
      <c r="AM355" s="36">
        <v>2377.177</v>
      </c>
      <c r="AN355" s="36">
        <v>127.822</v>
      </c>
      <c r="AO355" s="36">
        <v>0.765</v>
      </c>
      <c r="AP355" s="36">
        <v>0.067</v>
      </c>
      <c r="AQ355" s="36">
        <v>1.133</v>
      </c>
      <c r="AR355" s="28"/>
      <c r="AS355" s="12"/>
      <c r="AT355" s="12"/>
      <c r="AU355" s="12">
        <f t="shared" si="125"/>
        <v>0.0008421052632</v>
      </c>
      <c r="AV355" s="12">
        <f t="shared" si="149"/>
        <v>5.924528302</v>
      </c>
      <c r="AW355" s="12">
        <f t="shared" si="147"/>
        <v>0.001135632184</v>
      </c>
      <c r="AX355" s="12"/>
      <c r="AY355" s="12">
        <f t="shared" si="150"/>
        <v>1.559433962</v>
      </c>
      <c r="AZ355" s="12"/>
      <c r="BA355" s="12"/>
      <c r="BB355" s="28"/>
      <c r="BC355" s="28"/>
      <c r="BD355" s="28"/>
      <c r="BE355" s="28"/>
      <c r="BF355" s="28"/>
      <c r="BG355" s="28"/>
      <c r="BH355" s="28"/>
    </row>
    <row r="356" ht="12.75" customHeight="1">
      <c r="A356" s="21" t="s">
        <v>189</v>
      </c>
      <c r="B356" s="12" t="s">
        <v>186</v>
      </c>
      <c r="C356" s="26">
        <v>5.2</v>
      </c>
      <c r="D356" s="34" t="s">
        <v>94</v>
      </c>
      <c r="E356" s="12" t="s">
        <v>192</v>
      </c>
      <c r="F356" s="22">
        <v>2850.0</v>
      </c>
      <c r="G356" s="12" t="s">
        <v>65</v>
      </c>
      <c r="H356" s="24"/>
      <c r="I356" s="24"/>
      <c r="J356" s="24">
        <v>4.27</v>
      </c>
      <c r="K356" s="24">
        <v>2.51</v>
      </c>
      <c r="L356" s="24">
        <v>9.81</v>
      </c>
      <c r="M356" s="24"/>
      <c r="N356" s="24">
        <v>16.46</v>
      </c>
      <c r="O356" s="24"/>
      <c r="P356" s="24"/>
      <c r="Q356" s="23"/>
      <c r="R356" s="12"/>
      <c r="S356" s="12"/>
      <c r="T356" s="12"/>
      <c r="U356" s="12"/>
      <c r="V356" s="12"/>
      <c r="W356" s="35">
        <v>2856.004</v>
      </c>
      <c r="X356" s="35">
        <v>53.733</v>
      </c>
      <c r="Y356" s="35">
        <v>31.494</v>
      </c>
      <c r="Z356" s="35">
        <v>0.633</v>
      </c>
      <c r="AA356" s="35">
        <v>25.15</v>
      </c>
      <c r="AB356" s="35">
        <v>0.058</v>
      </c>
      <c r="AC356" s="35">
        <v>2071.076</v>
      </c>
      <c r="AD356" s="35">
        <v>48.32</v>
      </c>
      <c r="AE356" s="35">
        <v>7.479</v>
      </c>
      <c r="AF356" s="35">
        <v>0.033</v>
      </c>
      <c r="AG356" s="36">
        <v>2070.025</v>
      </c>
      <c r="AH356" s="36">
        <v>40.33</v>
      </c>
      <c r="AI356" s="36">
        <v>47.233</v>
      </c>
      <c r="AJ356" s="36">
        <v>4.028</v>
      </c>
      <c r="AK356" s="36">
        <v>1956.654</v>
      </c>
      <c r="AL356" s="36">
        <v>39.585</v>
      </c>
      <c r="AM356" s="36">
        <v>2377.177</v>
      </c>
      <c r="AN356" s="36">
        <v>127.822</v>
      </c>
      <c r="AO356" s="36">
        <v>0.765</v>
      </c>
      <c r="AP356" s="36">
        <v>0.067</v>
      </c>
      <c r="AQ356" s="36">
        <v>1.133</v>
      </c>
      <c r="AR356" s="28"/>
      <c r="AS356" s="12"/>
      <c r="AT356" s="12"/>
      <c r="AU356" s="12">
        <f t="shared" si="125"/>
        <v>0.0008323586745</v>
      </c>
      <c r="AV356" s="12">
        <f t="shared" si="149"/>
        <v>4.735849057</v>
      </c>
      <c r="AW356" s="12">
        <f t="shared" si="147"/>
        <v>0.001127586207</v>
      </c>
      <c r="AX356" s="12"/>
      <c r="AY356" s="12">
        <f t="shared" si="150"/>
        <v>1.552830189</v>
      </c>
      <c r="AZ356" s="12"/>
      <c r="BA356" s="12"/>
      <c r="BB356" s="28"/>
      <c r="BC356" s="28"/>
      <c r="BD356" s="28"/>
      <c r="BE356" s="28"/>
      <c r="BF356" s="28"/>
      <c r="BG356" s="28"/>
      <c r="BH356" s="28"/>
    </row>
    <row r="357" ht="12.75" customHeight="1">
      <c r="A357" s="21" t="s">
        <v>189</v>
      </c>
      <c r="B357" s="12" t="s">
        <v>234</v>
      </c>
      <c r="C357" s="26">
        <v>4.4</v>
      </c>
      <c r="D357" s="34" t="s">
        <v>94</v>
      </c>
      <c r="E357" s="12" t="s">
        <v>192</v>
      </c>
      <c r="F357" s="22">
        <v>2850.0</v>
      </c>
      <c r="G357" s="12" t="s">
        <v>65</v>
      </c>
      <c r="H357" s="24"/>
      <c r="I357" s="24"/>
      <c r="J357" s="24">
        <v>4.26</v>
      </c>
      <c r="K357" s="24">
        <v>1.9</v>
      </c>
      <c r="L357" s="24">
        <v>9.04</v>
      </c>
      <c r="M357" s="24"/>
      <c r="N357" s="24">
        <v>14.1</v>
      </c>
      <c r="O357" s="24"/>
      <c r="P357" s="24"/>
      <c r="Q357" s="23"/>
      <c r="R357" s="12"/>
      <c r="S357" s="12"/>
      <c r="T357" s="12"/>
      <c r="U357" s="12"/>
      <c r="V357" s="12"/>
      <c r="W357" s="35">
        <v>2856.004</v>
      </c>
      <c r="X357" s="35">
        <v>53.733</v>
      </c>
      <c r="Y357" s="35">
        <v>31.494</v>
      </c>
      <c r="Z357" s="35">
        <v>0.633</v>
      </c>
      <c r="AA357" s="35">
        <v>25.15</v>
      </c>
      <c r="AB357" s="35">
        <v>0.058</v>
      </c>
      <c r="AC357" s="35">
        <v>2071.076</v>
      </c>
      <c r="AD357" s="35">
        <v>48.32</v>
      </c>
      <c r="AE357" s="35">
        <v>7.479</v>
      </c>
      <c r="AF357" s="35">
        <v>0.033</v>
      </c>
      <c r="AG357" s="36">
        <v>2070.025</v>
      </c>
      <c r="AH357" s="36">
        <v>40.33</v>
      </c>
      <c r="AI357" s="36">
        <v>47.233</v>
      </c>
      <c r="AJ357" s="36">
        <v>4.028</v>
      </c>
      <c r="AK357" s="36">
        <v>1956.654</v>
      </c>
      <c r="AL357" s="36">
        <v>39.585</v>
      </c>
      <c r="AM357" s="36">
        <v>2377.177</v>
      </c>
      <c r="AN357" s="36">
        <v>127.822</v>
      </c>
      <c r="AO357" s="36">
        <v>0.765</v>
      </c>
      <c r="AP357" s="36">
        <v>0.067</v>
      </c>
      <c r="AQ357" s="36">
        <v>1.133</v>
      </c>
      <c r="AR357" s="28"/>
      <c r="AS357" s="12"/>
      <c r="AT357" s="12"/>
      <c r="AU357" s="12">
        <f t="shared" si="125"/>
        <v>0.0008304093567</v>
      </c>
      <c r="AV357" s="12">
        <f t="shared" si="149"/>
        <v>3.58490566</v>
      </c>
      <c r="AW357" s="12">
        <f t="shared" si="147"/>
        <v>0.00103908046</v>
      </c>
      <c r="AX357" s="12"/>
      <c r="AY357" s="12">
        <f t="shared" si="150"/>
        <v>1.330188679</v>
      </c>
      <c r="AZ357" s="12"/>
      <c r="BA357" s="12"/>
      <c r="BB357" s="28"/>
      <c r="BC357" s="28"/>
      <c r="BD357" s="28"/>
      <c r="BE357" s="28"/>
      <c r="BF357" s="28"/>
      <c r="BG357" s="28"/>
      <c r="BH357" s="28"/>
    </row>
    <row r="358" ht="12.75" customHeight="1">
      <c r="A358" s="21" t="s">
        <v>189</v>
      </c>
      <c r="B358" s="12" t="s">
        <v>235</v>
      </c>
      <c r="C358" s="26">
        <v>2.6</v>
      </c>
      <c r="D358" s="34" t="s">
        <v>94</v>
      </c>
      <c r="E358" s="12" t="s">
        <v>192</v>
      </c>
      <c r="F358" s="22">
        <v>2850.0</v>
      </c>
      <c r="G358" s="12" t="s">
        <v>65</v>
      </c>
      <c r="H358" s="24"/>
      <c r="I358" s="24"/>
      <c r="J358" s="24">
        <v>3.78</v>
      </c>
      <c r="K358" s="29"/>
      <c r="L358" s="24">
        <v>10.14</v>
      </c>
      <c r="M358" s="24"/>
      <c r="N358" s="24">
        <v>13.0</v>
      </c>
      <c r="O358" s="24"/>
      <c r="P358" s="24"/>
      <c r="Q358" s="23"/>
      <c r="R358" s="12"/>
      <c r="S358" s="12"/>
      <c r="T358" s="12"/>
      <c r="U358" s="12"/>
      <c r="V358" s="12"/>
      <c r="W358" s="35">
        <v>2856.004</v>
      </c>
      <c r="X358" s="35">
        <v>53.733</v>
      </c>
      <c r="Y358" s="35">
        <v>31.494</v>
      </c>
      <c r="Z358" s="35">
        <v>0.633</v>
      </c>
      <c r="AA358" s="35">
        <v>25.15</v>
      </c>
      <c r="AB358" s="35">
        <v>0.058</v>
      </c>
      <c r="AC358" s="35">
        <v>2071.076</v>
      </c>
      <c r="AD358" s="35">
        <v>48.32</v>
      </c>
      <c r="AE358" s="35">
        <v>7.479</v>
      </c>
      <c r="AF358" s="35">
        <v>0.033</v>
      </c>
      <c r="AG358" s="36">
        <v>2070.025</v>
      </c>
      <c r="AH358" s="36">
        <v>40.33</v>
      </c>
      <c r="AI358" s="36">
        <v>47.233</v>
      </c>
      <c r="AJ358" s="36">
        <v>4.028</v>
      </c>
      <c r="AK358" s="36">
        <v>1956.654</v>
      </c>
      <c r="AL358" s="36">
        <v>39.585</v>
      </c>
      <c r="AM358" s="36">
        <v>2377.177</v>
      </c>
      <c r="AN358" s="36">
        <v>127.822</v>
      </c>
      <c r="AO358" s="36">
        <v>0.765</v>
      </c>
      <c r="AP358" s="36">
        <v>0.067</v>
      </c>
      <c r="AQ358" s="36">
        <v>1.133</v>
      </c>
      <c r="AR358" s="28"/>
      <c r="AS358" s="12"/>
      <c r="AT358" s="12"/>
      <c r="AU358" s="12">
        <f t="shared" si="125"/>
        <v>0.0007368421053</v>
      </c>
      <c r="AV358" s="12"/>
      <c r="AW358" s="12">
        <f t="shared" si="147"/>
        <v>0.001165517241</v>
      </c>
      <c r="AX358" s="12"/>
      <c r="AY358" s="12">
        <f t="shared" si="150"/>
        <v>1.226415094</v>
      </c>
      <c r="AZ358" s="12"/>
      <c r="BA358" s="12"/>
      <c r="BB358" s="28"/>
      <c r="BC358" s="28"/>
      <c r="BD358" s="28"/>
      <c r="BE358" s="28"/>
      <c r="BF358" s="28"/>
      <c r="BG358" s="28"/>
      <c r="BH358" s="28"/>
    </row>
    <row r="359" ht="12.75" customHeight="1">
      <c r="A359" s="21" t="s">
        <v>189</v>
      </c>
      <c r="B359" s="12" t="s">
        <v>236</v>
      </c>
      <c r="C359" s="26">
        <v>2.7</v>
      </c>
      <c r="D359" s="34" t="s">
        <v>94</v>
      </c>
      <c r="E359" s="12" t="s">
        <v>192</v>
      </c>
      <c r="F359" s="22">
        <v>2850.0</v>
      </c>
      <c r="G359" s="12" t="s">
        <v>65</v>
      </c>
      <c r="H359" s="24"/>
      <c r="I359" s="24"/>
      <c r="J359" s="24">
        <v>4.63</v>
      </c>
      <c r="K359" s="24">
        <v>3.55</v>
      </c>
      <c r="L359" s="24">
        <v>9.27</v>
      </c>
      <c r="M359" s="24"/>
      <c r="N359" s="24">
        <v>20.16</v>
      </c>
      <c r="O359" s="24"/>
      <c r="P359" s="24"/>
      <c r="Q359" s="23"/>
      <c r="R359" s="12"/>
      <c r="S359" s="12"/>
      <c r="T359" s="12"/>
      <c r="U359" s="12"/>
      <c r="V359" s="12"/>
      <c r="W359" s="35">
        <v>2856.004</v>
      </c>
      <c r="X359" s="35">
        <v>53.733</v>
      </c>
      <c r="Y359" s="35">
        <v>31.494</v>
      </c>
      <c r="Z359" s="35">
        <v>0.633</v>
      </c>
      <c r="AA359" s="35">
        <v>25.15</v>
      </c>
      <c r="AB359" s="35">
        <v>0.058</v>
      </c>
      <c r="AC359" s="35">
        <v>2071.076</v>
      </c>
      <c r="AD359" s="35">
        <v>48.32</v>
      </c>
      <c r="AE359" s="35">
        <v>7.479</v>
      </c>
      <c r="AF359" s="35">
        <v>0.033</v>
      </c>
      <c r="AG359" s="36">
        <v>2070.025</v>
      </c>
      <c r="AH359" s="36">
        <v>40.33</v>
      </c>
      <c r="AI359" s="36">
        <v>47.233</v>
      </c>
      <c r="AJ359" s="36">
        <v>4.028</v>
      </c>
      <c r="AK359" s="36">
        <v>1956.654</v>
      </c>
      <c r="AL359" s="36">
        <v>39.585</v>
      </c>
      <c r="AM359" s="36">
        <v>2377.177</v>
      </c>
      <c r="AN359" s="36">
        <v>127.822</v>
      </c>
      <c r="AO359" s="36">
        <v>0.765</v>
      </c>
      <c r="AP359" s="36">
        <v>0.067</v>
      </c>
      <c r="AQ359" s="36">
        <v>1.133</v>
      </c>
      <c r="AR359" s="28"/>
      <c r="AS359" s="12"/>
      <c r="AT359" s="12"/>
      <c r="AU359" s="12">
        <f t="shared" si="125"/>
        <v>0.0009025341131</v>
      </c>
      <c r="AV359" s="12">
        <f t="shared" ref="AV359:AV360" si="151">K359/0.53</f>
        <v>6.698113208</v>
      </c>
      <c r="AW359" s="12">
        <f t="shared" si="147"/>
        <v>0.001065517241</v>
      </c>
      <c r="AX359" s="12"/>
      <c r="AY359" s="12">
        <f t="shared" si="150"/>
        <v>1.901886792</v>
      </c>
      <c r="AZ359" s="12"/>
      <c r="BA359" s="12"/>
      <c r="BB359" s="28"/>
      <c r="BC359" s="28"/>
      <c r="BD359" s="28"/>
      <c r="BE359" s="28"/>
      <c r="BF359" s="28"/>
      <c r="BG359" s="28"/>
      <c r="BH359" s="28"/>
    </row>
    <row r="360" ht="12.75" customHeight="1">
      <c r="A360" s="21" t="s">
        <v>189</v>
      </c>
      <c r="B360" s="12" t="s">
        <v>237</v>
      </c>
      <c r="C360" s="26">
        <v>6.3</v>
      </c>
      <c r="D360" s="34" t="s">
        <v>94</v>
      </c>
      <c r="E360" s="12" t="s">
        <v>192</v>
      </c>
      <c r="F360" s="22">
        <v>2850.0</v>
      </c>
      <c r="G360" s="12" t="s">
        <v>65</v>
      </c>
      <c r="H360" s="24"/>
      <c r="I360" s="24"/>
      <c r="J360" s="24">
        <v>4.21</v>
      </c>
      <c r="K360" s="24">
        <v>2.67</v>
      </c>
      <c r="L360" s="24">
        <v>9.7</v>
      </c>
      <c r="M360" s="24"/>
      <c r="N360" s="24">
        <v>15.02</v>
      </c>
      <c r="O360" s="24"/>
      <c r="P360" s="24"/>
      <c r="Q360" s="23"/>
      <c r="R360" s="12"/>
      <c r="S360" s="12"/>
      <c r="T360" s="12"/>
      <c r="U360" s="12"/>
      <c r="V360" s="12"/>
      <c r="W360" s="35">
        <v>2856.004</v>
      </c>
      <c r="X360" s="35">
        <v>53.733</v>
      </c>
      <c r="Y360" s="35">
        <v>31.494</v>
      </c>
      <c r="Z360" s="35">
        <v>0.633</v>
      </c>
      <c r="AA360" s="35">
        <v>25.15</v>
      </c>
      <c r="AB360" s="35">
        <v>0.058</v>
      </c>
      <c r="AC360" s="35">
        <v>2071.076</v>
      </c>
      <c r="AD360" s="35">
        <v>48.32</v>
      </c>
      <c r="AE360" s="35">
        <v>7.479</v>
      </c>
      <c r="AF360" s="35">
        <v>0.033</v>
      </c>
      <c r="AG360" s="36">
        <v>2070.025</v>
      </c>
      <c r="AH360" s="36">
        <v>40.33</v>
      </c>
      <c r="AI360" s="36">
        <v>47.233</v>
      </c>
      <c r="AJ360" s="36">
        <v>4.028</v>
      </c>
      <c r="AK360" s="36">
        <v>1956.654</v>
      </c>
      <c r="AL360" s="36">
        <v>39.585</v>
      </c>
      <c r="AM360" s="36">
        <v>2377.177</v>
      </c>
      <c r="AN360" s="36">
        <v>127.822</v>
      </c>
      <c r="AO360" s="36">
        <v>0.765</v>
      </c>
      <c r="AP360" s="36">
        <v>0.067</v>
      </c>
      <c r="AQ360" s="36">
        <v>1.133</v>
      </c>
      <c r="AR360" s="28"/>
      <c r="AS360" s="12"/>
      <c r="AT360" s="12"/>
      <c r="AU360" s="12">
        <f t="shared" si="125"/>
        <v>0.000820662768</v>
      </c>
      <c r="AV360" s="12">
        <f t="shared" si="151"/>
        <v>5.037735849</v>
      </c>
      <c r="AW360" s="12">
        <f t="shared" si="147"/>
        <v>0.001114942529</v>
      </c>
      <c r="AX360" s="12"/>
      <c r="AY360" s="12">
        <f t="shared" si="150"/>
        <v>1.416981132</v>
      </c>
      <c r="AZ360" s="12"/>
      <c r="BA360" s="12"/>
      <c r="BB360" s="28"/>
      <c r="BC360" s="28"/>
      <c r="BD360" s="28"/>
      <c r="BE360" s="28"/>
      <c r="BF360" s="28"/>
      <c r="BG360" s="28"/>
      <c r="BH360" s="28"/>
    </row>
    <row r="361" ht="12.75" customHeight="1">
      <c r="A361" s="12"/>
      <c r="B361" s="12"/>
      <c r="C361" s="22"/>
      <c r="D361" s="22"/>
      <c r="E361" s="22"/>
      <c r="F361" s="22"/>
      <c r="G361" s="23"/>
      <c r="H361" s="24"/>
      <c r="I361" s="24"/>
      <c r="J361" s="24"/>
      <c r="K361" s="24"/>
      <c r="L361" s="24"/>
      <c r="M361" s="24"/>
      <c r="N361" s="24"/>
      <c r="O361" s="24"/>
      <c r="P361" s="25"/>
      <c r="Q361" s="26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35"/>
      <c r="AR361" s="35"/>
      <c r="AS361" s="12"/>
      <c r="AT361" s="12"/>
      <c r="AU361" s="12"/>
      <c r="AV361" s="12"/>
      <c r="AW361" s="12"/>
      <c r="AX361" s="12"/>
      <c r="AY361" s="12"/>
      <c r="AZ361" s="12"/>
      <c r="BA361" s="12"/>
      <c r="BB361" s="28"/>
      <c r="BC361" s="28"/>
      <c r="BD361" s="28"/>
      <c r="BE361" s="28"/>
      <c r="BF361" s="28"/>
      <c r="BG361" s="28"/>
      <c r="BH361" s="28"/>
    </row>
    <row r="362" ht="13.5" customHeight="1">
      <c r="A362" s="21" t="s">
        <v>238</v>
      </c>
      <c r="B362" s="12" t="s">
        <v>239</v>
      </c>
      <c r="C362" s="22">
        <v>2.1</v>
      </c>
      <c r="D362" s="21" t="s">
        <v>117</v>
      </c>
      <c r="E362" s="12" t="s">
        <v>95</v>
      </c>
      <c r="F362" s="22">
        <v>400.0</v>
      </c>
      <c r="G362" s="23" t="s">
        <v>96</v>
      </c>
      <c r="H362" s="24">
        <v>27.63</v>
      </c>
      <c r="I362" s="24">
        <v>103.5</v>
      </c>
      <c r="J362" s="24">
        <v>12.85</v>
      </c>
      <c r="K362" s="24">
        <v>23.62</v>
      </c>
      <c r="L362" s="24">
        <v>1.23</v>
      </c>
      <c r="M362" s="24">
        <v>0.02</v>
      </c>
      <c r="N362" s="24">
        <v>1.17</v>
      </c>
      <c r="O362" s="29"/>
      <c r="P362" s="25"/>
      <c r="Q362" s="26"/>
      <c r="R362" s="22"/>
      <c r="S362" s="22"/>
      <c r="T362" s="22"/>
      <c r="U362" s="22"/>
      <c r="V362" s="22"/>
      <c r="W362" s="35">
        <v>409.254</v>
      </c>
      <c r="X362" s="22">
        <v>5.656</v>
      </c>
      <c r="Y362" s="22">
        <v>32.06</v>
      </c>
      <c r="Z362" s="22">
        <v>0.288</v>
      </c>
      <c r="AA362" s="22">
        <v>25.08</v>
      </c>
      <c r="AB362" s="22">
        <v>0.148</v>
      </c>
      <c r="AC362" s="22">
        <v>1832.979</v>
      </c>
      <c r="AD362" s="22">
        <v>125.303</v>
      </c>
      <c r="AE362" s="22">
        <v>8.149</v>
      </c>
      <c r="AF362" s="22">
        <v>0.04</v>
      </c>
      <c r="AG362" s="27">
        <v>1598.307</v>
      </c>
      <c r="AH362" s="27">
        <v>112.115</v>
      </c>
      <c r="AI362" s="27">
        <v>163.088</v>
      </c>
      <c r="AJ362" s="27">
        <v>18.643</v>
      </c>
      <c r="AK362" s="27">
        <v>1424.946</v>
      </c>
      <c r="AL362" s="27">
        <v>100.465</v>
      </c>
      <c r="AM362" s="27">
        <v>369.607</v>
      </c>
      <c r="AN362" s="27">
        <v>45.886</v>
      </c>
      <c r="AO362" s="27">
        <v>2.634</v>
      </c>
      <c r="AP362" s="27">
        <v>0.299</v>
      </c>
      <c r="AQ362" s="27">
        <v>3.898</v>
      </c>
      <c r="AR362" s="35"/>
      <c r="AS362" s="12">
        <f t="shared" ref="AS362:AS370" si="152">H362/2520</f>
        <v>0.01096428571</v>
      </c>
      <c r="AT362" s="12">
        <f t="shared" ref="AT362:AT370" si="153">I362/40500</f>
        <v>0.002555555556</v>
      </c>
      <c r="AU362" s="12">
        <f t="shared" ref="AU362:AU379" si="154">J362/5130</f>
        <v>0.002504873294</v>
      </c>
      <c r="AV362" s="12">
        <f t="shared" ref="AV362:AV365" si="155">K362/0.53</f>
        <v>44.56603774</v>
      </c>
      <c r="AW362" s="12">
        <f t="shared" ref="AW362:AW370" si="156">L362/8700</f>
        <v>0.0001413793103</v>
      </c>
      <c r="AX362" s="12">
        <f>M362/0.06</f>
        <v>0.3333333333</v>
      </c>
      <c r="AY362" s="12">
        <f>N362/10.6</f>
        <v>0.1103773585</v>
      </c>
      <c r="AZ362" s="12"/>
      <c r="BA362" s="12"/>
      <c r="BB362" s="12">
        <v>1.0687286380280132</v>
      </c>
      <c r="BC362" s="28"/>
      <c r="BD362" s="28"/>
      <c r="BE362" s="28"/>
      <c r="BF362" s="28"/>
      <c r="BG362" s="28"/>
      <c r="BH362" s="28"/>
    </row>
    <row r="363" ht="12.75" customHeight="1">
      <c r="A363" s="21" t="s">
        <v>238</v>
      </c>
      <c r="B363" s="12" t="s">
        <v>240</v>
      </c>
      <c r="C363" s="22">
        <v>2.2</v>
      </c>
      <c r="D363" s="21" t="s">
        <v>117</v>
      </c>
      <c r="E363" s="12" t="s">
        <v>95</v>
      </c>
      <c r="F363" s="22">
        <v>400.0</v>
      </c>
      <c r="G363" s="23" t="s">
        <v>96</v>
      </c>
      <c r="H363" s="24">
        <v>29.47</v>
      </c>
      <c r="I363" s="24">
        <v>104.15</v>
      </c>
      <c r="J363" s="24">
        <v>12.04</v>
      </c>
      <c r="K363" s="24">
        <v>19.94</v>
      </c>
      <c r="L363" s="24">
        <v>1.27</v>
      </c>
      <c r="M363" s="29"/>
      <c r="N363" s="29"/>
      <c r="O363" s="24">
        <v>8.58</v>
      </c>
      <c r="P363" s="25"/>
      <c r="Q363" s="30">
        <v>13.37</v>
      </c>
      <c r="R363" s="31">
        <v>1.17</v>
      </c>
      <c r="S363" s="31">
        <v>7.32</v>
      </c>
      <c r="T363" s="31">
        <v>0.58</v>
      </c>
      <c r="U363" s="31">
        <v>-0.83</v>
      </c>
      <c r="V363" s="31">
        <v>0.58</v>
      </c>
      <c r="W363" s="35">
        <v>409.254</v>
      </c>
      <c r="X363" s="22">
        <v>5.656</v>
      </c>
      <c r="Y363" s="22">
        <v>32.06</v>
      </c>
      <c r="Z363" s="22">
        <v>0.288</v>
      </c>
      <c r="AA363" s="22">
        <v>25.08</v>
      </c>
      <c r="AB363" s="22">
        <v>0.148</v>
      </c>
      <c r="AC363" s="22">
        <v>1832.979</v>
      </c>
      <c r="AD363" s="22">
        <v>125.303</v>
      </c>
      <c r="AE363" s="22">
        <v>8.149</v>
      </c>
      <c r="AF363" s="22">
        <v>0.04</v>
      </c>
      <c r="AG363" s="27">
        <v>1598.307</v>
      </c>
      <c r="AH363" s="27">
        <v>112.115</v>
      </c>
      <c r="AI363" s="27">
        <v>163.088</v>
      </c>
      <c r="AJ363" s="27">
        <v>18.643</v>
      </c>
      <c r="AK363" s="27">
        <v>1424.946</v>
      </c>
      <c r="AL363" s="27">
        <v>100.465</v>
      </c>
      <c r="AM363" s="27">
        <v>369.607</v>
      </c>
      <c r="AN363" s="27">
        <v>45.886</v>
      </c>
      <c r="AO363" s="27">
        <v>2.634</v>
      </c>
      <c r="AP363" s="27">
        <v>0.299</v>
      </c>
      <c r="AQ363" s="27">
        <v>3.898</v>
      </c>
      <c r="AR363" s="12"/>
      <c r="AS363" s="12">
        <f t="shared" si="152"/>
        <v>0.01169444444</v>
      </c>
      <c r="AT363" s="12">
        <f t="shared" si="153"/>
        <v>0.002571604938</v>
      </c>
      <c r="AU363" s="12">
        <f t="shared" si="154"/>
        <v>0.002346978558</v>
      </c>
      <c r="AV363" s="12">
        <f t="shared" si="155"/>
        <v>37.62264151</v>
      </c>
      <c r="AW363" s="12">
        <f t="shared" si="156"/>
        <v>0.0001459770115</v>
      </c>
      <c r="AX363" s="12"/>
      <c r="AY363" s="12"/>
      <c r="AZ363" s="12">
        <f t="shared" ref="AZ363:AZ365" si="157">O363/1300</f>
        <v>0.0066</v>
      </c>
      <c r="BA363" s="12"/>
      <c r="BB363" s="12">
        <v>1.0754126983169159</v>
      </c>
      <c r="BC363" s="28"/>
      <c r="BD363" s="28"/>
      <c r="BE363" s="28"/>
      <c r="BF363" s="28"/>
      <c r="BG363" s="28"/>
      <c r="BH363" s="28"/>
    </row>
    <row r="364" ht="12.75" customHeight="1">
      <c r="A364" s="21" t="s">
        <v>238</v>
      </c>
      <c r="B364" s="12" t="s">
        <v>241</v>
      </c>
      <c r="C364" s="12"/>
      <c r="D364" s="21" t="s">
        <v>117</v>
      </c>
      <c r="E364" s="12" t="s">
        <v>95</v>
      </c>
      <c r="F364" s="22">
        <v>600.0</v>
      </c>
      <c r="G364" s="23" t="s">
        <v>96</v>
      </c>
      <c r="H364" s="24">
        <v>25.77</v>
      </c>
      <c r="I364" s="24">
        <v>118.62</v>
      </c>
      <c r="J364" s="24">
        <v>10.06</v>
      </c>
      <c r="K364" s="24">
        <v>19.05</v>
      </c>
      <c r="L364" s="24">
        <v>0.94</v>
      </c>
      <c r="M364" s="24">
        <v>0.01</v>
      </c>
      <c r="N364" s="29"/>
      <c r="O364" s="24">
        <v>6.42</v>
      </c>
      <c r="P364" s="25"/>
      <c r="Q364" s="30">
        <v>16.91</v>
      </c>
      <c r="R364" s="31">
        <v>0.23</v>
      </c>
      <c r="S364" s="31">
        <v>7.95</v>
      </c>
      <c r="T364" s="31">
        <v>0.18</v>
      </c>
      <c r="U364" s="31">
        <v>-0.07</v>
      </c>
      <c r="V364" s="31">
        <v>0.24</v>
      </c>
      <c r="W364" s="35">
        <v>605.668</v>
      </c>
      <c r="X364" s="22">
        <v>7.259</v>
      </c>
      <c r="Y364" s="22">
        <v>31.731</v>
      </c>
      <c r="Z364" s="22">
        <v>0.199</v>
      </c>
      <c r="AA364" s="22">
        <v>25.12</v>
      </c>
      <c r="AB364" s="22">
        <v>0.11</v>
      </c>
      <c r="AC364" s="22">
        <v>1862.314</v>
      </c>
      <c r="AD364" s="22">
        <v>141.269</v>
      </c>
      <c r="AE364" s="22">
        <v>8.019</v>
      </c>
      <c r="AF364" s="22">
        <v>0.08</v>
      </c>
      <c r="AG364" s="27">
        <v>1683.876</v>
      </c>
      <c r="AH364" s="27">
        <v>126.468</v>
      </c>
      <c r="AI364" s="27">
        <v>130.501</v>
      </c>
      <c r="AJ364" s="27">
        <v>25.075</v>
      </c>
      <c r="AK364" s="27">
        <v>1538.18</v>
      </c>
      <c r="AL364" s="27">
        <v>115.767</v>
      </c>
      <c r="AM364" s="27">
        <v>546.57</v>
      </c>
      <c r="AN364" s="27">
        <v>118.985</v>
      </c>
      <c r="AO364" s="27">
        <v>2.112</v>
      </c>
      <c r="AP364" s="27">
        <v>0.408</v>
      </c>
      <c r="AQ364" s="27">
        <v>3.126</v>
      </c>
      <c r="AR364" s="12"/>
      <c r="AS364" s="12">
        <f t="shared" si="152"/>
        <v>0.01022619048</v>
      </c>
      <c r="AT364" s="12">
        <f t="shared" si="153"/>
        <v>0.002928888889</v>
      </c>
      <c r="AU364" s="12">
        <f t="shared" si="154"/>
        <v>0.001961013645</v>
      </c>
      <c r="AV364" s="12">
        <f t="shared" si="155"/>
        <v>35.94339623</v>
      </c>
      <c r="AW364" s="12">
        <f t="shared" si="156"/>
        <v>0.000108045977</v>
      </c>
      <c r="AX364" s="12">
        <f t="shared" ref="AX364:AX366" si="158">M364/0.06</f>
        <v>0.1666666667</v>
      </c>
      <c r="AY364" s="12"/>
      <c r="AZ364" s="12">
        <f t="shared" si="157"/>
        <v>0.004938461538</v>
      </c>
      <c r="BA364" s="12"/>
      <c r="BB364" s="12">
        <v>1.801768128444787</v>
      </c>
      <c r="BC364" s="28"/>
      <c r="BD364" s="28"/>
      <c r="BE364" s="28"/>
      <c r="BF364" s="28"/>
      <c r="BG364" s="28"/>
      <c r="BH364" s="28"/>
    </row>
    <row r="365" ht="12.75" customHeight="1">
      <c r="A365" s="21" t="s">
        <v>238</v>
      </c>
      <c r="B365" s="12" t="s">
        <v>242</v>
      </c>
      <c r="C365" s="22">
        <v>1.8</v>
      </c>
      <c r="D365" s="21" t="s">
        <v>117</v>
      </c>
      <c r="E365" s="12" t="s">
        <v>95</v>
      </c>
      <c r="F365" s="22">
        <v>600.0</v>
      </c>
      <c r="G365" s="23" t="s">
        <v>96</v>
      </c>
      <c r="H365" s="24">
        <v>23.12</v>
      </c>
      <c r="I365" s="24">
        <v>89.35</v>
      </c>
      <c r="J365" s="24">
        <v>12.27</v>
      </c>
      <c r="K365" s="24">
        <v>9.36</v>
      </c>
      <c r="L365" s="24">
        <v>1.02</v>
      </c>
      <c r="M365" s="24">
        <v>0.03</v>
      </c>
      <c r="N365" s="29"/>
      <c r="O365" s="24">
        <v>6.0</v>
      </c>
      <c r="P365" s="25"/>
      <c r="Q365" s="30">
        <v>16.82</v>
      </c>
      <c r="R365" s="31">
        <v>0.11</v>
      </c>
      <c r="S365" s="31">
        <v>7.94</v>
      </c>
      <c r="T365" s="31">
        <v>0.18</v>
      </c>
      <c r="U365" s="31">
        <v>-0.08</v>
      </c>
      <c r="V365" s="31">
        <v>0.24</v>
      </c>
      <c r="W365" s="35">
        <v>605.668</v>
      </c>
      <c r="X365" s="22">
        <v>7.259</v>
      </c>
      <c r="Y365" s="22">
        <v>31.731</v>
      </c>
      <c r="Z365" s="22">
        <v>0.199</v>
      </c>
      <c r="AA365" s="22">
        <v>25.12</v>
      </c>
      <c r="AB365" s="22">
        <v>0.11</v>
      </c>
      <c r="AC365" s="22">
        <v>1862.314</v>
      </c>
      <c r="AD365" s="22">
        <v>141.269</v>
      </c>
      <c r="AE365" s="22">
        <v>8.019</v>
      </c>
      <c r="AF365" s="22">
        <v>0.08</v>
      </c>
      <c r="AG365" s="27">
        <v>1683.876</v>
      </c>
      <c r="AH365" s="27">
        <v>126.468</v>
      </c>
      <c r="AI365" s="27">
        <v>130.501</v>
      </c>
      <c r="AJ365" s="27">
        <v>25.075</v>
      </c>
      <c r="AK365" s="27">
        <v>1538.18</v>
      </c>
      <c r="AL365" s="27">
        <v>115.767</v>
      </c>
      <c r="AM365" s="27">
        <v>546.57</v>
      </c>
      <c r="AN365" s="27">
        <v>118.985</v>
      </c>
      <c r="AO365" s="27">
        <v>2.112</v>
      </c>
      <c r="AP365" s="27">
        <v>0.408</v>
      </c>
      <c r="AQ365" s="27">
        <v>3.126</v>
      </c>
      <c r="AR365" s="12"/>
      <c r="AS365" s="12">
        <f t="shared" si="152"/>
        <v>0.009174603175</v>
      </c>
      <c r="AT365" s="12">
        <f t="shared" si="153"/>
        <v>0.00220617284</v>
      </c>
      <c r="AU365" s="12">
        <f t="shared" si="154"/>
        <v>0.002391812865</v>
      </c>
      <c r="AV365" s="12">
        <f t="shared" si="155"/>
        <v>17.66037736</v>
      </c>
      <c r="AW365" s="12">
        <f t="shared" si="156"/>
        <v>0.0001172413793</v>
      </c>
      <c r="AX365" s="12">
        <f t="shared" si="158"/>
        <v>0.5</v>
      </c>
      <c r="AY365" s="12"/>
      <c r="AZ365" s="12">
        <f t="shared" si="157"/>
        <v>0.004615384615</v>
      </c>
      <c r="BA365" s="12"/>
      <c r="BB365" s="12">
        <v>1.3572076859312594</v>
      </c>
      <c r="BC365" s="28"/>
      <c r="BD365" s="28"/>
      <c r="BE365" s="28"/>
      <c r="BF365" s="28"/>
      <c r="BG365" s="28"/>
      <c r="BH365" s="28"/>
    </row>
    <row r="366" ht="12.75" customHeight="1">
      <c r="A366" s="21" t="s">
        <v>238</v>
      </c>
      <c r="B366" s="12" t="s">
        <v>243</v>
      </c>
      <c r="C366" s="22">
        <v>2.0</v>
      </c>
      <c r="D366" s="21" t="s">
        <v>117</v>
      </c>
      <c r="E366" s="12" t="s">
        <v>95</v>
      </c>
      <c r="F366" s="22">
        <v>600.0</v>
      </c>
      <c r="G366" s="23" t="s">
        <v>96</v>
      </c>
      <c r="H366" s="24">
        <v>23.58</v>
      </c>
      <c r="I366" s="24">
        <v>113.25</v>
      </c>
      <c r="J366" s="24">
        <v>8.47</v>
      </c>
      <c r="K366" s="29"/>
      <c r="L366" s="24">
        <v>0.9</v>
      </c>
      <c r="M366" s="24">
        <v>0.02</v>
      </c>
      <c r="N366" s="29"/>
      <c r="O366" s="29"/>
      <c r="P366" s="25"/>
      <c r="Q366" s="30">
        <v>18.82</v>
      </c>
      <c r="R366" s="31">
        <v>2.9</v>
      </c>
      <c r="S366" s="31">
        <v>8.14</v>
      </c>
      <c r="T366" s="31">
        <v>0.14</v>
      </c>
      <c r="U366" s="31">
        <v>0.12</v>
      </c>
      <c r="V366" s="31">
        <v>0.21</v>
      </c>
      <c r="W366" s="35">
        <v>605.668</v>
      </c>
      <c r="X366" s="22">
        <v>7.259</v>
      </c>
      <c r="Y366" s="22">
        <v>31.731</v>
      </c>
      <c r="Z366" s="22">
        <v>0.199</v>
      </c>
      <c r="AA366" s="22">
        <v>25.12</v>
      </c>
      <c r="AB366" s="22">
        <v>0.11</v>
      </c>
      <c r="AC366" s="22">
        <v>1862.314</v>
      </c>
      <c r="AD366" s="22">
        <v>141.269</v>
      </c>
      <c r="AE366" s="22">
        <v>8.019</v>
      </c>
      <c r="AF366" s="22">
        <v>0.08</v>
      </c>
      <c r="AG366" s="27">
        <v>1683.876</v>
      </c>
      <c r="AH366" s="27">
        <v>126.468</v>
      </c>
      <c r="AI366" s="27">
        <v>130.501</v>
      </c>
      <c r="AJ366" s="27">
        <v>25.075</v>
      </c>
      <c r="AK366" s="27">
        <v>1538.18</v>
      </c>
      <c r="AL366" s="27">
        <v>115.767</v>
      </c>
      <c r="AM366" s="27">
        <v>546.57</v>
      </c>
      <c r="AN366" s="27">
        <v>118.985</v>
      </c>
      <c r="AO366" s="27">
        <v>2.112</v>
      </c>
      <c r="AP366" s="27">
        <v>0.408</v>
      </c>
      <c r="AQ366" s="27">
        <v>3.126</v>
      </c>
      <c r="AR366" s="12"/>
      <c r="AS366" s="12">
        <f t="shared" si="152"/>
        <v>0.009357142857</v>
      </c>
      <c r="AT366" s="12">
        <f t="shared" si="153"/>
        <v>0.002796296296</v>
      </c>
      <c r="AU366" s="12">
        <f t="shared" si="154"/>
        <v>0.001651072125</v>
      </c>
      <c r="AV366" s="12"/>
      <c r="AW366" s="12">
        <f t="shared" si="156"/>
        <v>0.0001034482759</v>
      </c>
      <c r="AX366" s="12">
        <f t="shared" si="158"/>
        <v>0.3333333333</v>
      </c>
      <c r="AY366" s="12"/>
      <c r="AZ366" s="12"/>
      <c r="BA366" s="12"/>
      <c r="BB366" s="12">
        <v>1.7202631929586838</v>
      </c>
      <c r="BC366" s="28"/>
      <c r="BD366" s="28"/>
      <c r="BE366" s="28"/>
      <c r="BF366" s="28"/>
      <c r="BG366" s="28"/>
      <c r="BH366" s="28"/>
    </row>
    <row r="367" ht="12.75" customHeight="1">
      <c r="A367" s="21" t="s">
        <v>238</v>
      </c>
      <c r="B367" s="12" t="s">
        <v>244</v>
      </c>
      <c r="C367" s="22">
        <v>1.3</v>
      </c>
      <c r="D367" s="21" t="s">
        <v>117</v>
      </c>
      <c r="E367" s="12" t="s">
        <v>95</v>
      </c>
      <c r="F367" s="22">
        <v>900.0</v>
      </c>
      <c r="G367" s="23" t="s">
        <v>96</v>
      </c>
      <c r="H367" s="24">
        <v>19.17</v>
      </c>
      <c r="I367" s="24">
        <v>97.6</v>
      </c>
      <c r="J367" s="24">
        <v>10.07</v>
      </c>
      <c r="K367" s="24">
        <v>29.27</v>
      </c>
      <c r="L367" s="24">
        <v>0.96</v>
      </c>
      <c r="M367" s="29"/>
      <c r="N367" s="24">
        <v>0.95</v>
      </c>
      <c r="O367" s="24">
        <v>13.09</v>
      </c>
      <c r="P367" s="25"/>
      <c r="Q367" s="30">
        <v>15.22</v>
      </c>
      <c r="R367" s="22"/>
      <c r="S367" s="31">
        <v>7.74</v>
      </c>
      <c r="T367" s="31">
        <v>0.26</v>
      </c>
      <c r="U367" s="31">
        <v>-0.09</v>
      </c>
      <c r="V367" s="31">
        <v>0.27</v>
      </c>
      <c r="W367" s="35">
        <v>902.99</v>
      </c>
      <c r="X367" s="22">
        <v>11.736</v>
      </c>
      <c r="Y367" s="22">
        <v>31.861</v>
      </c>
      <c r="Z367" s="22">
        <v>0.251</v>
      </c>
      <c r="AA367" s="22">
        <v>25.0</v>
      </c>
      <c r="AB367" s="22">
        <v>0.158</v>
      </c>
      <c r="AC367" s="22">
        <v>1855.594</v>
      </c>
      <c r="AD367" s="22">
        <v>91.705</v>
      </c>
      <c r="AE367" s="22">
        <v>7.827</v>
      </c>
      <c r="AF367" s="22">
        <v>0.045</v>
      </c>
      <c r="AG367" s="27">
        <v>1749.258</v>
      </c>
      <c r="AH367" s="27">
        <v>87.2</v>
      </c>
      <c r="AI367" s="27">
        <v>88.476</v>
      </c>
      <c r="AJ367" s="27">
        <v>9.359</v>
      </c>
      <c r="AK367" s="27">
        <v>1635.912</v>
      </c>
      <c r="AL367" s="27">
        <v>81.741</v>
      </c>
      <c r="AM367" s="27">
        <v>892.229</v>
      </c>
      <c r="AN367" s="27">
        <v>107.945</v>
      </c>
      <c r="AO367" s="27">
        <v>1.43</v>
      </c>
      <c r="AP367" s="27">
        <v>0.151</v>
      </c>
      <c r="AQ367" s="27">
        <v>2.116</v>
      </c>
      <c r="AR367" s="12"/>
      <c r="AS367" s="12">
        <f t="shared" si="152"/>
        <v>0.007607142857</v>
      </c>
      <c r="AT367" s="12">
        <f t="shared" si="153"/>
        <v>0.002409876543</v>
      </c>
      <c r="AU367" s="12">
        <f t="shared" si="154"/>
        <v>0.001962962963</v>
      </c>
      <c r="AV367" s="12">
        <f t="shared" ref="AV367:AV379" si="159">K367/0.53</f>
        <v>55.22641509</v>
      </c>
      <c r="AW367" s="12">
        <f t="shared" si="156"/>
        <v>0.0001103448276</v>
      </c>
      <c r="AX367" s="12"/>
      <c r="AY367" s="12">
        <f t="shared" ref="AY367:AY371" si="160">N367/10.6</f>
        <v>0.08962264151</v>
      </c>
      <c r="AZ367" s="12">
        <f t="shared" ref="AZ367:AZ370" si="161">O367/1300</f>
        <v>0.01006923077</v>
      </c>
      <c r="BA367" s="12"/>
      <c r="BB367" s="12">
        <v>1.5067161766768862</v>
      </c>
      <c r="BC367" s="28"/>
      <c r="BD367" s="28"/>
      <c r="BE367" s="28"/>
      <c r="BF367" s="28"/>
      <c r="BG367" s="28"/>
      <c r="BH367" s="28"/>
    </row>
    <row r="368" ht="12.75" customHeight="1">
      <c r="A368" s="21" t="s">
        <v>238</v>
      </c>
      <c r="B368" s="12" t="s">
        <v>245</v>
      </c>
      <c r="C368" s="12"/>
      <c r="D368" s="21" t="s">
        <v>117</v>
      </c>
      <c r="E368" s="12" t="s">
        <v>95</v>
      </c>
      <c r="F368" s="22">
        <v>900.0</v>
      </c>
      <c r="G368" s="23" t="s">
        <v>96</v>
      </c>
      <c r="H368" s="24">
        <v>22.26</v>
      </c>
      <c r="I368" s="24">
        <v>99.52</v>
      </c>
      <c r="J368" s="24">
        <v>11.16</v>
      </c>
      <c r="K368" s="24">
        <v>32.98</v>
      </c>
      <c r="L368" s="24">
        <v>0.99</v>
      </c>
      <c r="M368" s="24">
        <v>0.02</v>
      </c>
      <c r="N368" s="24">
        <v>1.06</v>
      </c>
      <c r="O368" s="24">
        <v>9.71</v>
      </c>
      <c r="P368" s="25"/>
      <c r="Q368" s="30">
        <v>17.63</v>
      </c>
      <c r="R368" s="31">
        <v>0.16</v>
      </c>
      <c r="S368" s="31">
        <v>8.03</v>
      </c>
      <c r="T368" s="31">
        <v>0.16</v>
      </c>
      <c r="U368" s="31">
        <v>0.2</v>
      </c>
      <c r="V368" s="31">
        <v>0.18</v>
      </c>
      <c r="W368" s="35">
        <v>902.99</v>
      </c>
      <c r="X368" s="22">
        <v>11.736</v>
      </c>
      <c r="Y368" s="22">
        <v>31.861</v>
      </c>
      <c r="Z368" s="22">
        <v>0.251</v>
      </c>
      <c r="AA368" s="22">
        <v>25.0</v>
      </c>
      <c r="AB368" s="22">
        <v>0.158</v>
      </c>
      <c r="AC368" s="22">
        <v>1855.594</v>
      </c>
      <c r="AD368" s="22">
        <v>91.705</v>
      </c>
      <c r="AE368" s="22">
        <v>7.827</v>
      </c>
      <c r="AF368" s="22">
        <v>0.045</v>
      </c>
      <c r="AG368" s="27">
        <v>1749.258</v>
      </c>
      <c r="AH368" s="27">
        <v>87.2</v>
      </c>
      <c r="AI368" s="27">
        <v>88.476</v>
      </c>
      <c r="AJ368" s="27">
        <v>9.359</v>
      </c>
      <c r="AK368" s="27">
        <v>1635.912</v>
      </c>
      <c r="AL368" s="27">
        <v>81.741</v>
      </c>
      <c r="AM368" s="27">
        <v>892.229</v>
      </c>
      <c r="AN368" s="27">
        <v>107.945</v>
      </c>
      <c r="AO368" s="27">
        <v>1.43</v>
      </c>
      <c r="AP368" s="27">
        <v>0.151</v>
      </c>
      <c r="AQ368" s="27">
        <v>2.116</v>
      </c>
      <c r="AR368" s="12"/>
      <c r="AS368" s="12">
        <f t="shared" si="152"/>
        <v>0.008833333333</v>
      </c>
      <c r="AT368" s="12">
        <f t="shared" si="153"/>
        <v>0.002457283951</v>
      </c>
      <c r="AU368" s="12">
        <f t="shared" si="154"/>
        <v>0.002175438596</v>
      </c>
      <c r="AV368" s="12">
        <f t="shared" si="159"/>
        <v>62.22641509</v>
      </c>
      <c r="AW368" s="12">
        <f t="shared" si="156"/>
        <v>0.0001137931034</v>
      </c>
      <c r="AX368" s="12">
        <f t="shared" ref="AX368:AX370" si="162">M368/0.06</f>
        <v>0.3333333333</v>
      </c>
      <c r="AY368" s="12">
        <f t="shared" si="160"/>
        <v>0.1</v>
      </c>
      <c r="AZ368" s="12">
        <f t="shared" si="161"/>
        <v>0.007469230769</v>
      </c>
      <c r="BA368" s="12"/>
      <c r="BB368" s="12">
        <v>1.5363208021195627</v>
      </c>
      <c r="BC368" s="28"/>
      <c r="BD368" s="28"/>
      <c r="BE368" s="28"/>
      <c r="BF368" s="28"/>
      <c r="BG368" s="28"/>
      <c r="BH368" s="28"/>
    </row>
    <row r="369" ht="12.75" customHeight="1">
      <c r="A369" s="21" t="s">
        <v>238</v>
      </c>
      <c r="B369" s="12" t="s">
        <v>246</v>
      </c>
      <c r="C369" s="22">
        <v>0.9</v>
      </c>
      <c r="D369" s="21" t="s">
        <v>117</v>
      </c>
      <c r="E369" s="12" t="s">
        <v>95</v>
      </c>
      <c r="F369" s="22">
        <v>2850.0</v>
      </c>
      <c r="G369" s="23" t="s">
        <v>96</v>
      </c>
      <c r="H369" s="24">
        <v>16.09</v>
      </c>
      <c r="I369" s="24">
        <v>102.95</v>
      </c>
      <c r="J369" s="24">
        <v>9.4</v>
      </c>
      <c r="K369" s="24">
        <v>21.16</v>
      </c>
      <c r="L369" s="24">
        <v>0.98</v>
      </c>
      <c r="M369" s="24">
        <v>0.03</v>
      </c>
      <c r="N369" s="24">
        <v>0.75</v>
      </c>
      <c r="O369" s="24">
        <v>8.43</v>
      </c>
      <c r="P369" s="25"/>
      <c r="Q369" s="30">
        <v>15.95</v>
      </c>
      <c r="R369" s="31">
        <v>3.48</v>
      </c>
      <c r="S369" s="31">
        <v>7.84</v>
      </c>
      <c r="T369" s="31">
        <v>0.21</v>
      </c>
      <c r="U369" s="31">
        <v>0.39</v>
      </c>
      <c r="V369" s="31">
        <v>0.23</v>
      </c>
      <c r="W369" s="35">
        <v>2856.004</v>
      </c>
      <c r="X369" s="22">
        <v>53.733</v>
      </c>
      <c r="Y369" s="22">
        <v>31.886</v>
      </c>
      <c r="Z369" s="22">
        <v>0.24</v>
      </c>
      <c r="AA369" s="22">
        <v>24.98</v>
      </c>
      <c r="AB369" s="22">
        <v>0.084</v>
      </c>
      <c r="AC369" s="22">
        <v>2063.148</v>
      </c>
      <c r="AD369" s="22">
        <v>42.647</v>
      </c>
      <c r="AE369" s="22">
        <v>7.448</v>
      </c>
      <c r="AF369" s="22">
        <v>0.037</v>
      </c>
      <c r="AG369" s="27">
        <v>2071.292</v>
      </c>
      <c r="AH369" s="27">
        <v>50.88</v>
      </c>
      <c r="AI369" s="27">
        <v>44.1</v>
      </c>
      <c r="AJ369" s="27">
        <v>3.119</v>
      </c>
      <c r="AK369" s="27">
        <v>1956.03</v>
      </c>
      <c r="AL369" s="27">
        <v>46.718</v>
      </c>
      <c r="AM369" s="27">
        <v>2551.334</v>
      </c>
      <c r="AN369" s="27">
        <v>255.551</v>
      </c>
      <c r="AO369" s="27">
        <v>0.712</v>
      </c>
      <c r="AP369" s="27">
        <v>0.05</v>
      </c>
      <c r="AQ369" s="27">
        <v>1.054</v>
      </c>
      <c r="AR369" s="12"/>
      <c r="AS369" s="12">
        <f t="shared" si="152"/>
        <v>0.006384920635</v>
      </c>
      <c r="AT369" s="12">
        <f t="shared" si="153"/>
        <v>0.002541975309</v>
      </c>
      <c r="AU369" s="12">
        <f t="shared" si="154"/>
        <v>0.001832358674</v>
      </c>
      <c r="AV369" s="12">
        <f t="shared" si="159"/>
        <v>39.9245283</v>
      </c>
      <c r="AW369" s="12">
        <f t="shared" si="156"/>
        <v>0.0001126436782</v>
      </c>
      <c r="AX369" s="12">
        <f t="shared" si="162"/>
        <v>0.5</v>
      </c>
      <c r="AY369" s="12">
        <f t="shared" si="160"/>
        <v>0.07075471698</v>
      </c>
      <c r="AZ369" s="12">
        <f t="shared" si="161"/>
        <v>0.006484615385</v>
      </c>
      <c r="BA369" s="12"/>
      <c r="BB369" s="12">
        <v>1.9957351476202105</v>
      </c>
      <c r="BC369" s="28"/>
      <c r="BD369" s="28"/>
      <c r="BE369" s="28"/>
      <c r="BF369" s="28"/>
      <c r="BG369" s="28"/>
      <c r="BH369" s="28"/>
    </row>
    <row r="370" ht="12.75" customHeight="1">
      <c r="A370" s="21" t="s">
        <v>238</v>
      </c>
      <c r="B370" s="12" t="s">
        <v>247</v>
      </c>
      <c r="C370" s="22">
        <v>0.0</v>
      </c>
      <c r="D370" s="21" t="s">
        <v>117</v>
      </c>
      <c r="E370" s="12" t="s">
        <v>95</v>
      </c>
      <c r="F370" s="22">
        <v>2850.0</v>
      </c>
      <c r="G370" s="23" t="s">
        <v>96</v>
      </c>
      <c r="H370" s="24">
        <v>28.36</v>
      </c>
      <c r="I370" s="24">
        <v>87.66</v>
      </c>
      <c r="J370" s="24">
        <v>11.95</v>
      </c>
      <c r="K370" s="24">
        <v>17.38</v>
      </c>
      <c r="L370" s="24">
        <v>1.14</v>
      </c>
      <c r="M370" s="24">
        <v>0.01</v>
      </c>
      <c r="N370" s="24">
        <v>0.91</v>
      </c>
      <c r="O370" s="24">
        <v>11.2</v>
      </c>
      <c r="P370" s="25"/>
      <c r="Q370" s="30">
        <v>15.61</v>
      </c>
      <c r="R370" s="31">
        <v>0.5</v>
      </c>
      <c r="S370" s="31">
        <v>7.79</v>
      </c>
      <c r="T370" s="31">
        <v>0.23</v>
      </c>
      <c r="U370" s="31">
        <v>0.34</v>
      </c>
      <c r="V370" s="31">
        <v>0.24</v>
      </c>
      <c r="W370" s="35">
        <v>2856.004</v>
      </c>
      <c r="X370" s="22">
        <v>53.733</v>
      </c>
      <c r="Y370" s="22">
        <v>31.886</v>
      </c>
      <c r="Z370" s="22">
        <v>0.24</v>
      </c>
      <c r="AA370" s="22">
        <v>24.98</v>
      </c>
      <c r="AB370" s="22">
        <v>0.084</v>
      </c>
      <c r="AC370" s="22">
        <v>2063.148</v>
      </c>
      <c r="AD370" s="22">
        <v>42.647</v>
      </c>
      <c r="AE370" s="22">
        <v>7.448</v>
      </c>
      <c r="AF370" s="22">
        <v>0.037</v>
      </c>
      <c r="AG370" s="27">
        <v>2071.292</v>
      </c>
      <c r="AH370" s="27">
        <v>50.88</v>
      </c>
      <c r="AI370" s="27">
        <v>44.1</v>
      </c>
      <c r="AJ370" s="27">
        <v>3.119</v>
      </c>
      <c r="AK370" s="27">
        <v>1956.03</v>
      </c>
      <c r="AL370" s="27">
        <v>46.718</v>
      </c>
      <c r="AM370" s="27">
        <v>2551.334</v>
      </c>
      <c r="AN370" s="27">
        <v>255.551</v>
      </c>
      <c r="AO370" s="27">
        <v>0.712</v>
      </c>
      <c r="AP370" s="27">
        <v>0.05</v>
      </c>
      <c r="AQ370" s="27">
        <v>1.054</v>
      </c>
      <c r="AR370" s="12"/>
      <c r="AS370" s="12">
        <f t="shared" si="152"/>
        <v>0.01125396825</v>
      </c>
      <c r="AT370" s="12">
        <f t="shared" si="153"/>
        <v>0.002164444444</v>
      </c>
      <c r="AU370" s="12">
        <f t="shared" si="154"/>
        <v>0.002329434698</v>
      </c>
      <c r="AV370" s="12">
        <f t="shared" si="159"/>
        <v>32.79245283</v>
      </c>
      <c r="AW370" s="12">
        <f t="shared" si="156"/>
        <v>0.0001310344828</v>
      </c>
      <c r="AX370" s="12">
        <f t="shared" si="162"/>
        <v>0.1666666667</v>
      </c>
      <c r="AY370" s="12">
        <f t="shared" si="160"/>
        <v>0.0858490566</v>
      </c>
      <c r="AZ370" s="12">
        <f t="shared" si="161"/>
        <v>0.008615384615</v>
      </c>
      <c r="BA370" s="12"/>
      <c r="BB370" s="12">
        <v>1.6992794992951865</v>
      </c>
      <c r="BC370" s="28"/>
      <c r="BD370" s="28"/>
      <c r="BE370" s="28"/>
      <c r="BF370" s="28"/>
      <c r="BG370" s="28"/>
      <c r="BH370" s="28"/>
    </row>
    <row r="371" ht="12.75" customHeight="1">
      <c r="A371" s="21" t="s">
        <v>238</v>
      </c>
      <c r="B371" s="12" t="s">
        <v>239</v>
      </c>
      <c r="C371" s="22">
        <v>2.1</v>
      </c>
      <c r="D371" s="21" t="s">
        <v>117</v>
      </c>
      <c r="E371" s="12" t="s">
        <v>95</v>
      </c>
      <c r="F371" s="22">
        <v>400.0</v>
      </c>
      <c r="G371" s="23" t="s">
        <v>65</v>
      </c>
      <c r="H371" s="24"/>
      <c r="I371" s="24"/>
      <c r="J371" s="24">
        <v>13.04</v>
      </c>
      <c r="K371" s="24">
        <v>25.29</v>
      </c>
      <c r="L371" s="29"/>
      <c r="M371" s="24"/>
      <c r="N371" s="24">
        <v>1.21</v>
      </c>
      <c r="O371" s="24"/>
      <c r="P371" s="25"/>
      <c r="Q371" s="26"/>
      <c r="R371" s="22"/>
      <c r="S371" s="22"/>
      <c r="T371" s="22"/>
      <c r="U371" s="22"/>
      <c r="V371" s="22"/>
      <c r="W371" s="35">
        <v>409.254</v>
      </c>
      <c r="X371" s="22">
        <v>5.656</v>
      </c>
      <c r="Y371" s="22">
        <v>32.06</v>
      </c>
      <c r="Z371" s="22">
        <v>0.288</v>
      </c>
      <c r="AA371" s="22">
        <v>25.08</v>
      </c>
      <c r="AB371" s="22">
        <v>0.148</v>
      </c>
      <c r="AC371" s="22">
        <v>1832.979</v>
      </c>
      <c r="AD371" s="22">
        <v>125.303</v>
      </c>
      <c r="AE371" s="22">
        <v>8.149</v>
      </c>
      <c r="AF371" s="22">
        <v>0.04</v>
      </c>
      <c r="AG371" s="27">
        <v>1598.307</v>
      </c>
      <c r="AH371" s="27">
        <v>112.115</v>
      </c>
      <c r="AI371" s="27">
        <v>163.088</v>
      </c>
      <c r="AJ371" s="27">
        <v>18.643</v>
      </c>
      <c r="AK371" s="27">
        <v>1424.946</v>
      </c>
      <c r="AL371" s="27">
        <v>100.465</v>
      </c>
      <c r="AM371" s="27">
        <v>369.607</v>
      </c>
      <c r="AN371" s="27">
        <v>45.886</v>
      </c>
      <c r="AO371" s="27">
        <v>2.634</v>
      </c>
      <c r="AP371" s="27">
        <v>0.299</v>
      </c>
      <c r="AQ371" s="27">
        <v>3.898</v>
      </c>
      <c r="AR371" s="12"/>
      <c r="AS371" s="12"/>
      <c r="AT371" s="12"/>
      <c r="AU371" s="12">
        <f t="shared" si="154"/>
        <v>0.002541910331</v>
      </c>
      <c r="AV371" s="12">
        <f t="shared" si="159"/>
        <v>47.71698113</v>
      </c>
      <c r="AW371" s="12"/>
      <c r="AX371" s="12"/>
      <c r="AY371" s="12">
        <f t="shared" si="160"/>
        <v>0.1141509434</v>
      </c>
      <c r="AZ371" s="12"/>
      <c r="BA371" s="12"/>
      <c r="BB371" s="28"/>
      <c r="BC371" s="28"/>
      <c r="BD371" s="28"/>
      <c r="BE371" s="28"/>
      <c r="BF371" s="28"/>
      <c r="BG371" s="28"/>
      <c r="BH371" s="28"/>
    </row>
    <row r="372" ht="12.75" customHeight="1">
      <c r="A372" s="21" t="s">
        <v>238</v>
      </c>
      <c r="B372" s="12" t="s">
        <v>240</v>
      </c>
      <c r="C372" s="22">
        <v>2.2</v>
      </c>
      <c r="D372" s="21" t="s">
        <v>117</v>
      </c>
      <c r="E372" s="12" t="s">
        <v>95</v>
      </c>
      <c r="F372" s="22">
        <v>400.0</v>
      </c>
      <c r="G372" s="23" t="s">
        <v>65</v>
      </c>
      <c r="H372" s="24"/>
      <c r="I372" s="24"/>
      <c r="J372" s="24">
        <v>12.13</v>
      </c>
      <c r="K372" s="24">
        <v>46.5</v>
      </c>
      <c r="L372" s="29"/>
      <c r="M372" s="24"/>
      <c r="N372" s="29"/>
      <c r="O372" s="24"/>
      <c r="P372" s="25"/>
      <c r="Q372" s="30">
        <v>13.37</v>
      </c>
      <c r="R372" s="31">
        <v>1.17</v>
      </c>
      <c r="S372" s="31">
        <v>7.32</v>
      </c>
      <c r="T372" s="31">
        <v>0.58</v>
      </c>
      <c r="U372" s="31">
        <v>-0.83</v>
      </c>
      <c r="V372" s="31">
        <v>0.58</v>
      </c>
      <c r="W372" s="35">
        <v>409.254</v>
      </c>
      <c r="X372" s="22">
        <v>5.656</v>
      </c>
      <c r="Y372" s="22">
        <v>32.06</v>
      </c>
      <c r="Z372" s="22">
        <v>0.288</v>
      </c>
      <c r="AA372" s="22">
        <v>25.08</v>
      </c>
      <c r="AB372" s="22">
        <v>0.148</v>
      </c>
      <c r="AC372" s="22">
        <v>1832.979</v>
      </c>
      <c r="AD372" s="22">
        <v>125.303</v>
      </c>
      <c r="AE372" s="22">
        <v>8.149</v>
      </c>
      <c r="AF372" s="22">
        <v>0.04</v>
      </c>
      <c r="AG372" s="27">
        <v>1598.307</v>
      </c>
      <c r="AH372" s="27">
        <v>112.115</v>
      </c>
      <c r="AI372" s="27">
        <v>163.088</v>
      </c>
      <c r="AJ372" s="27">
        <v>18.643</v>
      </c>
      <c r="AK372" s="27">
        <v>1424.946</v>
      </c>
      <c r="AL372" s="27">
        <v>100.465</v>
      </c>
      <c r="AM372" s="27">
        <v>369.607</v>
      </c>
      <c r="AN372" s="27">
        <v>45.886</v>
      </c>
      <c r="AO372" s="27">
        <v>2.634</v>
      </c>
      <c r="AP372" s="27">
        <v>0.299</v>
      </c>
      <c r="AQ372" s="27">
        <v>3.898</v>
      </c>
      <c r="AR372" s="12"/>
      <c r="AS372" s="12"/>
      <c r="AT372" s="12"/>
      <c r="AU372" s="12">
        <f t="shared" si="154"/>
        <v>0.002364522417</v>
      </c>
      <c r="AV372" s="12">
        <f t="shared" si="159"/>
        <v>87.73584906</v>
      </c>
      <c r="AW372" s="12"/>
      <c r="AX372" s="12"/>
      <c r="AY372" s="12"/>
      <c r="AZ372" s="12"/>
      <c r="BA372" s="12"/>
      <c r="BB372" s="28"/>
      <c r="BC372" s="28"/>
      <c r="BD372" s="28"/>
      <c r="BE372" s="28"/>
      <c r="BF372" s="28"/>
      <c r="BG372" s="28"/>
      <c r="BH372" s="28"/>
    </row>
    <row r="373" ht="12.75" customHeight="1">
      <c r="A373" s="21" t="s">
        <v>238</v>
      </c>
      <c r="B373" s="12" t="s">
        <v>241</v>
      </c>
      <c r="C373" s="12"/>
      <c r="D373" s="21" t="s">
        <v>117</v>
      </c>
      <c r="E373" s="12" t="s">
        <v>95</v>
      </c>
      <c r="F373" s="22">
        <v>600.0</v>
      </c>
      <c r="G373" s="23" t="s">
        <v>65</v>
      </c>
      <c r="H373" s="24"/>
      <c r="I373" s="24"/>
      <c r="J373" s="24">
        <v>10.24</v>
      </c>
      <c r="K373" s="24">
        <v>14.65</v>
      </c>
      <c r="L373" s="24">
        <v>0.92</v>
      </c>
      <c r="M373" s="24"/>
      <c r="N373" s="29"/>
      <c r="O373" s="24"/>
      <c r="P373" s="25"/>
      <c r="Q373" s="30">
        <v>16.91</v>
      </c>
      <c r="R373" s="31">
        <v>0.23</v>
      </c>
      <c r="S373" s="31">
        <v>7.95</v>
      </c>
      <c r="T373" s="31">
        <v>0.18</v>
      </c>
      <c r="U373" s="31">
        <v>-0.07</v>
      </c>
      <c r="V373" s="31">
        <v>0.24</v>
      </c>
      <c r="W373" s="35">
        <v>605.668</v>
      </c>
      <c r="X373" s="22">
        <v>7.259</v>
      </c>
      <c r="Y373" s="22">
        <v>31.731</v>
      </c>
      <c r="Z373" s="22">
        <v>0.199</v>
      </c>
      <c r="AA373" s="22">
        <v>25.12</v>
      </c>
      <c r="AB373" s="22">
        <v>0.11</v>
      </c>
      <c r="AC373" s="22">
        <v>1862.314</v>
      </c>
      <c r="AD373" s="22">
        <v>141.269</v>
      </c>
      <c r="AE373" s="22">
        <v>8.019</v>
      </c>
      <c r="AF373" s="22">
        <v>0.08</v>
      </c>
      <c r="AG373" s="27">
        <v>1683.876</v>
      </c>
      <c r="AH373" s="27">
        <v>126.468</v>
      </c>
      <c r="AI373" s="27">
        <v>130.501</v>
      </c>
      <c r="AJ373" s="27">
        <v>25.075</v>
      </c>
      <c r="AK373" s="27">
        <v>1538.18</v>
      </c>
      <c r="AL373" s="27">
        <v>115.767</v>
      </c>
      <c r="AM373" s="27">
        <v>546.57</v>
      </c>
      <c r="AN373" s="27">
        <v>118.985</v>
      </c>
      <c r="AO373" s="27">
        <v>2.112</v>
      </c>
      <c r="AP373" s="27">
        <v>0.408</v>
      </c>
      <c r="AQ373" s="27">
        <v>3.126</v>
      </c>
      <c r="AR373" s="12"/>
      <c r="AS373" s="12"/>
      <c r="AT373" s="12"/>
      <c r="AU373" s="12">
        <f t="shared" si="154"/>
        <v>0.001996101365</v>
      </c>
      <c r="AV373" s="12">
        <f t="shared" si="159"/>
        <v>27.64150943</v>
      </c>
      <c r="AW373" s="12">
        <f t="shared" ref="AW373:AW378" si="163">L373/8700</f>
        <v>0.0001057471264</v>
      </c>
      <c r="AX373" s="12"/>
      <c r="AY373" s="12"/>
      <c r="AZ373" s="12"/>
      <c r="BA373" s="12"/>
      <c r="BB373" s="28"/>
      <c r="BC373" s="28"/>
      <c r="BD373" s="28"/>
      <c r="BE373" s="28"/>
      <c r="BF373" s="28"/>
      <c r="BG373" s="28"/>
      <c r="BH373" s="28"/>
    </row>
    <row r="374" ht="12.75" customHeight="1">
      <c r="A374" s="21" t="s">
        <v>238</v>
      </c>
      <c r="B374" s="12" t="s">
        <v>242</v>
      </c>
      <c r="C374" s="22">
        <v>1.8</v>
      </c>
      <c r="D374" s="21" t="s">
        <v>117</v>
      </c>
      <c r="E374" s="12" t="s">
        <v>95</v>
      </c>
      <c r="F374" s="22">
        <v>600.0</v>
      </c>
      <c r="G374" s="23" t="s">
        <v>65</v>
      </c>
      <c r="H374" s="24"/>
      <c r="I374" s="24"/>
      <c r="J374" s="24">
        <v>12.28</v>
      </c>
      <c r="K374" s="24">
        <v>12.73</v>
      </c>
      <c r="L374" s="24">
        <v>0.98</v>
      </c>
      <c r="M374" s="24"/>
      <c r="N374" s="29"/>
      <c r="O374" s="24"/>
      <c r="P374" s="25"/>
      <c r="Q374" s="30">
        <v>16.82</v>
      </c>
      <c r="R374" s="31">
        <v>0.11</v>
      </c>
      <c r="S374" s="31">
        <v>7.94</v>
      </c>
      <c r="T374" s="31">
        <v>0.18</v>
      </c>
      <c r="U374" s="31">
        <v>-0.08</v>
      </c>
      <c r="V374" s="31">
        <v>0.24</v>
      </c>
      <c r="W374" s="35">
        <v>605.668</v>
      </c>
      <c r="X374" s="22">
        <v>7.259</v>
      </c>
      <c r="Y374" s="22">
        <v>31.731</v>
      </c>
      <c r="Z374" s="22">
        <v>0.199</v>
      </c>
      <c r="AA374" s="22">
        <v>25.12</v>
      </c>
      <c r="AB374" s="22">
        <v>0.11</v>
      </c>
      <c r="AC374" s="22">
        <v>1862.314</v>
      </c>
      <c r="AD374" s="22">
        <v>141.269</v>
      </c>
      <c r="AE374" s="22">
        <v>8.019</v>
      </c>
      <c r="AF374" s="22">
        <v>0.08</v>
      </c>
      <c r="AG374" s="27">
        <v>1683.876</v>
      </c>
      <c r="AH374" s="27">
        <v>126.468</v>
      </c>
      <c r="AI374" s="27">
        <v>130.501</v>
      </c>
      <c r="AJ374" s="27">
        <v>25.075</v>
      </c>
      <c r="AK374" s="27">
        <v>1538.18</v>
      </c>
      <c r="AL374" s="27">
        <v>115.767</v>
      </c>
      <c r="AM374" s="27">
        <v>546.57</v>
      </c>
      <c r="AN374" s="27">
        <v>118.985</v>
      </c>
      <c r="AO374" s="27">
        <v>2.112</v>
      </c>
      <c r="AP374" s="27">
        <v>0.408</v>
      </c>
      <c r="AQ374" s="27">
        <v>3.126</v>
      </c>
      <c r="AR374" s="12"/>
      <c r="AS374" s="12"/>
      <c r="AT374" s="12"/>
      <c r="AU374" s="12">
        <f t="shared" si="154"/>
        <v>0.002393762183</v>
      </c>
      <c r="AV374" s="12">
        <f t="shared" si="159"/>
        <v>24.01886792</v>
      </c>
      <c r="AW374" s="12">
        <f t="shared" si="163"/>
        <v>0.0001126436782</v>
      </c>
      <c r="AX374" s="12"/>
      <c r="AY374" s="12"/>
      <c r="AZ374" s="12"/>
      <c r="BA374" s="12"/>
      <c r="BB374" s="28"/>
      <c r="BC374" s="28"/>
      <c r="BD374" s="28"/>
      <c r="BE374" s="28"/>
      <c r="BF374" s="28"/>
      <c r="BG374" s="28"/>
      <c r="BH374" s="28"/>
    </row>
    <row r="375" ht="12.75" customHeight="1">
      <c r="A375" s="21" t="s">
        <v>238</v>
      </c>
      <c r="B375" s="12" t="s">
        <v>243</v>
      </c>
      <c r="C375" s="22">
        <v>2.0</v>
      </c>
      <c r="D375" s="21" t="s">
        <v>117</v>
      </c>
      <c r="E375" s="12" t="s">
        <v>95</v>
      </c>
      <c r="F375" s="22">
        <v>600.0</v>
      </c>
      <c r="G375" s="23" t="s">
        <v>65</v>
      </c>
      <c r="H375" s="24"/>
      <c r="I375" s="24"/>
      <c r="J375" s="24">
        <v>8.29</v>
      </c>
      <c r="K375" s="24">
        <v>64.62</v>
      </c>
      <c r="L375" s="24">
        <v>0.87</v>
      </c>
      <c r="M375" s="24"/>
      <c r="N375" s="29"/>
      <c r="O375" s="24"/>
      <c r="P375" s="25"/>
      <c r="Q375" s="30">
        <v>18.82</v>
      </c>
      <c r="R375" s="31">
        <v>2.9</v>
      </c>
      <c r="S375" s="31">
        <v>8.14</v>
      </c>
      <c r="T375" s="31">
        <v>0.14</v>
      </c>
      <c r="U375" s="31">
        <v>0.12</v>
      </c>
      <c r="V375" s="31">
        <v>0.21</v>
      </c>
      <c r="W375" s="35">
        <v>605.668</v>
      </c>
      <c r="X375" s="22">
        <v>7.259</v>
      </c>
      <c r="Y375" s="22">
        <v>31.731</v>
      </c>
      <c r="Z375" s="22">
        <v>0.199</v>
      </c>
      <c r="AA375" s="22">
        <v>25.12</v>
      </c>
      <c r="AB375" s="22">
        <v>0.11</v>
      </c>
      <c r="AC375" s="22">
        <v>1862.314</v>
      </c>
      <c r="AD375" s="22">
        <v>141.269</v>
      </c>
      <c r="AE375" s="22">
        <v>8.019</v>
      </c>
      <c r="AF375" s="22">
        <v>0.08</v>
      </c>
      <c r="AG375" s="27">
        <v>1683.876</v>
      </c>
      <c r="AH375" s="27">
        <v>126.468</v>
      </c>
      <c r="AI375" s="27">
        <v>130.501</v>
      </c>
      <c r="AJ375" s="27">
        <v>25.075</v>
      </c>
      <c r="AK375" s="27">
        <v>1538.18</v>
      </c>
      <c r="AL375" s="27">
        <v>115.767</v>
      </c>
      <c r="AM375" s="27">
        <v>546.57</v>
      </c>
      <c r="AN375" s="27">
        <v>118.985</v>
      </c>
      <c r="AO375" s="27">
        <v>2.112</v>
      </c>
      <c r="AP375" s="27">
        <v>0.408</v>
      </c>
      <c r="AQ375" s="27">
        <v>3.126</v>
      </c>
      <c r="AR375" s="12"/>
      <c r="AS375" s="12"/>
      <c r="AT375" s="12"/>
      <c r="AU375" s="12">
        <f t="shared" si="154"/>
        <v>0.001615984405</v>
      </c>
      <c r="AV375" s="12">
        <f t="shared" si="159"/>
        <v>121.9245283</v>
      </c>
      <c r="AW375" s="12">
        <f t="shared" si="163"/>
        <v>0.0001</v>
      </c>
      <c r="AX375" s="12"/>
      <c r="AY375" s="12"/>
      <c r="AZ375" s="12"/>
      <c r="BA375" s="12"/>
      <c r="BB375" s="28"/>
      <c r="BC375" s="28"/>
      <c r="BD375" s="28"/>
      <c r="BE375" s="28"/>
      <c r="BF375" s="28"/>
      <c r="BG375" s="28"/>
      <c r="BH375" s="28"/>
    </row>
    <row r="376" ht="12.75" customHeight="1">
      <c r="A376" s="21" t="s">
        <v>238</v>
      </c>
      <c r="B376" s="12" t="s">
        <v>244</v>
      </c>
      <c r="C376" s="22">
        <v>1.3</v>
      </c>
      <c r="D376" s="21" t="s">
        <v>117</v>
      </c>
      <c r="E376" s="12" t="s">
        <v>95</v>
      </c>
      <c r="F376" s="22">
        <v>900.0</v>
      </c>
      <c r="G376" s="23" t="s">
        <v>65</v>
      </c>
      <c r="H376" s="24"/>
      <c r="I376" s="24"/>
      <c r="J376" s="24">
        <v>10.03</v>
      </c>
      <c r="K376" s="24">
        <v>56.69</v>
      </c>
      <c r="L376" s="24">
        <v>0.94</v>
      </c>
      <c r="M376" s="24"/>
      <c r="N376" s="24">
        <v>1.09</v>
      </c>
      <c r="O376" s="24"/>
      <c r="P376" s="25"/>
      <c r="Q376" s="30">
        <v>15.22</v>
      </c>
      <c r="R376" s="22"/>
      <c r="S376" s="31">
        <v>7.74</v>
      </c>
      <c r="T376" s="31">
        <v>0.26</v>
      </c>
      <c r="U376" s="31">
        <v>-0.09</v>
      </c>
      <c r="V376" s="31">
        <v>0.27</v>
      </c>
      <c r="W376" s="35">
        <v>902.99</v>
      </c>
      <c r="X376" s="22">
        <v>11.736</v>
      </c>
      <c r="Y376" s="22">
        <v>31.861</v>
      </c>
      <c r="Z376" s="22">
        <v>0.251</v>
      </c>
      <c r="AA376" s="22">
        <v>25.0</v>
      </c>
      <c r="AB376" s="22">
        <v>0.158</v>
      </c>
      <c r="AC376" s="22">
        <v>1855.594</v>
      </c>
      <c r="AD376" s="22">
        <v>91.705</v>
      </c>
      <c r="AE376" s="22">
        <v>7.827</v>
      </c>
      <c r="AF376" s="22">
        <v>0.045</v>
      </c>
      <c r="AG376" s="27">
        <v>1749.258</v>
      </c>
      <c r="AH376" s="27">
        <v>87.2</v>
      </c>
      <c r="AI376" s="27">
        <v>88.476</v>
      </c>
      <c r="AJ376" s="27">
        <v>9.359</v>
      </c>
      <c r="AK376" s="27">
        <v>1635.912</v>
      </c>
      <c r="AL376" s="27">
        <v>81.741</v>
      </c>
      <c r="AM376" s="27">
        <v>892.229</v>
      </c>
      <c r="AN376" s="27">
        <v>107.945</v>
      </c>
      <c r="AO376" s="27">
        <v>1.43</v>
      </c>
      <c r="AP376" s="27">
        <v>0.151</v>
      </c>
      <c r="AQ376" s="27">
        <v>2.116</v>
      </c>
      <c r="AR376" s="12"/>
      <c r="AS376" s="12"/>
      <c r="AT376" s="12"/>
      <c r="AU376" s="12">
        <f t="shared" si="154"/>
        <v>0.001955165692</v>
      </c>
      <c r="AV376" s="12">
        <f t="shared" si="159"/>
        <v>106.9622642</v>
      </c>
      <c r="AW376" s="12">
        <f t="shared" si="163"/>
        <v>0.000108045977</v>
      </c>
      <c r="AX376" s="12"/>
      <c r="AY376" s="12">
        <f t="shared" ref="AY376:AY379" si="164">N376/10.6</f>
        <v>0.1028301887</v>
      </c>
      <c r="AZ376" s="12"/>
      <c r="BA376" s="12"/>
      <c r="BB376" s="28"/>
      <c r="BC376" s="28"/>
      <c r="BD376" s="28"/>
      <c r="BE376" s="28"/>
      <c r="BF376" s="28"/>
      <c r="BG376" s="28"/>
      <c r="BH376" s="28"/>
    </row>
    <row r="377" ht="12.75" customHeight="1">
      <c r="A377" s="21" t="s">
        <v>238</v>
      </c>
      <c r="B377" s="12" t="s">
        <v>245</v>
      </c>
      <c r="C377" s="12"/>
      <c r="D377" s="21" t="s">
        <v>117</v>
      </c>
      <c r="E377" s="12" t="s">
        <v>95</v>
      </c>
      <c r="F377" s="22">
        <v>900.0</v>
      </c>
      <c r="G377" s="23" t="s">
        <v>65</v>
      </c>
      <c r="H377" s="24"/>
      <c r="I377" s="24"/>
      <c r="J377" s="24">
        <v>11.35</v>
      </c>
      <c r="K377" s="24">
        <v>37.89</v>
      </c>
      <c r="L377" s="24">
        <v>0.97</v>
      </c>
      <c r="M377" s="24"/>
      <c r="N377" s="24">
        <v>1.19</v>
      </c>
      <c r="O377" s="24"/>
      <c r="P377" s="25"/>
      <c r="Q377" s="30">
        <v>17.63</v>
      </c>
      <c r="R377" s="31">
        <v>0.16</v>
      </c>
      <c r="S377" s="31">
        <v>8.03</v>
      </c>
      <c r="T377" s="31">
        <v>0.16</v>
      </c>
      <c r="U377" s="31">
        <v>0.2</v>
      </c>
      <c r="V377" s="31">
        <v>0.18</v>
      </c>
      <c r="W377" s="35">
        <v>902.99</v>
      </c>
      <c r="X377" s="22">
        <v>11.736</v>
      </c>
      <c r="Y377" s="22">
        <v>31.861</v>
      </c>
      <c r="Z377" s="22">
        <v>0.251</v>
      </c>
      <c r="AA377" s="22">
        <v>25.0</v>
      </c>
      <c r="AB377" s="22">
        <v>0.158</v>
      </c>
      <c r="AC377" s="22">
        <v>1855.594</v>
      </c>
      <c r="AD377" s="22">
        <v>91.705</v>
      </c>
      <c r="AE377" s="22">
        <v>7.827</v>
      </c>
      <c r="AF377" s="22">
        <v>0.045</v>
      </c>
      <c r="AG377" s="27">
        <v>1749.258</v>
      </c>
      <c r="AH377" s="27">
        <v>87.2</v>
      </c>
      <c r="AI377" s="27">
        <v>88.476</v>
      </c>
      <c r="AJ377" s="27">
        <v>9.359</v>
      </c>
      <c r="AK377" s="27">
        <v>1635.912</v>
      </c>
      <c r="AL377" s="27">
        <v>81.741</v>
      </c>
      <c r="AM377" s="27">
        <v>892.229</v>
      </c>
      <c r="AN377" s="27">
        <v>107.945</v>
      </c>
      <c r="AO377" s="27">
        <v>1.43</v>
      </c>
      <c r="AP377" s="27">
        <v>0.151</v>
      </c>
      <c r="AQ377" s="27">
        <v>2.116</v>
      </c>
      <c r="AR377" s="12"/>
      <c r="AS377" s="12"/>
      <c r="AT377" s="12"/>
      <c r="AU377" s="12">
        <f t="shared" si="154"/>
        <v>0.002212475634</v>
      </c>
      <c r="AV377" s="12">
        <f t="shared" si="159"/>
        <v>71.49056604</v>
      </c>
      <c r="AW377" s="12">
        <f t="shared" si="163"/>
        <v>0.0001114942529</v>
      </c>
      <c r="AX377" s="12"/>
      <c r="AY377" s="12">
        <f t="shared" si="164"/>
        <v>0.1122641509</v>
      </c>
      <c r="AZ377" s="12"/>
      <c r="BA377" s="12"/>
      <c r="BB377" s="28"/>
      <c r="BC377" s="28"/>
      <c r="BD377" s="28"/>
      <c r="BE377" s="28"/>
      <c r="BF377" s="28"/>
      <c r="BG377" s="28"/>
      <c r="BH377" s="28"/>
    </row>
    <row r="378" ht="12.75" customHeight="1">
      <c r="A378" s="21" t="s">
        <v>238</v>
      </c>
      <c r="B378" s="12" t="s">
        <v>246</v>
      </c>
      <c r="C378" s="22">
        <v>0.9</v>
      </c>
      <c r="D378" s="21" t="s">
        <v>117</v>
      </c>
      <c r="E378" s="12" t="s">
        <v>95</v>
      </c>
      <c r="F378" s="22">
        <v>2850.0</v>
      </c>
      <c r="G378" s="23" t="s">
        <v>65</v>
      </c>
      <c r="H378" s="24"/>
      <c r="I378" s="24"/>
      <c r="J378" s="24">
        <v>9.54</v>
      </c>
      <c r="K378" s="24">
        <v>24.48</v>
      </c>
      <c r="L378" s="24">
        <v>0.94</v>
      </c>
      <c r="M378" s="24"/>
      <c r="N378" s="24">
        <v>0.87</v>
      </c>
      <c r="O378" s="24"/>
      <c r="P378" s="25"/>
      <c r="Q378" s="30">
        <v>15.95</v>
      </c>
      <c r="R378" s="31">
        <v>3.48</v>
      </c>
      <c r="S378" s="31">
        <v>7.84</v>
      </c>
      <c r="T378" s="31">
        <v>0.21</v>
      </c>
      <c r="U378" s="31">
        <v>0.39</v>
      </c>
      <c r="V378" s="31">
        <v>0.23</v>
      </c>
      <c r="W378" s="35">
        <v>2856.004</v>
      </c>
      <c r="X378" s="22">
        <v>53.733</v>
      </c>
      <c r="Y378" s="22">
        <v>31.886</v>
      </c>
      <c r="Z378" s="22">
        <v>0.24</v>
      </c>
      <c r="AA378" s="22">
        <v>24.98</v>
      </c>
      <c r="AB378" s="22">
        <v>0.084</v>
      </c>
      <c r="AC378" s="22">
        <v>2063.148</v>
      </c>
      <c r="AD378" s="22">
        <v>42.647</v>
      </c>
      <c r="AE378" s="22">
        <v>7.448</v>
      </c>
      <c r="AF378" s="22">
        <v>0.037</v>
      </c>
      <c r="AG378" s="27">
        <v>2071.292</v>
      </c>
      <c r="AH378" s="27">
        <v>50.88</v>
      </c>
      <c r="AI378" s="27">
        <v>44.1</v>
      </c>
      <c r="AJ378" s="27">
        <v>3.119</v>
      </c>
      <c r="AK378" s="27">
        <v>1956.03</v>
      </c>
      <c r="AL378" s="27">
        <v>46.718</v>
      </c>
      <c r="AM378" s="27">
        <v>2551.334</v>
      </c>
      <c r="AN378" s="27">
        <v>255.551</v>
      </c>
      <c r="AO378" s="27">
        <v>0.712</v>
      </c>
      <c r="AP378" s="27">
        <v>0.05</v>
      </c>
      <c r="AQ378" s="27">
        <v>1.054</v>
      </c>
      <c r="AR378" s="12"/>
      <c r="AS378" s="12"/>
      <c r="AT378" s="12"/>
      <c r="AU378" s="12">
        <f t="shared" si="154"/>
        <v>0.001859649123</v>
      </c>
      <c r="AV378" s="12">
        <f t="shared" si="159"/>
        <v>46.18867925</v>
      </c>
      <c r="AW378" s="12">
        <f t="shared" si="163"/>
        <v>0.000108045977</v>
      </c>
      <c r="AX378" s="12"/>
      <c r="AY378" s="12">
        <f t="shared" si="164"/>
        <v>0.0820754717</v>
      </c>
      <c r="AZ378" s="12"/>
      <c r="BA378" s="12"/>
      <c r="BB378" s="28"/>
      <c r="BC378" s="28"/>
      <c r="BD378" s="28"/>
      <c r="BE378" s="28"/>
      <c r="BF378" s="28"/>
      <c r="BG378" s="28"/>
      <c r="BH378" s="28"/>
    </row>
    <row r="379" ht="12.75" customHeight="1">
      <c r="A379" s="21" t="s">
        <v>238</v>
      </c>
      <c r="B379" s="12" t="s">
        <v>247</v>
      </c>
      <c r="C379" s="22">
        <v>0.0</v>
      </c>
      <c r="D379" s="21" t="s">
        <v>117</v>
      </c>
      <c r="E379" s="12" t="s">
        <v>95</v>
      </c>
      <c r="F379" s="22">
        <v>2850.0</v>
      </c>
      <c r="G379" s="23" t="s">
        <v>65</v>
      </c>
      <c r="H379" s="24"/>
      <c r="I379" s="24"/>
      <c r="J379" s="24">
        <v>12.25</v>
      </c>
      <c r="K379" s="24">
        <v>18.96</v>
      </c>
      <c r="L379" s="29"/>
      <c r="M379" s="24"/>
      <c r="N379" s="24">
        <v>0.95</v>
      </c>
      <c r="O379" s="24"/>
      <c r="P379" s="25"/>
      <c r="Q379" s="30">
        <v>15.61</v>
      </c>
      <c r="R379" s="31">
        <v>0.5</v>
      </c>
      <c r="S379" s="31">
        <v>7.79</v>
      </c>
      <c r="T379" s="31">
        <v>0.23</v>
      </c>
      <c r="U379" s="31">
        <v>0.34</v>
      </c>
      <c r="V379" s="31">
        <v>0.24</v>
      </c>
      <c r="W379" s="35">
        <v>2856.004</v>
      </c>
      <c r="X379" s="22">
        <v>53.733</v>
      </c>
      <c r="Y379" s="22">
        <v>31.886</v>
      </c>
      <c r="Z379" s="22">
        <v>0.24</v>
      </c>
      <c r="AA379" s="22">
        <v>24.98</v>
      </c>
      <c r="AB379" s="22">
        <v>0.084</v>
      </c>
      <c r="AC379" s="22">
        <v>2063.148</v>
      </c>
      <c r="AD379" s="22">
        <v>42.647</v>
      </c>
      <c r="AE379" s="22">
        <v>7.448</v>
      </c>
      <c r="AF379" s="22">
        <v>0.037</v>
      </c>
      <c r="AG379" s="27">
        <v>2071.292</v>
      </c>
      <c r="AH379" s="27">
        <v>50.88</v>
      </c>
      <c r="AI379" s="27">
        <v>44.1</v>
      </c>
      <c r="AJ379" s="27">
        <v>3.119</v>
      </c>
      <c r="AK379" s="27">
        <v>1956.03</v>
      </c>
      <c r="AL379" s="27">
        <v>46.718</v>
      </c>
      <c r="AM379" s="27">
        <v>2551.334</v>
      </c>
      <c r="AN379" s="27">
        <v>255.551</v>
      </c>
      <c r="AO379" s="27">
        <v>0.712</v>
      </c>
      <c r="AP379" s="27">
        <v>0.05</v>
      </c>
      <c r="AQ379" s="27">
        <v>1.054</v>
      </c>
      <c r="AR379" s="12"/>
      <c r="AS379" s="12"/>
      <c r="AT379" s="12"/>
      <c r="AU379" s="12">
        <f t="shared" si="154"/>
        <v>0.00238791423</v>
      </c>
      <c r="AV379" s="12">
        <f t="shared" si="159"/>
        <v>35.77358491</v>
      </c>
      <c r="AW379" s="12"/>
      <c r="AX379" s="12"/>
      <c r="AY379" s="12">
        <f t="shared" si="164"/>
        <v>0.08962264151</v>
      </c>
      <c r="AZ379" s="12"/>
      <c r="BA379" s="12"/>
      <c r="BB379" s="28"/>
      <c r="BC379" s="28"/>
      <c r="BD379" s="28"/>
      <c r="BE379" s="28"/>
      <c r="BF379" s="28"/>
      <c r="BG379" s="28"/>
      <c r="BH379" s="28"/>
    </row>
    <row r="380" ht="12.75" customHeight="1">
      <c r="A380" s="12"/>
      <c r="B380" s="12"/>
      <c r="C380" s="12"/>
      <c r="D380" s="12"/>
      <c r="E380" s="12"/>
      <c r="F380" s="12"/>
      <c r="G380" s="23"/>
      <c r="H380" s="24"/>
      <c r="I380" s="24"/>
      <c r="J380" s="24"/>
      <c r="K380" s="24"/>
      <c r="L380" s="24"/>
      <c r="M380" s="24"/>
      <c r="N380" s="24"/>
      <c r="O380" s="24"/>
      <c r="P380" s="25"/>
      <c r="Q380" s="23"/>
      <c r="R380" s="12"/>
      <c r="S380" s="12"/>
      <c r="T380" s="12"/>
      <c r="U380" s="12"/>
      <c r="V380" s="12"/>
      <c r="W380" s="28"/>
      <c r="X380" s="12"/>
      <c r="Y380" s="12"/>
      <c r="Z380" s="12"/>
      <c r="AA380" s="12"/>
      <c r="AB380" s="12"/>
      <c r="AC380" s="12"/>
      <c r="AD380" s="12"/>
      <c r="AE380" s="12"/>
      <c r="AF380" s="12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28"/>
      <c r="BC380" s="28"/>
      <c r="BD380" s="28"/>
      <c r="BE380" s="28"/>
      <c r="BF380" s="28"/>
      <c r="BG380" s="28"/>
      <c r="BH380" s="28"/>
    </row>
    <row r="381" ht="12.75" customHeight="1">
      <c r="A381" s="21" t="s">
        <v>248</v>
      </c>
      <c r="B381" s="12" t="s">
        <v>249</v>
      </c>
      <c r="C381" s="12"/>
      <c r="D381" s="21" t="s">
        <v>117</v>
      </c>
      <c r="E381" s="12" t="s">
        <v>95</v>
      </c>
      <c r="F381" s="22">
        <v>400.0</v>
      </c>
      <c r="G381" s="23" t="s">
        <v>96</v>
      </c>
      <c r="H381" s="24">
        <v>10.94</v>
      </c>
      <c r="I381" s="24">
        <v>42.46</v>
      </c>
      <c r="J381" s="24">
        <v>21.36</v>
      </c>
      <c r="K381" s="24">
        <v>18.79</v>
      </c>
      <c r="L381" s="24">
        <v>1.51</v>
      </c>
      <c r="M381" s="29"/>
      <c r="N381" s="24">
        <v>5.62</v>
      </c>
      <c r="O381" s="24">
        <v>7.53</v>
      </c>
      <c r="P381" s="25"/>
      <c r="Q381" s="26"/>
      <c r="R381" s="22"/>
      <c r="S381" s="22"/>
      <c r="T381" s="22"/>
      <c r="U381" s="22"/>
      <c r="V381" s="22"/>
      <c r="W381" s="35">
        <v>409.254</v>
      </c>
      <c r="X381" s="22">
        <v>5.656</v>
      </c>
      <c r="Y381" s="22">
        <v>32.06</v>
      </c>
      <c r="Z381" s="22">
        <v>0.288</v>
      </c>
      <c r="AA381" s="22">
        <v>25.08</v>
      </c>
      <c r="AB381" s="22">
        <v>0.148</v>
      </c>
      <c r="AC381" s="22">
        <v>1832.979</v>
      </c>
      <c r="AD381" s="22">
        <v>125.303</v>
      </c>
      <c r="AE381" s="22">
        <v>8.149</v>
      </c>
      <c r="AF381" s="22">
        <v>0.04</v>
      </c>
      <c r="AG381" s="27">
        <v>1598.307</v>
      </c>
      <c r="AH381" s="27">
        <v>112.115</v>
      </c>
      <c r="AI381" s="27">
        <v>163.088</v>
      </c>
      <c r="AJ381" s="27">
        <v>18.643</v>
      </c>
      <c r="AK381" s="27">
        <v>1424.946</v>
      </c>
      <c r="AL381" s="27">
        <v>100.465</v>
      </c>
      <c r="AM381" s="27">
        <v>369.607</v>
      </c>
      <c r="AN381" s="27">
        <v>45.886</v>
      </c>
      <c r="AO381" s="27">
        <v>2.634</v>
      </c>
      <c r="AP381" s="27">
        <v>0.299</v>
      </c>
      <c r="AQ381" s="27">
        <v>3.898</v>
      </c>
      <c r="AR381" s="12"/>
      <c r="AS381" s="12">
        <f t="shared" ref="AS381:AS389" si="165">H381/2520</f>
        <v>0.004341269841</v>
      </c>
      <c r="AT381" s="12">
        <f t="shared" ref="AT381:AT389" si="166">I381/40500</f>
        <v>0.001048395062</v>
      </c>
      <c r="AU381" s="12">
        <f t="shared" ref="AU381:AU398" si="167">J381/5130</f>
        <v>0.00416374269</v>
      </c>
      <c r="AV381" s="12">
        <f t="shared" ref="AV381:AV393" si="168">K381/0.53</f>
        <v>35.45283019</v>
      </c>
      <c r="AW381" s="12">
        <f t="shared" ref="AW381:AW398" si="169">L381/8700</f>
        <v>0.0001735632184</v>
      </c>
      <c r="AX381" s="12"/>
      <c r="AY381" s="12">
        <f t="shared" ref="AY381:AY389" si="170">N381/10.6</f>
        <v>0.5301886792</v>
      </c>
      <c r="AZ381" s="12">
        <f t="shared" ref="AZ381:AZ389" si="171">O381/1300</f>
        <v>0.005792307692</v>
      </c>
      <c r="BA381" s="12"/>
      <c r="BB381" s="12">
        <v>0.43843416815159564</v>
      </c>
      <c r="BC381" s="28"/>
      <c r="BD381" s="28"/>
      <c r="BE381" s="28"/>
      <c r="BF381" s="28"/>
      <c r="BG381" s="28"/>
      <c r="BH381" s="28"/>
    </row>
    <row r="382" ht="12.75" customHeight="1">
      <c r="A382" s="21" t="s">
        <v>248</v>
      </c>
      <c r="B382" s="12" t="s">
        <v>239</v>
      </c>
      <c r="C382" s="22">
        <v>5.6</v>
      </c>
      <c r="D382" s="21" t="s">
        <v>117</v>
      </c>
      <c r="E382" s="12" t="s">
        <v>95</v>
      </c>
      <c r="F382" s="22">
        <v>400.0</v>
      </c>
      <c r="G382" s="23" t="s">
        <v>96</v>
      </c>
      <c r="H382" s="24">
        <v>14.45</v>
      </c>
      <c r="I382" s="24">
        <v>38.58</v>
      </c>
      <c r="J382" s="24">
        <v>15.33</v>
      </c>
      <c r="K382" s="24">
        <v>6.25</v>
      </c>
      <c r="L382" s="24">
        <v>1.4</v>
      </c>
      <c r="M382" s="29"/>
      <c r="N382" s="24">
        <v>4.21</v>
      </c>
      <c r="O382" s="24">
        <v>4.15</v>
      </c>
      <c r="P382" s="25"/>
      <c r="Q382" s="26"/>
      <c r="R382" s="22"/>
      <c r="S382" s="22"/>
      <c r="T382" s="22"/>
      <c r="U382" s="22"/>
      <c r="V382" s="22"/>
      <c r="W382" s="35">
        <v>409.254</v>
      </c>
      <c r="X382" s="22">
        <v>5.656</v>
      </c>
      <c r="Y382" s="22">
        <v>32.06</v>
      </c>
      <c r="Z382" s="22">
        <v>0.288</v>
      </c>
      <c r="AA382" s="22">
        <v>25.08</v>
      </c>
      <c r="AB382" s="22">
        <v>0.148</v>
      </c>
      <c r="AC382" s="22">
        <v>1832.979</v>
      </c>
      <c r="AD382" s="22">
        <v>125.303</v>
      </c>
      <c r="AE382" s="22">
        <v>8.149</v>
      </c>
      <c r="AF382" s="22">
        <v>0.04</v>
      </c>
      <c r="AG382" s="27">
        <v>1598.307</v>
      </c>
      <c r="AH382" s="27">
        <v>112.115</v>
      </c>
      <c r="AI382" s="27">
        <v>163.088</v>
      </c>
      <c r="AJ382" s="27">
        <v>18.643</v>
      </c>
      <c r="AK382" s="27">
        <v>1424.946</v>
      </c>
      <c r="AL382" s="27">
        <v>100.465</v>
      </c>
      <c r="AM382" s="27">
        <v>369.607</v>
      </c>
      <c r="AN382" s="27">
        <v>45.886</v>
      </c>
      <c r="AO382" s="27">
        <v>2.634</v>
      </c>
      <c r="AP382" s="27">
        <v>0.299</v>
      </c>
      <c r="AQ382" s="27">
        <v>3.898</v>
      </c>
      <c r="AR382" s="12"/>
      <c r="AS382" s="12">
        <f t="shared" si="165"/>
        <v>0.005734126984</v>
      </c>
      <c r="AT382" s="12">
        <f t="shared" si="166"/>
        <v>0.0009525925926</v>
      </c>
      <c r="AU382" s="12">
        <f t="shared" si="167"/>
        <v>0.002988304094</v>
      </c>
      <c r="AV382" s="12">
        <f t="shared" si="168"/>
        <v>11.79245283</v>
      </c>
      <c r="AW382" s="12">
        <f t="shared" si="169"/>
        <v>0.0001609195402</v>
      </c>
      <c r="AX382" s="12"/>
      <c r="AY382" s="12">
        <f t="shared" si="170"/>
        <v>0.3971698113</v>
      </c>
      <c r="AZ382" s="12">
        <f t="shared" si="171"/>
        <v>0.003192307692</v>
      </c>
      <c r="BA382" s="12"/>
      <c r="BB382" s="12">
        <v>0.3983803909853203</v>
      </c>
      <c r="BC382" s="28"/>
      <c r="BD382" s="28"/>
      <c r="BE382" s="28"/>
      <c r="BF382" s="28"/>
      <c r="BG382" s="28"/>
      <c r="BH382" s="28"/>
    </row>
    <row r="383" ht="12.75" customHeight="1">
      <c r="A383" s="21" t="s">
        <v>248</v>
      </c>
      <c r="B383" s="12" t="s">
        <v>250</v>
      </c>
      <c r="C383" s="22">
        <v>5.5</v>
      </c>
      <c r="D383" s="21" t="s">
        <v>117</v>
      </c>
      <c r="E383" s="12" t="s">
        <v>95</v>
      </c>
      <c r="F383" s="22">
        <v>600.0</v>
      </c>
      <c r="G383" s="23" t="s">
        <v>96</v>
      </c>
      <c r="H383" s="24">
        <v>16.21</v>
      </c>
      <c r="I383" s="24">
        <v>33.71</v>
      </c>
      <c r="J383" s="24">
        <v>17.88</v>
      </c>
      <c r="K383" s="24">
        <v>3.75</v>
      </c>
      <c r="L383" s="24">
        <v>1.51</v>
      </c>
      <c r="M383" s="24">
        <v>0.0</v>
      </c>
      <c r="N383" s="24">
        <v>4.73</v>
      </c>
      <c r="O383" s="24">
        <v>1.92</v>
      </c>
      <c r="P383" s="25"/>
      <c r="Q383" s="26"/>
      <c r="R383" s="22"/>
      <c r="S383" s="22"/>
      <c r="T383" s="22"/>
      <c r="U383" s="22"/>
      <c r="V383" s="22"/>
      <c r="W383" s="35">
        <v>605.668</v>
      </c>
      <c r="X383" s="22">
        <v>7.259</v>
      </c>
      <c r="Y383" s="22">
        <v>31.731</v>
      </c>
      <c r="Z383" s="22">
        <v>0.199</v>
      </c>
      <c r="AA383" s="22">
        <v>25.12</v>
      </c>
      <c r="AB383" s="22">
        <v>0.11</v>
      </c>
      <c r="AC383" s="22">
        <v>1862.314</v>
      </c>
      <c r="AD383" s="22">
        <v>141.269</v>
      </c>
      <c r="AE383" s="22">
        <v>8.019</v>
      </c>
      <c r="AF383" s="22">
        <v>0.08</v>
      </c>
      <c r="AG383" s="27">
        <v>1683.876</v>
      </c>
      <c r="AH383" s="27">
        <v>126.468</v>
      </c>
      <c r="AI383" s="27">
        <v>130.501</v>
      </c>
      <c r="AJ383" s="27">
        <v>25.075</v>
      </c>
      <c r="AK383" s="27">
        <v>1538.18</v>
      </c>
      <c r="AL383" s="27">
        <v>115.767</v>
      </c>
      <c r="AM383" s="27">
        <v>546.57</v>
      </c>
      <c r="AN383" s="27">
        <v>118.985</v>
      </c>
      <c r="AO383" s="27">
        <v>2.112</v>
      </c>
      <c r="AP383" s="27">
        <v>0.408</v>
      </c>
      <c r="AQ383" s="27">
        <v>3.126</v>
      </c>
      <c r="AR383" s="12"/>
      <c r="AS383" s="12">
        <f t="shared" si="165"/>
        <v>0.006432539683</v>
      </c>
      <c r="AT383" s="12">
        <f t="shared" si="166"/>
        <v>0.000832345679</v>
      </c>
      <c r="AU383" s="12">
        <f t="shared" si="167"/>
        <v>0.003485380117</v>
      </c>
      <c r="AV383" s="12">
        <f t="shared" si="168"/>
        <v>7.075471698</v>
      </c>
      <c r="AW383" s="12">
        <f t="shared" si="169"/>
        <v>0.0001735632184</v>
      </c>
      <c r="AX383" s="12">
        <f t="shared" ref="AX383:AX385" si="172">M383/0.06</f>
        <v>0</v>
      </c>
      <c r="AY383" s="12">
        <f t="shared" si="170"/>
        <v>0.4462264151</v>
      </c>
      <c r="AZ383" s="12">
        <f t="shared" si="171"/>
        <v>0.001476923077</v>
      </c>
      <c r="BA383" s="12"/>
      <c r="BB383" s="12">
        <v>0.5120938719509741</v>
      </c>
      <c r="BC383" s="28"/>
      <c r="BD383" s="28"/>
      <c r="BE383" s="28"/>
      <c r="BF383" s="28"/>
      <c r="BG383" s="28"/>
      <c r="BH383" s="28"/>
    </row>
    <row r="384" ht="12.75" customHeight="1">
      <c r="A384" s="21" t="s">
        <v>248</v>
      </c>
      <c r="B384" s="12" t="s">
        <v>241</v>
      </c>
      <c r="C384" s="12"/>
      <c r="D384" s="21" t="s">
        <v>117</v>
      </c>
      <c r="E384" s="12" t="s">
        <v>95</v>
      </c>
      <c r="F384" s="22">
        <v>600.0</v>
      </c>
      <c r="G384" s="23" t="s">
        <v>96</v>
      </c>
      <c r="H384" s="24">
        <v>11.14</v>
      </c>
      <c r="I384" s="24">
        <v>39.48</v>
      </c>
      <c r="J384" s="24">
        <v>26.42</v>
      </c>
      <c r="K384" s="24">
        <v>3.19</v>
      </c>
      <c r="L384" s="24">
        <v>1.49</v>
      </c>
      <c r="M384" s="24">
        <v>0.0</v>
      </c>
      <c r="N384" s="24">
        <v>9.89</v>
      </c>
      <c r="O384" s="24">
        <v>2.55</v>
      </c>
      <c r="P384" s="25"/>
      <c r="Q384" s="26"/>
      <c r="R384" s="22"/>
      <c r="S384" s="22"/>
      <c r="T384" s="22"/>
      <c r="U384" s="22"/>
      <c r="V384" s="22"/>
      <c r="W384" s="35">
        <v>605.668</v>
      </c>
      <c r="X384" s="22">
        <v>7.259</v>
      </c>
      <c r="Y384" s="22">
        <v>31.731</v>
      </c>
      <c r="Z384" s="22">
        <v>0.199</v>
      </c>
      <c r="AA384" s="22">
        <v>25.12</v>
      </c>
      <c r="AB384" s="22">
        <v>0.11</v>
      </c>
      <c r="AC384" s="22">
        <v>1862.314</v>
      </c>
      <c r="AD384" s="22">
        <v>141.269</v>
      </c>
      <c r="AE384" s="22">
        <v>8.019</v>
      </c>
      <c r="AF384" s="22">
        <v>0.08</v>
      </c>
      <c r="AG384" s="27">
        <v>1683.876</v>
      </c>
      <c r="AH384" s="27">
        <v>126.468</v>
      </c>
      <c r="AI384" s="27">
        <v>130.501</v>
      </c>
      <c r="AJ384" s="27">
        <v>25.075</v>
      </c>
      <c r="AK384" s="27">
        <v>1538.18</v>
      </c>
      <c r="AL384" s="27">
        <v>115.767</v>
      </c>
      <c r="AM384" s="27">
        <v>546.57</v>
      </c>
      <c r="AN384" s="27">
        <v>118.985</v>
      </c>
      <c r="AO384" s="27">
        <v>2.112</v>
      </c>
      <c r="AP384" s="27">
        <v>0.408</v>
      </c>
      <c r="AQ384" s="27">
        <v>3.126</v>
      </c>
      <c r="AR384" s="12"/>
      <c r="AS384" s="12">
        <f t="shared" si="165"/>
        <v>0.004420634921</v>
      </c>
      <c r="AT384" s="12">
        <f t="shared" si="166"/>
        <v>0.0009748148148</v>
      </c>
      <c r="AU384" s="12">
        <f t="shared" si="167"/>
        <v>0.005150097466</v>
      </c>
      <c r="AV384" s="12">
        <f t="shared" si="168"/>
        <v>6.018867925</v>
      </c>
      <c r="AW384" s="12">
        <f t="shared" si="169"/>
        <v>0.0001712643678</v>
      </c>
      <c r="AX384" s="12">
        <f t="shared" si="172"/>
        <v>0</v>
      </c>
      <c r="AY384" s="12">
        <f t="shared" si="170"/>
        <v>0.9330188679</v>
      </c>
      <c r="AZ384" s="12">
        <f t="shared" si="171"/>
        <v>0.001961538462</v>
      </c>
      <c r="BA384" s="12"/>
      <c r="BB384" s="12">
        <v>0.5996622893399576</v>
      </c>
      <c r="BC384" s="28"/>
      <c r="BD384" s="28"/>
      <c r="BE384" s="28"/>
      <c r="BF384" s="28"/>
      <c r="BG384" s="28"/>
      <c r="BH384" s="28"/>
    </row>
    <row r="385" ht="12.75" customHeight="1">
      <c r="A385" s="21" t="s">
        <v>248</v>
      </c>
      <c r="B385" s="12" t="s">
        <v>242</v>
      </c>
      <c r="C385" s="12"/>
      <c r="D385" s="21" t="s">
        <v>117</v>
      </c>
      <c r="E385" s="12" t="s">
        <v>95</v>
      </c>
      <c r="F385" s="22">
        <v>600.0</v>
      </c>
      <c r="G385" s="23" t="s">
        <v>96</v>
      </c>
      <c r="H385" s="24">
        <v>8.17</v>
      </c>
      <c r="I385" s="24">
        <v>25.46</v>
      </c>
      <c r="J385" s="24">
        <v>19.53</v>
      </c>
      <c r="K385" s="24">
        <v>16.33</v>
      </c>
      <c r="L385" s="24">
        <v>1.41</v>
      </c>
      <c r="M385" s="24">
        <v>0.0</v>
      </c>
      <c r="N385" s="24">
        <v>8.25</v>
      </c>
      <c r="O385" s="24">
        <v>1.81</v>
      </c>
      <c r="P385" s="25"/>
      <c r="Q385" s="26"/>
      <c r="R385" s="22"/>
      <c r="S385" s="22"/>
      <c r="T385" s="22"/>
      <c r="U385" s="22"/>
      <c r="V385" s="22"/>
      <c r="W385" s="35">
        <v>605.668</v>
      </c>
      <c r="X385" s="22">
        <v>7.259</v>
      </c>
      <c r="Y385" s="22">
        <v>31.731</v>
      </c>
      <c r="Z385" s="22">
        <v>0.199</v>
      </c>
      <c r="AA385" s="22">
        <v>25.12</v>
      </c>
      <c r="AB385" s="22">
        <v>0.11</v>
      </c>
      <c r="AC385" s="22">
        <v>1862.314</v>
      </c>
      <c r="AD385" s="22">
        <v>141.269</v>
      </c>
      <c r="AE385" s="22">
        <v>8.019</v>
      </c>
      <c r="AF385" s="22">
        <v>0.08</v>
      </c>
      <c r="AG385" s="27">
        <v>1683.876</v>
      </c>
      <c r="AH385" s="27">
        <v>126.468</v>
      </c>
      <c r="AI385" s="27">
        <v>130.501</v>
      </c>
      <c r="AJ385" s="27">
        <v>25.075</v>
      </c>
      <c r="AK385" s="27">
        <v>1538.18</v>
      </c>
      <c r="AL385" s="27">
        <v>115.767</v>
      </c>
      <c r="AM385" s="27">
        <v>546.57</v>
      </c>
      <c r="AN385" s="27">
        <v>118.985</v>
      </c>
      <c r="AO385" s="27">
        <v>2.112</v>
      </c>
      <c r="AP385" s="27">
        <v>0.408</v>
      </c>
      <c r="AQ385" s="27">
        <v>3.126</v>
      </c>
      <c r="AR385" s="12"/>
      <c r="AS385" s="12">
        <f t="shared" si="165"/>
        <v>0.003242063492</v>
      </c>
      <c r="AT385" s="12">
        <f t="shared" si="166"/>
        <v>0.0006286419753</v>
      </c>
      <c r="AU385" s="12">
        <f t="shared" si="167"/>
        <v>0.003807017544</v>
      </c>
      <c r="AV385" s="12">
        <f t="shared" si="168"/>
        <v>30.81132075</v>
      </c>
      <c r="AW385" s="12">
        <f t="shared" si="169"/>
        <v>0.0001620689655</v>
      </c>
      <c r="AX385" s="12">
        <f t="shared" si="172"/>
        <v>0</v>
      </c>
      <c r="AY385" s="12">
        <f t="shared" si="170"/>
        <v>0.7783018868</v>
      </c>
      <c r="AZ385" s="12">
        <f t="shared" si="171"/>
        <v>0.001392307692</v>
      </c>
      <c r="BA385" s="12"/>
      <c r="BB385" s="12">
        <v>0.38666258728675135</v>
      </c>
      <c r="BC385" s="28"/>
      <c r="BD385" s="28"/>
      <c r="BE385" s="28"/>
      <c r="BF385" s="28"/>
      <c r="BG385" s="28"/>
      <c r="BH385" s="28"/>
    </row>
    <row r="386" ht="12.75" customHeight="1">
      <c r="A386" s="21" t="s">
        <v>248</v>
      </c>
      <c r="B386" s="12" t="s">
        <v>244</v>
      </c>
      <c r="C386" s="22">
        <v>-0.1</v>
      </c>
      <c r="D386" s="21" t="s">
        <v>117</v>
      </c>
      <c r="E386" s="12" t="s">
        <v>95</v>
      </c>
      <c r="F386" s="22">
        <v>900.0</v>
      </c>
      <c r="G386" s="23" t="s">
        <v>96</v>
      </c>
      <c r="H386" s="24">
        <v>9.87</v>
      </c>
      <c r="I386" s="24">
        <v>25.01</v>
      </c>
      <c r="J386" s="24">
        <v>13.66</v>
      </c>
      <c r="K386" s="24">
        <v>6.21</v>
      </c>
      <c r="L386" s="24">
        <v>1.33</v>
      </c>
      <c r="M386" s="29"/>
      <c r="N386" s="24">
        <v>4.49</v>
      </c>
      <c r="O386" s="24">
        <v>2.77</v>
      </c>
      <c r="P386" s="25"/>
      <c r="Q386" s="26"/>
      <c r="R386" s="22"/>
      <c r="S386" s="22"/>
      <c r="T386" s="22"/>
      <c r="U386" s="22"/>
      <c r="V386" s="22"/>
      <c r="W386" s="35">
        <v>902.99</v>
      </c>
      <c r="X386" s="22">
        <v>11.736</v>
      </c>
      <c r="Y386" s="22">
        <v>31.861</v>
      </c>
      <c r="Z386" s="22">
        <v>0.251</v>
      </c>
      <c r="AA386" s="22">
        <v>25.0</v>
      </c>
      <c r="AB386" s="22">
        <v>0.158</v>
      </c>
      <c r="AC386" s="22">
        <v>1855.594</v>
      </c>
      <c r="AD386" s="22">
        <v>91.705</v>
      </c>
      <c r="AE386" s="22">
        <v>7.827</v>
      </c>
      <c r="AF386" s="22">
        <v>0.045</v>
      </c>
      <c r="AG386" s="27">
        <v>1749.258</v>
      </c>
      <c r="AH386" s="27">
        <v>87.2</v>
      </c>
      <c r="AI386" s="27">
        <v>88.476</v>
      </c>
      <c r="AJ386" s="27">
        <v>9.359</v>
      </c>
      <c r="AK386" s="27">
        <v>1635.912</v>
      </c>
      <c r="AL386" s="27">
        <v>81.741</v>
      </c>
      <c r="AM386" s="27">
        <v>892.229</v>
      </c>
      <c r="AN386" s="27">
        <v>107.945</v>
      </c>
      <c r="AO386" s="27">
        <v>1.43</v>
      </c>
      <c r="AP386" s="27">
        <v>0.151</v>
      </c>
      <c r="AQ386" s="27">
        <v>2.116</v>
      </c>
      <c r="AR386" s="12"/>
      <c r="AS386" s="12">
        <f t="shared" si="165"/>
        <v>0.003916666667</v>
      </c>
      <c r="AT386" s="12">
        <f t="shared" si="166"/>
        <v>0.0006175308642</v>
      </c>
      <c r="AU386" s="12">
        <f t="shared" si="167"/>
        <v>0.002662768031</v>
      </c>
      <c r="AV386" s="12">
        <f t="shared" si="168"/>
        <v>11.71698113</v>
      </c>
      <c r="AW386" s="12">
        <f t="shared" si="169"/>
        <v>0.0001528735632</v>
      </c>
      <c r="AX386" s="12"/>
      <c r="AY386" s="12">
        <f t="shared" si="170"/>
        <v>0.4235849057</v>
      </c>
      <c r="AZ386" s="12">
        <f t="shared" si="171"/>
        <v>0.002130769231</v>
      </c>
      <c r="BA386" s="12"/>
      <c r="BB386" s="12">
        <v>0.38608659839114967</v>
      </c>
      <c r="BC386" s="28"/>
      <c r="BD386" s="28"/>
      <c r="BE386" s="28"/>
      <c r="BF386" s="28"/>
      <c r="BG386" s="28"/>
      <c r="BH386" s="28"/>
    </row>
    <row r="387" ht="12.75" customHeight="1">
      <c r="A387" s="21" t="s">
        <v>248</v>
      </c>
      <c r="B387" s="12" t="s">
        <v>251</v>
      </c>
      <c r="C387" s="22">
        <v>1.5</v>
      </c>
      <c r="D387" s="21" t="s">
        <v>117</v>
      </c>
      <c r="E387" s="12" t="s">
        <v>95</v>
      </c>
      <c r="F387" s="22">
        <v>900.0</v>
      </c>
      <c r="G387" s="23" t="s">
        <v>96</v>
      </c>
      <c r="H387" s="24">
        <v>10.39</v>
      </c>
      <c r="I387" s="24">
        <v>39.71</v>
      </c>
      <c r="J387" s="24">
        <v>18.31</v>
      </c>
      <c r="K387" s="24">
        <v>13.3</v>
      </c>
      <c r="L387" s="24">
        <v>1.38</v>
      </c>
      <c r="M387" s="29"/>
      <c r="N387" s="24">
        <v>6.15</v>
      </c>
      <c r="O387" s="24">
        <v>4.25</v>
      </c>
      <c r="P387" s="25"/>
      <c r="Q387" s="26"/>
      <c r="R387" s="22"/>
      <c r="S387" s="22"/>
      <c r="T387" s="22"/>
      <c r="U387" s="22"/>
      <c r="V387" s="22"/>
      <c r="W387" s="35">
        <v>902.99</v>
      </c>
      <c r="X387" s="22">
        <v>11.736</v>
      </c>
      <c r="Y387" s="22">
        <v>31.861</v>
      </c>
      <c r="Z387" s="22">
        <v>0.251</v>
      </c>
      <c r="AA387" s="22">
        <v>25.0</v>
      </c>
      <c r="AB387" s="22">
        <v>0.158</v>
      </c>
      <c r="AC387" s="22">
        <v>1855.594</v>
      </c>
      <c r="AD387" s="22">
        <v>91.705</v>
      </c>
      <c r="AE387" s="22">
        <v>7.827</v>
      </c>
      <c r="AF387" s="22">
        <v>0.045</v>
      </c>
      <c r="AG387" s="27">
        <v>1749.258</v>
      </c>
      <c r="AH387" s="27">
        <v>87.2</v>
      </c>
      <c r="AI387" s="27">
        <v>88.476</v>
      </c>
      <c r="AJ387" s="27">
        <v>9.359</v>
      </c>
      <c r="AK387" s="27">
        <v>1635.912</v>
      </c>
      <c r="AL387" s="27">
        <v>81.741</v>
      </c>
      <c r="AM387" s="27">
        <v>892.229</v>
      </c>
      <c r="AN387" s="27">
        <v>107.945</v>
      </c>
      <c r="AO387" s="27">
        <v>1.43</v>
      </c>
      <c r="AP387" s="27">
        <v>0.151</v>
      </c>
      <c r="AQ387" s="27">
        <v>2.116</v>
      </c>
      <c r="AR387" s="12"/>
      <c r="AS387" s="12">
        <f t="shared" si="165"/>
        <v>0.004123015873</v>
      </c>
      <c r="AT387" s="12">
        <f t="shared" si="166"/>
        <v>0.0009804938272</v>
      </c>
      <c r="AU387" s="12">
        <f t="shared" si="167"/>
        <v>0.00356920078</v>
      </c>
      <c r="AV387" s="12">
        <f t="shared" si="168"/>
        <v>25.09433962</v>
      </c>
      <c r="AW387" s="12">
        <f t="shared" si="169"/>
        <v>0.0001586206897</v>
      </c>
      <c r="AX387" s="12"/>
      <c r="AY387" s="12">
        <f t="shared" si="170"/>
        <v>0.5801886792</v>
      </c>
      <c r="AZ387" s="12">
        <f t="shared" si="171"/>
        <v>0.003269230769</v>
      </c>
      <c r="BA387" s="12"/>
      <c r="BB387" s="12">
        <v>0.6130663749943804</v>
      </c>
      <c r="BC387" s="28"/>
      <c r="BD387" s="28"/>
      <c r="BE387" s="28"/>
      <c r="BF387" s="28"/>
      <c r="BG387" s="28"/>
      <c r="BH387" s="28"/>
    </row>
    <row r="388" ht="12.75" customHeight="1">
      <c r="A388" s="21" t="s">
        <v>248</v>
      </c>
      <c r="B388" s="12" t="s">
        <v>252</v>
      </c>
      <c r="C388" s="22">
        <v>-0.1</v>
      </c>
      <c r="D388" s="21" t="s">
        <v>117</v>
      </c>
      <c r="E388" s="12" t="s">
        <v>95</v>
      </c>
      <c r="F388" s="22">
        <v>2850.0</v>
      </c>
      <c r="G388" s="23" t="s">
        <v>96</v>
      </c>
      <c r="H388" s="24">
        <v>13.93</v>
      </c>
      <c r="I388" s="24">
        <v>23.7</v>
      </c>
      <c r="J388" s="24">
        <v>16.0</v>
      </c>
      <c r="K388" s="24">
        <v>23.94</v>
      </c>
      <c r="L388" s="24">
        <v>1.43</v>
      </c>
      <c r="M388" s="24"/>
      <c r="N388" s="24">
        <v>3.82</v>
      </c>
      <c r="O388" s="24">
        <v>2.32</v>
      </c>
      <c r="P388" s="25"/>
      <c r="Q388" s="26"/>
      <c r="R388" s="22"/>
      <c r="S388" s="22"/>
      <c r="T388" s="22"/>
      <c r="U388" s="22"/>
      <c r="V388" s="22"/>
      <c r="W388" s="35">
        <v>2856.004</v>
      </c>
      <c r="X388" s="22">
        <v>53.733</v>
      </c>
      <c r="Y388" s="22">
        <v>31.886</v>
      </c>
      <c r="Z388" s="22">
        <v>0.24</v>
      </c>
      <c r="AA388" s="22">
        <v>24.98</v>
      </c>
      <c r="AB388" s="22">
        <v>0.084</v>
      </c>
      <c r="AC388" s="22">
        <v>2063.148</v>
      </c>
      <c r="AD388" s="22">
        <v>42.647</v>
      </c>
      <c r="AE388" s="22">
        <v>7.448</v>
      </c>
      <c r="AF388" s="22">
        <v>0.037</v>
      </c>
      <c r="AG388" s="27">
        <v>2071.292</v>
      </c>
      <c r="AH388" s="27">
        <v>50.88</v>
      </c>
      <c r="AI388" s="27">
        <v>44.1</v>
      </c>
      <c r="AJ388" s="27">
        <v>3.119</v>
      </c>
      <c r="AK388" s="27">
        <v>1956.03</v>
      </c>
      <c r="AL388" s="27">
        <v>46.718</v>
      </c>
      <c r="AM388" s="27">
        <v>2551.334</v>
      </c>
      <c r="AN388" s="27">
        <v>255.551</v>
      </c>
      <c r="AO388" s="27">
        <v>0.712</v>
      </c>
      <c r="AP388" s="27">
        <v>0.05</v>
      </c>
      <c r="AQ388" s="27">
        <v>1.054</v>
      </c>
      <c r="AR388" s="12"/>
      <c r="AS388" s="12">
        <f t="shared" si="165"/>
        <v>0.005527777778</v>
      </c>
      <c r="AT388" s="12">
        <f t="shared" si="166"/>
        <v>0.0005851851852</v>
      </c>
      <c r="AU388" s="12">
        <f t="shared" si="167"/>
        <v>0.003118908382</v>
      </c>
      <c r="AV388" s="12">
        <f t="shared" si="168"/>
        <v>45.16981132</v>
      </c>
      <c r="AW388" s="12">
        <f t="shared" si="169"/>
        <v>0.0001643678161</v>
      </c>
      <c r="AX388" s="12"/>
      <c r="AY388" s="12">
        <f t="shared" si="170"/>
        <v>0.3603773585</v>
      </c>
      <c r="AZ388" s="12">
        <f t="shared" si="171"/>
        <v>0.001784615385</v>
      </c>
      <c r="BA388" s="12"/>
      <c r="BB388" s="12">
        <v>0.4593357971538094</v>
      </c>
      <c r="BC388" s="28"/>
      <c r="BD388" s="28"/>
      <c r="BE388" s="28"/>
      <c r="BF388" s="28"/>
      <c r="BG388" s="28"/>
      <c r="BH388" s="28"/>
    </row>
    <row r="389" ht="12.75" customHeight="1">
      <c r="A389" s="21" t="s">
        <v>248</v>
      </c>
      <c r="B389" s="12" t="s">
        <v>253</v>
      </c>
      <c r="C389" s="22">
        <v>1.4</v>
      </c>
      <c r="D389" s="21" t="s">
        <v>117</v>
      </c>
      <c r="E389" s="12" t="s">
        <v>95</v>
      </c>
      <c r="F389" s="22">
        <v>2850.0</v>
      </c>
      <c r="G389" s="23" t="s">
        <v>96</v>
      </c>
      <c r="H389" s="24">
        <v>12.6</v>
      </c>
      <c r="I389" s="24">
        <v>28.62</v>
      </c>
      <c r="J389" s="24">
        <v>22.9</v>
      </c>
      <c r="K389" s="24">
        <v>8.14</v>
      </c>
      <c r="L389" s="24">
        <v>1.4</v>
      </c>
      <c r="M389" s="29"/>
      <c r="N389" s="24">
        <v>5.21</v>
      </c>
      <c r="O389" s="24">
        <v>6.33</v>
      </c>
      <c r="P389" s="25"/>
      <c r="Q389" s="26"/>
      <c r="R389" s="22"/>
      <c r="S389" s="22"/>
      <c r="T389" s="22"/>
      <c r="U389" s="22"/>
      <c r="V389" s="22"/>
      <c r="W389" s="35">
        <v>2856.004</v>
      </c>
      <c r="X389" s="22">
        <v>53.733</v>
      </c>
      <c r="Y389" s="22">
        <v>31.886</v>
      </c>
      <c r="Z389" s="22">
        <v>0.24</v>
      </c>
      <c r="AA389" s="22">
        <v>24.98</v>
      </c>
      <c r="AB389" s="22">
        <v>0.084</v>
      </c>
      <c r="AC389" s="22">
        <v>2063.148</v>
      </c>
      <c r="AD389" s="22">
        <v>42.647</v>
      </c>
      <c r="AE389" s="22">
        <v>7.448</v>
      </c>
      <c r="AF389" s="22">
        <v>0.037</v>
      </c>
      <c r="AG389" s="27">
        <v>2071.292</v>
      </c>
      <c r="AH389" s="27">
        <v>50.88</v>
      </c>
      <c r="AI389" s="27">
        <v>44.1</v>
      </c>
      <c r="AJ389" s="27">
        <v>3.119</v>
      </c>
      <c r="AK389" s="27">
        <v>1956.03</v>
      </c>
      <c r="AL389" s="27">
        <v>46.718</v>
      </c>
      <c r="AM389" s="27">
        <v>2551.334</v>
      </c>
      <c r="AN389" s="27">
        <v>255.551</v>
      </c>
      <c r="AO389" s="27">
        <v>0.712</v>
      </c>
      <c r="AP389" s="27">
        <v>0.05</v>
      </c>
      <c r="AQ389" s="27">
        <v>1.054</v>
      </c>
      <c r="AR389" s="12"/>
      <c r="AS389" s="12">
        <f t="shared" si="165"/>
        <v>0.005</v>
      </c>
      <c r="AT389" s="12">
        <f t="shared" si="166"/>
        <v>0.0007066666667</v>
      </c>
      <c r="AU389" s="12">
        <f t="shared" si="167"/>
        <v>0.004463937622</v>
      </c>
      <c r="AV389" s="12">
        <f t="shared" si="168"/>
        <v>15.35849057</v>
      </c>
      <c r="AW389" s="12">
        <f t="shared" si="169"/>
        <v>0.0001609195402</v>
      </c>
      <c r="AX389" s="12"/>
      <c r="AY389" s="12">
        <f t="shared" si="170"/>
        <v>0.491509434</v>
      </c>
      <c r="AZ389" s="12">
        <f t="shared" si="171"/>
        <v>0.004869230769</v>
      </c>
      <c r="BA389" s="12"/>
      <c r="BB389" s="12">
        <v>0.5547995170495758</v>
      </c>
      <c r="BC389" s="28"/>
      <c r="BD389" s="28"/>
      <c r="BE389" s="28"/>
      <c r="BF389" s="28"/>
      <c r="BG389" s="28"/>
      <c r="BH389" s="28"/>
    </row>
    <row r="390" ht="12.75" customHeight="1">
      <c r="A390" s="21" t="s">
        <v>248</v>
      </c>
      <c r="B390" s="12" t="s">
        <v>249</v>
      </c>
      <c r="C390" s="12"/>
      <c r="D390" s="21" t="s">
        <v>117</v>
      </c>
      <c r="E390" s="12" t="s">
        <v>95</v>
      </c>
      <c r="F390" s="22">
        <v>400.0</v>
      </c>
      <c r="G390" s="23" t="s">
        <v>65</v>
      </c>
      <c r="H390" s="24"/>
      <c r="I390" s="24"/>
      <c r="J390" s="24">
        <v>21.58</v>
      </c>
      <c r="K390" s="24">
        <v>9.97</v>
      </c>
      <c r="L390" s="24">
        <v>1.48</v>
      </c>
      <c r="M390" s="24"/>
      <c r="N390" s="24"/>
      <c r="O390" s="24"/>
      <c r="P390" s="25"/>
      <c r="Q390" s="26"/>
      <c r="R390" s="22"/>
      <c r="S390" s="22"/>
      <c r="T390" s="22"/>
      <c r="U390" s="22"/>
      <c r="V390" s="22"/>
      <c r="W390" s="35">
        <v>409.254</v>
      </c>
      <c r="X390" s="22">
        <v>5.656</v>
      </c>
      <c r="Y390" s="22">
        <v>32.06</v>
      </c>
      <c r="Z390" s="22">
        <v>0.288</v>
      </c>
      <c r="AA390" s="22">
        <v>25.08</v>
      </c>
      <c r="AB390" s="22">
        <v>0.148</v>
      </c>
      <c r="AC390" s="22">
        <v>1832.979</v>
      </c>
      <c r="AD390" s="22">
        <v>125.303</v>
      </c>
      <c r="AE390" s="22">
        <v>8.149</v>
      </c>
      <c r="AF390" s="22">
        <v>0.04</v>
      </c>
      <c r="AG390" s="27">
        <v>1598.307</v>
      </c>
      <c r="AH390" s="27">
        <v>112.115</v>
      </c>
      <c r="AI390" s="27">
        <v>163.088</v>
      </c>
      <c r="AJ390" s="27">
        <v>18.643</v>
      </c>
      <c r="AK390" s="27">
        <v>1424.946</v>
      </c>
      <c r="AL390" s="27">
        <v>100.465</v>
      </c>
      <c r="AM390" s="27">
        <v>369.607</v>
      </c>
      <c r="AN390" s="27">
        <v>45.886</v>
      </c>
      <c r="AO390" s="27">
        <v>2.634</v>
      </c>
      <c r="AP390" s="27">
        <v>0.299</v>
      </c>
      <c r="AQ390" s="27">
        <v>3.898</v>
      </c>
      <c r="AR390" s="12"/>
      <c r="AS390" s="12"/>
      <c r="AT390" s="12"/>
      <c r="AU390" s="12">
        <f t="shared" si="167"/>
        <v>0.00420662768</v>
      </c>
      <c r="AV390" s="12">
        <f t="shared" si="168"/>
        <v>18.81132075</v>
      </c>
      <c r="AW390" s="12">
        <f t="shared" si="169"/>
        <v>0.0001701149425</v>
      </c>
      <c r="AX390" s="12"/>
      <c r="AY390" s="12"/>
      <c r="AZ390" s="12"/>
      <c r="BA390" s="12"/>
      <c r="BB390" s="28"/>
      <c r="BC390" s="28"/>
      <c r="BD390" s="28"/>
      <c r="BE390" s="28"/>
      <c r="BF390" s="28"/>
      <c r="BG390" s="28"/>
      <c r="BH390" s="28"/>
    </row>
    <row r="391" ht="12.75" customHeight="1">
      <c r="A391" s="21" t="s">
        <v>248</v>
      </c>
      <c r="B391" s="12" t="s">
        <v>239</v>
      </c>
      <c r="C391" s="22">
        <v>5.6</v>
      </c>
      <c r="D391" s="21" t="s">
        <v>117</v>
      </c>
      <c r="E391" s="12" t="s">
        <v>95</v>
      </c>
      <c r="F391" s="22">
        <v>400.0</v>
      </c>
      <c r="G391" s="23" t="s">
        <v>65</v>
      </c>
      <c r="H391" s="24"/>
      <c r="I391" s="24"/>
      <c r="J391" s="24">
        <v>15.73</v>
      </c>
      <c r="K391" s="24">
        <v>11.27</v>
      </c>
      <c r="L391" s="24">
        <v>1.36</v>
      </c>
      <c r="M391" s="24"/>
      <c r="N391" s="24"/>
      <c r="O391" s="24"/>
      <c r="P391" s="25"/>
      <c r="Q391" s="26"/>
      <c r="R391" s="22"/>
      <c r="S391" s="22"/>
      <c r="T391" s="22"/>
      <c r="U391" s="22"/>
      <c r="V391" s="22"/>
      <c r="W391" s="35">
        <v>409.254</v>
      </c>
      <c r="X391" s="22">
        <v>5.656</v>
      </c>
      <c r="Y391" s="22">
        <v>32.06</v>
      </c>
      <c r="Z391" s="22">
        <v>0.288</v>
      </c>
      <c r="AA391" s="22">
        <v>25.08</v>
      </c>
      <c r="AB391" s="22">
        <v>0.148</v>
      </c>
      <c r="AC391" s="22">
        <v>1832.979</v>
      </c>
      <c r="AD391" s="22">
        <v>125.303</v>
      </c>
      <c r="AE391" s="22">
        <v>8.149</v>
      </c>
      <c r="AF391" s="22">
        <v>0.04</v>
      </c>
      <c r="AG391" s="27">
        <v>1598.307</v>
      </c>
      <c r="AH391" s="27">
        <v>112.115</v>
      </c>
      <c r="AI391" s="27">
        <v>163.088</v>
      </c>
      <c r="AJ391" s="27">
        <v>18.643</v>
      </c>
      <c r="AK391" s="27">
        <v>1424.946</v>
      </c>
      <c r="AL391" s="27">
        <v>100.465</v>
      </c>
      <c r="AM391" s="27">
        <v>369.607</v>
      </c>
      <c r="AN391" s="27">
        <v>45.886</v>
      </c>
      <c r="AO391" s="27">
        <v>2.634</v>
      </c>
      <c r="AP391" s="27">
        <v>0.299</v>
      </c>
      <c r="AQ391" s="27">
        <v>3.898</v>
      </c>
      <c r="AR391" s="12"/>
      <c r="AS391" s="12"/>
      <c r="AT391" s="12"/>
      <c r="AU391" s="12">
        <f t="shared" si="167"/>
        <v>0.003066276803</v>
      </c>
      <c r="AV391" s="12">
        <f t="shared" si="168"/>
        <v>21.26415094</v>
      </c>
      <c r="AW391" s="12">
        <f t="shared" si="169"/>
        <v>0.0001563218391</v>
      </c>
      <c r="AX391" s="12"/>
      <c r="AY391" s="12"/>
      <c r="AZ391" s="12"/>
      <c r="BA391" s="12"/>
      <c r="BB391" s="28"/>
      <c r="BC391" s="28"/>
      <c r="BD391" s="28"/>
      <c r="BE391" s="28"/>
      <c r="BF391" s="28"/>
      <c r="BG391" s="28"/>
      <c r="BH391" s="28"/>
    </row>
    <row r="392" ht="12.75" customHeight="1">
      <c r="A392" s="21" t="s">
        <v>248</v>
      </c>
      <c r="B392" s="12" t="s">
        <v>250</v>
      </c>
      <c r="C392" s="22">
        <v>5.5</v>
      </c>
      <c r="D392" s="21" t="s">
        <v>117</v>
      </c>
      <c r="E392" s="12" t="s">
        <v>95</v>
      </c>
      <c r="F392" s="22">
        <v>600.0</v>
      </c>
      <c r="G392" s="23" t="s">
        <v>65</v>
      </c>
      <c r="H392" s="24"/>
      <c r="I392" s="24"/>
      <c r="J392" s="24">
        <v>18.35</v>
      </c>
      <c r="K392" s="24">
        <v>3.62</v>
      </c>
      <c r="L392" s="24">
        <v>1.47</v>
      </c>
      <c r="M392" s="24"/>
      <c r="N392" s="24"/>
      <c r="O392" s="24"/>
      <c r="P392" s="25"/>
      <c r="Q392" s="26"/>
      <c r="R392" s="22"/>
      <c r="S392" s="22"/>
      <c r="T392" s="22"/>
      <c r="U392" s="22"/>
      <c r="V392" s="22"/>
      <c r="W392" s="35">
        <v>605.668</v>
      </c>
      <c r="X392" s="22">
        <v>7.259</v>
      </c>
      <c r="Y392" s="22">
        <v>31.731</v>
      </c>
      <c r="Z392" s="22">
        <v>0.199</v>
      </c>
      <c r="AA392" s="22">
        <v>25.12</v>
      </c>
      <c r="AB392" s="22">
        <v>0.11</v>
      </c>
      <c r="AC392" s="22">
        <v>1862.314</v>
      </c>
      <c r="AD392" s="22">
        <v>141.269</v>
      </c>
      <c r="AE392" s="22">
        <v>8.019</v>
      </c>
      <c r="AF392" s="22">
        <v>0.08</v>
      </c>
      <c r="AG392" s="27">
        <v>1683.876</v>
      </c>
      <c r="AH392" s="27">
        <v>126.468</v>
      </c>
      <c r="AI392" s="27">
        <v>130.501</v>
      </c>
      <c r="AJ392" s="27">
        <v>25.075</v>
      </c>
      <c r="AK392" s="27">
        <v>1538.18</v>
      </c>
      <c r="AL392" s="27">
        <v>115.767</v>
      </c>
      <c r="AM392" s="27">
        <v>546.57</v>
      </c>
      <c r="AN392" s="27">
        <v>118.985</v>
      </c>
      <c r="AO392" s="27">
        <v>2.112</v>
      </c>
      <c r="AP392" s="27">
        <v>0.408</v>
      </c>
      <c r="AQ392" s="27">
        <v>3.126</v>
      </c>
      <c r="AR392" s="12"/>
      <c r="AS392" s="12"/>
      <c r="AT392" s="12"/>
      <c r="AU392" s="12">
        <f t="shared" si="167"/>
        <v>0.003576998051</v>
      </c>
      <c r="AV392" s="12">
        <f t="shared" si="168"/>
        <v>6.830188679</v>
      </c>
      <c r="AW392" s="12">
        <f t="shared" si="169"/>
        <v>0.0001689655172</v>
      </c>
      <c r="AX392" s="12"/>
      <c r="AY392" s="12"/>
      <c r="AZ392" s="12"/>
      <c r="BA392" s="12"/>
      <c r="BB392" s="28"/>
      <c r="BC392" s="28"/>
      <c r="BD392" s="28"/>
      <c r="BE392" s="28"/>
      <c r="BF392" s="28"/>
      <c r="BG392" s="28"/>
      <c r="BH392" s="28"/>
    </row>
    <row r="393" ht="12.75" customHeight="1">
      <c r="A393" s="21" t="s">
        <v>248</v>
      </c>
      <c r="B393" s="12" t="s">
        <v>241</v>
      </c>
      <c r="C393" s="12"/>
      <c r="D393" s="21" t="s">
        <v>117</v>
      </c>
      <c r="E393" s="12" t="s">
        <v>95</v>
      </c>
      <c r="F393" s="22">
        <v>600.0</v>
      </c>
      <c r="G393" s="23" t="s">
        <v>65</v>
      </c>
      <c r="H393" s="24"/>
      <c r="I393" s="24"/>
      <c r="J393" s="24">
        <v>27.46</v>
      </c>
      <c r="K393" s="24">
        <v>3.08</v>
      </c>
      <c r="L393" s="24">
        <v>1.48</v>
      </c>
      <c r="M393" s="24"/>
      <c r="N393" s="29"/>
      <c r="O393" s="24"/>
      <c r="P393" s="25"/>
      <c r="Q393" s="26"/>
      <c r="R393" s="22"/>
      <c r="S393" s="22"/>
      <c r="T393" s="22"/>
      <c r="U393" s="22"/>
      <c r="V393" s="22"/>
      <c r="W393" s="35">
        <v>605.668</v>
      </c>
      <c r="X393" s="22">
        <v>7.259</v>
      </c>
      <c r="Y393" s="22">
        <v>31.731</v>
      </c>
      <c r="Z393" s="22">
        <v>0.199</v>
      </c>
      <c r="AA393" s="22">
        <v>25.12</v>
      </c>
      <c r="AB393" s="22">
        <v>0.11</v>
      </c>
      <c r="AC393" s="22">
        <v>1862.314</v>
      </c>
      <c r="AD393" s="22">
        <v>141.269</v>
      </c>
      <c r="AE393" s="22">
        <v>8.019</v>
      </c>
      <c r="AF393" s="22">
        <v>0.08</v>
      </c>
      <c r="AG393" s="27">
        <v>1683.876</v>
      </c>
      <c r="AH393" s="27">
        <v>126.468</v>
      </c>
      <c r="AI393" s="27">
        <v>130.501</v>
      </c>
      <c r="AJ393" s="27">
        <v>25.075</v>
      </c>
      <c r="AK393" s="27">
        <v>1538.18</v>
      </c>
      <c r="AL393" s="27">
        <v>115.767</v>
      </c>
      <c r="AM393" s="27">
        <v>546.57</v>
      </c>
      <c r="AN393" s="27">
        <v>118.985</v>
      </c>
      <c r="AO393" s="27">
        <v>2.112</v>
      </c>
      <c r="AP393" s="27">
        <v>0.408</v>
      </c>
      <c r="AQ393" s="27">
        <v>3.126</v>
      </c>
      <c r="AR393" s="12"/>
      <c r="AS393" s="12"/>
      <c r="AT393" s="12"/>
      <c r="AU393" s="12">
        <f t="shared" si="167"/>
        <v>0.005352826511</v>
      </c>
      <c r="AV393" s="12">
        <f t="shared" si="168"/>
        <v>5.811320755</v>
      </c>
      <c r="AW393" s="12">
        <f t="shared" si="169"/>
        <v>0.0001701149425</v>
      </c>
      <c r="AX393" s="12"/>
      <c r="AY393" s="12"/>
      <c r="AZ393" s="12"/>
      <c r="BA393" s="12"/>
      <c r="BB393" s="28"/>
      <c r="BC393" s="28"/>
      <c r="BD393" s="28"/>
      <c r="BE393" s="28"/>
      <c r="BF393" s="28"/>
      <c r="BG393" s="28"/>
      <c r="BH393" s="28"/>
    </row>
    <row r="394" ht="12.75" customHeight="1">
      <c r="A394" s="21" t="s">
        <v>248</v>
      </c>
      <c r="B394" s="12" t="s">
        <v>242</v>
      </c>
      <c r="C394" s="12"/>
      <c r="D394" s="21" t="s">
        <v>117</v>
      </c>
      <c r="E394" s="12" t="s">
        <v>95</v>
      </c>
      <c r="F394" s="22">
        <v>600.0</v>
      </c>
      <c r="G394" s="23" t="s">
        <v>65</v>
      </c>
      <c r="H394" s="24"/>
      <c r="I394" s="24"/>
      <c r="J394" s="24">
        <v>20.78</v>
      </c>
      <c r="K394" s="29"/>
      <c r="L394" s="24">
        <v>1.38</v>
      </c>
      <c r="M394" s="24"/>
      <c r="N394" s="29"/>
      <c r="O394" s="24"/>
      <c r="P394" s="25"/>
      <c r="Q394" s="26"/>
      <c r="R394" s="22"/>
      <c r="S394" s="22"/>
      <c r="T394" s="22"/>
      <c r="U394" s="22"/>
      <c r="V394" s="22"/>
      <c r="W394" s="35">
        <v>605.668</v>
      </c>
      <c r="X394" s="22">
        <v>7.259</v>
      </c>
      <c r="Y394" s="22">
        <v>31.731</v>
      </c>
      <c r="Z394" s="22">
        <v>0.199</v>
      </c>
      <c r="AA394" s="22">
        <v>25.12</v>
      </c>
      <c r="AB394" s="22">
        <v>0.11</v>
      </c>
      <c r="AC394" s="22">
        <v>1862.314</v>
      </c>
      <c r="AD394" s="22">
        <v>141.269</v>
      </c>
      <c r="AE394" s="22">
        <v>8.019</v>
      </c>
      <c r="AF394" s="22">
        <v>0.08</v>
      </c>
      <c r="AG394" s="27">
        <v>1683.876</v>
      </c>
      <c r="AH394" s="27">
        <v>126.468</v>
      </c>
      <c r="AI394" s="27">
        <v>130.501</v>
      </c>
      <c r="AJ394" s="27">
        <v>25.075</v>
      </c>
      <c r="AK394" s="27">
        <v>1538.18</v>
      </c>
      <c r="AL394" s="27">
        <v>115.767</v>
      </c>
      <c r="AM394" s="27">
        <v>546.57</v>
      </c>
      <c r="AN394" s="27">
        <v>118.985</v>
      </c>
      <c r="AO394" s="27">
        <v>2.112</v>
      </c>
      <c r="AP394" s="27">
        <v>0.408</v>
      </c>
      <c r="AQ394" s="27">
        <v>3.126</v>
      </c>
      <c r="AR394" s="12"/>
      <c r="AS394" s="12"/>
      <c r="AT394" s="12"/>
      <c r="AU394" s="12">
        <f t="shared" si="167"/>
        <v>0.004050682261</v>
      </c>
      <c r="AV394" s="12"/>
      <c r="AW394" s="12">
        <f t="shared" si="169"/>
        <v>0.0001586206897</v>
      </c>
      <c r="AX394" s="12"/>
      <c r="AY394" s="12"/>
      <c r="AZ394" s="12"/>
      <c r="BA394" s="12"/>
      <c r="BB394" s="28"/>
      <c r="BC394" s="28"/>
      <c r="BD394" s="28"/>
      <c r="BE394" s="28"/>
      <c r="BF394" s="28"/>
      <c r="BG394" s="28"/>
      <c r="BH394" s="28"/>
    </row>
    <row r="395" ht="12.75" customHeight="1">
      <c r="A395" s="21" t="s">
        <v>248</v>
      </c>
      <c r="B395" s="12" t="s">
        <v>244</v>
      </c>
      <c r="C395" s="22">
        <v>-0.1</v>
      </c>
      <c r="D395" s="21" t="s">
        <v>117</v>
      </c>
      <c r="E395" s="12" t="s">
        <v>95</v>
      </c>
      <c r="F395" s="22">
        <v>900.0</v>
      </c>
      <c r="G395" s="23" t="s">
        <v>65</v>
      </c>
      <c r="H395" s="24"/>
      <c r="I395" s="24"/>
      <c r="J395" s="24">
        <v>14.03</v>
      </c>
      <c r="K395" s="24">
        <v>6.0</v>
      </c>
      <c r="L395" s="24">
        <v>1.29</v>
      </c>
      <c r="M395" s="24"/>
      <c r="N395" s="24"/>
      <c r="O395" s="24"/>
      <c r="P395" s="25"/>
      <c r="Q395" s="26"/>
      <c r="R395" s="22"/>
      <c r="S395" s="22"/>
      <c r="T395" s="22"/>
      <c r="U395" s="22"/>
      <c r="V395" s="22"/>
      <c r="W395" s="35">
        <v>902.99</v>
      </c>
      <c r="X395" s="22">
        <v>11.736</v>
      </c>
      <c r="Y395" s="22">
        <v>31.861</v>
      </c>
      <c r="Z395" s="22">
        <v>0.251</v>
      </c>
      <c r="AA395" s="22">
        <v>25.0</v>
      </c>
      <c r="AB395" s="22">
        <v>0.158</v>
      </c>
      <c r="AC395" s="22">
        <v>1855.594</v>
      </c>
      <c r="AD395" s="22">
        <v>91.705</v>
      </c>
      <c r="AE395" s="22">
        <v>7.827</v>
      </c>
      <c r="AF395" s="22">
        <v>0.045</v>
      </c>
      <c r="AG395" s="27">
        <v>1749.258</v>
      </c>
      <c r="AH395" s="27">
        <v>87.2</v>
      </c>
      <c r="AI395" s="27">
        <v>88.476</v>
      </c>
      <c r="AJ395" s="27">
        <v>9.359</v>
      </c>
      <c r="AK395" s="27">
        <v>1635.912</v>
      </c>
      <c r="AL395" s="27">
        <v>81.741</v>
      </c>
      <c r="AM395" s="27">
        <v>892.229</v>
      </c>
      <c r="AN395" s="27">
        <v>107.945</v>
      </c>
      <c r="AO395" s="27">
        <v>1.43</v>
      </c>
      <c r="AP395" s="27">
        <v>0.151</v>
      </c>
      <c r="AQ395" s="27">
        <v>2.116</v>
      </c>
      <c r="AR395" s="12"/>
      <c r="AS395" s="12"/>
      <c r="AT395" s="12"/>
      <c r="AU395" s="12">
        <f t="shared" si="167"/>
        <v>0.002734892788</v>
      </c>
      <c r="AV395" s="12">
        <f t="shared" ref="AV395:AV397" si="173">K395/0.53</f>
        <v>11.32075472</v>
      </c>
      <c r="AW395" s="12">
        <f t="shared" si="169"/>
        <v>0.0001482758621</v>
      </c>
      <c r="AX395" s="12"/>
      <c r="AY395" s="12"/>
      <c r="AZ395" s="12"/>
      <c r="BA395" s="12"/>
      <c r="BB395" s="28"/>
      <c r="BC395" s="28"/>
      <c r="BD395" s="28"/>
      <c r="BE395" s="28"/>
      <c r="BF395" s="28"/>
      <c r="BG395" s="28"/>
      <c r="BH395" s="28"/>
    </row>
    <row r="396" ht="12.75" customHeight="1">
      <c r="A396" s="21" t="s">
        <v>248</v>
      </c>
      <c r="B396" s="12" t="s">
        <v>251</v>
      </c>
      <c r="C396" s="22">
        <v>1.5</v>
      </c>
      <c r="D396" s="21" t="s">
        <v>117</v>
      </c>
      <c r="E396" s="12" t="s">
        <v>95</v>
      </c>
      <c r="F396" s="22">
        <v>900.0</v>
      </c>
      <c r="G396" s="23" t="s">
        <v>65</v>
      </c>
      <c r="H396" s="24"/>
      <c r="I396" s="24"/>
      <c r="J396" s="24">
        <v>18.78</v>
      </c>
      <c r="K396" s="24">
        <v>12.51</v>
      </c>
      <c r="L396" s="24">
        <v>1.34</v>
      </c>
      <c r="M396" s="24"/>
      <c r="N396" s="24"/>
      <c r="O396" s="24"/>
      <c r="P396" s="25"/>
      <c r="Q396" s="26"/>
      <c r="R396" s="22"/>
      <c r="S396" s="22"/>
      <c r="T396" s="22"/>
      <c r="U396" s="22"/>
      <c r="V396" s="22"/>
      <c r="W396" s="35">
        <v>902.99</v>
      </c>
      <c r="X396" s="22">
        <v>11.736</v>
      </c>
      <c r="Y396" s="22">
        <v>31.861</v>
      </c>
      <c r="Z396" s="22">
        <v>0.251</v>
      </c>
      <c r="AA396" s="22">
        <v>25.0</v>
      </c>
      <c r="AB396" s="22">
        <v>0.158</v>
      </c>
      <c r="AC396" s="22">
        <v>1855.594</v>
      </c>
      <c r="AD396" s="22">
        <v>91.705</v>
      </c>
      <c r="AE396" s="22">
        <v>7.827</v>
      </c>
      <c r="AF396" s="22">
        <v>0.045</v>
      </c>
      <c r="AG396" s="27">
        <v>1749.258</v>
      </c>
      <c r="AH396" s="27">
        <v>87.2</v>
      </c>
      <c r="AI396" s="27">
        <v>88.476</v>
      </c>
      <c r="AJ396" s="27">
        <v>9.359</v>
      </c>
      <c r="AK396" s="27">
        <v>1635.912</v>
      </c>
      <c r="AL396" s="27">
        <v>81.741</v>
      </c>
      <c r="AM396" s="27">
        <v>892.229</v>
      </c>
      <c r="AN396" s="27">
        <v>107.945</v>
      </c>
      <c r="AO396" s="27">
        <v>1.43</v>
      </c>
      <c r="AP396" s="27">
        <v>0.151</v>
      </c>
      <c r="AQ396" s="27">
        <v>2.116</v>
      </c>
      <c r="AR396" s="12"/>
      <c r="AS396" s="12"/>
      <c r="AT396" s="12"/>
      <c r="AU396" s="12">
        <f t="shared" si="167"/>
        <v>0.003660818713</v>
      </c>
      <c r="AV396" s="12">
        <f t="shared" si="173"/>
        <v>23.60377358</v>
      </c>
      <c r="AW396" s="12">
        <f t="shared" si="169"/>
        <v>0.0001540229885</v>
      </c>
      <c r="AX396" s="12"/>
      <c r="AY396" s="12"/>
      <c r="AZ396" s="12"/>
      <c r="BA396" s="12"/>
      <c r="BB396" s="28"/>
      <c r="BC396" s="28"/>
      <c r="BD396" s="28"/>
      <c r="BE396" s="28"/>
      <c r="BF396" s="28"/>
      <c r="BG396" s="28"/>
      <c r="BH396" s="28"/>
    </row>
    <row r="397" ht="12.75" customHeight="1">
      <c r="A397" s="21" t="s">
        <v>248</v>
      </c>
      <c r="B397" s="12" t="s">
        <v>252</v>
      </c>
      <c r="C397" s="22">
        <v>-0.1</v>
      </c>
      <c r="D397" s="21" t="s">
        <v>117</v>
      </c>
      <c r="E397" s="12" t="s">
        <v>95</v>
      </c>
      <c r="F397" s="22">
        <v>2850.0</v>
      </c>
      <c r="G397" s="23" t="s">
        <v>65</v>
      </c>
      <c r="H397" s="24"/>
      <c r="I397" s="24"/>
      <c r="J397" s="24">
        <v>16.11</v>
      </c>
      <c r="K397" s="24">
        <v>7.12</v>
      </c>
      <c r="L397" s="24">
        <v>1.38</v>
      </c>
      <c r="M397" s="24"/>
      <c r="N397" s="24"/>
      <c r="O397" s="24"/>
      <c r="P397" s="25"/>
      <c r="Q397" s="26"/>
      <c r="R397" s="22"/>
      <c r="S397" s="22"/>
      <c r="T397" s="22"/>
      <c r="U397" s="22"/>
      <c r="V397" s="22"/>
      <c r="W397" s="35">
        <v>2856.004</v>
      </c>
      <c r="X397" s="22">
        <v>53.733</v>
      </c>
      <c r="Y397" s="22">
        <v>31.886</v>
      </c>
      <c r="Z397" s="22">
        <v>0.24</v>
      </c>
      <c r="AA397" s="22">
        <v>24.98</v>
      </c>
      <c r="AB397" s="22">
        <v>0.084</v>
      </c>
      <c r="AC397" s="22">
        <v>2063.148</v>
      </c>
      <c r="AD397" s="22">
        <v>42.647</v>
      </c>
      <c r="AE397" s="22">
        <v>7.448</v>
      </c>
      <c r="AF397" s="22">
        <v>0.037</v>
      </c>
      <c r="AG397" s="27">
        <v>2071.292</v>
      </c>
      <c r="AH397" s="27">
        <v>50.88</v>
      </c>
      <c r="AI397" s="27">
        <v>44.1</v>
      </c>
      <c r="AJ397" s="27">
        <v>3.119</v>
      </c>
      <c r="AK397" s="27">
        <v>1956.03</v>
      </c>
      <c r="AL397" s="27">
        <v>46.718</v>
      </c>
      <c r="AM397" s="27">
        <v>2551.334</v>
      </c>
      <c r="AN397" s="27">
        <v>255.551</v>
      </c>
      <c r="AO397" s="27">
        <v>0.712</v>
      </c>
      <c r="AP397" s="27">
        <v>0.05</v>
      </c>
      <c r="AQ397" s="27">
        <v>1.054</v>
      </c>
      <c r="AR397" s="12"/>
      <c r="AS397" s="12"/>
      <c r="AT397" s="12"/>
      <c r="AU397" s="12">
        <f t="shared" si="167"/>
        <v>0.003140350877</v>
      </c>
      <c r="AV397" s="12">
        <f t="shared" si="173"/>
        <v>13.43396226</v>
      </c>
      <c r="AW397" s="12">
        <f t="shared" si="169"/>
        <v>0.0001586206897</v>
      </c>
      <c r="AX397" s="12"/>
      <c r="AY397" s="12"/>
      <c r="AZ397" s="12"/>
      <c r="BA397" s="12"/>
      <c r="BB397" s="28"/>
      <c r="BC397" s="28"/>
      <c r="BD397" s="28"/>
      <c r="BE397" s="28"/>
      <c r="BF397" s="28"/>
      <c r="BG397" s="28"/>
      <c r="BH397" s="28"/>
    </row>
    <row r="398" ht="12.75" customHeight="1">
      <c r="A398" s="21" t="s">
        <v>248</v>
      </c>
      <c r="B398" s="12" t="s">
        <v>253</v>
      </c>
      <c r="C398" s="22">
        <v>1.4</v>
      </c>
      <c r="D398" s="21" t="s">
        <v>117</v>
      </c>
      <c r="E398" s="12" t="s">
        <v>95</v>
      </c>
      <c r="F398" s="22">
        <v>2850.0</v>
      </c>
      <c r="G398" s="23" t="s">
        <v>65</v>
      </c>
      <c r="H398" s="24"/>
      <c r="I398" s="24"/>
      <c r="J398" s="24">
        <v>23.58</v>
      </c>
      <c r="K398" s="29"/>
      <c r="L398" s="24">
        <v>1.36</v>
      </c>
      <c r="M398" s="24"/>
      <c r="N398" s="24"/>
      <c r="O398" s="24"/>
      <c r="P398" s="25"/>
      <c r="Q398" s="26"/>
      <c r="R398" s="22"/>
      <c r="S398" s="22"/>
      <c r="T398" s="22"/>
      <c r="U398" s="22"/>
      <c r="V398" s="22"/>
      <c r="W398" s="35">
        <v>2856.004</v>
      </c>
      <c r="X398" s="22">
        <v>53.733</v>
      </c>
      <c r="Y398" s="22">
        <v>31.886</v>
      </c>
      <c r="Z398" s="22">
        <v>0.24</v>
      </c>
      <c r="AA398" s="22">
        <v>24.98</v>
      </c>
      <c r="AB398" s="22">
        <v>0.084</v>
      </c>
      <c r="AC398" s="22">
        <v>2063.148</v>
      </c>
      <c r="AD398" s="22">
        <v>42.647</v>
      </c>
      <c r="AE398" s="22">
        <v>7.448</v>
      </c>
      <c r="AF398" s="22">
        <v>0.037</v>
      </c>
      <c r="AG398" s="27">
        <v>2071.292</v>
      </c>
      <c r="AH398" s="27">
        <v>50.88</v>
      </c>
      <c r="AI398" s="27">
        <v>44.1</v>
      </c>
      <c r="AJ398" s="27">
        <v>3.119</v>
      </c>
      <c r="AK398" s="27">
        <v>1956.03</v>
      </c>
      <c r="AL398" s="27">
        <v>46.718</v>
      </c>
      <c r="AM398" s="27">
        <v>2551.334</v>
      </c>
      <c r="AN398" s="27">
        <v>255.551</v>
      </c>
      <c r="AO398" s="27">
        <v>0.712</v>
      </c>
      <c r="AP398" s="27">
        <v>0.05</v>
      </c>
      <c r="AQ398" s="27">
        <v>1.054</v>
      </c>
      <c r="AR398" s="12"/>
      <c r="AS398" s="12"/>
      <c r="AT398" s="12"/>
      <c r="AU398" s="12">
        <f t="shared" si="167"/>
        <v>0.004596491228</v>
      </c>
      <c r="AV398" s="12"/>
      <c r="AW398" s="12">
        <f t="shared" si="169"/>
        <v>0.0001563218391</v>
      </c>
      <c r="AX398" s="12"/>
      <c r="AY398" s="12"/>
      <c r="AZ398" s="12"/>
      <c r="BA398" s="12"/>
      <c r="BB398" s="28"/>
      <c r="BC398" s="28"/>
      <c r="BD398" s="28"/>
      <c r="BE398" s="28"/>
      <c r="BF398" s="28"/>
      <c r="BG398" s="28"/>
      <c r="BH398" s="28"/>
    </row>
    <row r="399" ht="12.75" customHeight="1">
      <c r="A399" s="12"/>
      <c r="B399" s="12"/>
      <c r="C399" s="12"/>
      <c r="D399" s="12"/>
      <c r="E399" s="12"/>
      <c r="F399" s="12"/>
      <c r="G399" s="23"/>
      <c r="H399" s="24"/>
      <c r="I399" s="24"/>
      <c r="J399" s="24"/>
      <c r="K399" s="24"/>
      <c r="L399" s="24"/>
      <c r="M399" s="24"/>
      <c r="N399" s="24"/>
      <c r="O399" s="24"/>
      <c r="P399" s="25"/>
      <c r="Q399" s="23"/>
      <c r="R399" s="12"/>
      <c r="S399" s="12"/>
      <c r="T399" s="12"/>
      <c r="U399" s="12"/>
      <c r="V399" s="12"/>
      <c r="W399" s="28"/>
      <c r="X399" s="12"/>
      <c r="Y399" s="12"/>
      <c r="Z399" s="12"/>
      <c r="AA399" s="12"/>
      <c r="AB399" s="12"/>
      <c r="AC399" s="12"/>
      <c r="AD399" s="12"/>
      <c r="AE399" s="12"/>
      <c r="AF399" s="12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28"/>
      <c r="BC399" s="28"/>
      <c r="BD399" s="28"/>
      <c r="BE399" s="28"/>
      <c r="BF399" s="28"/>
      <c r="BG399" s="28"/>
      <c r="BH399" s="28"/>
    </row>
    <row r="400" ht="12.75" customHeight="1">
      <c r="A400" s="21" t="s">
        <v>254</v>
      </c>
      <c r="B400" s="12" t="s">
        <v>255</v>
      </c>
      <c r="C400" s="22">
        <v>1.4</v>
      </c>
      <c r="D400" s="21" t="s">
        <v>117</v>
      </c>
      <c r="E400" s="12" t="s">
        <v>95</v>
      </c>
      <c r="F400" s="22">
        <v>400.0</v>
      </c>
      <c r="G400" s="23" t="s">
        <v>96</v>
      </c>
      <c r="H400" s="24">
        <v>8.6</v>
      </c>
      <c r="I400" s="24">
        <v>36.95</v>
      </c>
      <c r="J400" s="24">
        <v>6.35</v>
      </c>
      <c r="K400" s="24">
        <v>5.27</v>
      </c>
      <c r="L400" s="24">
        <v>1.22</v>
      </c>
      <c r="M400" s="29"/>
      <c r="N400" s="24">
        <v>2.31</v>
      </c>
      <c r="O400" s="24">
        <v>7.4</v>
      </c>
      <c r="P400" s="25"/>
      <c r="Q400" s="26"/>
      <c r="R400" s="22"/>
      <c r="S400" s="22"/>
      <c r="T400" s="22"/>
      <c r="U400" s="22"/>
      <c r="V400" s="22"/>
      <c r="W400" s="35">
        <v>409.254</v>
      </c>
      <c r="X400" s="22">
        <v>5.656</v>
      </c>
      <c r="Y400" s="22">
        <v>32.06</v>
      </c>
      <c r="Z400" s="22">
        <v>0.288</v>
      </c>
      <c r="AA400" s="22">
        <v>25.08</v>
      </c>
      <c r="AB400" s="22">
        <v>0.148</v>
      </c>
      <c r="AC400" s="22">
        <v>1832.979</v>
      </c>
      <c r="AD400" s="22">
        <v>125.303</v>
      </c>
      <c r="AE400" s="22">
        <v>8.149</v>
      </c>
      <c r="AF400" s="22">
        <v>0.04</v>
      </c>
      <c r="AG400" s="27">
        <v>1598.307</v>
      </c>
      <c r="AH400" s="27">
        <v>112.115</v>
      </c>
      <c r="AI400" s="27">
        <v>163.088</v>
      </c>
      <c r="AJ400" s="27">
        <v>18.643</v>
      </c>
      <c r="AK400" s="27">
        <v>1424.946</v>
      </c>
      <c r="AL400" s="27">
        <v>100.465</v>
      </c>
      <c r="AM400" s="27">
        <v>369.607</v>
      </c>
      <c r="AN400" s="27">
        <v>45.886</v>
      </c>
      <c r="AO400" s="27">
        <v>2.634</v>
      </c>
      <c r="AP400" s="27">
        <v>0.299</v>
      </c>
      <c r="AQ400" s="27">
        <v>3.898</v>
      </c>
      <c r="AR400" s="12"/>
      <c r="AS400" s="12">
        <f t="shared" ref="AS400:AS406" si="174">H400/2520</f>
        <v>0.003412698413</v>
      </c>
      <c r="AT400" s="12">
        <f t="shared" ref="AT400:AT408" si="175">I400/40500</f>
        <v>0.000912345679</v>
      </c>
      <c r="AU400" s="12">
        <f t="shared" ref="AU400:AU417" si="176">J400/5130</f>
        <v>0.001237816764</v>
      </c>
      <c r="AV400" s="12">
        <f t="shared" ref="AV400:AV408" si="177">K400/0.53</f>
        <v>9.943396226</v>
      </c>
      <c r="AW400" s="12">
        <f t="shared" ref="AW400:AW401" si="178">L400/8700</f>
        <v>0.0001402298851</v>
      </c>
      <c r="AX400" s="12"/>
      <c r="AY400" s="12">
        <f t="shared" ref="AY400:AY401" si="179">N400/10.6</f>
        <v>0.2179245283</v>
      </c>
      <c r="AZ400" s="12">
        <f t="shared" ref="AZ400:AZ401" si="180">O400/1300</f>
        <v>0.005692307692</v>
      </c>
      <c r="BA400" s="12"/>
      <c r="BB400" s="12">
        <v>0.3814752733605874</v>
      </c>
      <c r="BC400" s="28"/>
      <c r="BD400" s="28"/>
      <c r="BE400" s="28"/>
      <c r="BF400" s="28"/>
      <c r="BG400" s="28"/>
      <c r="BH400" s="28"/>
    </row>
    <row r="401" ht="12.75" customHeight="1">
      <c r="A401" s="21" t="s">
        <v>254</v>
      </c>
      <c r="B401" s="12" t="s">
        <v>256</v>
      </c>
      <c r="C401" s="22">
        <v>1.4</v>
      </c>
      <c r="D401" s="21" t="s">
        <v>117</v>
      </c>
      <c r="E401" s="12" t="s">
        <v>95</v>
      </c>
      <c r="F401" s="22">
        <v>400.0</v>
      </c>
      <c r="G401" s="23" t="s">
        <v>96</v>
      </c>
      <c r="H401" s="24">
        <v>5.29</v>
      </c>
      <c r="I401" s="24">
        <v>44.83</v>
      </c>
      <c r="J401" s="24">
        <v>8.27</v>
      </c>
      <c r="K401" s="24">
        <v>2.36</v>
      </c>
      <c r="L401" s="24">
        <v>1.19</v>
      </c>
      <c r="M401" s="24"/>
      <c r="N401" s="24">
        <v>3.4</v>
      </c>
      <c r="O401" s="24">
        <v>5.9</v>
      </c>
      <c r="P401" s="25"/>
      <c r="Q401" s="26"/>
      <c r="R401" s="22"/>
      <c r="S401" s="22"/>
      <c r="T401" s="22"/>
      <c r="U401" s="22"/>
      <c r="V401" s="22"/>
      <c r="W401" s="35">
        <v>409.254</v>
      </c>
      <c r="X401" s="22">
        <v>5.656</v>
      </c>
      <c r="Y401" s="22">
        <v>32.06</v>
      </c>
      <c r="Z401" s="22">
        <v>0.288</v>
      </c>
      <c r="AA401" s="22">
        <v>25.08</v>
      </c>
      <c r="AB401" s="22">
        <v>0.148</v>
      </c>
      <c r="AC401" s="22">
        <v>1832.979</v>
      </c>
      <c r="AD401" s="22">
        <v>125.303</v>
      </c>
      <c r="AE401" s="22">
        <v>8.149</v>
      </c>
      <c r="AF401" s="22">
        <v>0.04</v>
      </c>
      <c r="AG401" s="27">
        <v>1598.307</v>
      </c>
      <c r="AH401" s="27">
        <v>112.115</v>
      </c>
      <c r="AI401" s="27">
        <v>163.088</v>
      </c>
      <c r="AJ401" s="27">
        <v>18.643</v>
      </c>
      <c r="AK401" s="27">
        <v>1424.946</v>
      </c>
      <c r="AL401" s="27">
        <v>100.465</v>
      </c>
      <c r="AM401" s="27">
        <v>369.607</v>
      </c>
      <c r="AN401" s="27">
        <v>45.886</v>
      </c>
      <c r="AO401" s="27">
        <v>2.634</v>
      </c>
      <c r="AP401" s="27">
        <v>0.299</v>
      </c>
      <c r="AQ401" s="27">
        <v>3.898</v>
      </c>
      <c r="AR401" s="12"/>
      <c r="AS401" s="12">
        <f t="shared" si="174"/>
        <v>0.002099206349</v>
      </c>
      <c r="AT401" s="12">
        <f t="shared" si="175"/>
        <v>0.00110691358</v>
      </c>
      <c r="AU401" s="12">
        <f t="shared" si="176"/>
        <v>0.00161208577</v>
      </c>
      <c r="AV401" s="12">
        <f t="shared" si="177"/>
        <v>4.452830189</v>
      </c>
      <c r="AW401" s="12">
        <f t="shared" si="178"/>
        <v>0.0001367816092</v>
      </c>
      <c r="AX401" s="12"/>
      <c r="AY401" s="12">
        <f t="shared" si="179"/>
        <v>0.320754717</v>
      </c>
      <c r="AZ401" s="12">
        <f t="shared" si="180"/>
        <v>0.004538461538</v>
      </c>
      <c r="BA401" s="12"/>
      <c r="BB401" s="12">
        <v>0.4628972912640596</v>
      </c>
      <c r="BC401" s="28"/>
      <c r="BD401" s="28"/>
      <c r="BE401" s="28"/>
      <c r="BF401" s="28"/>
      <c r="BG401" s="28"/>
      <c r="BH401" s="28"/>
    </row>
    <row r="402" ht="12.75" customHeight="1">
      <c r="A402" s="21" t="s">
        <v>254</v>
      </c>
      <c r="B402" s="12" t="s">
        <v>257</v>
      </c>
      <c r="C402" s="22">
        <v>1.2</v>
      </c>
      <c r="D402" s="21" t="s">
        <v>117</v>
      </c>
      <c r="E402" s="12" t="s">
        <v>95</v>
      </c>
      <c r="F402" s="22">
        <v>600.0</v>
      </c>
      <c r="G402" s="23" t="s">
        <v>96</v>
      </c>
      <c r="H402" s="24">
        <v>7.62</v>
      </c>
      <c r="I402" s="24">
        <v>38.07</v>
      </c>
      <c r="J402" s="24">
        <v>9.18</v>
      </c>
      <c r="K402" s="24">
        <v>8.66</v>
      </c>
      <c r="L402" s="29"/>
      <c r="M402" s="24">
        <v>0.05</v>
      </c>
      <c r="N402" s="29"/>
      <c r="O402" s="29"/>
      <c r="P402" s="25"/>
      <c r="Q402" s="26"/>
      <c r="R402" s="22"/>
      <c r="S402" s="22"/>
      <c r="T402" s="22"/>
      <c r="U402" s="22"/>
      <c r="V402" s="22"/>
      <c r="W402" s="35">
        <v>605.668</v>
      </c>
      <c r="X402" s="22">
        <v>7.259</v>
      </c>
      <c r="Y402" s="22">
        <v>31.731</v>
      </c>
      <c r="Z402" s="22">
        <v>0.199</v>
      </c>
      <c r="AA402" s="22">
        <v>25.12</v>
      </c>
      <c r="AB402" s="22">
        <v>0.11</v>
      </c>
      <c r="AC402" s="22">
        <v>1862.314</v>
      </c>
      <c r="AD402" s="22">
        <v>141.269</v>
      </c>
      <c r="AE402" s="22">
        <v>8.019</v>
      </c>
      <c r="AF402" s="22">
        <v>0.08</v>
      </c>
      <c r="AG402" s="27">
        <v>1683.876</v>
      </c>
      <c r="AH402" s="27">
        <v>126.468</v>
      </c>
      <c r="AI402" s="27">
        <v>130.501</v>
      </c>
      <c r="AJ402" s="27">
        <v>25.075</v>
      </c>
      <c r="AK402" s="27">
        <v>1538.18</v>
      </c>
      <c r="AL402" s="27">
        <v>115.767</v>
      </c>
      <c r="AM402" s="27">
        <v>546.57</v>
      </c>
      <c r="AN402" s="27">
        <v>118.985</v>
      </c>
      <c r="AO402" s="27">
        <v>2.112</v>
      </c>
      <c r="AP402" s="27">
        <v>0.408</v>
      </c>
      <c r="AQ402" s="27">
        <v>3.126</v>
      </c>
      <c r="AR402" s="12"/>
      <c r="AS402" s="12">
        <f t="shared" si="174"/>
        <v>0.003023809524</v>
      </c>
      <c r="AT402" s="12">
        <f t="shared" si="175"/>
        <v>0.00094</v>
      </c>
      <c r="AU402" s="12">
        <f t="shared" si="176"/>
        <v>0.001789473684</v>
      </c>
      <c r="AV402" s="12">
        <f t="shared" si="177"/>
        <v>16.33962264</v>
      </c>
      <c r="AW402" s="12"/>
      <c r="AX402" s="12">
        <f t="shared" ref="AX402:AX404" si="181">M402/0.06</f>
        <v>0.8333333333</v>
      </c>
      <c r="AY402" s="12"/>
      <c r="AZ402" s="12"/>
      <c r="BA402" s="12"/>
      <c r="BB402" s="12">
        <v>0.5782838341224037</v>
      </c>
      <c r="BC402" s="28"/>
      <c r="BD402" s="28"/>
      <c r="BE402" s="28"/>
      <c r="BF402" s="28"/>
      <c r="BG402" s="28"/>
      <c r="BH402" s="28"/>
    </row>
    <row r="403" ht="12.75" customHeight="1">
      <c r="A403" s="21" t="s">
        <v>254</v>
      </c>
      <c r="B403" s="12" t="s">
        <v>258</v>
      </c>
      <c r="C403" s="22">
        <v>-0.9</v>
      </c>
      <c r="D403" s="21" t="s">
        <v>117</v>
      </c>
      <c r="E403" s="12" t="s">
        <v>95</v>
      </c>
      <c r="F403" s="22">
        <v>600.0</v>
      </c>
      <c r="G403" s="23" t="s">
        <v>96</v>
      </c>
      <c r="H403" s="24">
        <v>5.29</v>
      </c>
      <c r="I403" s="24">
        <v>35.58</v>
      </c>
      <c r="J403" s="24">
        <v>10.28</v>
      </c>
      <c r="K403" s="24">
        <v>9.8</v>
      </c>
      <c r="L403" s="24">
        <v>1.38</v>
      </c>
      <c r="M403" s="24">
        <v>0.03</v>
      </c>
      <c r="N403" s="29"/>
      <c r="O403" s="29"/>
      <c r="P403" s="25"/>
      <c r="Q403" s="26"/>
      <c r="R403" s="22"/>
      <c r="S403" s="22"/>
      <c r="T403" s="22"/>
      <c r="U403" s="22"/>
      <c r="V403" s="22"/>
      <c r="W403" s="35">
        <v>605.668</v>
      </c>
      <c r="X403" s="22">
        <v>7.259</v>
      </c>
      <c r="Y403" s="22">
        <v>31.731</v>
      </c>
      <c r="Z403" s="22">
        <v>0.199</v>
      </c>
      <c r="AA403" s="22">
        <v>25.12</v>
      </c>
      <c r="AB403" s="22">
        <v>0.11</v>
      </c>
      <c r="AC403" s="22">
        <v>1862.314</v>
      </c>
      <c r="AD403" s="22">
        <v>141.269</v>
      </c>
      <c r="AE403" s="22">
        <v>8.019</v>
      </c>
      <c r="AF403" s="22">
        <v>0.08</v>
      </c>
      <c r="AG403" s="27">
        <v>1683.876</v>
      </c>
      <c r="AH403" s="27">
        <v>126.468</v>
      </c>
      <c r="AI403" s="27">
        <v>130.501</v>
      </c>
      <c r="AJ403" s="27">
        <v>25.075</v>
      </c>
      <c r="AK403" s="27">
        <v>1538.18</v>
      </c>
      <c r="AL403" s="27">
        <v>115.767</v>
      </c>
      <c r="AM403" s="27">
        <v>546.57</v>
      </c>
      <c r="AN403" s="27">
        <v>118.985</v>
      </c>
      <c r="AO403" s="27">
        <v>2.112</v>
      </c>
      <c r="AP403" s="27">
        <v>0.408</v>
      </c>
      <c r="AQ403" s="27">
        <v>3.126</v>
      </c>
      <c r="AR403" s="12"/>
      <c r="AS403" s="12">
        <f t="shared" si="174"/>
        <v>0.002099206349</v>
      </c>
      <c r="AT403" s="12">
        <f t="shared" si="175"/>
        <v>0.0008785185185</v>
      </c>
      <c r="AU403" s="12">
        <f t="shared" si="176"/>
        <v>0.002003898635</v>
      </c>
      <c r="AV403" s="12">
        <f t="shared" si="177"/>
        <v>18.49056604</v>
      </c>
      <c r="AW403" s="12">
        <f t="shared" ref="AW403:AW405" si="182">L403/8700</f>
        <v>0.0001586206897</v>
      </c>
      <c r="AX403" s="12">
        <f t="shared" si="181"/>
        <v>0.5</v>
      </c>
      <c r="AY403" s="12"/>
      <c r="AZ403" s="12"/>
      <c r="BA403" s="12"/>
      <c r="BB403" s="12">
        <v>0.5404251820288573</v>
      </c>
      <c r="BC403" s="28"/>
      <c r="BD403" s="28"/>
      <c r="BE403" s="28"/>
      <c r="BF403" s="28"/>
      <c r="BG403" s="28"/>
      <c r="BH403" s="28"/>
    </row>
    <row r="404" ht="12.75" customHeight="1">
      <c r="A404" s="21" t="s">
        <v>254</v>
      </c>
      <c r="B404" s="12" t="s">
        <v>259</v>
      </c>
      <c r="C404" s="22">
        <v>4.6</v>
      </c>
      <c r="D404" s="21" t="s">
        <v>117</v>
      </c>
      <c r="E404" s="12" t="s">
        <v>95</v>
      </c>
      <c r="F404" s="22">
        <v>600.0</v>
      </c>
      <c r="G404" s="23" t="s">
        <v>96</v>
      </c>
      <c r="H404" s="24">
        <v>6.76</v>
      </c>
      <c r="I404" s="24">
        <v>47.36</v>
      </c>
      <c r="J404" s="24">
        <v>7.81</v>
      </c>
      <c r="K404" s="24">
        <v>12.26</v>
      </c>
      <c r="L404" s="24">
        <v>1.25</v>
      </c>
      <c r="M404" s="24">
        <v>0.05</v>
      </c>
      <c r="N404" s="29"/>
      <c r="O404" s="29"/>
      <c r="P404" s="25"/>
      <c r="Q404" s="26"/>
      <c r="R404" s="22"/>
      <c r="S404" s="22"/>
      <c r="T404" s="22"/>
      <c r="U404" s="22"/>
      <c r="V404" s="22"/>
      <c r="W404" s="35">
        <v>605.668</v>
      </c>
      <c r="X404" s="22">
        <v>7.259</v>
      </c>
      <c r="Y404" s="22">
        <v>31.731</v>
      </c>
      <c r="Z404" s="22">
        <v>0.199</v>
      </c>
      <c r="AA404" s="22">
        <v>25.12</v>
      </c>
      <c r="AB404" s="22">
        <v>0.11</v>
      </c>
      <c r="AC404" s="22">
        <v>1862.314</v>
      </c>
      <c r="AD404" s="22">
        <v>141.269</v>
      </c>
      <c r="AE404" s="22">
        <v>8.019</v>
      </c>
      <c r="AF404" s="22">
        <v>0.08</v>
      </c>
      <c r="AG404" s="27">
        <v>1683.876</v>
      </c>
      <c r="AH404" s="27">
        <v>126.468</v>
      </c>
      <c r="AI404" s="27">
        <v>130.501</v>
      </c>
      <c r="AJ404" s="27">
        <v>25.075</v>
      </c>
      <c r="AK404" s="27">
        <v>1538.18</v>
      </c>
      <c r="AL404" s="27">
        <v>115.767</v>
      </c>
      <c r="AM404" s="27">
        <v>546.57</v>
      </c>
      <c r="AN404" s="27">
        <v>118.985</v>
      </c>
      <c r="AO404" s="27">
        <v>2.112</v>
      </c>
      <c r="AP404" s="27">
        <v>0.408</v>
      </c>
      <c r="AQ404" s="27">
        <v>3.126</v>
      </c>
      <c r="AR404" s="12"/>
      <c r="AS404" s="12">
        <f t="shared" si="174"/>
        <v>0.002682539683</v>
      </c>
      <c r="AT404" s="12">
        <f t="shared" si="175"/>
        <v>0.001169382716</v>
      </c>
      <c r="AU404" s="12">
        <f t="shared" si="176"/>
        <v>0.001522417154</v>
      </c>
      <c r="AV404" s="12">
        <f t="shared" si="177"/>
        <v>23.13207547</v>
      </c>
      <c r="AW404" s="12">
        <f t="shared" si="182"/>
        <v>0.0001436781609</v>
      </c>
      <c r="AX404" s="12">
        <f t="shared" si="181"/>
        <v>0.8333333333</v>
      </c>
      <c r="AY404" s="12"/>
      <c r="AZ404" s="12"/>
      <c r="BA404" s="12"/>
      <c r="BB404" s="12">
        <v>0.7194522634338487</v>
      </c>
      <c r="BC404" s="28"/>
      <c r="BD404" s="28"/>
      <c r="BE404" s="28"/>
      <c r="BF404" s="28"/>
      <c r="BG404" s="28"/>
      <c r="BH404" s="28"/>
    </row>
    <row r="405" ht="12.75" customHeight="1">
      <c r="A405" s="21" t="s">
        <v>254</v>
      </c>
      <c r="B405" s="12" t="s">
        <v>260</v>
      </c>
      <c r="C405" s="22">
        <v>3.5</v>
      </c>
      <c r="D405" s="21" t="s">
        <v>117</v>
      </c>
      <c r="E405" s="12" t="s">
        <v>95</v>
      </c>
      <c r="F405" s="22">
        <v>900.0</v>
      </c>
      <c r="G405" s="23" t="s">
        <v>96</v>
      </c>
      <c r="H405" s="24">
        <v>7.66</v>
      </c>
      <c r="I405" s="24">
        <v>48.61</v>
      </c>
      <c r="J405" s="24">
        <v>5.95</v>
      </c>
      <c r="K405" s="24">
        <v>6.98</v>
      </c>
      <c r="L405" s="24">
        <v>1.21</v>
      </c>
      <c r="M405" s="24"/>
      <c r="N405" s="24">
        <v>2.48</v>
      </c>
      <c r="O405" s="24">
        <v>4.16</v>
      </c>
      <c r="P405" s="25"/>
      <c r="Q405" s="26"/>
      <c r="R405" s="22"/>
      <c r="S405" s="22"/>
      <c r="T405" s="22"/>
      <c r="U405" s="22"/>
      <c r="V405" s="22"/>
      <c r="W405" s="35">
        <v>902.99</v>
      </c>
      <c r="X405" s="22">
        <v>11.736</v>
      </c>
      <c r="Y405" s="22">
        <v>31.861</v>
      </c>
      <c r="Z405" s="22">
        <v>0.251</v>
      </c>
      <c r="AA405" s="22">
        <v>25.0</v>
      </c>
      <c r="AB405" s="22">
        <v>0.158</v>
      </c>
      <c r="AC405" s="22">
        <v>1855.594</v>
      </c>
      <c r="AD405" s="22">
        <v>91.705</v>
      </c>
      <c r="AE405" s="22">
        <v>7.827</v>
      </c>
      <c r="AF405" s="22">
        <v>0.045</v>
      </c>
      <c r="AG405" s="27">
        <v>1749.258</v>
      </c>
      <c r="AH405" s="27">
        <v>87.2</v>
      </c>
      <c r="AI405" s="27">
        <v>88.476</v>
      </c>
      <c r="AJ405" s="27">
        <v>9.359</v>
      </c>
      <c r="AK405" s="27">
        <v>1635.912</v>
      </c>
      <c r="AL405" s="27">
        <v>81.741</v>
      </c>
      <c r="AM405" s="27">
        <v>892.229</v>
      </c>
      <c r="AN405" s="27">
        <v>107.945</v>
      </c>
      <c r="AO405" s="27">
        <v>1.43</v>
      </c>
      <c r="AP405" s="27">
        <v>0.151</v>
      </c>
      <c r="AQ405" s="27">
        <v>2.116</v>
      </c>
      <c r="AR405" s="12"/>
      <c r="AS405" s="12">
        <f t="shared" si="174"/>
        <v>0.00303968254</v>
      </c>
      <c r="AT405" s="12">
        <f t="shared" si="175"/>
        <v>0.001200246914</v>
      </c>
      <c r="AU405" s="12">
        <f t="shared" si="176"/>
        <v>0.001159844055</v>
      </c>
      <c r="AV405" s="12">
        <f t="shared" si="177"/>
        <v>13.16981132</v>
      </c>
      <c r="AW405" s="12">
        <f t="shared" si="182"/>
        <v>0.0001390804598</v>
      </c>
      <c r="AX405" s="12"/>
      <c r="AY405" s="12">
        <f t="shared" ref="AY405:AY410" si="183">N405/10.6</f>
        <v>0.2339622642</v>
      </c>
      <c r="AZ405" s="12">
        <f>O405/1300</f>
        <v>0.0032</v>
      </c>
      <c r="BA405" s="12"/>
      <c r="BB405" s="12">
        <v>0.7504396513826672</v>
      </c>
      <c r="BC405" s="28"/>
      <c r="BD405" s="28"/>
      <c r="BE405" s="28"/>
      <c r="BF405" s="28"/>
      <c r="BG405" s="28"/>
      <c r="BH405" s="28"/>
    </row>
    <row r="406" ht="12.75" customHeight="1">
      <c r="A406" s="21" t="s">
        <v>254</v>
      </c>
      <c r="B406" s="12" t="s">
        <v>261</v>
      </c>
      <c r="C406" s="22">
        <v>3.0</v>
      </c>
      <c r="D406" s="21" t="s">
        <v>117</v>
      </c>
      <c r="E406" s="12" t="s">
        <v>95</v>
      </c>
      <c r="F406" s="22">
        <v>900.0</v>
      </c>
      <c r="G406" s="23" t="s">
        <v>96</v>
      </c>
      <c r="H406" s="24">
        <v>8.12</v>
      </c>
      <c r="I406" s="24">
        <v>24.99</v>
      </c>
      <c r="J406" s="24">
        <v>3.09</v>
      </c>
      <c r="K406" s="24">
        <v>8.68</v>
      </c>
      <c r="L406" s="29"/>
      <c r="M406" s="29"/>
      <c r="N406" s="24">
        <v>3.2</v>
      </c>
      <c r="O406" s="29"/>
      <c r="P406" s="25"/>
      <c r="Q406" s="26"/>
      <c r="R406" s="22"/>
      <c r="S406" s="22"/>
      <c r="T406" s="22"/>
      <c r="U406" s="22"/>
      <c r="V406" s="22"/>
      <c r="W406" s="35">
        <v>902.99</v>
      </c>
      <c r="X406" s="22">
        <v>11.736</v>
      </c>
      <c r="Y406" s="22">
        <v>31.861</v>
      </c>
      <c r="Z406" s="22">
        <v>0.251</v>
      </c>
      <c r="AA406" s="22">
        <v>25.0</v>
      </c>
      <c r="AB406" s="22">
        <v>0.158</v>
      </c>
      <c r="AC406" s="22">
        <v>1855.594</v>
      </c>
      <c r="AD406" s="22">
        <v>91.705</v>
      </c>
      <c r="AE406" s="22">
        <v>7.827</v>
      </c>
      <c r="AF406" s="22">
        <v>0.045</v>
      </c>
      <c r="AG406" s="27">
        <v>1749.258</v>
      </c>
      <c r="AH406" s="27">
        <v>87.2</v>
      </c>
      <c r="AI406" s="27">
        <v>88.476</v>
      </c>
      <c r="AJ406" s="27">
        <v>9.359</v>
      </c>
      <c r="AK406" s="27">
        <v>1635.912</v>
      </c>
      <c r="AL406" s="27">
        <v>81.741</v>
      </c>
      <c r="AM406" s="27">
        <v>892.229</v>
      </c>
      <c r="AN406" s="27">
        <v>107.945</v>
      </c>
      <c r="AO406" s="27">
        <v>1.43</v>
      </c>
      <c r="AP406" s="27">
        <v>0.151</v>
      </c>
      <c r="AQ406" s="27">
        <v>2.116</v>
      </c>
      <c r="AR406" s="12"/>
      <c r="AS406" s="12">
        <f t="shared" si="174"/>
        <v>0.003222222222</v>
      </c>
      <c r="AT406" s="12">
        <f t="shared" si="175"/>
        <v>0.000617037037</v>
      </c>
      <c r="AU406" s="12">
        <f t="shared" si="176"/>
        <v>0.0006023391813</v>
      </c>
      <c r="AV406" s="12">
        <f t="shared" si="177"/>
        <v>16.37735849</v>
      </c>
      <c r="AW406" s="12"/>
      <c r="AX406" s="12"/>
      <c r="AY406" s="12">
        <f t="shared" si="183"/>
        <v>0.3018867925</v>
      </c>
      <c r="AZ406" s="12"/>
      <c r="BA406" s="12"/>
      <c r="BB406" s="12">
        <v>0.3857755486766774</v>
      </c>
      <c r="BC406" s="28"/>
      <c r="BD406" s="28"/>
      <c r="BE406" s="28"/>
      <c r="BF406" s="28"/>
      <c r="BG406" s="28"/>
      <c r="BH406" s="28"/>
    </row>
    <row r="407" ht="12.75" customHeight="1">
      <c r="A407" s="21" t="s">
        <v>254</v>
      </c>
      <c r="B407" s="12" t="s">
        <v>262</v>
      </c>
      <c r="C407" s="22">
        <v>5.7</v>
      </c>
      <c r="D407" s="21" t="s">
        <v>117</v>
      </c>
      <c r="E407" s="12" t="s">
        <v>95</v>
      </c>
      <c r="F407" s="22">
        <v>2850.0</v>
      </c>
      <c r="G407" s="23" t="s">
        <v>96</v>
      </c>
      <c r="H407" s="29"/>
      <c r="I407" s="24">
        <v>59.65</v>
      </c>
      <c r="J407" s="24">
        <v>13.82</v>
      </c>
      <c r="K407" s="24">
        <v>5.43</v>
      </c>
      <c r="L407" s="24">
        <v>1.29</v>
      </c>
      <c r="M407" s="29"/>
      <c r="N407" s="24">
        <v>3.04</v>
      </c>
      <c r="O407" s="24">
        <v>7.32</v>
      </c>
      <c r="P407" s="25"/>
      <c r="Q407" s="26"/>
      <c r="R407" s="22"/>
      <c r="S407" s="22"/>
      <c r="T407" s="22"/>
      <c r="U407" s="22"/>
      <c r="V407" s="22"/>
      <c r="W407" s="35">
        <v>2856.004</v>
      </c>
      <c r="X407" s="22">
        <v>53.733</v>
      </c>
      <c r="Y407" s="22">
        <v>31.886</v>
      </c>
      <c r="Z407" s="22">
        <v>0.24</v>
      </c>
      <c r="AA407" s="22">
        <v>24.98</v>
      </c>
      <c r="AB407" s="22">
        <v>0.084</v>
      </c>
      <c r="AC407" s="22">
        <v>2063.148</v>
      </c>
      <c r="AD407" s="22">
        <v>42.647</v>
      </c>
      <c r="AE407" s="22">
        <v>7.448</v>
      </c>
      <c r="AF407" s="22">
        <v>0.037</v>
      </c>
      <c r="AG407" s="27">
        <v>2071.292</v>
      </c>
      <c r="AH407" s="27">
        <v>50.88</v>
      </c>
      <c r="AI407" s="27">
        <v>44.1</v>
      </c>
      <c r="AJ407" s="27">
        <v>3.119</v>
      </c>
      <c r="AK407" s="27">
        <v>1956.03</v>
      </c>
      <c r="AL407" s="27">
        <v>46.718</v>
      </c>
      <c r="AM407" s="27">
        <v>2551.334</v>
      </c>
      <c r="AN407" s="27">
        <v>255.551</v>
      </c>
      <c r="AO407" s="27">
        <v>0.712</v>
      </c>
      <c r="AP407" s="27">
        <v>0.05</v>
      </c>
      <c r="AQ407" s="27">
        <v>1.054</v>
      </c>
      <c r="AR407" s="12"/>
      <c r="AS407" s="12"/>
      <c r="AT407" s="12">
        <f t="shared" si="175"/>
        <v>0.001472839506</v>
      </c>
      <c r="AU407" s="12">
        <f t="shared" si="176"/>
        <v>0.002693957115</v>
      </c>
      <c r="AV407" s="12">
        <f t="shared" si="177"/>
        <v>10.24528302</v>
      </c>
      <c r="AW407" s="12">
        <f t="shared" ref="AW407:AW410" si="184">L407/8700</f>
        <v>0.0001482758621</v>
      </c>
      <c r="AX407" s="12"/>
      <c r="AY407" s="12">
        <f t="shared" si="183"/>
        <v>0.2867924528</v>
      </c>
      <c r="AZ407" s="12">
        <f t="shared" ref="AZ407:AZ408" si="185">O407/1300</f>
        <v>0.005630769231</v>
      </c>
      <c r="BA407" s="12"/>
      <c r="BB407" s="12">
        <v>1.1564091702879349</v>
      </c>
      <c r="BC407" s="28"/>
      <c r="BD407" s="28"/>
      <c r="BE407" s="28"/>
      <c r="BF407" s="28"/>
      <c r="BG407" s="28"/>
      <c r="BH407" s="28"/>
    </row>
    <row r="408" ht="12.75" customHeight="1">
      <c r="A408" s="21" t="s">
        <v>254</v>
      </c>
      <c r="B408" s="12" t="s">
        <v>263</v>
      </c>
      <c r="C408" s="22">
        <v>7.8</v>
      </c>
      <c r="D408" s="21" t="s">
        <v>117</v>
      </c>
      <c r="E408" s="12" t="s">
        <v>95</v>
      </c>
      <c r="F408" s="22">
        <v>2850.0</v>
      </c>
      <c r="G408" s="23" t="s">
        <v>96</v>
      </c>
      <c r="H408" s="24">
        <v>6.69</v>
      </c>
      <c r="I408" s="24">
        <v>35.18</v>
      </c>
      <c r="J408" s="24">
        <v>8.09</v>
      </c>
      <c r="K408" s="24">
        <v>4.13</v>
      </c>
      <c r="L408" s="24">
        <v>1.29</v>
      </c>
      <c r="M408" s="24">
        <v>0.01</v>
      </c>
      <c r="N408" s="24">
        <v>3.19</v>
      </c>
      <c r="O408" s="24">
        <v>6.72</v>
      </c>
      <c r="P408" s="25"/>
      <c r="Q408" s="26"/>
      <c r="R408" s="22"/>
      <c r="S408" s="22"/>
      <c r="T408" s="22"/>
      <c r="U408" s="22"/>
      <c r="V408" s="22"/>
      <c r="W408" s="35">
        <v>2856.004</v>
      </c>
      <c r="X408" s="22">
        <v>53.733</v>
      </c>
      <c r="Y408" s="22">
        <v>31.886</v>
      </c>
      <c r="Z408" s="22">
        <v>0.24</v>
      </c>
      <c r="AA408" s="22">
        <v>24.98</v>
      </c>
      <c r="AB408" s="22">
        <v>0.084</v>
      </c>
      <c r="AC408" s="22">
        <v>2063.148</v>
      </c>
      <c r="AD408" s="22">
        <v>42.647</v>
      </c>
      <c r="AE408" s="22">
        <v>7.448</v>
      </c>
      <c r="AF408" s="22">
        <v>0.037</v>
      </c>
      <c r="AG408" s="27">
        <v>2071.292</v>
      </c>
      <c r="AH408" s="27">
        <v>50.88</v>
      </c>
      <c r="AI408" s="27">
        <v>44.1</v>
      </c>
      <c r="AJ408" s="27">
        <v>3.119</v>
      </c>
      <c r="AK408" s="27">
        <v>1956.03</v>
      </c>
      <c r="AL408" s="27">
        <v>46.718</v>
      </c>
      <c r="AM408" s="27">
        <v>2551.334</v>
      </c>
      <c r="AN408" s="27">
        <v>255.551</v>
      </c>
      <c r="AO408" s="27">
        <v>0.712</v>
      </c>
      <c r="AP408" s="27">
        <v>0.05</v>
      </c>
      <c r="AQ408" s="27">
        <v>1.054</v>
      </c>
      <c r="AR408" s="12"/>
      <c r="AS408" s="12">
        <f>H408/2520</f>
        <v>0.002654761905</v>
      </c>
      <c r="AT408" s="12">
        <f t="shared" si="175"/>
        <v>0.0008686419753</v>
      </c>
      <c r="AU408" s="12">
        <f t="shared" si="176"/>
        <v>0.001576998051</v>
      </c>
      <c r="AV408" s="12">
        <f t="shared" si="177"/>
        <v>7.79245283</v>
      </c>
      <c r="AW408" s="12">
        <f t="shared" si="184"/>
        <v>0.0001482758621</v>
      </c>
      <c r="AX408" s="12">
        <f>M408/0.06</f>
        <v>0.1666666667</v>
      </c>
      <c r="AY408" s="12">
        <f t="shared" si="183"/>
        <v>0.3009433962</v>
      </c>
      <c r="AZ408" s="12">
        <f t="shared" si="185"/>
        <v>0.005169230769</v>
      </c>
      <c r="BA408" s="12"/>
      <c r="BB408" s="12">
        <v>0.681938653133309</v>
      </c>
      <c r="BC408" s="28"/>
      <c r="BD408" s="28"/>
      <c r="BE408" s="28"/>
      <c r="BF408" s="28"/>
      <c r="BG408" s="28"/>
      <c r="BH408" s="28"/>
    </row>
    <row r="409" ht="12.75" customHeight="1">
      <c r="A409" s="21" t="s">
        <v>254</v>
      </c>
      <c r="B409" s="12" t="s">
        <v>255</v>
      </c>
      <c r="C409" s="22">
        <v>1.4</v>
      </c>
      <c r="D409" s="21" t="s">
        <v>117</v>
      </c>
      <c r="E409" s="12" t="s">
        <v>95</v>
      </c>
      <c r="F409" s="22">
        <v>400.0</v>
      </c>
      <c r="G409" s="23" t="s">
        <v>65</v>
      </c>
      <c r="H409" s="24"/>
      <c r="I409" s="24"/>
      <c r="J409" s="24">
        <v>6.54</v>
      </c>
      <c r="K409" s="29"/>
      <c r="L409" s="24">
        <v>1.19</v>
      </c>
      <c r="M409" s="24"/>
      <c r="N409" s="24">
        <v>2.21</v>
      </c>
      <c r="O409" s="24"/>
      <c r="P409" s="25"/>
      <c r="Q409" s="26"/>
      <c r="R409" s="22"/>
      <c r="S409" s="22"/>
      <c r="T409" s="22"/>
      <c r="U409" s="22"/>
      <c r="V409" s="22"/>
      <c r="W409" s="35">
        <v>409.254</v>
      </c>
      <c r="X409" s="22">
        <v>5.656</v>
      </c>
      <c r="Y409" s="22">
        <v>32.06</v>
      </c>
      <c r="Z409" s="22">
        <v>0.288</v>
      </c>
      <c r="AA409" s="22">
        <v>25.08</v>
      </c>
      <c r="AB409" s="22">
        <v>0.148</v>
      </c>
      <c r="AC409" s="22">
        <v>1832.979</v>
      </c>
      <c r="AD409" s="22">
        <v>125.303</v>
      </c>
      <c r="AE409" s="22">
        <v>8.149</v>
      </c>
      <c r="AF409" s="22">
        <v>0.04</v>
      </c>
      <c r="AG409" s="27">
        <v>1598.307</v>
      </c>
      <c r="AH409" s="27">
        <v>112.115</v>
      </c>
      <c r="AI409" s="27">
        <v>163.088</v>
      </c>
      <c r="AJ409" s="27">
        <v>18.643</v>
      </c>
      <c r="AK409" s="27">
        <v>1424.946</v>
      </c>
      <c r="AL409" s="27">
        <v>100.465</v>
      </c>
      <c r="AM409" s="27">
        <v>369.607</v>
      </c>
      <c r="AN409" s="27">
        <v>45.886</v>
      </c>
      <c r="AO409" s="27">
        <v>2.634</v>
      </c>
      <c r="AP409" s="27">
        <v>0.299</v>
      </c>
      <c r="AQ409" s="27">
        <v>3.898</v>
      </c>
      <c r="AR409" s="12"/>
      <c r="AS409" s="12"/>
      <c r="AT409" s="12"/>
      <c r="AU409" s="12">
        <f t="shared" si="176"/>
        <v>0.001274853801</v>
      </c>
      <c r="AV409" s="12"/>
      <c r="AW409" s="12">
        <f t="shared" si="184"/>
        <v>0.0001367816092</v>
      </c>
      <c r="AX409" s="12"/>
      <c r="AY409" s="12">
        <f t="shared" si="183"/>
        <v>0.208490566</v>
      </c>
      <c r="AZ409" s="12"/>
      <c r="BA409" s="12"/>
      <c r="BB409" s="28"/>
      <c r="BC409" s="28"/>
      <c r="BD409" s="28"/>
      <c r="BE409" s="28"/>
      <c r="BF409" s="28"/>
      <c r="BG409" s="28"/>
      <c r="BH409" s="28"/>
    </row>
    <row r="410" ht="12.75" customHeight="1">
      <c r="A410" s="21" t="s">
        <v>254</v>
      </c>
      <c r="B410" s="12" t="s">
        <v>256</v>
      </c>
      <c r="C410" s="22">
        <v>1.4</v>
      </c>
      <c r="D410" s="21" t="s">
        <v>117</v>
      </c>
      <c r="E410" s="12" t="s">
        <v>95</v>
      </c>
      <c r="F410" s="22">
        <v>400.0</v>
      </c>
      <c r="G410" s="23" t="s">
        <v>65</v>
      </c>
      <c r="H410" s="24"/>
      <c r="I410" s="24"/>
      <c r="J410" s="24">
        <v>8.52</v>
      </c>
      <c r="K410" s="24"/>
      <c r="L410" s="24">
        <v>1.15</v>
      </c>
      <c r="M410" s="24"/>
      <c r="N410" s="24">
        <v>2.67</v>
      </c>
      <c r="O410" s="24"/>
      <c r="P410" s="25"/>
      <c r="Q410" s="26"/>
      <c r="R410" s="22"/>
      <c r="S410" s="22"/>
      <c r="T410" s="22"/>
      <c r="U410" s="22"/>
      <c r="V410" s="22"/>
      <c r="W410" s="35">
        <v>409.254</v>
      </c>
      <c r="X410" s="22">
        <v>5.656</v>
      </c>
      <c r="Y410" s="22">
        <v>32.06</v>
      </c>
      <c r="Z410" s="22">
        <v>0.288</v>
      </c>
      <c r="AA410" s="22">
        <v>25.08</v>
      </c>
      <c r="AB410" s="22">
        <v>0.148</v>
      </c>
      <c r="AC410" s="22">
        <v>1832.979</v>
      </c>
      <c r="AD410" s="22">
        <v>125.303</v>
      </c>
      <c r="AE410" s="22">
        <v>8.149</v>
      </c>
      <c r="AF410" s="22">
        <v>0.04</v>
      </c>
      <c r="AG410" s="27">
        <v>1598.307</v>
      </c>
      <c r="AH410" s="27">
        <v>112.115</v>
      </c>
      <c r="AI410" s="27">
        <v>163.088</v>
      </c>
      <c r="AJ410" s="27">
        <v>18.643</v>
      </c>
      <c r="AK410" s="27">
        <v>1424.946</v>
      </c>
      <c r="AL410" s="27">
        <v>100.465</v>
      </c>
      <c r="AM410" s="27">
        <v>369.607</v>
      </c>
      <c r="AN410" s="27">
        <v>45.886</v>
      </c>
      <c r="AO410" s="27">
        <v>2.634</v>
      </c>
      <c r="AP410" s="27">
        <v>0.299</v>
      </c>
      <c r="AQ410" s="27">
        <v>3.898</v>
      </c>
      <c r="AR410" s="12"/>
      <c r="AS410" s="12"/>
      <c r="AT410" s="12"/>
      <c r="AU410" s="12">
        <f t="shared" si="176"/>
        <v>0.001660818713</v>
      </c>
      <c r="AV410" s="12"/>
      <c r="AW410" s="12">
        <f t="shared" si="184"/>
        <v>0.000132183908</v>
      </c>
      <c r="AX410" s="12"/>
      <c r="AY410" s="12">
        <f t="shared" si="183"/>
        <v>0.2518867925</v>
      </c>
      <c r="AZ410" s="12"/>
      <c r="BA410" s="12"/>
      <c r="BB410" s="28"/>
      <c r="BC410" s="28"/>
      <c r="BD410" s="28"/>
      <c r="BE410" s="28"/>
      <c r="BF410" s="28"/>
      <c r="BG410" s="28"/>
      <c r="BH410" s="28"/>
    </row>
    <row r="411" ht="12.75" customHeight="1">
      <c r="A411" s="21" t="s">
        <v>254</v>
      </c>
      <c r="B411" s="12" t="s">
        <v>257</v>
      </c>
      <c r="C411" s="22">
        <v>1.2</v>
      </c>
      <c r="D411" s="21" t="s">
        <v>117</v>
      </c>
      <c r="E411" s="12" t="s">
        <v>95</v>
      </c>
      <c r="F411" s="22">
        <v>600.0</v>
      </c>
      <c r="G411" s="23" t="s">
        <v>65</v>
      </c>
      <c r="H411" s="24"/>
      <c r="I411" s="24"/>
      <c r="J411" s="24">
        <v>9.4</v>
      </c>
      <c r="K411" s="24"/>
      <c r="L411" s="29"/>
      <c r="M411" s="24"/>
      <c r="N411" s="29"/>
      <c r="O411" s="24"/>
      <c r="P411" s="25"/>
      <c r="Q411" s="26"/>
      <c r="R411" s="22"/>
      <c r="S411" s="22"/>
      <c r="T411" s="22"/>
      <c r="U411" s="22"/>
      <c r="V411" s="22"/>
      <c r="W411" s="35">
        <v>605.668</v>
      </c>
      <c r="X411" s="22">
        <v>7.259</v>
      </c>
      <c r="Y411" s="22">
        <v>31.731</v>
      </c>
      <c r="Z411" s="22">
        <v>0.199</v>
      </c>
      <c r="AA411" s="22">
        <v>25.12</v>
      </c>
      <c r="AB411" s="22">
        <v>0.11</v>
      </c>
      <c r="AC411" s="22">
        <v>1862.314</v>
      </c>
      <c r="AD411" s="22">
        <v>141.269</v>
      </c>
      <c r="AE411" s="22">
        <v>8.019</v>
      </c>
      <c r="AF411" s="22">
        <v>0.08</v>
      </c>
      <c r="AG411" s="27">
        <v>1683.876</v>
      </c>
      <c r="AH411" s="27">
        <v>126.468</v>
      </c>
      <c r="AI411" s="27">
        <v>130.501</v>
      </c>
      <c r="AJ411" s="27">
        <v>25.075</v>
      </c>
      <c r="AK411" s="27">
        <v>1538.18</v>
      </c>
      <c r="AL411" s="27">
        <v>115.767</v>
      </c>
      <c r="AM411" s="27">
        <v>546.57</v>
      </c>
      <c r="AN411" s="27">
        <v>118.985</v>
      </c>
      <c r="AO411" s="27">
        <v>2.112</v>
      </c>
      <c r="AP411" s="27">
        <v>0.408</v>
      </c>
      <c r="AQ411" s="27">
        <v>3.126</v>
      </c>
      <c r="AR411" s="12"/>
      <c r="AS411" s="12"/>
      <c r="AT411" s="12"/>
      <c r="AU411" s="12">
        <f t="shared" si="176"/>
        <v>0.001832358674</v>
      </c>
      <c r="AV411" s="12"/>
      <c r="AW411" s="12"/>
      <c r="AX411" s="12"/>
      <c r="AY411" s="12"/>
      <c r="AZ411" s="12"/>
      <c r="BA411" s="12"/>
      <c r="BB411" s="28"/>
      <c r="BC411" s="28"/>
      <c r="BD411" s="28"/>
      <c r="BE411" s="28"/>
      <c r="BF411" s="28"/>
      <c r="BG411" s="28"/>
      <c r="BH411" s="28"/>
    </row>
    <row r="412" ht="12.75" customHeight="1">
      <c r="A412" s="21" t="s">
        <v>254</v>
      </c>
      <c r="B412" s="12" t="s">
        <v>258</v>
      </c>
      <c r="C412" s="22">
        <v>-0.9</v>
      </c>
      <c r="D412" s="21" t="s">
        <v>117</v>
      </c>
      <c r="E412" s="12" t="s">
        <v>95</v>
      </c>
      <c r="F412" s="22">
        <v>600.0</v>
      </c>
      <c r="G412" s="23" t="s">
        <v>65</v>
      </c>
      <c r="H412" s="24"/>
      <c r="I412" s="24"/>
      <c r="J412" s="24">
        <v>10.53</v>
      </c>
      <c r="K412" s="24"/>
      <c r="L412" s="24">
        <v>1.33</v>
      </c>
      <c r="M412" s="24"/>
      <c r="N412" s="29"/>
      <c r="O412" s="24"/>
      <c r="P412" s="25"/>
      <c r="Q412" s="26"/>
      <c r="R412" s="22"/>
      <c r="S412" s="22"/>
      <c r="T412" s="22"/>
      <c r="U412" s="22"/>
      <c r="V412" s="22"/>
      <c r="W412" s="35">
        <v>605.668</v>
      </c>
      <c r="X412" s="22">
        <v>7.259</v>
      </c>
      <c r="Y412" s="22">
        <v>31.731</v>
      </c>
      <c r="Z412" s="22">
        <v>0.199</v>
      </c>
      <c r="AA412" s="22">
        <v>25.12</v>
      </c>
      <c r="AB412" s="22">
        <v>0.11</v>
      </c>
      <c r="AC412" s="22">
        <v>1862.314</v>
      </c>
      <c r="AD412" s="22">
        <v>141.269</v>
      </c>
      <c r="AE412" s="22">
        <v>8.019</v>
      </c>
      <c r="AF412" s="22">
        <v>0.08</v>
      </c>
      <c r="AG412" s="27">
        <v>1683.876</v>
      </c>
      <c r="AH412" s="27">
        <v>126.468</v>
      </c>
      <c r="AI412" s="27">
        <v>130.501</v>
      </c>
      <c r="AJ412" s="27">
        <v>25.075</v>
      </c>
      <c r="AK412" s="27">
        <v>1538.18</v>
      </c>
      <c r="AL412" s="27">
        <v>115.767</v>
      </c>
      <c r="AM412" s="27">
        <v>546.57</v>
      </c>
      <c r="AN412" s="27">
        <v>118.985</v>
      </c>
      <c r="AO412" s="27">
        <v>2.112</v>
      </c>
      <c r="AP412" s="27">
        <v>0.408</v>
      </c>
      <c r="AQ412" s="27">
        <v>3.126</v>
      </c>
      <c r="AR412" s="12"/>
      <c r="AS412" s="12"/>
      <c r="AT412" s="12"/>
      <c r="AU412" s="12">
        <f t="shared" si="176"/>
        <v>0.002052631579</v>
      </c>
      <c r="AV412" s="12"/>
      <c r="AW412" s="12">
        <f t="shared" ref="AW412:AW414" si="186">L412/8700</f>
        <v>0.0001528735632</v>
      </c>
      <c r="AX412" s="12"/>
      <c r="AY412" s="12"/>
      <c r="AZ412" s="12"/>
      <c r="BA412" s="12"/>
      <c r="BB412" s="28"/>
      <c r="BC412" s="28"/>
      <c r="BD412" s="28"/>
      <c r="BE412" s="28"/>
      <c r="BF412" s="28"/>
      <c r="BG412" s="28"/>
      <c r="BH412" s="28"/>
    </row>
    <row r="413" ht="12.75" customHeight="1">
      <c r="A413" s="21" t="s">
        <v>254</v>
      </c>
      <c r="B413" s="12" t="s">
        <v>259</v>
      </c>
      <c r="C413" s="22">
        <v>4.6</v>
      </c>
      <c r="D413" s="21" t="s">
        <v>117</v>
      </c>
      <c r="E413" s="12" t="s">
        <v>95</v>
      </c>
      <c r="F413" s="22">
        <v>600.0</v>
      </c>
      <c r="G413" s="23" t="s">
        <v>65</v>
      </c>
      <c r="H413" s="24"/>
      <c r="I413" s="24"/>
      <c r="J413" s="24">
        <v>7.89</v>
      </c>
      <c r="K413" s="29"/>
      <c r="L413" s="24">
        <v>1.23</v>
      </c>
      <c r="M413" s="24"/>
      <c r="N413" s="29"/>
      <c r="O413" s="24"/>
      <c r="P413" s="25"/>
      <c r="Q413" s="26"/>
      <c r="R413" s="22"/>
      <c r="S413" s="22"/>
      <c r="T413" s="22"/>
      <c r="U413" s="22"/>
      <c r="V413" s="22"/>
      <c r="W413" s="35">
        <v>605.668</v>
      </c>
      <c r="X413" s="22">
        <v>7.259</v>
      </c>
      <c r="Y413" s="22">
        <v>31.731</v>
      </c>
      <c r="Z413" s="22">
        <v>0.199</v>
      </c>
      <c r="AA413" s="22">
        <v>25.12</v>
      </c>
      <c r="AB413" s="22">
        <v>0.11</v>
      </c>
      <c r="AC413" s="22">
        <v>1862.314</v>
      </c>
      <c r="AD413" s="22">
        <v>141.269</v>
      </c>
      <c r="AE413" s="22">
        <v>8.019</v>
      </c>
      <c r="AF413" s="22">
        <v>0.08</v>
      </c>
      <c r="AG413" s="27">
        <v>1683.876</v>
      </c>
      <c r="AH413" s="27">
        <v>126.468</v>
      </c>
      <c r="AI413" s="27">
        <v>130.501</v>
      </c>
      <c r="AJ413" s="27">
        <v>25.075</v>
      </c>
      <c r="AK413" s="27">
        <v>1538.18</v>
      </c>
      <c r="AL413" s="27">
        <v>115.767</v>
      </c>
      <c r="AM413" s="27">
        <v>546.57</v>
      </c>
      <c r="AN413" s="27">
        <v>118.985</v>
      </c>
      <c r="AO413" s="27">
        <v>2.112</v>
      </c>
      <c r="AP413" s="27">
        <v>0.408</v>
      </c>
      <c r="AQ413" s="27">
        <v>3.126</v>
      </c>
      <c r="AR413" s="12"/>
      <c r="AS413" s="12"/>
      <c r="AT413" s="12"/>
      <c r="AU413" s="12">
        <f t="shared" si="176"/>
        <v>0.001538011696</v>
      </c>
      <c r="AV413" s="12"/>
      <c r="AW413" s="12">
        <f t="shared" si="186"/>
        <v>0.0001413793103</v>
      </c>
      <c r="AX413" s="12"/>
      <c r="AY413" s="12"/>
      <c r="AZ413" s="12"/>
      <c r="BA413" s="12"/>
      <c r="BB413" s="28"/>
      <c r="BC413" s="28"/>
      <c r="BD413" s="28"/>
      <c r="BE413" s="28"/>
      <c r="BF413" s="28"/>
      <c r="BG413" s="28"/>
      <c r="BH413" s="28"/>
    </row>
    <row r="414" ht="12.75" customHeight="1">
      <c r="A414" s="21" t="s">
        <v>254</v>
      </c>
      <c r="B414" s="12" t="s">
        <v>260</v>
      </c>
      <c r="C414" s="22">
        <v>3.5</v>
      </c>
      <c r="D414" s="21" t="s">
        <v>117</v>
      </c>
      <c r="E414" s="12" t="s">
        <v>95</v>
      </c>
      <c r="F414" s="22">
        <v>900.0</v>
      </c>
      <c r="G414" s="23" t="s">
        <v>65</v>
      </c>
      <c r="H414" s="24"/>
      <c r="I414" s="24"/>
      <c r="J414" s="24">
        <v>5.97</v>
      </c>
      <c r="K414" s="24"/>
      <c r="L414" s="24">
        <v>1.17</v>
      </c>
      <c r="M414" s="24"/>
      <c r="N414" s="24">
        <v>2.21</v>
      </c>
      <c r="O414" s="24"/>
      <c r="P414" s="25"/>
      <c r="Q414" s="26"/>
      <c r="R414" s="22"/>
      <c r="S414" s="22"/>
      <c r="T414" s="22"/>
      <c r="U414" s="22"/>
      <c r="V414" s="22"/>
      <c r="W414" s="35">
        <v>902.99</v>
      </c>
      <c r="X414" s="22">
        <v>11.736</v>
      </c>
      <c r="Y414" s="22">
        <v>31.861</v>
      </c>
      <c r="Z414" s="22">
        <v>0.251</v>
      </c>
      <c r="AA414" s="22">
        <v>25.0</v>
      </c>
      <c r="AB414" s="22">
        <v>0.158</v>
      </c>
      <c r="AC414" s="22">
        <v>1855.594</v>
      </c>
      <c r="AD414" s="22">
        <v>91.705</v>
      </c>
      <c r="AE414" s="22">
        <v>7.827</v>
      </c>
      <c r="AF414" s="22">
        <v>0.045</v>
      </c>
      <c r="AG414" s="27">
        <v>1749.258</v>
      </c>
      <c r="AH414" s="27">
        <v>87.2</v>
      </c>
      <c r="AI414" s="27">
        <v>88.476</v>
      </c>
      <c r="AJ414" s="27">
        <v>9.359</v>
      </c>
      <c r="AK414" s="27">
        <v>1635.912</v>
      </c>
      <c r="AL414" s="27">
        <v>81.741</v>
      </c>
      <c r="AM414" s="27">
        <v>892.229</v>
      </c>
      <c r="AN414" s="27">
        <v>107.945</v>
      </c>
      <c r="AO414" s="27">
        <v>1.43</v>
      </c>
      <c r="AP414" s="27">
        <v>0.151</v>
      </c>
      <c r="AQ414" s="27">
        <v>2.116</v>
      </c>
      <c r="AR414" s="12"/>
      <c r="AS414" s="12"/>
      <c r="AT414" s="12"/>
      <c r="AU414" s="12">
        <f t="shared" si="176"/>
        <v>0.00116374269</v>
      </c>
      <c r="AV414" s="12"/>
      <c r="AW414" s="12">
        <f t="shared" si="186"/>
        <v>0.0001344827586</v>
      </c>
      <c r="AX414" s="12"/>
      <c r="AY414" s="12">
        <f t="shared" ref="AY414:AY417" si="187">N414/10.6</f>
        <v>0.208490566</v>
      </c>
      <c r="AZ414" s="12"/>
      <c r="BA414" s="12"/>
      <c r="BB414" s="28"/>
      <c r="BC414" s="28"/>
      <c r="BD414" s="28"/>
      <c r="BE414" s="28"/>
      <c r="BF414" s="28"/>
      <c r="BG414" s="28"/>
      <c r="BH414" s="28"/>
    </row>
    <row r="415" ht="12.75" customHeight="1">
      <c r="A415" s="21" t="s">
        <v>254</v>
      </c>
      <c r="B415" s="12" t="s">
        <v>261</v>
      </c>
      <c r="C415" s="22">
        <v>3.0</v>
      </c>
      <c r="D415" s="21" t="s">
        <v>117</v>
      </c>
      <c r="E415" s="12" t="s">
        <v>95</v>
      </c>
      <c r="F415" s="22">
        <v>900.0</v>
      </c>
      <c r="G415" s="23" t="s">
        <v>65</v>
      </c>
      <c r="H415" s="24"/>
      <c r="I415" s="24"/>
      <c r="J415" s="24">
        <v>3.06</v>
      </c>
      <c r="K415" s="24"/>
      <c r="L415" s="29"/>
      <c r="M415" s="24"/>
      <c r="N415" s="24">
        <v>3.07</v>
      </c>
      <c r="O415" s="24"/>
      <c r="P415" s="25"/>
      <c r="Q415" s="26"/>
      <c r="R415" s="22"/>
      <c r="S415" s="22"/>
      <c r="T415" s="22"/>
      <c r="U415" s="22"/>
      <c r="V415" s="22"/>
      <c r="W415" s="35">
        <v>902.99</v>
      </c>
      <c r="X415" s="22">
        <v>11.736</v>
      </c>
      <c r="Y415" s="22">
        <v>31.861</v>
      </c>
      <c r="Z415" s="22">
        <v>0.251</v>
      </c>
      <c r="AA415" s="22">
        <v>25.0</v>
      </c>
      <c r="AB415" s="22">
        <v>0.158</v>
      </c>
      <c r="AC415" s="22">
        <v>1855.594</v>
      </c>
      <c r="AD415" s="22">
        <v>91.705</v>
      </c>
      <c r="AE415" s="22">
        <v>7.827</v>
      </c>
      <c r="AF415" s="22">
        <v>0.045</v>
      </c>
      <c r="AG415" s="27">
        <v>1749.258</v>
      </c>
      <c r="AH415" s="27">
        <v>87.2</v>
      </c>
      <c r="AI415" s="27">
        <v>88.476</v>
      </c>
      <c r="AJ415" s="27">
        <v>9.359</v>
      </c>
      <c r="AK415" s="27">
        <v>1635.912</v>
      </c>
      <c r="AL415" s="27">
        <v>81.741</v>
      </c>
      <c r="AM415" s="27">
        <v>892.229</v>
      </c>
      <c r="AN415" s="27">
        <v>107.945</v>
      </c>
      <c r="AO415" s="27">
        <v>1.43</v>
      </c>
      <c r="AP415" s="27">
        <v>0.151</v>
      </c>
      <c r="AQ415" s="27">
        <v>2.116</v>
      </c>
      <c r="AR415" s="12"/>
      <c r="AS415" s="12"/>
      <c r="AT415" s="12"/>
      <c r="AU415" s="12">
        <f t="shared" si="176"/>
        <v>0.0005964912281</v>
      </c>
      <c r="AV415" s="12"/>
      <c r="AW415" s="12"/>
      <c r="AX415" s="12"/>
      <c r="AY415" s="12">
        <f t="shared" si="187"/>
        <v>0.2896226415</v>
      </c>
      <c r="AZ415" s="12"/>
      <c r="BA415" s="12"/>
      <c r="BB415" s="28"/>
      <c r="BC415" s="28"/>
      <c r="BD415" s="28"/>
      <c r="BE415" s="28"/>
      <c r="BF415" s="28"/>
      <c r="BG415" s="28"/>
      <c r="BH415" s="28"/>
    </row>
    <row r="416" ht="12.75" customHeight="1">
      <c r="A416" s="21" t="s">
        <v>254</v>
      </c>
      <c r="B416" s="12" t="s">
        <v>262</v>
      </c>
      <c r="C416" s="22">
        <v>5.7</v>
      </c>
      <c r="D416" s="21" t="s">
        <v>117</v>
      </c>
      <c r="E416" s="12" t="s">
        <v>95</v>
      </c>
      <c r="F416" s="22">
        <v>2850.0</v>
      </c>
      <c r="G416" s="23" t="s">
        <v>65</v>
      </c>
      <c r="H416" s="24"/>
      <c r="I416" s="24"/>
      <c r="J416" s="24">
        <v>14.11</v>
      </c>
      <c r="K416" s="24"/>
      <c r="L416" s="24">
        <v>1.25</v>
      </c>
      <c r="M416" s="24"/>
      <c r="N416" s="24">
        <v>2.78</v>
      </c>
      <c r="O416" s="24"/>
      <c r="P416" s="25"/>
      <c r="Q416" s="26"/>
      <c r="R416" s="22"/>
      <c r="S416" s="22"/>
      <c r="T416" s="22"/>
      <c r="U416" s="22"/>
      <c r="V416" s="22"/>
      <c r="W416" s="35">
        <v>2856.004</v>
      </c>
      <c r="X416" s="22">
        <v>53.733</v>
      </c>
      <c r="Y416" s="22">
        <v>31.886</v>
      </c>
      <c r="Z416" s="22">
        <v>0.24</v>
      </c>
      <c r="AA416" s="22">
        <v>24.98</v>
      </c>
      <c r="AB416" s="22">
        <v>0.084</v>
      </c>
      <c r="AC416" s="22">
        <v>2063.148</v>
      </c>
      <c r="AD416" s="22">
        <v>42.647</v>
      </c>
      <c r="AE416" s="22">
        <v>7.448</v>
      </c>
      <c r="AF416" s="22">
        <v>0.037</v>
      </c>
      <c r="AG416" s="27">
        <v>2071.292</v>
      </c>
      <c r="AH416" s="27">
        <v>50.88</v>
      </c>
      <c r="AI416" s="27">
        <v>44.1</v>
      </c>
      <c r="AJ416" s="27">
        <v>3.119</v>
      </c>
      <c r="AK416" s="27">
        <v>1956.03</v>
      </c>
      <c r="AL416" s="27">
        <v>46.718</v>
      </c>
      <c r="AM416" s="27">
        <v>2551.334</v>
      </c>
      <c r="AN416" s="27">
        <v>255.551</v>
      </c>
      <c r="AO416" s="27">
        <v>0.712</v>
      </c>
      <c r="AP416" s="27">
        <v>0.05</v>
      </c>
      <c r="AQ416" s="27">
        <v>1.054</v>
      </c>
      <c r="AR416" s="12"/>
      <c r="AS416" s="12"/>
      <c r="AT416" s="12"/>
      <c r="AU416" s="12">
        <f t="shared" si="176"/>
        <v>0.002750487329</v>
      </c>
      <c r="AV416" s="12"/>
      <c r="AW416" s="12">
        <f t="shared" ref="AW416:AW417" si="188">L416/8700</f>
        <v>0.0001436781609</v>
      </c>
      <c r="AX416" s="12"/>
      <c r="AY416" s="12">
        <f t="shared" si="187"/>
        <v>0.2622641509</v>
      </c>
      <c r="AZ416" s="12"/>
      <c r="BA416" s="12"/>
      <c r="BB416" s="28"/>
      <c r="BC416" s="28"/>
      <c r="BD416" s="28"/>
      <c r="BE416" s="28"/>
      <c r="BF416" s="28"/>
      <c r="BG416" s="28"/>
      <c r="BH416" s="28"/>
    </row>
    <row r="417" ht="12.75" customHeight="1">
      <c r="A417" s="21" t="s">
        <v>254</v>
      </c>
      <c r="B417" s="12" t="s">
        <v>263</v>
      </c>
      <c r="C417" s="22">
        <v>7.8</v>
      </c>
      <c r="D417" s="21" t="s">
        <v>117</v>
      </c>
      <c r="E417" s="12" t="s">
        <v>95</v>
      </c>
      <c r="F417" s="22">
        <v>2850.0</v>
      </c>
      <c r="G417" s="23" t="s">
        <v>65</v>
      </c>
      <c r="H417" s="24"/>
      <c r="I417" s="24"/>
      <c r="J417" s="24">
        <v>8.09</v>
      </c>
      <c r="K417" s="24"/>
      <c r="L417" s="24">
        <v>1.25</v>
      </c>
      <c r="M417" s="24"/>
      <c r="N417" s="24">
        <v>2.77</v>
      </c>
      <c r="O417" s="24"/>
      <c r="P417" s="25"/>
      <c r="Q417" s="26"/>
      <c r="R417" s="22"/>
      <c r="S417" s="22"/>
      <c r="T417" s="22"/>
      <c r="U417" s="22"/>
      <c r="V417" s="22"/>
      <c r="W417" s="35">
        <v>2856.004</v>
      </c>
      <c r="X417" s="22">
        <v>53.733</v>
      </c>
      <c r="Y417" s="22">
        <v>31.886</v>
      </c>
      <c r="Z417" s="22">
        <v>0.24</v>
      </c>
      <c r="AA417" s="22">
        <v>24.98</v>
      </c>
      <c r="AB417" s="22">
        <v>0.084</v>
      </c>
      <c r="AC417" s="22">
        <v>2063.148</v>
      </c>
      <c r="AD417" s="22">
        <v>42.647</v>
      </c>
      <c r="AE417" s="22">
        <v>7.448</v>
      </c>
      <c r="AF417" s="22">
        <v>0.037</v>
      </c>
      <c r="AG417" s="27">
        <v>2071.292</v>
      </c>
      <c r="AH417" s="27">
        <v>50.88</v>
      </c>
      <c r="AI417" s="27">
        <v>44.1</v>
      </c>
      <c r="AJ417" s="27">
        <v>3.119</v>
      </c>
      <c r="AK417" s="27">
        <v>1956.03</v>
      </c>
      <c r="AL417" s="27">
        <v>46.718</v>
      </c>
      <c r="AM417" s="27">
        <v>2551.334</v>
      </c>
      <c r="AN417" s="27">
        <v>255.551</v>
      </c>
      <c r="AO417" s="27">
        <v>0.712</v>
      </c>
      <c r="AP417" s="27">
        <v>0.05</v>
      </c>
      <c r="AQ417" s="27">
        <v>1.054</v>
      </c>
      <c r="AR417" s="12"/>
      <c r="AS417" s="12"/>
      <c r="AT417" s="12"/>
      <c r="AU417" s="12">
        <f t="shared" si="176"/>
        <v>0.001576998051</v>
      </c>
      <c r="AV417" s="12"/>
      <c r="AW417" s="12">
        <f t="shared" si="188"/>
        <v>0.0001436781609</v>
      </c>
      <c r="AX417" s="12"/>
      <c r="AY417" s="12">
        <f t="shared" si="187"/>
        <v>0.2613207547</v>
      </c>
      <c r="AZ417" s="12"/>
      <c r="BA417" s="12"/>
      <c r="BB417" s="28"/>
      <c r="BC417" s="28"/>
      <c r="BD417" s="28"/>
      <c r="BE417" s="28"/>
      <c r="BF417" s="28"/>
      <c r="BG417" s="28"/>
      <c r="BH417" s="28"/>
    </row>
    <row r="418" ht="12.75" customHeight="1">
      <c r="A418" s="12"/>
      <c r="B418" s="12"/>
      <c r="C418" s="12"/>
      <c r="D418" s="12"/>
      <c r="E418" s="12"/>
      <c r="F418" s="12"/>
      <c r="G418" s="23"/>
      <c r="H418" s="24"/>
      <c r="I418" s="24"/>
      <c r="J418" s="24"/>
      <c r="K418" s="24"/>
      <c r="L418" s="24"/>
      <c r="M418" s="24"/>
      <c r="N418" s="24"/>
      <c r="O418" s="24"/>
      <c r="P418" s="25"/>
      <c r="Q418" s="23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28"/>
      <c r="BC418" s="28"/>
      <c r="BD418" s="28"/>
      <c r="BE418" s="28"/>
      <c r="BF418" s="28"/>
      <c r="BG418" s="28"/>
      <c r="BH418" s="28"/>
    </row>
    <row r="419" ht="12.75" customHeight="1">
      <c r="A419" s="21" t="s">
        <v>264</v>
      </c>
      <c r="B419" s="12" t="s">
        <v>239</v>
      </c>
      <c r="C419" s="22">
        <v>0.5</v>
      </c>
      <c r="D419" s="32" t="s">
        <v>94</v>
      </c>
      <c r="E419" s="12" t="s">
        <v>95</v>
      </c>
      <c r="F419" s="22">
        <v>400.0</v>
      </c>
      <c r="G419" s="23" t="s">
        <v>96</v>
      </c>
      <c r="H419" s="24">
        <v>7.23</v>
      </c>
      <c r="I419" s="24">
        <v>43.48</v>
      </c>
      <c r="J419" s="24">
        <v>0.58</v>
      </c>
      <c r="K419" s="24">
        <v>2.86</v>
      </c>
      <c r="L419" s="24">
        <v>1.71</v>
      </c>
      <c r="M419" s="24">
        <v>0.01</v>
      </c>
      <c r="N419" s="24">
        <v>8.36</v>
      </c>
      <c r="O419" s="24">
        <v>214.49</v>
      </c>
      <c r="P419" s="25"/>
      <c r="Q419" s="30"/>
      <c r="R419" s="31"/>
      <c r="S419" s="31"/>
      <c r="T419" s="31"/>
      <c r="U419" s="31"/>
      <c r="V419" s="31"/>
      <c r="W419" s="35">
        <v>409.254</v>
      </c>
      <c r="X419" s="31">
        <v>5.656</v>
      </c>
      <c r="Y419" s="31">
        <v>32.06</v>
      </c>
      <c r="Z419" s="31">
        <v>0.288</v>
      </c>
      <c r="AA419" s="31">
        <v>25.08</v>
      </c>
      <c r="AB419" s="31">
        <v>0.148</v>
      </c>
      <c r="AC419" s="31">
        <v>1832.979</v>
      </c>
      <c r="AD419" s="31">
        <v>125.303</v>
      </c>
      <c r="AE419" s="31">
        <v>8.149</v>
      </c>
      <c r="AF419" s="31">
        <v>0.04</v>
      </c>
      <c r="AG419" s="38">
        <v>1598.307</v>
      </c>
      <c r="AH419" s="38">
        <v>112.115</v>
      </c>
      <c r="AI419" s="27">
        <v>163.088</v>
      </c>
      <c r="AJ419" s="27">
        <v>18.643</v>
      </c>
      <c r="AK419" s="27">
        <v>1424.946</v>
      </c>
      <c r="AL419" s="27">
        <v>100.465</v>
      </c>
      <c r="AM419" s="38">
        <v>369.607</v>
      </c>
      <c r="AN419" s="38">
        <v>45.886</v>
      </c>
      <c r="AO419" s="38">
        <v>2.634</v>
      </c>
      <c r="AP419" s="38">
        <v>0.299</v>
      </c>
      <c r="AQ419" s="38">
        <v>3.898</v>
      </c>
      <c r="AR419" s="12"/>
      <c r="AS419" s="12">
        <f t="shared" ref="AS419:AS427" si="189">H419/2520</f>
        <v>0.002869047619</v>
      </c>
      <c r="AT419" s="12">
        <f t="shared" ref="AT419:AT427" si="190">I419/40500</f>
        <v>0.001073580247</v>
      </c>
      <c r="AU419" s="12">
        <f t="shared" ref="AU419:AU436" si="191">J419/5130</f>
        <v>0.0001130604288</v>
      </c>
      <c r="AV419" s="12">
        <f t="shared" ref="AV419:AV427" si="192">K419/0.53</f>
        <v>5.396226415</v>
      </c>
      <c r="AW419" s="12">
        <f t="shared" ref="AW419:AW436" si="193">L419/8700</f>
        <v>0.0001965517241</v>
      </c>
      <c r="AX419" s="12">
        <f>M419/0.06</f>
        <v>0.1666666667</v>
      </c>
      <c r="AY419" s="12">
        <f t="shared" ref="AY419:AY420" si="194">N419/10.6</f>
        <v>0.7886792453</v>
      </c>
      <c r="AZ419" s="12">
        <f t="shared" ref="AZ419:AZ427" si="195">O419/1300</f>
        <v>0.1649923077</v>
      </c>
      <c r="BA419" s="12"/>
      <c r="BB419" s="28"/>
      <c r="BC419" s="12">
        <v>0.7287177874937893</v>
      </c>
      <c r="BD419" s="12">
        <v>0.05706218100494778</v>
      </c>
      <c r="BE419" s="28"/>
      <c r="BF419" s="28"/>
      <c r="BG419" s="28"/>
      <c r="BH419" s="28"/>
    </row>
    <row r="420" ht="12.75" customHeight="1">
      <c r="A420" s="21" t="s">
        <v>264</v>
      </c>
      <c r="B420" s="12" t="s">
        <v>240</v>
      </c>
      <c r="C420" s="22">
        <v>2.0</v>
      </c>
      <c r="D420" s="32" t="s">
        <v>94</v>
      </c>
      <c r="E420" s="12" t="s">
        <v>95</v>
      </c>
      <c r="F420" s="22">
        <v>400.0</v>
      </c>
      <c r="G420" s="23" t="s">
        <v>96</v>
      </c>
      <c r="H420" s="24">
        <v>8.19</v>
      </c>
      <c r="I420" s="24">
        <v>63.44</v>
      </c>
      <c r="J420" s="24">
        <v>0.84</v>
      </c>
      <c r="K420" s="24">
        <v>7.06</v>
      </c>
      <c r="L420" s="24">
        <v>2.12</v>
      </c>
      <c r="M420" s="29"/>
      <c r="N420" s="24">
        <v>10.72</v>
      </c>
      <c r="O420" s="24">
        <v>530.19</v>
      </c>
      <c r="P420" s="24"/>
      <c r="Q420" s="30">
        <v>18.43</v>
      </c>
      <c r="R420" s="31">
        <v>0.11</v>
      </c>
      <c r="S420" s="31">
        <v>8.1</v>
      </c>
      <c r="T420" s="31">
        <v>0.15</v>
      </c>
      <c r="U420" s="31">
        <v>-0.05</v>
      </c>
      <c r="V420" s="31">
        <v>0.17</v>
      </c>
      <c r="W420" s="35">
        <v>409.254</v>
      </c>
      <c r="X420" s="22">
        <v>5.656</v>
      </c>
      <c r="Y420" s="22">
        <v>32.06</v>
      </c>
      <c r="Z420" s="22">
        <v>0.288</v>
      </c>
      <c r="AA420" s="22">
        <v>25.08</v>
      </c>
      <c r="AB420" s="22">
        <v>0.148</v>
      </c>
      <c r="AC420" s="22">
        <v>1832.979</v>
      </c>
      <c r="AD420" s="22">
        <v>125.303</v>
      </c>
      <c r="AE420" s="22">
        <v>8.149</v>
      </c>
      <c r="AF420" s="22">
        <v>0.04</v>
      </c>
      <c r="AG420" s="27">
        <v>1598.307</v>
      </c>
      <c r="AH420" s="27">
        <v>112.115</v>
      </c>
      <c r="AI420" s="27">
        <v>163.088</v>
      </c>
      <c r="AJ420" s="27">
        <v>18.643</v>
      </c>
      <c r="AK420" s="27">
        <v>1424.946</v>
      </c>
      <c r="AL420" s="27">
        <v>100.465</v>
      </c>
      <c r="AM420" s="27">
        <v>369.607</v>
      </c>
      <c r="AN420" s="27">
        <v>45.886</v>
      </c>
      <c r="AO420" s="27">
        <v>2.634</v>
      </c>
      <c r="AP420" s="27">
        <v>0.299</v>
      </c>
      <c r="AQ420" s="27">
        <v>3.898</v>
      </c>
      <c r="AR420" s="12"/>
      <c r="AS420" s="12">
        <f t="shared" si="189"/>
        <v>0.00325</v>
      </c>
      <c r="AT420" s="12">
        <f t="shared" si="190"/>
        <v>0.001566419753</v>
      </c>
      <c r="AU420" s="12">
        <f t="shared" si="191"/>
        <v>0.0001637426901</v>
      </c>
      <c r="AV420" s="12">
        <f t="shared" si="192"/>
        <v>13.32075472</v>
      </c>
      <c r="AW420" s="12">
        <f t="shared" si="193"/>
        <v>0.0002436781609</v>
      </c>
      <c r="AX420" s="12"/>
      <c r="AY420" s="12">
        <f t="shared" si="194"/>
        <v>1.011320755</v>
      </c>
      <c r="AZ420" s="12">
        <f t="shared" si="195"/>
        <v>0.4078384615</v>
      </c>
      <c r="BA420" s="12"/>
      <c r="BB420" s="28"/>
      <c r="BC420" s="12">
        <v>1.063330509508237</v>
      </c>
      <c r="BD420" s="12">
        <v>0.08326400019727731</v>
      </c>
      <c r="BE420" s="28"/>
      <c r="BF420" s="28"/>
      <c r="BG420" s="28"/>
      <c r="BH420" s="28"/>
    </row>
    <row r="421" ht="12.75" customHeight="1">
      <c r="A421" s="21" t="s">
        <v>264</v>
      </c>
      <c r="B421" s="12" t="s">
        <v>250</v>
      </c>
      <c r="C421" s="12"/>
      <c r="D421" s="32" t="s">
        <v>94</v>
      </c>
      <c r="E421" s="12" t="s">
        <v>95</v>
      </c>
      <c r="F421" s="22">
        <v>600.0</v>
      </c>
      <c r="G421" s="23" t="s">
        <v>96</v>
      </c>
      <c r="H421" s="24">
        <v>5.29</v>
      </c>
      <c r="I421" s="24">
        <v>35.78</v>
      </c>
      <c r="J421" s="24">
        <v>0.49</v>
      </c>
      <c r="K421" s="24">
        <v>5.78</v>
      </c>
      <c r="L421" s="24">
        <v>1.41</v>
      </c>
      <c r="M421" s="24">
        <v>0.01</v>
      </c>
      <c r="N421" s="29"/>
      <c r="O421" s="24">
        <v>137.98</v>
      </c>
      <c r="P421" s="24"/>
      <c r="Q421" s="30"/>
      <c r="R421" s="31"/>
      <c r="S421" s="31"/>
      <c r="T421" s="31"/>
      <c r="U421" s="31"/>
      <c r="V421" s="31"/>
      <c r="W421" s="35">
        <v>605.668</v>
      </c>
      <c r="X421" s="31">
        <v>7.259</v>
      </c>
      <c r="Y421" s="31">
        <v>31.731</v>
      </c>
      <c r="Z421" s="31">
        <v>0.199</v>
      </c>
      <c r="AA421" s="31">
        <v>25.12</v>
      </c>
      <c r="AB421" s="31">
        <v>0.11</v>
      </c>
      <c r="AC421" s="31">
        <v>1862.314</v>
      </c>
      <c r="AD421" s="31">
        <v>141.269</v>
      </c>
      <c r="AE421" s="31">
        <v>8.019</v>
      </c>
      <c r="AF421" s="31">
        <v>0.08</v>
      </c>
      <c r="AG421" s="38">
        <v>1683.876</v>
      </c>
      <c r="AH421" s="38">
        <v>126.468</v>
      </c>
      <c r="AI421" s="27">
        <v>130.501</v>
      </c>
      <c r="AJ421" s="27">
        <v>25.075</v>
      </c>
      <c r="AK421" s="27">
        <v>1538.18</v>
      </c>
      <c r="AL421" s="27">
        <v>115.767</v>
      </c>
      <c r="AM421" s="38">
        <v>546.57</v>
      </c>
      <c r="AN421" s="38">
        <v>118.985</v>
      </c>
      <c r="AO421" s="38">
        <v>2.112</v>
      </c>
      <c r="AP421" s="38">
        <v>0.408</v>
      </c>
      <c r="AQ421" s="38">
        <v>3.126</v>
      </c>
      <c r="AR421" s="12"/>
      <c r="AS421" s="12">
        <f t="shared" si="189"/>
        <v>0.002099206349</v>
      </c>
      <c r="AT421" s="12">
        <f t="shared" si="190"/>
        <v>0.0008834567901</v>
      </c>
      <c r="AU421" s="12">
        <f t="shared" si="191"/>
        <v>0.0000955165692</v>
      </c>
      <c r="AV421" s="12">
        <f t="shared" si="192"/>
        <v>10.90566038</v>
      </c>
      <c r="AW421" s="12">
        <f t="shared" si="193"/>
        <v>0.0001620689655</v>
      </c>
      <c r="AX421" s="12">
        <f t="shared" ref="AX421:AX422" si="196">M421/0.06</f>
        <v>0.1666666667</v>
      </c>
      <c r="AY421" s="12"/>
      <c r="AZ421" s="12">
        <f t="shared" si="195"/>
        <v>0.1061384615</v>
      </c>
      <c r="BA421" s="12"/>
      <c r="BB421" s="28"/>
      <c r="BC421" s="12">
        <v>0.6127009251772542</v>
      </c>
      <c r="BD421" s="12">
        <v>0.0536341764353828</v>
      </c>
      <c r="BE421" s="28"/>
      <c r="BF421" s="28"/>
      <c r="BG421" s="28"/>
      <c r="BH421" s="28"/>
    </row>
    <row r="422" ht="12.75" customHeight="1">
      <c r="A422" s="21" t="s">
        <v>264</v>
      </c>
      <c r="B422" s="12" t="s">
        <v>242</v>
      </c>
      <c r="C422" s="22">
        <v>0.8</v>
      </c>
      <c r="D422" s="32" t="s">
        <v>94</v>
      </c>
      <c r="E422" s="12" t="s">
        <v>95</v>
      </c>
      <c r="F422" s="22">
        <v>600.0</v>
      </c>
      <c r="G422" s="23" t="s">
        <v>96</v>
      </c>
      <c r="H422" s="24">
        <v>7.89</v>
      </c>
      <c r="I422" s="24">
        <v>54.79</v>
      </c>
      <c r="J422" s="24">
        <v>1.09</v>
      </c>
      <c r="K422" s="24">
        <v>6.69</v>
      </c>
      <c r="L422" s="24">
        <v>1.97</v>
      </c>
      <c r="M422" s="24">
        <v>0.01</v>
      </c>
      <c r="N422" s="29"/>
      <c r="O422" s="24">
        <v>679.56</v>
      </c>
      <c r="P422" s="24"/>
      <c r="Q422" s="30">
        <v>14.16</v>
      </c>
      <c r="R422" s="31">
        <v>0.66</v>
      </c>
      <c r="S422" s="31">
        <v>7.54</v>
      </c>
      <c r="T422" s="31">
        <v>0.37</v>
      </c>
      <c r="U422" s="31">
        <v>-0.48</v>
      </c>
      <c r="V422" s="31">
        <v>0.4</v>
      </c>
      <c r="W422" s="35">
        <v>605.668</v>
      </c>
      <c r="X422" s="22">
        <v>7.259</v>
      </c>
      <c r="Y422" s="22">
        <v>31.731</v>
      </c>
      <c r="Z422" s="22">
        <v>0.199</v>
      </c>
      <c r="AA422" s="22">
        <v>25.12</v>
      </c>
      <c r="AB422" s="22">
        <v>0.11</v>
      </c>
      <c r="AC422" s="22">
        <v>1862.314</v>
      </c>
      <c r="AD422" s="22">
        <v>141.269</v>
      </c>
      <c r="AE422" s="22">
        <v>8.019</v>
      </c>
      <c r="AF422" s="22">
        <v>0.08</v>
      </c>
      <c r="AG422" s="27">
        <v>1683.876</v>
      </c>
      <c r="AH422" s="27">
        <v>126.468</v>
      </c>
      <c r="AI422" s="27">
        <v>130.501</v>
      </c>
      <c r="AJ422" s="27">
        <v>25.075</v>
      </c>
      <c r="AK422" s="27">
        <v>1538.18</v>
      </c>
      <c r="AL422" s="27">
        <v>115.767</v>
      </c>
      <c r="AM422" s="27">
        <v>546.57</v>
      </c>
      <c r="AN422" s="27">
        <v>118.985</v>
      </c>
      <c r="AO422" s="27">
        <v>2.112</v>
      </c>
      <c r="AP422" s="27">
        <v>0.408</v>
      </c>
      <c r="AQ422" s="27">
        <v>3.126</v>
      </c>
      <c r="AR422" s="12"/>
      <c r="AS422" s="12">
        <f t="shared" si="189"/>
        <v>0.003130952381</v>
      </c>
      <c r="AT422" s="12">
        <f t="shared" si="190"/>
        <v>0.001352839506</v>
      </c>
      <c r="AU422" s="12">
        <f t="shared" si="191"/>
        <v>0.0002124756335</v>
      </c>
      <c r="AV422" s="12">
        <f t="shared" si="192"/>
        <v>12.62264151</v>
      </c>
      <c r="AW422" s="12">
        <f t="shared" si="193"/>
        <v>0.0002264367816</v>
      </c>
      <c r="AX422" s="12">
        <f t="shared" si="196"/>
        <v>0.1666666667</v>
      </c>
      <c r="AY422" s="12"/>
      <c r="AZ422" s="12">
        <f t="shared" si="195"/>
        <v>0.5227384615</v>
      </c>
      <c r="BA422" s="12"/>
      <c r="BB422" s="28"/>
      <c r="BC422" s="12">
        <v>0.9381118123748878</v>
      </c>
      <c r="BD422" s="12">
        <v>0.0821197625031746</v>
      </c>
      <c r="BE422" s="28"/>
      <c r="BF422" s="28"/>
      <c r="BG422" s="28"/>
      <c r="BH422" s="28"/>
    </row>
    <row r="423" ht="12.75" customHeight="1">
      <c r="A423" s="21" t="s">
        <v>264</v>
      </c>
      <c r="B423" s="12" t="s">
        <v>243</v>
      </c>
      <c r="C423" s="22">
        <v>0.7</v>
      </c>
      <c r="D423" s="32" t="s">
        <v>94</v>
      </c>
      <c r="E423" s="12" t="s">
        <v>95</v>
      </c>
      <c r="F423" s="22">
        <v>600.0</v>
      </c>
      <c r="G423" s="23" t="s">
        <v>96</v>
      </c>
      <c r="H423" s="24">
        <v>7.51</v>
      </c>
      <c r="I423" s="24">
        <v>49.53</v>
      </c>
      <c r="J423" s="24">
        <v>0.97</v>
      </c>
      <c r="K423" s="24">
        <v>3.63</v>
      </c>
      <c r="L423" s="24">
        <v>1.82</v>
      </c>
      <c r="M423" s="29"/>
      <c r="N423" s="29"/>
      <c r="O423" s="24">
        <v>288.61</v>
      </c>
      <c r="P423" s="24"/>
      <c r="Q423" s="30">
        <v>17.54</v>
      </c>
      <c r="R423" s="31">
        <v>1.18</v>
      </c>
      <c r="S423" s="31">
        <v>8.02</v>
      </c>
      <c r="T423" s="31">
        <v>0.16</v>
      </c>
      <c r="U423" s="31">
        <v>0.0</v>
      </c>
      <c r="V423" s="31">
        <v>0.23</v>
      </c>
      <c r="W423" s="35">
        <v>605.668</v>
      </c>
      <c r="X423" s="22">
        <v>7.259</v>
      </c>
      <c r="Y423" s="22">
        <v>31.731</v>
      </c>
      <c r="Z423" s="22">
        <v>0.199</v>
      </c>
      <c r="AA423" s="22">
        <v>25.12</v>
      </c>
      <c r="AB423" s="22">
        <v>0.11</v>
      </c>
      <c r="AC423" s="22">
        <v>1862.314</v>
      </c>
      <c r="AD423" s="22">
        <v>141.269</v>
      </c>
      <c r="AE423" s="22">
        <v>8.019</v>
      </c>
      <c r="AF423" s="22">
        <v>0.08</v>
      </c>
      <c r="AG423" s="27">
        <v>1683.876</v>
      </c>
      <c r="AH423" s="27">
        <v>126.468</v>
      </c>
      <c r="AI423" s="27">
        <v>130.501</v>
      </c>
      <c r="AJ423" s="27">
        <v>25.075</v>
      </c>
      <c r="AK423" s="27">
        <v>1538.18</v>
      </c>
      <c r="AL423" s="27">
        <v>115.767</v>
      </c>
      <c r="AM423" s="27">
        <v>546.57</v>
      </c>
      <c r="AN423" s="27">
        <v>118.985</v>
      </c>
      <c r="AO423" s="27">
        <v>2.112</v>
      </c>
      <c r="AP423" s="27">
        <v>0.408</v>
      </c>
      <c r="AQ423" s="27">
        <v>3.126</v>
      </c>
      <c r="AR423" s="12"/>
      <c r="AS423" s="12">
        <f t="shared" si="189"/>
        <v>0.00298015873</v>
      </c>
      <c r="AT423" s="12">
        <f t="shared" si="190"/>
        <v>0.001222962963</v>
      </c>
      <c r="AU423" s="12">
        <f t="shared" si="191"/>
        <v>0.0001890838207</v>
      </c>
      <c r="AV423" s="12">
        <f t="shared" si="192"/>
        <v>6.849056604</v>
      </c>
      <c r="AW423" s="12">
        <f t="shared" si="193"/>
        <v>0.0002091954023</v>
      </c>
      <c r="AX423" s="12"/>
      <c r="AY423" s="12"/>
      <c r="AZ423" s="12">
        <f t="shared" si="195"/>
        <v>0.2220076923</v>
      </c>
      <c r="BA423" s="12"/>
      <c r="BB423" s="28"/>
      <c r="BC423" s="12">
        <v>0.8481438112648633</v>
      </c>
      <c r="BD423" s="12">
        <v>0.07424420781280458</v>
      </c>
      <c r="BE423" s="28"/>
      <c r="BF423" s="28"/>
      <c r="BG423" s="28"/>
      <c r="BH423" s="28"/>
    </row>
    <row r="424" ht="12.75" customHeight="1">
      <c r="A424" s="21" t="s">
        <v>264</v>
      </c>
      <c r="B424" s="12" t="s">
        <v>244</v>
      </c>
      <c r="C424" s="22">
        <v>0.4</v>
      </c>
      <c r="D424" s="32" t="s">
        <v>94</v>
      </c>
      <c r="E424" s="12" t="s">
        <v>95</v>
      </c>
      <c r="F424" s="22">
        <v>900.0</v>
      </c>
      <c r="G424" s="23" t="s">
        <v>96</v>
      </c>
      <c r="H424" s="24">
        <v>8.32</v>
      </c>
      <c r="I424" s="24">
        <v>42.47</v>
      </c>
      <c r="J424" s="24">
        <v>0.93</v>
      </c>
      <c r="K424" s="24">
        <v>9.88</v>
      </c>
      <c r="L424" s="24">
        <v>1.82</v>
      </c>
      <c r="M424" s="24">
        <v>0.01</v>
      </c>
      <c r="N424" s="24">
        <v>12.2</v>
      </c>
      <c r="O424" s="24">
        <v>564.48</v>
      </c>
      <c r="P424" s="24"/>
      <c r="Q424" s="30">
        <v>15.44</v>
      </c>
      <c r="R424" s="31">
        <v>0.59</v>
      </c>
      <c r="S424" s="31">
        <v>7.77</v>
      </c>
      <c r="T424" s="31">
        <v>0.24</v>
      </c>
      <c r="U424" s="31">
        <v>-0.06</v>
      </c>
      <c r="V424" s="31">
        <v>0.26</v>
      </c>
      <c r="W424" s="35">
        <v>902.99</v>
      </c>
      <c r="X424" s="31">
        <v>11.736</v>
      </c>
      <c r="Y424" s="31">
        <v>31.861</v>
      </c>
      <c r="Z424" s="31">
        <v>0.251</v>
      </c>
      <c r="AA424" s="31">
        <v>25.0</v>
      </c>
      <c r="AB424" s="31">
        <v>0.158</v>
      </c>
      <c r="AC424" s="31">
        <v>1855.594</v>
      </c>
      <c r="AD424" s="31">
        <v>91.705</v>
      </c>
      <c r="AE424" s="31">
        <v>7.827</v>
      </c>
      <c r="AF424" s="31">
        <v>0.045</v>
      </c>
      <c r="AG424" s="38">
        <v>1749.258</v>
      </c>
      <c r="AH424" s="38">
        <v>87.2</v>
      </c>
      <c r="AI424" s="27">
        <v>88.476</v>
      </c>
      <c r="AJ424" s="27">
        <v>9.359</v>
      </c>
      <c r="AK424" s="27">
        <v>1635.912</v>
      </c>
      <c r="AL424" s="27">
        <v>81.741</v>
      </c>
      <c r="AM424" s="38">
        <v>892.229</v>
      </c>
      <c r="AN424" s="38">
        <v>107.945</v>
      </c>
      <c r="AO424" s="38">
        <v>1.43</v>
      </c>
      <c r="AP424" s="38">
        <v>0.151</v>
      </c>
      <c r="AQ424" s="38">
        <v>2.116</v>
      </c>
      <c r="AR424" s="12"/>
      <c r="AS424" s="12">
        <f t="shared" si="189"/>
        <v>0.003301587302</v>
      </c>
      <c r="AT424" s="12">
        <f t="shared" si="190"/>
        <v>0.001048641975</v>
      </c>
      <c r="AU424" s="12">
        <f t="shared" si="191"/>
        <v>0.0001812865497</v>
      </c>
      <c r="AV424" s="12">
        <f t="shared" si="192"/>
        <v>18.64150943</v>
      </c>
      <c r="AW424" s="12">
        <f t="shared" si="193"/>
        <v>0.0002091954023</v>
      </c>
      <c r="AX424" s="12">
        <f t="shared" ref="AX424:AX426" si="197">M424/0.06</f>
        <v>0.1666666667</v>
      </c>
      <c r="AY424" s="12">
        <f t="shared" ref="AY424:AY429" si="198">N424/10.6</f>
        <v>1.150943396</v>
      </c>
      <c r="AZ424" s="12">
        <f t="shared" si="195"/>
        <v>0.4342153846</v>
      </c>
      <c r="BA424" s="12"/>
      <c r="BB424" s="28"/>
      <c r="BC424" s="12">
        <v>0.7095583841797742</v>
      </c>
      <c r="BD424" s="12">
        <v>0.07543543448527573</v>
      </c>
      <c r="BE424" s="28"/>
      <c r="BF424" s="28"/>
      <c r="BG424" s="28"/>
      <c r="BH424" s="28"/>
    </row>
    <row r="425" ht="12.75" customHeight="1">
      <c r="A425" s="21" t="s">
        <v>264</v>
      </c>
      <c r="B425" s="12" t="s">
        <v>251</v>
      </c>
      <c r="C425" s="22">
        <v>0.7</v>
      </c>
      <c r="D425" s="32" t="s">
        <v>94</v>
      </c>
      <c r="E425" s="12" t="s">
        <v>95</v>
      </c>
      <c r="F425" s="22">
        <v>900.0</v>
      </c>
      <c r="G425" s="23" t="s">
        <v>96</v>
      </c>
      <c r="H425" s="24">
        <v>9.74</v>
      </c>
      <c r="I425" s="24">
        <v>70.31</v>
      </c>
      <c r="J425" s="24">
        <v>0.74</v>
      </c>
      <c r="K425" s="24">
        <v>7.64</v>
      </c>
      <c r="L425" s="24">
        <v>2.22</v>
      </c>
      <c r="M425" s="24">
        <v>0.01</v>
      </c>
      <c r="N425" s="24">
        <v>10.59</v>
      </c>
      <c r="O425" s="24">
        <v>455.79</v>
      </c>
      <c r="P425" s="24"/>
      <c r="Q425" s="30">
        <v>19.25</v>
      </c>
      <c r="R425" s="31">
        <v>0.14</v>
      </c>
      <c r="S425" s="31">
        <v>8.17</v>
      </c>
      <c r="T425" s="31">
        <v>0.13</v>
      </c>
      <c r="U425" s="31">
        <v>0.34</v>
      </c>
      <c r="V425" s="31">
        <v>0.16</v>
      </c>
      <c r="W425" s="35">
        <v>902.99</v>
      </c>
      <c r="X425" s="22">
        <v>11.736</v>
      </c>
      <c r="Y425" s="22">
        <v>31.861</v>
      </c>
      <c r="Z425" s="22">
        <v>0.251</v>
      </c>
      <c r="AA425" s="22">
        <v>25.0</v>
      </c>
      <c r="AB425" s="22">
        <v>0.158</v>
      </c>
      <c r="AC425" s="22">
        <v>1855.594</v>
      </c>
      <c r="AD425" s="22">
        <v>91.705</v>
      </c>
      <c r="AE425" s="22">
        <v>7.827</v>
      </c>
      <c r="AF425" s="22">
        <v>0.045</v>
      </c>
      <c r="AG425" s="27">
        <v>1749.258</v>
      </c>
      <c r="AH425" s="27">
        <v>87.2</v>
      </c>
      <c r="AI425" s="27">
        <v>88.476</v>
      </c>
      <c r="AJ425" s="27">
        <v>9.359</v>
      </c>
      <c r="AK425" s="27">
        <v>1635.912</v>
      </c>
      <c r="AL425" s="27">
        <v>81.741</v>
      </c>
      <c r="AM425" s="27">
        <v>892.229</v>
      </c>
      <c r="AN425" s="27">
        <v>107.945</v>
      </c>
      <c r="AO425" s="27">
        <v>1.43</v>
      </c>
      <c r="AP425" s="27">
        <v>0.151</v>
      </c>
      <c r="AQ425" s="27">
        <v>2.116</v>
      </c>
      <c r="AR425" s="12"/>
      <c r="AS425" s="12">
        <f t="shared" si="189"/>
        <v>0.003865079365</v>
      </c>
      <c r="AT425" s="12">
        <f t="shared" si="190"/>
        <v>0.001736049383</v>
      </c>
      <c r="AU425" s="12">
        <f t="shared" si="191"/>
        <v>0.0001442495127</v>
      </c>
      <c r="AV425" s="12">
        <f t="shared" si="192"/>
        <v>14.41509434</v>
      </c>
      <c r="AW425" s="12">
        <f t="shared" si="193"/>
        <v>0.0002551724138</v>
      </c>
      <c r="AX425" s="12">
        <f t="shared" si="197"/>
        <v>0.1666666667</v>
      </c>
      <c r="AY425" s="12">
        <f t="shared" si="198"/>
        <v>0.9990566038</v>
      </c>
      <c r="AZ425" s="12">
        <f t="shared" si="195"/>
        <v>0.3506076923</v>
      </c>
      <c r="BA425" s="12"/>
      <c r="BB425" s="28"/>
      <c r="BC425" s="12">
        <v>1.1747748521276746</v>
      </c>
      <c r="BD425" s="12">
        <v>0.1248940938032436</v>
      </c>
      <c r="BE425" s="28"/>
      <c r="BF425" s="28"/>
      <c r="BG425" s="28"/>
      <c r="BH425" s="28"/>
    </row>
    <row r="426" ht="12.75" customHeight="1">
      <c r="A426" s="21" t="s">
        <v>264</v>
      </c>
      <c r="B426" s="12" t="s">
        <v>246</v>
      </c>
      <c r="C426" s="22">
        <v>-1.4</v>
      </c>
      <c r="D426" s="32" t="s">
        <v>94</v>
      </c>
      <c r="E426" s="12" t="s">
        <v>95</v>
      </c>
      <c r="F426" s="22">
        <v>2850.0</v>
      </c>
      <c r="G426" s="23" t="s">
        <v>96</v>
      </c>
      <c r="H426" s="24">
        <v>8.03</v>
      </c>
      <c r="I426" s="24">
        <v>43.42</v>
      </c>
      <c r="J426" s="24">
        <v>0.69</v>
      </c>
      <c r="K426" s="24">
        <v>8.53</v>
      </c>
      <c r="L426" s="24">
        <v>1.97</v>
      </c>
      <c r="M426" s="24">
        <v>0.01</v>
      </c>
      <c r="N426" s="24">
        <v>6.61</v>
      </c>
      <c r="O426" s="24">
        <v>66.42</v>
      </c>
      <c r="P426" s="24"/>
      <c r="Q426" s="30">
        <v>16.66</v>
      </c>
      <c r="R426" s="31">
        <v>0.09</v>
      </c>
      <c r="S426" s="31">
        <v>7.93</v>
      </c>
      <c r="T426" s="31">
        <v>0.19</v>
      </c>
      <c r="U426" s="31">
        <v>0.48</v>
      </c>
      <c r="V426" s="31">
        <v>0.2</v>
      </c>
      <c r="W426" s="35">
        <v>2856.004</v>
      </c>
      <c r="X426" s="31">
        <v>53.733</v>
      </c>
      <c r="Y426" s="31">
        <v>31.886</v>
      </c>
      <c r="Z426" s="31">
        <v>0.24</v>
      </c>
      <c r="AA426" s="31">
        <v>24.98</v>
      </c>
      <c r="AB426" s="31">
        <v>0.084</v>
      </c>
      <c r="AC426" s="31">
        <v>2063.148</v>
      </c>
      <c r="AD426" s="31">
        <v>42.647</v>
      </c>
      <c r="AE426" s="31">
        <v>7.448</v>
      </c>
      <c r="AF426" s="31">
        <v>0.037</v>
      </c>
      <c r="AG426" s="38">
        <v>2071.292</v>
      </c>
      <c r="AH426" s="38">
        <v>50.88</v>
      </c>
      <c r="AI426" s="27">
        <v>44.1</v>
      </c>
      <c r="AJ426" s="27">
        <v>3.119</v>
      </c>
      <c r="AK426" s="27">
        <v>1956.03</v>
      </c>
      <c r="AL426" s="27">
        <v>46.718</v>
      </c>
      <c r="AM426" s="38">
        <v>2551.334</v>
      </c>
      <c r="AN426" s="38">
        <v>255.551</v>
      </c>
      <c r="AO426" s="38">
        <v>0.712</v>
      </c>
      <c r="AP426" s="38">
        <v>0.05</v>
      </c>
      <c r="AQ426" s="38">
        <v>1.054</v>
      </c>
      <c r="AR426" s="12"/>
      <c r="AS426" s="12">
        <f t="shared" si="189"/>
        <v>0.003186507937</v>
      </c>
      <c r="AT426" s="12">
        <f t="shared" si="190"/>
        <v>0.001072098765</v>
      </c>
      <c r="AU426" s="12">
        <f t="shared" si="191"/>
        <v>0.000134502924</v>
      </c>
      <c r="AV426" s="12">
        <f t="shared" si="192"/>
        <v>16.09433962</v>
      </c>
      <c r="AW426" s="12">
        <f t="shared" si="193"/>
        <v>0.0002264367816</v>
      </c>
      <c r="AX426" s="12">
        <f t="shared" si="197"/>
        <v>0.1666666667</v>
      </c>
      <c r="AY426" s="12">
        <f t="shared" si="198"/>
        <v>0.6235849057</v>
      </c>
      <c r="AZ426" s="12">
        <f t="shared" si="195"/>
        <v>0.05109230769</v>
      </c>
      <c r="BA426" s="12"/>
      <c r="BB426" s="28"/>
      <c r="BC426" s="12">
        <v>0.7944932751400574</v>
      </c>
      <c r="BD426" s="12">
        <v>0.11963849214901967</v>
      </c>
      <c r="BE426" s="28"/>
      <c r="BF426" s="28"/>
      <c r="BG426" s="28"/>
      <c r="BH426" s="28"/>
    </row>
    <row r="427" ht="12.75" customHeight="1">
      <c r="A427" s="21" t="s">
        <v>264</v>
      </c>
      <c r="B427" s="12" t="s">
        <v>265</v>
      </c>
      <c r="C427" s="22">
        <v>-1.0</v>
      </c>
      <c r="D427" s="32" t="s">
        <v>94</v>
      </c>
      <c r="E427" s="12" t="s">
        <v>95</v>
      </c>
      <c r="F427" s="22">
        <v>2850.0</v>
      </c>
      <c r="G427" s="23" t="s">
        <v>96</v>
      </c>
      <c r="H427" s="24">
        <v>8.39</v>
      </c>
      <c r="I427" s="24">
        <v>40.59</v>
      </c>
      <c r="J427" s="24">
        <v>0.66</v>
      </c>
      <c r="K427" s="24">
        <v>4.77</v>
      </c>
      <c r="L427" s="24">
        <v>1.57</v>
      </c>
      <c r="M427" s="29"/>
      <c r="N427" s="24">
        <v>6.4</v>
      </c>
      <c r="O427" s="24">
        <v>58.43</v>
      </c>
      <c r="P427" s="24"/>
      <c r="Q427" s="30">
        <v>14.98</v>
      </c>
      <c r="R427" s="31">
        <v>0.56</v>
      </c>
      <c r="S427" s="31">
        <v>7.7</v>
      </c>
      <c r="T427" s="31">
        <v>0.27</v>
      </c>
      <c r="U427" s="31">
        <v>0.25</v>
      </c>
      <c r="V427" s="31">
        <v>0.28</v>
      </c>
      <c r="W427" s="35">
        <v>2856.004</v>
      </c>
      <c r="X427" s="22">
        <v>53.733</v>
      </c>
      <c r="Y427" s="22">
        <v>31.886</v>
      </c>
      <c r="Z427" s="22">
        <v>0.24</v>
      </c>
      <c r="AA427" s="22">
        <v>24.98</v>
      </c>
      <c r="AB427" s="22">
        <v>0.084</v>
      </c>
      <c r="AC427" s="22">
        <v>2063.148</v>
      </c>
      <c r="AD427" s="22">
        <v>42.647</v>
      </c>
      <c r="AE427" s="22">
        <v>7.448</v>
      </c>
      <c r="AF427" s="22">
        <v>0.037</v>
      </c>
      <c r="AG427" s="27">
        <v>2071.292</v>
      </c>
      <c r="AH427" s="27">
        <v>50.88</v>
      </c>
      <c r="AI427" s="27">
        <v>44.1</v>
      </c>
      <c r="AJ427" s="27">
        <v>3.119</v>
      </c>
      <c r="AK427" s="27">
        <v>1956.03</v>
      </c>
      <c r="AL427" s="27">
        <v>46.718</v>
      </c>
      <c r="AM427" s="27">
        <v>2551.334</v>
      </c>
      <c r="AN427" s="27">
        <v>255.551</v>
      </c>
      <c r="AO427" s="27">
        <v>0.712</v>
      </c>
      <c r="AP427" s="27">
        <v>0.05</v>
      </c>
      <c r="AQ427" s="27">
        <v>1.054</v>
      </c>
      <c r="AR427" s="12"/>
      <c r="AS427" s="12">
        <f t="shared" si="189"/>
        <v>0.003329365079</v>
      </c>
      <c r="AT427" s="12">
        <f t="shared" si="190"/>
        <v>0.001002222222</v>
      </c>
      <c r="AU427" s="12">
        <f t="shared" si="191"/>
        <v>0.0001286549708</v>
      </c>
      <c r="AV427" s="12">
        <f t="shared" si="192"/>
        <v>9</v>
      </c>
      <c r="AW427" s="12">
        <f t="shared" si="193"/>
        <v>0.0001804597701</v>
      </c>
      <c r="AX427" s="12"/>
      <c r="AY427" s="12">
        <f t="shared" si="198"/>
        <v>0.6037735849</v>
      </c>
      <c r="AZ427" s="12">
        <f t="shared" si="195"/>
        <v>0.04494615385</v>
      </c>
      <c r="BA427" s="12"/>
      <c r="BB427" s="28"/>
      <c r="BC427" s="12">
        <v>0.7428286874403807</v>
      </c>
      <c r="BD427" s="12">
        <v>0.1118585982678531</v>
      </c>
      <c r="BE427" s="28"/>
      <c r="BF427" s="28"/>
      <c r="BG427" s="28"/>
      <c r="BH427" s="28"/>
    </row>
    <row r="428" ht="12.75" customHeight="1">
      <c r="A428" s="21" t="s">
        <v>264</v>
      </c>
      <c r="B428" s="12" t="s">
        <v>239</v>
      </c>
      <c r="C428" s="22">
        <v>0.5</v>
      </c>
      <c r="D428" s="32" t="s">
        <v>94</v>
      </c>
      <c r="E428" s="12" t="s">
        <v>95</v>
      </c>
      <c r="F428" s="22">
        <v>400.0</v>
      </c>
      <c r="G428" s="23" t="s">
        <v>65</v>
      </c>
      <c r="H428" s="24"/>
      <c r="I428" s="24"/>
      <c r="J428" s="24">
        <v>0.58</v>
      </c>
      <c r="K428" s="24"/>
      <c r="L428" s="24">
        <v>1.65</v>
      </c>
      <c r="M428" s="24"/>
      <c r="N428" s="24">
        <v>8.07</v>
      </c>
      <c r="O428" s="24"/>
      <c r="P428" s="24"/>
      <c r="Q428" s="26"/>
      <c r="R428" s="22"/>
      <c r="S428" s="22"/>
      <c r="T428" s="22"/>
      <c r="U428" s="22"/>
      <c r="V428" s="22"/>
      <c r="W428" s="35">
        <v>409.254</v>
      </c>
      <c r="X428" s="22">
        <v>5.656</v>
      </c>
      <c r="Y428" s="22">
        <v>32.06</v>
      </c>
      <c r="Z428" s="22">
        <v>0.288</v>
      </c>
      <c r="AA428" s="22">
        <v>25.08</v>
      </c>
      <c r="AB428" s="22">
        <v>0.148</v>
      </c>
      <c r="AC428" s="22">
        <v>1832.979</v>
      </c>
      <c r="AD428" s="22">
        <v>125.303</v>
      </c>
      <c r="AE428" s="22">
        <v>8.149</v>
      </c>
      <c r="AF428" s="22">
        <v>0.04</v>
      </c>
      <c r="AG428" s="27">
        <v>1598.307</v>
      </c>
      <c r="AH428" s="27">
        <v>112.115</v>
      </c>
      <c r="AI428" s="27">
        <v>163.088</v>
      </c>
      <c r="AJ428" s="27">
        <v>18.643</v>
      </c>
      <c r="AK428" s="27">
        <v>1424.946</v>
      </c>
      <c r="AL428" s="27">
        <v>100.465</v>
      </c>
      <c r="AM428" s="27">
        <v>369.607</v>
      </c>
      <c r="AN428" s="27">
        <v>45.886</v>
      </c>
      <c r="AO428" s="27">
        <v>2.634</v>
      </c>
      <c r="AP428" s="27">
        <v>0.299</v>
      </c>
      <c r="AQ428" s="27">
        <v>3.898</v>
      </c>
      <c r="AR428" s="12"/>
      <c r="AS428" s="12"/>
      <c r="AT428" s="12"/>
      <c r="AU428" s="12">
        <f t="shared" si="191"/>
        <v>0.0001130604288</v>
      </c>
      <c r="AV428" s="12"/>
      <c r="AW428" s="12">
        <f t="shared" si="193"/>
        <v>0.0001896551724</v>
      </c>
      <c r="AX428" s="12"/>
      <c r="AY428" s="12">
        <f t="shared" si="198"/>
        <v>0.7613207547</v>
      </c>
      <c r="AZ428" s="12"/>
      <c r="BA428" s="12"/>
      <c r="BB428" s="28"/>
      <c r="BC428" s="28"/>
      <c r="BD428" s="28"/>
      <c r="BE428" s="28"/>
      <c r="BF428" s="28"/>
      <c r="BG428" s="28"/>
      <c r="BH428" s="28"/>
    </row>
    <row r="429" ht="12.75" customHeight="1">
      <c r="A429" s="21" t="s">
        <v>264</v>
      </c>
      <c r="B429" s="12" t="s">
        <v>240</v>
      </c>
      <c r="C429" s="22">
        <v>2.0</v>
      </c>
      <c r="D429" s="32" t="s">
        <v>94</v>
      </c>
      <c r="E429" s="12" t="s">
        <v>95</v>
      </c>
      <c r="F429" s="22">
        <v>400.0</v>
      </c>
      <c r="G429" s="23" t="s">
        <v>65</v>
      </c>
      <c r="H429" s="24"/>
      <c r="I429" s="24"/>
      <c r="J429" s="24">
        <v>1.02</v>
      </c>
      <c r="K429" s="29"/>
      <c r="L429" s="24">
        <v>2.12</v>
      </c>
      <c r="M429" s="24"/>
      <c r="N429" s="24">
        <v>10.61</v>
      </c>
      <c r="O429" s="24"/>
      <c r="P429" s="24"/>
      <c r="Q429" s="30">
        <v>18.43</v>
      </c>
      <c r="R429" s="31">
        <v>0.11</v>
      </c>
      <c r="S429" s="31">
        <v>8.1</v>
      </c>
      <c r="T429" s="31">
        <v>0.15</v>
      </c>
      <c r="U429" s="31">
        <v>-0.05</v>
      </c>
      <c r="V429" s="31">
        <v>0.17</v>
      </c>
      <c r="W429" s="35">
        <v>409.254</v>
      </c>
      <c r="X429" s="22">
        <v>5.656</v>
      </c>
      <c r="Y429" s="22">
        <v>32.06</v>
      </c>
      <c r="Z429" s="22">
        <v>0.288</v>
      </c>
      <c r="AA429" s="22">
        <v>25.08</v>
      </c>
      <c r="AB429" s="22">
        <v>0.148</v>
      </c>
      <c r="AC429" s="22">
        <v>1832.979</v>
      </c>
      <c r="AD429" s="22">
        <v>125.303</v>
      </c>
      <c r="AE429" s="22">
        <v>8.149</v>
      </c>
      <c r="AF429" s="22">
        <v>0.04</v>
      </c>
      <c r="AG429" s="27">
        <v>1598.307</v>
      </c>
      <c r="AH429" s="27">
        <v>112.115</v>
      </c>
      <c r="AI429" s="27">
        <v>163.088</v>
      </c>
      <c r="AJ429" s="27">
        <v>18.643</v>
      </c>
      <c r="AK429" s="27">
        <v>1424.946</v>
      </c>
      <c r="AL429" s="27">
        <v>100.465</v>
      </c>
      <c r="AM429" s="27">
        <v>369.607</v>
      </c>
      <c r="AN429" s="27">
        <v>45.886</v>
      </c>
      <c r="AO429" s="27">
        <v>2.634</v>
      </c>
      <c r="AP429" s="27">
        <v>0.299</v>
      </c>
      <c r="AQ429" s="27">
        <v>3.898</v>
      </c>
      <c r="AR429" s="12"/>
      <c r="AS429" s="12"/>
      <c r="AT429" s="12"/>
      <c r="AU429" s="12">
        <f t="shared" si="191"/>
        <v>0.0001988304094</v>
      </c>
      <c r="AV429" s="12"/>
      <c r="AW429" s="12">
        <f t="shared" si="193"/>
        <v>0.0002436781609</v>
      </c>
      <c r="AX429" s="12"/>
      <c r="AY429" s="12">
        <f t="shared" si="198"/>
        <v>1.000943396</v>
      </c>
      <c r="AZ429" s="12"/>
      <c r="BA429" s="12"/>
      <c r="BB429" s="28"/>
      <c r="BC429" s="28"/>
      <c r="BD429" s="28"/>
      <c r="BE429" s="28"/>
      <c r="BF429" s="28"/>
      <c r="BG429" s="28"/>
      <c r="BH429" s="28"/>
    </row>
    <row r="430" ht="12.75" customHeight="1">
      <c r="A430" s="21" t="s">
        <v>264</v>
      </c>
      <c r="B430" s="12" t="s">
        <v>250</v>
      </c>
      <c r="C430" s="12"/>
      <c r="D430" s="32" t="s">
        <v>94</v>
      </c>
      <c r="E430" s="12" t="s">
        <v>95</v>
      </c>
      <c r="F430" s="22">
        <v>600.0</v>
      </c>
      <c r="G430" s="23" t="s">
        <v>65</v>
      </c>
      <c r="H430" s="24"/>
      <c r="I430" s="24"/>
      <c r="J430" s="24">
        <v>0.55</v>
      </c>
      <c r="K430" s="29"/>
      <c r="L430" s="24">
        <v>1.38</v>
      </c>
      <c r="M430" s="24"/>
      <c r="N430" s="29"/>
      <c r="O430" s="24"/>
      <c r="P430" s="24"/>
      <c r="Q430" s="26"/>
      <c r="R430" s="22"/>
      <c r="S430" s="22"/>
      <c r="T430" s="22"/>
      <c r="U430" s="22"/>
      <c r="V430" s="22"/>
      <c r="W430" s="35">
        <v>605.668</v>
      </c>
      <c r="X430" s="22">
        <v>7.259</v>
      </c>
      <c r="Y430" s="22">
        <v>31.731</v>
      </c>
      <c r="Z430" s="22">
        <v>0.199</v>
      </c>
      <c r="AA430" s="22">
        <v>25.12</v>
      </c>
      <c r="AB430" s="22">
        <v>0.11</v>
      </c>
      <c r="AC430" s="22">
        <v>1862.314</v>
      </c>
      <c r="AD430" s="22">
        <v>141.269</v>
      </c>
      <c r="AE430" s="22">
        <v>8.019</v>
      </c>
      <c r="AF430" s="22">
        <v>0.08</v>
      </c>
      <c r="AG430" s="27">
        <v>1683.876</v>
      </c>
      <c r="AH430" s="27">
        <v>126.468</v>
      </c>
      <c r="AI430" s="27">
        <v>130.501</v>
      </c>
      <c r="AJ430" s="27">
        <v>25.075</v>
      </c>
      <c r="AK430" s="27">
        <v>1538.18</v>
      </c>
      <c r="AL430" s="27">
        <v>115.767</v>
      </c>
      <c r="AM430" s="27">
        <v>546.57</v>
      </c>
      <c r="AN430" s="27">
        <v>118.985</v>
      </c>
      <c r="AO430" s="27">
        <v>2.112</v>
      </c>
      <c r="AP430" s="27">
        <v>0.408</v>
      </c>
      <c r="AQ430" s="27">
        <v>3.126</v>
      </c>
      <c r="AR430" s="12"/>
      <c r="AS430" s="12"/>
      <c r="AT430" s="12"/>
      <c r="AU430" s="12">
        <f t="shared" si="191"/>
        <v>0.0001072124756</v>
      </c>
      <c r="AV430" s="12"/>
      <c r="AW430" s="12">
        <f t="shared" si="193"/>
        <v>0.0001586206897</v>
      </c>
      <c r="AX430" s="12"/>
      <c r="AY430" s="12"/>
      <c r="AZ430" s="12"/>
      <c r="BA430" s="12"/>
      <c r="BB430" s="28"/>
      <c r="BC430" s="28"/>
      <c r="BD430" s="28"/>
      <c r="BE430" s="28"/>
      <c r="BF430" s="28"/>
      <c r="BG430" s="28"/>
      <c r="BH430" s="28"/>
    </row>
    <row r="431" ht="12.75" customHeight="1">
      <c r="A431" s="21" t="s">
        <v>264</v>
      </c>
      <c r="B431" s="12" t="s">
        <v>242</v>
      </c>
      <c r="C431" s="22">
        <v>0.8</v>
      </c>
      <c r="D431" s="32" t="s">
        <v>94</v>
      </c>
      <c r="E431" s="12" t="s">
        <v>95</v>
      </c>
      <c r="F431" s="22">
        <v>600.0</v>
      </c>
      <c r="G431" s="23" t="s">
        <v>65</v>
      </c>
      <c r="H431" s="24"/>
      <c r="I431" s="24"/>
      <c r="J431" s="24">
        <v>1.04</v>
      </c>
      <c r="K431" s="24"/>
      <c r="L431" s="24">
        <v>1.93</v>
      </c>
      <c r="M431" s="24"/>
      <c r="N431" s="29"/>
      <c r="O431" s="24"/>
      <c r="P431" s="24"/>
      <c r="Q431" s="30">
        <v>14.16</v>
      </c>
      <c r="R431" s="31">
        <v>0.66</v>
      </c>
      <c r="S431" s="31">
        <v>7.54</v>
      </c>
      <c r="T431" s="31">
        <v>0.37</v>
      </c>
      <c r="U431" s="31">
        <v>-0.48</v>
      </c>
      <c r="V431" s="31">
        <v>0.4</v>
      </c>
      <c r="W431" s="35">
        <v>605.668</v>
      </c>
      <c r="X431" s="22">
        <v>7.259</v>
      </c>
      <c r="Y431" s="22">
        <v>31.731</v>
      </c>
      <c r="Z431" s="22">
        <v>0.199</v>
      </c>
      <c r="AA431" s="22">
        <v>25.12</v>
      </c>
      <c r="AB431" s="22">
        <v>0.11</v>
      </c>
      <c r="AC431" s="22">
        <v>1862.314</v>
      </c>
      <c r="AD431" s="22">
        <v>141.269</v>
      </c>
      <c r="AE431" s="22">
        <v>8.019</v>
      </c>
      <c r="AF431" s="22">
        <v>0.08</v>
      </c>
      <c r="AG431" s="27">
        <v>1683.876</v>
      </c>
      <c r="AH431" s="27">
        <v>126.468</v>
      </c>
      <c r="AI431" s="27">
        <v>130.501</v>
      </c>
      <c r="AJ431" s="27">
        <v>25.075</v>
      </c>
      <c r="AK431" s="27">
        <v>1538.18</v>
      </c>
      <c r="AL431" s="27">
        <v>115.767</v>
      </c>
      <c r="AM431" s="27">
        <v>546.57</v>
      </c>
      <c r="AN431" s="27">
        <v>118.985</v>
      </c>
      <c r="AO431" s="27">
        <v>2.112</v>
      </c>
      <c r="AP431" s="27">
        <v>0.408</v>
      </c>
      <c r="AQ431" s="27">
        <v>3.126</v>
      </c>
      <c r="AR431" s="12"/>
      <c r="AS431" s="12"/>
      <c r="AT431" s="12"/>
      <c r="AU431" s="12">
        <f t="shared" si="191"/>
        <v>0.0002027290448</v>
      </c>
      <c r="AV431" s="12"/>
      <c r="AW431" s="12">
        <f t="shared" si="193"/>
        <v>0.0002218390805</v>
      </c>
      <c r="AX431" s="12"/>
      <c r="AY431" s="12"/>
      <c r="AZ431" s="12"/>
      <c r="BA431" s="12"/>
      <c r="BB431" s="28"/>
      <c r="BC431" s="28"/>
      <c r="BD431" s="28"/>
      <c r="BE431" s="28"/>
      <c r="BF431" s="28"/>
      <c r="BG431" s="28"/>
      <c r="BH431" s="28"/>
    </row>
    <row r="432" ht="12.75" customHeight="1">
      <c r="A432" s="21" t="s">
        <v>264</v>
      </c>
      <c r="B432" s="12" t="s">
        <v>243</v>
      </c>
      <c r="C432" s="22">
        <v>0.7</v>
      </c>
      <c r="D432" s="32" t="s">
        <v>94</v>
      </c>
      <c r="E432" s="12" t="s">
        <v>95</v>
      </c>
      <c r="F432" s="22">
        <v>600.0</v>
      </c>
      <c r="G432" s="23" t="s">
        <v>65</v>
      </c>
      <c r="H432" s="24"/>
      <c r="I432" s="24"/>
      <c r="J432" s="24">
        <v>0.94</v>
      </c>
      <c r="K432" s="24"/>
      <c r="L432" s="24">
        <v>1.81</v>
      </c>
      <c r="M432" s="24"/>
      <c r="N432" s="29"/>
      <c r="O432" s="24"/>
      <c r="P432" s="24"/>
      <c r="Q432" s="30">
        <v>17.54</v>
      </c>
      <c r="R432" s="31">
        <v>1.18</v>
      </c>
      <c r="S432" s="31">
        <v>8.02</v>
      </c>
      <c r="T432" s="31">
        <v>0.16</v>
      </c>
      <c r="U432" s="31">
        <v>0.0</v>
      </c>
      <c r="V432" s="31">
        <v>0.23</v>
      </c>
      <c r="W432" s="35">
        <v>605.668</v>
      </c>
      <c r="X432" s="22">
        <v>7.259</v>
      </c>
      <c r="Y432" s="22">
        <v>31.731</v>
      </c>
      <c r="Z432" s="22">
        <v>0.199</v>
      </c>
      <c r="AA432" s="22">
        <v>25.12</v>
      </c>
      <c r="AB432" s="22">
        <v>0.11</v>
      </c>
      <c r="AC432" s="22">
        <v>1862.314</v>
      </c>
      <c r="AD432" s="22">
        <v>141.269</v>
      </c>
      <c r="AE432" s="22">
        <v>8.019</v>
      </c>
      <c r="AF432" s="22">
        <v>0.08</v>
      </c>
      <c r="AG432" s="27">
        <v>1683.876</v>
      </c>
      <c r="AH432" s="27">
        <v>126.468</v>
      </c>
      <c r="AI432" s="27">
        <v>130.501</v>
      </c>
      <c r="AJ432" s="27">
        <v>25.075</v>
      </c>
      <c r="AK432" s="27">
        <v>1538.18</v>
      </c>
      <c r="AL432" s="27">
        <v>115.767</v>
      </c>
      <c r="AM432" s="27">
        <v>546.57</v>
      </c>
      <c r="AN432" s="27">
        <v>118.985</v>
      </c>
      <c r="AO432" s="27">
        <v>2.112</v>
      </c>
      <c r="AP432" s="27">
        <v>0.408</v>
      </c>
      <c r="AQ432" s="27">
        <v>3.126</v>
      </c>
      <c r="AR432" s="12"/>
      <c r="AS432" s="12"/>
      <c r="AT432" s="12"/>
      <c r="AU432" s="12">
        <f t="shared" si="191"/>
        <v>0.0001832358674</v>
      </c>
      <c r="AV432" s="12"/>
      <c r="AW432" s="12">
        <f t="shared" si="193"/>
        <v>0.000208045977</v>
      </c>
      <c r="AX432" s="12"/>
      <c r="AY432" s="12"/>
      <c r="AZ432" s="12"/>
      <c r="BA432" s="12"/>
      <c r="BB432" s="28"/>
      <c r="BC432" s="28"/>
      <c r="BD432" s="28"/>
      <c r="BE432" s="28"/>
      <c r="BF432" s="28"/>
      <c r="BG432" s="28"/>
      <c r="BH432" s="28"/>
    </row>
    <row r="433" ht="12.75" customHeight="1">
      <c r="A433" s="21" t="s">
        <v>264</v>
      </c>
      <c r="B433" s="12" t="s">
        <v>244</v>
      </c>
      <c r="C433" s="22">
        <v>0.4</v>
      </c>
      <c r="D433" s="32" t="s">
        <v>94</v>
      </c>
      <c r="E433" s="12" t="s">
        <v>95</v>
      </c>
      <c r="F433" s="22">
        <v>900.0</v>
      </c>
      <c r="G433" s="23" t="s">
        <v>65</v>
      </c>
      <c r="H433" s="24"/>
      <c r="I433" s="24"/>
      <c r="J433" s="24">
        <v>0.9</v>
      </c>
      <c r="K433" s="24"/>
      <c r="L433" s="24">
        <v>1.81</v>
      </c>
      <c r="M433" s="24"/>
      <c r="N433" s="24">
        <v>11.57</v>
      </c>
      <c r="O433" s="24"/>
      <c r="P433" s="24"/>
      <c r="Q433" s="30">
        <v>15.44</v>
      </c>
      <c r="R433" s="31">
        <v>0.59</v>
      </c>
      <c r="S433" s="31">
        <v>7.77</v>
      </c>
      <c r="T433" s="31">
        <v>0.24</v>
      </c>
      <c r="U433" s="31">
        <v>-0.06</v>
      </c>
      <c r="V433" s="31">
        <v>0.26</v>
      </c>
      <c r="W433" s="35">
        <v>902.99</v>
      </c>
      <c r="X433" s="22">
        <v>11.736</v>
      </c>
      <c r="Y433" s="22">
        <v>31.861</v>
      </c>
      <c r="Z433" s="22">
        <v>0.251</v>
      </c>
      <c r="AA433" s="22">
        <v>25.0</v>
      </c>
      <c r="AB433" s="22">
        <v>0.158</v>
      </c>
      <c r="AC433" s="22">
        <v>1855.594</v>
      </c>
      <c r="AD433" s="22">
        <v>91.705</v>
      </c>
      <c r="AE433" s="22">
        <v>7.827</v>
      </c>
      <c r="AF433" s="22">
        <v>0.045</v>
      </c>
      <c r="AG433" s="27">
        <v>1749.258</v>
      </c>
      <c r="AH433" s="27">
        <v>87.2</v>
      </c>
      <c r="AI433" s="27">
        <v>88.476</v>
      </c>
      <c r="AJ433" s="27">
        <v>9.359</v>
      </c>
      <c r="AK433" s="27">
        <v>1635.912</v>
      </c>
      <c r="AL433" s="27">
        <v>81.741</v>
      </c>
      <c r="AM433" s="27">
        <v>892.229</v>
      </c>
      <c r="AN433" s="27">
        <v>107.945</v>
      </c>
      <c r="AO433" s="27">
        <v>1.43</v>
      </c>
      <c r="AP433" s="27">
        <v>0.151</v>
      </c>
      <c r="AQ433" s="27">
        <v>2.116</v>
      </c>
      <c r="AR433" s="12"/>
      <c r="AS433" s="12"/>
      <c r="AT433" s="12"/>
      <c r="AU433" s="12">
        <f t="shared" si="191"/>
        <v>0.0001754385965</v>
      </c>
      <c r="AV433" s="12"/>
      <c r="AW433" s="12">
        <f t="shared" si="193"/>
        <v>0.000208045977</v>
      </c>
      <c r="AX433" s="12"/>
      <c r="AY433" s="12">
        <f t="shared" ref="AY433:AY436" si="199">N433/10.6</f>
        <v>1.091509434</v>
      </c>
      <c r="AZ433" s="12"/>
      <c r="BA433" s="12"/>
      <c r="BB433" s="28"/>
      <c r="BC433" s="28"/>
      <c r="BD433" s="28"/>
      <c r="BE433" s="28"/>
      <c r="BF433" s="28"/>
      <c r="BG433" s="28"/>
      <c r="BH433" s="28"/>
    </row>
    <row r="434" ht="12.75" customHeight="1">
      <c r="A434" s="21" t="s">
        <v>264</v>
      </c>
      <c r="B434" s="12" t="s">
        <v>251</v>
      </c>
      <c r="C434" s="22">
        <v>0.7</v>
      </c>
      <c r="D434" s="32" t="s">
        <v>94</v>
      </c>
      <c r="E434" s="12" t="s">
        <v>95</v>
      </c>
      <c r="F434" s="22">
        <v>900.0</v>
      </c>
      <c r="G434" s="23" t="s">
        <v>65</v>
      </c>
      <c r="H434" s="24"/>
      <c r="I434" s="24"/>
      <c r="J434" s="24">
        <v>0.71</v>
      </c>
      <c r="K434" s="24"/>
      <c r="L434" s="24">
        <v>2.16</v>
      </c>
      <c r="M434" s="24"/>
      <c r="N434" s="24">
        <v>9.74</v>
      </c>
      <c r="O434" s="24"/>
      <c r="P434" s="24"/>
      <c r="Q434" s="30">
        <v>19.25</v>
      </c>
      <c r="R434" s="31">
        <v>0.14</v>
      </c>
      <c r="S434" s="31">
        <v>8.17</v>
      </c>
      <c r="T434" s="31">
        <v>0.13</v>
      </c>
      <c r="U434" s="31">
        <v>0.34</v>
      </c>
      <c r="V434" s="31">
        <v>0.16</v>
      </c>
      <c r="W434" s="35">
        <v>902.99</v>
      </c>
      <c r="X434" s="22">
        <v>11.736</v>
      </c>
      <c r="Y434" s="22">
        <v>31.861</v>
      </c>
      <c r="Z434" s="22">
        <v>0.251</v>
      </c>
      <c r="AA434" s="22">
        <v>25.0</v>
      </c>
      <c r="AB434" s="22">
        <v>0.158</v>
      </c>
      <c r="AC434" s="22">
        <v>1855.594</v>
      </c>
      <c r="AD434" s="22">
        <v>91.705</v>
      </c>
      <c r="AE434" s="22">
        <v>7.827</v>
      </c>
      <c r="AF434" s="22">
        <v>0.045</v>
      </c>
      <c r="AG434" s="27">
        <v>1749.258</v>
      </c>
      <c r="AH434" s="27">
        <v>87.2</v>
      </c>
      <c r="AI434" s="27">
        <v>88.476</v>
      </c>
      <c r="AJ434" s="27">
        <v>9.359</v>
      </c>
      <c r="AK434" s="27">
        <v>1635.912</v>
      </c>
      <c r="AL434" s="27">
        <v>81.741</v>
      </c>
      <c r="AM434" s="27">
        <v>892.229</v>
      </c>
      <c r="AN434" s="27">
        <v>107.945</v>
      </c>
      <c r="AO434" s="27">
        <v>1.43</v>
      </c>
      <c r="AP434" s="27">
        <v>0.151</v>
      </c>
      <c r="AQ434" s="27">
        <v>2.116</v>
      </c>
      <c r="AR434" s="12"/>
      <c r="AS434" s="12"/>
      <c r="AT434" s="12"/>
      <c r="AU434" s="12">
        <f t="shared" si="191"/>
        <v>0.0001384015595</v>
      </c>
      <c r="AV434" s="12"/>
      <c r="AW434" s="12">
        <f t="shared" si="193"/>
        <v>0.0002482758621</v>
      </c>
      <c r="AX434" s="12"/>
      <c r="AY434" s="12">
        <f t="shared" si="199"/>
        <v>0.9188679245</v>
      </c>
      <c r="AZ434" s="12"/>
      <c r="BA434" s="12"/>
      <c r="BB434" s="28"/>
      <c r="BC434" s="28"/>
      <c r="BD434" s="28"/>
      <c r="BE434" s="28"/>
      <c r="BF434" s="28"/>
      <c r="BG434" s="28"/>
      <c r="BH434" s="28"/>
    </row>
    <row r="435" ht="12.75" customHeight="1">
      <c r="A435" s="21" t="s">
        <v>264</v>
      </c>
      <c r="B435" s="12" t="s">
        <v>246</v>
      </c>
      <c r="C435" s="22">
        <v>-1.4</v>
      </c>
      <c r="D435" s="32" t="s">
        <v>94</v>
      </c>
      <c r="E435" s="12" t="s">
        <v>95</v>
      </c>
      <c r="F435" s="22">
        <v>2850.0</v>
      </c>
      <c r="G435" s="23" t="s">
        <v>65</v>
      </c>
      <c r="H435" s="24"/>
      <c r="I435" s="24"/>
      <c r="J435" s="24">
        <v>0.68</v>
      </c>
      <c r="K435" s="24"/>
      <c r="L435" s="24">
        <v>1.9</v>
      </c>
      <c r="M435" s="24"/>
      <c r="N435" s="24">
        <v>6.29</v>
      </c>
      <c r="O435" s="24"/>
      <c r="P435" s="24"/>
      <c r="Q435" s="30">
        <v>16.66</v>
      </c>
      <c r="R435" s="31">
        <v>0.09</v>
      </c>
      <c r="S435" s="31">
        <v>7.93</v>
      </c>
      <c r="T435" s="31">
        <v>0.19</v>
      </c>
      <c r="U435" s="31">
        <v>0.48</v>
      </c>
      <c r="V435" s="31">
        <v>0.2</v>
      </c>
      <c r="W435" s="35">
        <v>2856.004</v>
      </c>
      <c r="X435" s="22">
        <v>53.733</v>
      </c>
      <c r="Y435" s="22">
        <v>31.886</v>
      </c>
      <c r="Z435" s="22">
        <v>0.24</v>
      </c>
      <c r="AA435" s="22">
        <v>24.98</v>
      </c>
      <c r="AB435" s="22">
        <v>0.084</v>
      </c>
      <c r="AC435" s="22">
        <v>2063.148</v>
      </c>
      <c r="AD435" s="22">
        <v>42.647</v>
      </c>
      <c r="AE435" s="22">
        <v>7.448</v>
      </c>
      <c r="AF435" s="22">
        <v>0.037</v>
      </c>
      <c r="AG435" s="27">
        <v>2071.292</v>
      </c>
      <c r="AH435" s="27">
        <v>50.88</v>
      </c>
      <c r="AI435" s="27">
        <v>44.1</v>
      </c>
      <c r="AJ435" s="27">
        <v>3.119</v>
      </c>
      <c r="AK435" s="27">
        <v>1956.03</v>
      </c>
      <c r="AL435" s="27">
        <v>46.718</v>
      </c>
      <c r="AM435" s="27">
        <v>2551.334</v>
      </c>
      <c r="AN435" s="27">
        <v>255.551</v>
      </c>
      <c r="AO435" s="27">
        <v>0.712</v>
      </c>
      <c r="AP435" s="27">
        <v>0.05</v>
      </c>
      <c r="AQ435" s="27">
        <v>1.054</v>
      </c>
      <c r="AR435" s="12"/>
      <c r="AS435" s="12"/>
      <c r="AT435" s="12"/>
      <c r="AU435" s="12">
        <f t="shared" si="191"/>
        <v>0.0001325536062</v>
      </c>
      <c r="AV435" s="12"/>
      <c r="AW435" s="12">
        <f t="shared" si="193"/>
        <v>0.0002183908046</v>
      </c>
      <c r="AX435" s="12"/>
      <c r="AY435" s="12">
        <f t="shared" si="199"/>
        <v>0.5933962264</v>
      </c>
      <c r="AZ435" s="12"/>
      <c r="BA435" s="12"/>
      <c r="BB435" s="28"/>
      <c r="BC435" s="28"/>
      <c r="BD435" s="28"/>
      <c r="BE435" s="28"/>
      <c r="BF435" s="28"/>
      <c r="BG435" s="28"/>
      <c r="BH435" s="28"/>
    </row>
    <row r="436" ht="12.75" customHeight="1">
      <c r="A436" s="21" t="s">
        <v>264</v>
      </c>
      <c r="B436" s="12" t="s">
        <v>265</v>
      </c>
      <c r="C436" s="22">
        <v>-1.0</v>
      </c>
      <c r="D436" s="32" t="s">
        <v>94</v>
      </c>
      <c r="E436" s="12" t="s">
        <v>95</v>
      </c>
      <c r="F436" s="22">
        <v>2850.0</v>
      </c>
      <c r="G436" s="23" t="s">
        <v>65</v>
      </c>
      <c r="H436" s="24"/>
      <c r="I436" s="24"/>
      <c r="J436" s="24">
        <v>0.65</v>
      </c>
      <c r="K436" s="24"/>
      <c r="L436" s="24">
        <v>1.52</v>
      </c>
      <c r="M436" s="24"/>
      <c r="N436" s="24">
        <v>6.06</v>
      </c>
      <c r="O436" s="24"/>
      <c r="P436" s="25"/>
      <c r="Q436" s="30">
        <v>14.98</v>
      </c>
      <c r="R436" s="31">
        <v>0.56</v>
      </c>
      <c r="S436" s="31">
        <v>7.7</v>
      </c>
      <c r="T436" s="31">
        <v>0.27</v>
      </c>
      <c r="U436" s="31">
        <v>0.25</v>
      </c>
      <c r="V436" s="31">
        <v>0.28</v>
      </c>
      <c r="W436" s="35">
        <v>2856.004</v>
      </c>
      <c r="X436" s="22">
        <v>53.733</v>
      </c>
      <c r="Y436" s="22">
        <v>31.886</v>
      </c>
      <c r="Z436" s="22">
        <v>0.24</v>
      </c>
      <c r="AA436" s="22">
        <v>24.98</v>
      </c>
      <c r="AB436" s="22">
        <v>0.084</v>
      </c>
      <c r="AC436" s="22">
        <v>2063.148</v>
      </c>
      <c r="AD436" s="22">
        <v>42.647</v>
      </c>
      <c r="AE436" s="22">
        <v>7.448</v>
      </c>
      <c r="AF436" s="22">
        <v>0.037</v>
      </c>
      <c r="AG436" s="27">
        <v>2071.292</v>
      </c>
      <c r="AH436" s="27">
        <v>50.88</v>
      </c>
      <c r="AI436" s="27">
        <v>44.1</v>
      </c>
      <c r="AJ436" s="27">
        <v>3.119</v>
      </c>
      <c r="AK436" s="27">
        <v>1956.03</v>
      </c>
      <c r="AL436" s="27">
        <v>46.718</v>
      </c>
      <c r="AM436" s="27">
        <v>2551.334</v>
      </c>
      <c r="AN436" s="27">
        <v>255.551</v>
      </c>
      <c r="AO436" s="27">
        <v>0.712</v>
      </c>
      <c r="AP436" s="27">
        <v>0.05</v>
      </c>
      <c r="AQ436" s="27">
        <v>1.054</v>
      </c>
      <c r="AR436" s="12"/>
      <c r="AS436" s="12"/>
      <c r="AT436" s="12"/>
      <c r="AU436" s="12">
        <f t="shared" si="191"/>
        <v>0.000126705653</v>
      </c>
      <c r="AV436" s="12"/>
      <c r="AW436" s="12">
        <f t="shared" si="193"/>
        <v>0.0001747126437</v>
      </c>
      <c r="AX436" s="12"/>
      <c r="AY436" s="12">
        <f t="shared" si="199"/>
        <v>0.5716981132</v>
      </c>
      <c r="AZ436" s="12"/>
      <c r="BA436" s="12"/>
      <c r="BB436" s="28"/>
      <c r="BC436" s="28"/>
      <c r="BD436" s="28"/>
      <c r="BE436" s="28"/>
      <c r="BF436" s="28"/>
      <c r="BG436" s="28"/>
      <c r="BH436" s="28"/>
    </row>
    <row r="437" ht="12.75" customHeight="1">
      <c r="A437" s="12"/>
      <c r="B437" s="12"/>
      <c r="C437" s="12"/>
      <c r="D437" s="12"/>
      <c r="E437" s="12"/>
      <c r="F437" s="12"/>
      <c r="G437" s="23"/>
      <c r="H437" s="24"/>
      <c r="I437" s="24"/>
      <c r="J437" s="24"/>
      <c r="K437" s="24"/>
      <c r="L437" s="24"/>
      <c r="M437" s="24"/>
      <c r="N437" s="24"/>
      <c r="O437" s="24"/>
      <c r="P437" s="25"/>
      <c r="Q437" s="23"/>
      <c r="R437" s="12"/>
      <c r="S437" s="12"/>
      <c r="T437" s="12"/>
      <c r="U437" s="12"/>
      <c r="V437" s="12"/>
      <c r="W437" s="28"/>
      <c r="X437" s="12"/>
      <c r="Y437" s="12"/>
      <c r="Z437" s="12"/>
      <c r="AA437" s="12"/>
      <c r="AB437" s="12"/>
      <c r="AC437" s="12"/>
      <c r="AD437" s="12"/>
      <c r="AE437" s="12"/>
      <c r="AF437" s="12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28"/>
      <c r="BC437" s="28"/>
      <c r="BD437" s="28"/>
      <c r="BE437" s="28"/>
      <c r="BF437" s="28"/>
      <c r="BG437" s="28"/>
      <c r="BH437" s="28"/>
    </row>
    <row r="438" ht="12.75" customHeight="1">
      <c r="A438" s="21" t="s">
        <v>266</v>
      </c>
      <c r="B438" s="12" t="s">
        <v>267</v>
      </c>
      <c r="C438" s="22">
        <v>17.1</v>
      </c>
      <c r="D438" s="34" t="s">
        <v>94</v>
      </c>
      <c r="E438" s="12" t="s">
        <v>95</v>
      </c>
      <c r="F438" s="22">
        <v>400.0</v>
      </c>
      <c r="G438" s="23" t="s">
        <v>96</v>
      </c>
      <c r="H438" s="24">
        <v>5.72</v>
      </c>
      <c r="I438" s="24">
        <v>25.77</v>
      </c>
      <c r="J438" s="24">
        <v>0.89</v>
      </c>
      <c r="K438" s="24">
        <v>1.83</v>
      </c>
      <c r="L438" s="24">
        <v>2.75</v>
      </c>
      <c r="M438" s="29"/>
      <c r="N438" s="24">
        <v>7.17</v>
      </c>
      <c r="O438" s="24">
        <v>50.93</v>
      </c>
      <c r="P438" s="25"/>
      <c r="Q438" s="26"/>
      <c r="R438" s="22"/>
      <c r="S438" s="22"/>
      <c r="T438" s="22"/>
      <c r="U438" s="22"/>
      <c r="V438" s="22"/>
      <c r="W438" s="35">
        <v>409.254</v>
      </c>
      <c r="X438" s="22">
        <v>5.656</v>
      </c>
      <c r="Y438" s="22">
        <v>32.06</v>
      </c>
      <c r="Z438" s="22">
        <v>0.288</v>
      </c>
      <c r="AA438" s="22">
        <v>25.08</v>
      </c>
      <c r="AB438" s="22">
        <v>0.148</v>
      </c>
      <c r="AC438" s="22">
        <v>1832.979</v>
      </c>
      <c r="AD438" s="22">
        <v>125.303</v>
      </c>
      <c r="AE438" s="22">
        <v>8.149</v>
      </c>
      <c r="AF438" s="22">
        <v>0.04</v>
      </c>
      <c r="AG438" s="27">
        <v>1598.307</v>
      </c>
      <c r="AH438" s="27">
        <v>112.115</v>
      </c>
      <c r="AI438" s="27">
        <v>163.088</v>
      </c>
      <c r="AJ438" s="27">
        <v>18.643</v>
      </c>
      <c r="AK438" s="27">
        <v>1424.946</v>
      </c>
      <c r="AL438" s="27">
        <v>100.465</v>
      </c>
      <c r="AM438" s="27">
        <v>369.607</v>
      </c>
      <c r="AN438" s="27">
        <v>45.886</v>
      </c>
      <c r="AO438" s="27">
        <v>2.634</v>
      </c>
      <c r="AP438" s="27">
        <v>0.299</v>
      </c>
      <c r="AQ438" s="27">
        <v>3.898</v>
      </c>
      <c r="AR438" s="12"/>
      <c r="AS438" s="12">
        <f>H438/2520</f>
        <v>0.00226984127</v>
      </c>
      <c r="AT438" s="12">
        <f>I438/40500</f>
        <v>0.0006362962963</v>
      </c>
      <c r="AU438" s="12">
        <f t="shared" ref="AU438:AU451" si="200">J438/5130</f>
        <v>0.0001734892788</v>
      </c>
      <c r="AV438" s="12">
        <f>K438/0.53</f>
        <v>3.452830189</v>
      </c>
      <c r="AW438" s="12">
        <f t="shared" ref="AW438:AW451" si="201">L438/8700</f>
        <v>0.000316091954</v>
      </c>
      <c r="AX438" s="12"/>
      <c r="AY438" s="12">
        <f t="shared" ref="AY438:AY439" si="202">N438/10.6</f>
        <v>0.6764150943</v>
      </c>
      <c r="AZ438" s="12">
        <f>O438/1300</f>
        <v>0.03917692308</v>
      </c>
      <c r="BA438" s="12"/>
      <c r="BB438" s="28"/>
      <c r="BC438" s="28"/>
      <c r="BD438" s="28"/>
      <c r="BE438" s="28"/>
      <c r="BF438" s="28"/>
      <c r="BG438" s="28"/>
      <c r="BH438" s="28"/>
    </row>
    <row r="439" ht="12.75" customHeight="1">
      <c r="A439" s="21" t="s">
        <v>266</v>
      </c>
      <c r="B439" s="12" t="s">
        <v>267</v>
      </c>
      <c r="C439" s="22">
        <v>17.1</v>
      </c>
      <c r="D439" s="34" t="s">
        <v>94</v>
      </c>
      <c r="E439" s="12" t="s">
        <v>95</v>
      </c>
      <c r="F439" s="22">
        <v>400.0</v>
      </c>
      <c r="G439" s="23" t="s">
        <v>65</v>
      </c>
      <c r="H439" s="24"/>
      <c r="I439" s="24"/>
      <c r="J439" s="24">
        <v>0.86</v>
      </c>
      <c r="K439" s="24"/>
      <c r="L439" s="24">
        <v>2.8</v>
      </c>
      <c r="M439" s="24"/>
      <c r="N439" s="24">
        <v>5.92</v>
      </c>
      <c r="O439" s="24"/>
      <c r="P439" s="25"/>
      <c r="Q439" s="26"/>
      <c r="R439" s="22"/>
      <c r="S439" s="22"/>
      <c r="T439" s="22"/>
      <c r="U439" s="22"/>
      <c r="V439" s="22"/>
      <c r="W439" s="35">
        <v>409.254</v>
      </c>
      <c r="X439" s="22">
        <v>5.656</v>
      </c>
      <c r="Y439" s="22">
        <v>32.06</v>
      </c>
      <c r="Z439" s="22">
        <v>0.288</v>
      </c>
      <c r="AA439" s="22">
        <v>25.08</v>
      </c>
      <c r="AB439" s="22">
        <v>0.148</v>
      </c>
      <c r="AC439" s="22">
        <v>1832.979</v>
      </c>
      <c r="AD439" s="22">
        <v>125.303</v>
      </c>
      <c r="AE439" s="22">
        <v>8.149</v>
      </c>
      <c r="AF439" s="22">
        <v>0.04</v>
      </c>
      <c r="AG439" s="27">
        <v>1598.307</v>
      </c>
      <c r="AH439" s="27">
        <v>112.115</v>
      </c>
      <c r="AI439" s="27">
        <v>163.088</v>
      </c>
      <c r="AJ439" s="27">
        <v>18.643</v>
      </c>
      <c r="AK439" s="27">
        <v>1424.946</v>
      </c>
      <c r="AL439" s="27">
        <v>100.465</v>
      </c>
      <c r="AM439" s="27">
        <v>369.607</v>
      </c>
      <c r="AN439" s="27">
        <v>45.886</v>
      </c>
      <c r="AO439" s="27">
        <v>2.634</v>
      </c>
      <c r="AP439" s="27">
        <v>0.299</v>
      </c>
      <c r="AQ439" s="27">
        <v>3.898</v>
      </c>
      <c r="AR439" s="12"/>
      <c r="AS439" s="12"/>
      <c r="AT439" s="12"/>
      <c r="AU439" s="12">
        <f t="shared" si="200"/>
        <v>0.0001676413255</v>
      </c>
      <c r="AV439" s="12"/>
      <c r="AW439" s="12">
        <f t="shared" si="201"/>
        <v>0.0003218390805</v>
      </c>
      <c r="AX439" s="12"/>
      <c r="AY439" s="12">
        <f t="shared" si="202"/>
        <v>0.558490566</v>
      </c>
      <c r="AZ439" s="12"/>
      <c r="BA439" s="12"/>
      <c r="BB439" s="28"/>
      <c r="BC439" s="28"/>
      <c r="BD439" s="28"/>
      <c r="BE439" s="28"/>
      <c r="BF439" s="28"/>
      <c r="BG439" s="28"/>
      <c r="BH439" s="28"/>
    </row>
    <row r="440" ht="12.75" customHeight="1">
      <c r="A440" s="21" t="s">
        <v>266</v>
      </c>
      <c r="B440" s="12" t="s">
        <v>243</v>
      </c>
      <c r="C440" s="22">
        <v>4.6</v>
      </c>
      <c r="D440" s="34" t="s">
        <v>94</v>
      </c>
      <c r="E440" s="12" t="s">
        <v>95</v>
      </c>
      <c r="F440" s="22">
        <v>600.0</v>
      </c>
      <c r="G440" s="23" t="s">
        <v>96</v>
      </c>
      <c r="H440" s="24">
        <v>5.28</v>
      </c>
      <c r="I440" s="24">
        <v>23.68</v>
      </c>
      <c r="J440" s="24">
        <v>0.84</v>
      </c>
      <c r="K440" s="24">
        <v>1.52</v>
      </c>
      <c r="L440" s="24">
        <v>2.7</v>
      </c>
      <c r="M440" s="24">
        <v>0.01</v>
      </c>
      <c r="N440" s="29"/>
      <c r="O440" s="24">
        <v>50.14</v>
      </c>
      <c r="P440" s="25"/>
      <c r="Q440" s="26"/>
      <c r="R440" s="22"/>
      <c r="S440" s="22"/>
      <c r="T440" s="22"/>
      <c r="U440" s="22"/>
      <c r="V440" s="22"/>
      <c r="W440" s="35">
        <v>605.668</v>
      </c>
      <c r="X440" s="22">
        <v>7.259</v>
      </c>
      <c r="Y440" s="22">
        <v>31.731</v>
      </c>
      <c r="Z440" s="22">
        <v>0.199</v>
      </c>
      <c r="AA440" s="22">
        <v>25.12</v>
      </c>
      <c r="AB440" s="22">
        <v>0.11</v>
      </c>
      <c r="AC440" s="22">
        <v>1862.314</v>
      </c>
      <c r="AD440" s="22">
        <v>141.269</v>
      </c>
      <c r="AE440" s="22">
        <v>8.019</v>
      </c>
      <c r="AF440" s="22">
        <v>0.08</v>
      </c>
      <c r="AG440" s="27">
        <v>1683.876</v>
      </c>
      <c r="AH440" s="27">
        <v>126.468</v>
      </c>
      <c r="AI440" s="27">
        <v>130.501</v>
      </c>
      <c r="AJ440" s="27">
        <v>25.075</v>
      </c>
      <c r="AK440" s="27">
        <v>1538.18</v>
      </c>
      <c r="AL440" s="27">
        <v>115.767</v>
      </c>
      <c r="AM440" s="27">
        <v>546.57</v>
      </c>
      <c r="AN440" s="27">
        <v>118.985</v>
      </c>
      <c r="AO440" s="27">
        <v>2.112</v>
      </c>
      <c r="AP440" s="27">
        <v>0.408</v>
      </c>
      <c r="AQ440" s="27">
        <v>3.126</v>
      </c>
      <c r="AR440" s="12"/>
      <c r="AS440" s="12">
        <f t="shared" ref="AS440:AS441" si="203">H440/2520</f>
        <v>0.002095238095</v>
      </c>
      <c r="AT440" s="12">
        <f t="shared" ref="AT440:AT441" si="204">I440/40500</f>
        <v>0.000584691358</v>
      </c>
      <c r="AU440" s="12">
        <f t="shared" si="200"/>
        <v>0.0001637426901</v>
      </c>
      <c r="AV440" s="12">
        <f t="shared" ref="AV440:AV441" si="205">K440/0.53</f>
        <v>2.867924528</v>
      </c>
      <c r="AW440" s="12">
        <f t="shared" si="201"/>
        <v>0.0003103448276</v>
      </c>
      <c r="AX440" s="12">
        <f t="shared" ref="AX440:AX441" si="206">M440/0.06</f>
        <v>0.1666666667</v>
      </c>
      <c r="AY440" s="12"/>
      <c r="AZ440" s="12">
        <f t="shared" ref="AZ440:AZ441" si="207">O440/1300</f>
        <v>0.03856923077</v>
      </c>
      <c r="BA440" s="12"/>
      <c r="BB440" s="28"/>
      <c r="BC440" s="28"/>
      <c r="BD440" s="28"/>
      <c r="BE440" s="28"/>
      <c r="BF440" s="28"/>
      <c r="BG440" s="28"/>
      <c r="BH440" s="28"/>
    </row>
    <row r="441" ht="12.75" customHeight="1">
      <c r="A441" s="21" t="s">
        <v>266</v>
      </c>
      <c r="B441" s="12" t="s">
        <v>257</v>
      </c>
      <c r="C441" s="22">
        <v>4.7</v>
      </c>
      <c r="D441" s="34" t="s">
        <v>94</v>
      </c>
      <c r="E441" s="12" t="s">
        <v>95</v>
      </c>
      <c r="F441" s="22">
        <v>600.0</v>
      </c>
      <c r="G441" s="23" t="s">
        <v>96</v>
      </c>
      <c r="H441" s="24">
        <v>5.58</v>
      </c>
      <c r="I441" s="24">
        <v>19.28</v>
      </c>
      <c r="J441" s="24">
        <v>0.52</v>
      </c>
      <c r="K441" s="24">
        <v>2.2</v>
      </c>
      <c r="L441" s="24">
        <v>2.38</v>
      </c>
      <c r="M441" s="24">
        <v>0.03</v>
      </c>
      <c r="N441" s="24">
        <v>11.23</v>
      </c>
      <c r="O441" s="24">
        <v>15.48</v>
      </c>
      <c r="P441" s="25"/>
      <c r="Q441" s="26"/>
      <c r="R441" s="22"/>
      <c r="S441" s="22"/>
      <c r="T441" s="22"/>
      <c r="U441" s="22"/>
      <c r="V441" s="22"/>
      <c r="W441" s="35">
        <v>605.668</v>
      </c>
      <c r="X441" s="22">
        <v>7.259</v>
      </c>
      <c r="Y441" s="22">
        <v>31.731</v>
      </c>
      <c r="Z441" s="22">
        <v>0.199</v>
      </c>
      <c r="AA441" s="22">
        <v>25.12</v>
      </c>
      <c r="AB441" s="22">
        <v>0.11</v>
      </c>
      <c r="AC441" s="22">
        <v>1862.314</v>
      </c>
      <c r="AD441" s="22">
        <v>141.269</v>
      </c>
      <c r="AE441" s="22">
        <v>8.019</v>
      </c>
      <c r="AF441" s="22">
        <v>0.08</v>
      </c>
      <c r="AG441" s="27">
        <v>1683.876</v>
      </c>
      <c r="AH441" s="27">
        <v>126.468</v>
      </c>
      <c r="AI441" s="27">
        <v>130.501</v>
      </c>
      <c r="AJ441" s="27">
        <v>25.075</v>
      </c>
      <c r="AK441" s="27">
        <v>1538.18</v>
      </c>
      <c r="AL441" s="27">
        <v>115.767</v>
      </c>
      <c r="AM441" s="27">
        <v>546.57</v>
      </c>
      <c r="AN441" s="27">
        <v>118.985</v>
      </c>
      <c r="AO441" s="27">
        <v>2.112</v>
      </c>
      <c r="AP441" s="27">
        <v>0.408</v>
      </c>
      <c r="AQ441" s="27">
        <v>3.126</v>
      </c>
      <c r="AR441" s="12"/>
      <c r="AS441" s="12">
        <f t="shared" si="203"/>
        <v>0.002214285714</v>
      </c>
      <c r="AT441" s="12">
        <f t="shared" si="204"/>
        <v>0.0004760493827</v>
      </c>
      <c r="AU441" s="12">
        <f t="shared" si="200"/>
        <v>0.0001013645224</v>
      </c>
      <c r="AV441" s="12">
        <f t="shared" si="205"/>
        <v>4.150943396</v>
      </c>
      <c r="AW441" s="12">
        <f t="shared" si="201"/>
        <v>0.0002735632184</v>
      </c>
      <c r="AX441" s="12">
        <f t="shared" si="206"/>
        <v>0.5</v>
      </c>
      <c r="AY441" s="12">
        <f t="shared" ref="AY441:AY449" si="208">N441/10.6</f>
        <v>1.059433962</v>
      </c>
      <c r="AZ441" s="12">
        <f t="shared" si="207"/>
        <v>0.01190769231</v>
      </c>
      <c r="BA441" s="12"/>
      <c r="BB441" s="28"/>
      <c r="BC441" s="28"/>
      <c r="BD441" s="28"/>
      <c r="BE441" s="28"/>
      <c r="BF441" s="28"/>
      <c r="BG441" s="28"/>
      <c r="BH441" s="28"/>
    </row>
    <row r="442" ht="12.75" customHeight="1">
      <c r="A442" s="21" t="s">
        <v>266</v>
      </c>
      <c r="B442" s="12" t="s">
        <v>243</v>
      </c>
      <c r="C442" s="22">
        <v>4.6</v>
      </c>
      <c r="D442" s="34" t="s">
        <v>94</v>
      </c>
      <c r="E442" s="12" t="s">
        <v>95</v>
      </c>
      <c r="F442" s="22">
        <v>600.0</v>
      </c>
      <c r="G442" s="23" t="s">
        <v>65</v>
      </c>
      <c r="H442" s="24"/>
      <c r="I442" s="24"/>
      <c r="J442" s="24">
        <v>0.79</v>
      </c>
      <c r="K442" s="24"/>
      <c r="L442" s="24">
        <v>2.79</v>
      </c>
      <c r="M442" s="24"/>
      <c r="N442" s="24">
        <v>19.56</v>
      </c>
      <c r="O442" s="24"/>
      <c r="P442" s="25"/>
      <c r="Q442" s="26"/>
      <c r="R442" s="22"/>
      <c r="S442" s="22"/>
      <c r="T442" s="22"/>
      <c r="U442" s="22"/>
      <c r="V442" s="22"/>
      <c r="W442" s="35">
        <v>605.668</v>
      </c>
      <c r="X442" s="22">
        <v>7.259</v>
      </c>
      <c r="Y442" s="22">
        <v>31.731</v>
      </c>
      <c r="Z442" s="22">
        <v>0.199</v>
      </c>
      <c r="AA442" s="22">
        <v>25.12</v>
      </c>
      <c r="AB442" s="22">
        <v>0.11</v>
      </c>
      <c r="AC442" s="22">
        <v>1862.314</v>
      </c>
      <c r="AD442" s="22">
        <v>141.269</v>
      </c>
      <c r="AE442" s="22">
        <v>8.019</v>
      </c>
      <c r="AF442" s="22">
        <v>0.08</v>
      </c>
      <c r="AG442" s="27">
        <v>1683.876</v>
      </c>
      <c r="AH442" s="27">
        <v>126.468</v>
      </c>
      <c r="AI442" s="27">
        <v>130.501</v>
      </c>
      <c r="AJ442" s="27">
        <v>25.075</v>
      </c>
      <c r="AK442" s="27">
        <v>1538.18</v>
      </c>
      <c r="AL442" s="27">
        <v>115.767</v>
      </c>
      <c r="AM442" s="27">
        <v>546.57</v>
      </c>
      <c r="AN442" s="27">
        <v>118.985</v>
      </c>
      <c r="AO442" s="27">
        <v>2.112</v>
      </c>
      <c r="AP442" s="27">
        <v>0.408</v>
      </c>
      <c r="AQ442" s="27">
        <v>3.126</v>
      </c>
      <c r="AR442" s="12"/>
      <c r="AS442" s="12"/>
      <c r="AT442" s="12"/>
      <c r="AU442" s="12">
        <f t="shared" si="200"/>
        <v>0.0001539961014</v>
      </c>
      <c r="AV442" s="12"/>
      <c r="AW442" s="12">
        <f t="shared" si="201"/>
        <v>0.0003206896552</v>
      </c>
      <c r="AX442" s="12"/>
      <c r="AY442" s="12">
        <f t="shared" si="208"/>
        <v>1.845283019</v>
      </c>
      <c r="AZ442" s="12"/>
      <c r="BA442" s="12"/>
      <c r="BB442" s="28"/>
      <c r="BC442" s="28"/>
      <c r="BD442" s="28"/>
      <c r="BE442" s="28"/>
      <c r="BF442" s="28"/>
      <c r="BG442" s="28"/>
      <c r="BH442" s="28"/>
    </row>
    <row r="443" ht="12.75" customHeight="1">
      <c r="A443" s="21" t="s">
        <v>266</v>
      </c>
      <c r="B443" s="12" t="s">
        <v>257</v>
      </c>
      <c r="C443" s="22">
        <v>4.7</v>
      </c>
      <c r="D443" s="34" t="s">
        <v>94</v>
      </c>
      <c r="E443" s="12" t="s">
        <v>95</v>
      </c>
      <c r="F443" s="22">
        <v>600.0</v>
      </c>
      <c r="G443" s="23" t="s">
        <v>65</v>
      </c>
      <c r="H443" s="24"/>
      <c r="I443" s="24"/>
      <c r="J443" s="24">
        <v>0.5</v>
      </c>
      <c r="K443" s="24"/>
      <c r="L443" s="24">
        <v>2.46</v>
      </c>
      <c r="M443" s="24"/>
      <c r="N443" s="24">
        <v>10.5</v>
      </c>
      <c r="O443" s="24"/>
      <c r="P443" s="25"/>
      <c r="Q443" s="26"/>
      <c r="R443" s="22"/>
      <c r="S443" s="22"/>
      <c r="T443" s="22"/>
      <c r="U443" s="22"/>
      <c r="V443" s="22"/>
      <c r="W443" s="35">
        <v>605.668</v>
      </c>
      <c r="X443" s="22">
        <v>7.259</v>
      </c>
      <c r="Y443" s="22">
        <v>31.731</v>
      </c>
      <c r="Z443" s="22">
        <v>0.199</v>
      </c>
      <c r="AA443" s="22">
        <v>25.12</v>
      </c>
      <c r="AB443" s="22">
        <v>0.11</v>
      </c>
      <c r="AC443" s="22">
        <v>1862.314</v>
      </c>
      <c r="AD443" s="22">
        <v>141.269</v>
      </c>
      <c r="AE443" s="22">
        <v>8.019</v>
      </c>
      <c r="AF443" s="22">
        <v>0.08</v>
      </c>
      <c r="AG443" s="27">
        <v>1683.876</v>
      </c>
      <c r="AH443" s="27">
        <v>126.468</v>
      </c>
      <c r="AI443" s="27">
        <v>130.501</v>
      </c>
      <c r="AJ443" s="27">
        <v>25.075</v>
      </c>
      <c r="AK443" s="27">
        <v>1538.18</v>
      </c>
      <c r="AL443" s="27">
        <v>115.767</v>
      </c>
      <c r="AM443" s="27">
        <v>546.57</v>
      </c>
      <c r="AN443" s="27">
        <v>118.985</v>
      </c>
      <c r="AO443" s="27">
        <v>2.112</v>
      </c>
      <c r="AP443" s="27">
        <v>0.408</v>
      </c>
      <c r="AQ443" s="27">
        <v>3.126</v>
      </c>
      <c r="AR443" s="12"/>
      <c r="AS443" s="12"/>
      <c r="AT443" s="12"/>
      <c r="AU443" s="12">
        <f t="shared" si="200"/>
        <v>0.00009746588694</v>
      </c>
      <c r="AV443" s="12"/>
      <c r="AW443" s="12">
        <f t="shared" si="201"/>
        <v>0.0002827586207</v>
      </c>
      <c r="AX443" s="12"/>
      <c r="AY443" s="12">
        <f t="shared" si="208"/>
        <v>0.9905660377</v>
      </c>
      <c r="AZ443" s="12"/>
      <c r="BA443" s="12"/>
      <c r="BB443" s="28"/>
      <c r="BC443" s="28"/>
      <c r="BD443" s="28"/>
      <c r="BE443" s="28"/>
      <c r="BF443" s="28"/>
      <c r="BG443" s="28"/>
      <c r="BH443" s="28"/>
    </row>
    <row r="444" ht="12.75" customHeight="1">
      <c r="A444" s="21" t="s">
        <v>266</v>
      </c>
      <c r="B444" s="12" t="s">
        <v>268</v>
      </c>
      <c r="C444" s="22">
        <v>1.3</v>
      </c>
      <c r="D444" s="34" t="s">
        <v>94</v>
      </c>
      <c r="E444" s="12" t="s">
        <v>95</v>
      </c>
      <c r="F444" s="22">
        <v>900.0</v>
      </c>
      <c r="G444" s="23" t="s">
        <v>96</v>
      </c>
      <c r="H444" s="24">
        <v>4.81</v>
      </c>
      <c r="I444" s="24">
        <v>25.92</v>
      </c>
      <c r="J444" s="24">
        <v>0.93</v>
      </c>
      <c r="K444" s="24">
        <v>2.12</v>
      </c>
      <c r="L444" s="24">
        <v>2.58</v>
      </c>
      <c r="M444" s="24">
        <v>0.01</v>
      </c>
      <c r="N444" s="24">
        <v>4.28</v>
      </c>
      <c r="O444" s="24">
        <v>70.5</v>
      </c>
      <c r="P444" s="25"/>
      <c r="Q444" s="26"/>
      <c r="R444" s="22"/>
      <c r="S444" s="22"/>
      <c r="T444" s="22"/>
      <c r="U444" s="22"/>
      <c r="V444" s="22"/>
      <c r="W444" s="35">
        <v>902.99</v>
      </c>
      <c r="X444" s="22">
        <v>11.736</v>
      </c>
      <c r="Y444" s="22">
        <v>31.861</v>
      </c>
      <c r="Z444" s="22">
        <v>0.251</v>
      </c>
      <c r="AA444" s="22">
        <v>25.0</v>
      </c>
      <c r="AB444" s="22">
        <v>0.158</v>
      </c>
      <c r="AC444" s="22">
        <v>1855.594</v>
      </c>
      <c r="AD444" s="22">
        <v>91.705</v>
      </c>
      <c r="AE444" s="22">
        <v>7.827</v>
      </c>
      <c r="AF444" s="22">
        <v>0.045</v>
      </c>
      <c r="AG444" s="27">
        <v>1749.258</v>
      </c>
      <c r="AH444" s="27">
        <v>87.2</v>
      </c>
      <c r="AI444" s="27">
        <v>88.476</v>
      </c>
      <c r="AJ444" s="27">
        <v>9.359</v>
      </c>
      <c r="AK444" s="27">
        <v>1635.912</v>
      </c>
      <c r="AL444" s="27">
        <v>81.741</v>
      </c>
      <c r="AM444" s="27">
        <v>892.229</v>
      </c>
      <c r="AN444" s="27">
        <v>107.945</v>
      </c>
      <c r="AO444" s="27">
        <v>1.43</v>
      </c>
      <c r="AP444" s="27">
        <v>0.151</v>
      </c>
      <c r="AQ444" s="27">
        <v>2.116</v>
      </c>
      <c r="AR444" s="12"/>
      <c r="AS444" s="12">
        <f t="shared" ref="AS444:AS445" si="209">H444/2520</f>
        <v>0.001908730159</v>
      </c>
      <c r="AT444" s="12">
        <f t="shared" ref="AT444:AT445" si="210">I444/40500</f>
        <v>0.00064</v>
      </c>
      <c r="AU444" s="12">
        <f t="shared" si="200"/>
        <v>0.0001812865497</v>
      </c>
      <c r="AV444" s="12">
        <f t="shared" ref="AV444:AV445" si="211">K444/0.53</f>
        <v>4</v>
      </c>
      <c r="AW444" s="12">
        <f t="shared" si="201"/>
        <v>0.0002965517241</v>
      </c>
      <c r="AX444" s="12">
        <f t="shared" ref="AX444:AX445" si="212">M444/0.06</f>
        <v>0.1666666667</v>
      </c>
      <c r="AY444" s="12">
        <f t="shared" si="208"/>
        <v>0.4037735849</v>
      </c>
      <c r="AZ444" s="12">
        <f t="shared" ref="AZ444:AZ445" si="213">O444/1300</f>
        <v>0.05423076923</v>
      </c>
      <c r="BA444" s="12"/>
      <c r="BB444" s="28"/>
      <c r="BC444" s="28"/>
      <c r="BD444" s="28"/>
      <c r="BE444" s="28"/>
      <c r="BF444" s="28"/>
      <c r="BG444" s="28"/>
      <c r="BH444" s="28"/>
    </row>
    <row r="445" ht="12.75" customHeight="1">
      <c r="A445" s="21" t="s">
        <v>266</v>
      </c>
      <c r="B445" s="12" t="s">
        <v>269</v>
      </c>
      <c r="C445" s="22">
        <v>8.4</v>
      </c>
      <c r="D445" s="34" t="s">
        <v>94</v>
      </c>
      <c r="E445" s="12" t="s">
        <v>95</v>
      </c>
      <c r="F445" s="22">
        <v>900.0</v>
      </c>
      <c r="G445" s="23" t="s">
        <v>96</v>
      </c>
      <c r="H445" s="24">
        <v>5.15</v>
      </c>
      <c r="I445" s="24">
        <v>28.31</v>
      </c>
      <c r="J445" s="24">
        <v>0.86</v>
      </c>
      <c r="K445" s="24">
        <v>0.89</v>
      </c>
      <c r="L445" s="24">
        <v>2.61</v>
      </c>
      <c r="M445" s="24">
        <v>0.0</v>
      </c>
      <c r="N445" s="24">
        <v>7.06</v>
      </c>
      <c r="O445" s="24">
        <v>23.84</v>
      </c>
      <c r="P445" s="25"/>
      <c r="Q445" s="26"/>
      <c r="R445" s="22"/>
      <c r="S445" s="22"/>
      <c r="T445" s="22"/>
      <c r="U445" s="22"/>
      <c r="V445" s="22"/>
      <c r="W445" s="35">
        <v>902.99</v>
      </c>
      <c r="X445" s="22">
        <v>11.736</v>
      </c>
      <c r="Y445" s="22">
        <v>31.861</v>
      </c>
      <c r="Z445" s="22">
        <v>0.251</v>
      </c>
      <c r="AA445" s="22">
        <v>25.0</v>
      </c>
      <c r="AB445" s="22">
        <v>0.158</v>
      </c>
      <c r="AC445" s="22">
        <v>1855.594</v>
      </c>
      <c r="AD445" s="22">
        <v>91.705</v>
      </c>
      <c r="AE445" s="22">
        <v>7.827</v>
      </c>
      <c r="AF445" s="22">
        <v>0.045</v>
      </c>
      <c r="AG445" s="27">
        <v>1749.258</v>
      </c>
      <c r="AH445" s="27">
        <v>87.2</v>
      </c>
      <c r="AI445" s="27">
        <v>88.476</v>
      </c>
      <c r="AJ445" s="27">
        <v>9.359</v>
      </c>
      <c r="AK445" s="27">
        <v>1635.912</v>
      </c>
      <c r="AL445" s="27">
        <v>81.741</v>
      </c>
      <c r="AM445" s="27">
        <v>892.229</v>
      </c>
      <c r="AN445" s="27">
        <v>107.945</v>
      </c>
      <c r="AO445" s="27">
        <v>1.43</v>
      </c>
      <c r="AP445" s="27">
        <v>0.151</v>
      </c>
      <c r="AQ445" s="27">
        <v>2.116</v>
      </c>
      <c r="AR445" s="12"/>
      <c r="AS445" s="12">
        <f t="shared" si="209"/>
        <v>0.002043650794</v>
      </c>
      <c r="AT445" s="12">
        <f t="shared" si="210"/>
        <v>0.0006990123457</v>
      </c>
      <c r="AU445" s="12">
        <f t="shared" si="200"/>
        <v>0.0001676413255</v>
      </c>
      <c r="AV445" s="12">
        <f t="shared" si="211"/>
        <v>1.679245283</v>
      </c>
      <c r="AW445" s="12">
        <f t="shared" si="201"/>
        <v>0.0003</v>
      </c>
      <c r="AX445" s="12">
        <f t="shared" si="212"/>
        <v>0</v>
      </c>
      <c r="AY445" s="12">
        <f t="shared" si="208"/>
        <v>0.6660377358</v>
      </c>
      <c r="AZ445" s="12">
        <f t="shared" si="213"/>
        <v>0.01833846154</v>
      </c>
      <c r="BA445" s="12"/>
      <c r="BB445" s="28"/>
      <c r="BC445" s="28"/>
      <c r="BD445" s="28"/>
      <c r="BE445" s="28"/>
      <c r="BF445" s="28"/>
      <c r="BG445" s="28"/>
      <c r="BH445" s="28"/>
    </row>
    <row r="446" ht="12.75" customHeight="1">
      <c r="A446" s="21" t="s">
        <v>266</v>
      </c>
      <c r="B446" s="12" t="s">
        <v>268</v>
      </c>
      <c r="C446" s="22">
        <v>1.3</v>
      </c>
      <c r="D446" s="34" t="s">
        <v>94</v>
      </c>
      <c r="E446" s="12" t="s">
        <v>95</v>
      </c>
      <c r="F446" s="22">
        <v>900.0</v>
      </c>
      <c r="G446" s="23" t="s">
        <v>65</v>
      </c>
      <c r="H446" s="24"/>
      <c r="I446" s="24"/>
      <c r="J446" s="24">
        <v>0.96</v>
      </c>
      <c r="K446" s="29"/>
      <c r="L446" s="24">
        <v>2.65</v>
      </c>
      <c r="M446" s="24"/>
      <c r="N446" s="24">
        <v>4.04</v>
      </c>
      <c r="O446" s="24"/>
      <c r="P446" s="25"/>
      <c r="Q446" s="26"/>
      <c r="R446" s="22"/>
      <c r="S446" s="22"/>
      <c r="T446" s="22"/>
      <c r="U446" s="22"/>
      <c r="V446" s="22"/>
      <c r="W446" s="35">
        <v>902.99</v>
      </c>
      <c r="X446" s="22">
        <v>11.736</v>
      </c>
      <c r="Y446" s="22">
        <v>31.861</v>
      </c>
      <c r="Z446" s="22">
        <v>0.251</v>
      </c>
      <c r="AA446" s="22">
        <v>25.0</v>
      </c>
      <c r="AB446" s="22">
        <v>0.158</v>
      </c>
      <c r="AC446" s="22">
        <v>1855.594</v>
      </c>
      <c r="AD446" s="22">
        <v>91.705</v>
      </c>
      <c r="AE446" s="22">
        <v>7.827</v>
      </c>
      <c r="AF446" s="22">
        <v>0.045</v>
      </c>
      <c r="AG446" s="27">
        <v>1749.258</v>
      </c>
      <c r="AH446" s="27">
        <v>87.2</v>
      </c>
      <c r="AI446" s="27">
        <v>88.476</v>
      </c>
      <c r="AJ446" s="27">
        <v>9.359</v>
      </c>
      <c r="AK446" s="27">
        <v>1635.912</v>
      </c>
      <c r="AL446" s="27">
        <v>81.741</v>
      </c>
      <c r="AM446" s="27">
        <v>892.229</v>
      </c>
      <c r="AN446" s="27">
        <v>107.945</v>
      </c>
      <c r="AO446" s="27">
        <v>1.43</v>
      </c>
      <c r="AP446" s="27">
        <v>0.151</v>
      </c>
      <c r="AQ446" s="27">
        <v>2.116</v>
      </c>
      <c r="AR446" s="12"/>
      <c r="AS446" s="12"/>
      <c r="AT446" s="12"/>
      <c r="AU446" s="12">
        <f t="shared" si="200"/>
        <v>0.0001871345029</v>
      </c>
      <c r="AV446" s="12"/>
      <c r="AW446" s="12">
        <f t="shared" si="201"/>
        <v>0.0003045977011</v>
      </c>
      <c r="AX446" s="12"/>
      <c r="AY446" s="12">
        <f t="shared" si="208"/>
        <v>0.3811320755</v>
      </c>
      <c r="AZ446" s="12"/>
      <c r="BA446" s="12"/>
      <c r="BB446" s="28"/>
      <c r="BC446" s="28"/>
      <c r="BD446" s="28"/>
      <c r="BE446" s="28"/>
      <c r="BF446" s="28"/>
      <c r="BG446" s="28"/>
      <c r="BH446" s="28"/>
    </row>
    <row r="447" ht="12.75" customHeight="1">
      <c r="A447" s="21" t="s">
        <v>266</v>
      </c>
      <c r="B447" s="12" t="s">
        <v>269</v>
      </c>
      <c r="C447" s="22">
        <v>8.4</v>
      </c>
      <c r="D447" s="34" t="s">
        <v>94</v>
      </c>
      <c r="E447" s="12" t="s">
        <v>95</v>
      </c>
      <c r="F447" s="22">
        <v>900.0</v>
      </c>
      <c r="G447" s="23" t="s">
        <v>65</v>
      </c>
      <c r="H447" s="24"/>
      <c r="I447" s="24"/>
      <c r="J447" s="24">
        <v>0.84</v>
      </c>
      <c r="K447" s="24"/>
      <c r="L447" s="24">
        <v>2.74</v>
      </c>
      <c r="M447" s="24"/>
      <c r="N447" s="24">
        <v>5.4</v>
      </c>
      <c r="O447" s="24"/>
      <c r="P447" s="25"/>
      <c r="Q447" s="26"/>
      <c r="R447" s="22"/>
      <c r="S447" s="22"/>
      <c r="T447" s="22"/>
      <c r="U447" s="22"/>
      <c r="V447" s="22"/>
      <c r="W447" s="35">
        <v>902.99</v>
      </c>
      <c r="X447" s="22">
        <v>11.736</v>
      </c>
      <c r="Y447" s="22">
        <v>31.861</v>
      </c>
      <c r="Z447" s="22">
        <v>0.251</v>
      </c>
      <c r="AA447" s="22">
        <v>25.0</v>
      </c>
      <c r="AB447" s="22">
        <v>0.158</v>
      </c>
      <c r="AC447" s="22">
        <v>1855.594</v>
      </c>
      <c r="AD447" s="22">
        <v>91.705</v>
      </c>
      <c r="AE447" s="22">
        <v>7.827</v>
      </c>
      <c r="AF447" s="22">
        <v>0.045</v>
      </c>
      <c r="AG447" s="27">
        <v>1749.258</v>
      </c>
      <c r="AH447" s="27">
        <v>87.2</v>
      </c>
      <c r="AI447" s="27">
        <v>88.476</v>
      </c>
      <c r="AJ447" s="27">
        <v>9.359</v>
      </c>
      <c r="AK447" s="27">
        <v>1635.912</v>
      </c>
      <c r="AL447" s="27">
        <v>81.741</v>
      </c>
      <c r="AM447" s="27">
        <v>892.229</v>
      </c>
      <c r="AN447" s="27">
        <v>107.945</v>
      </c>
      <c r="AO447" s="27">
        <v>1.43</v>
      </c>
      <c r="AP447" s="27">
        <v>0.151</v>
      </c>
      <c r="AQ447" s="27">
        <v>2.116</v>
      </c>
      <c r="AR447" s="12"/>
      <c r="AS447" s="12"/>
      <c r="AT447" s="12"/>
      <c r="AU447" s="12">
        <f t="shared" si="200"/>
        <v>0.0001637426901</v>
      </c>
      <c r="AV447" s="12"/>
      <c r="AW447" s="12">
        <f t="shared" si="201"/>
        <v>0.0003149425287</v>
      </c>
      <c r="AX447" s="12"/>
      <c r="AY447" s="12">
        <f t="shared" si="208"/>
        <v>0.5094339623</v>
      </c>
      <c r="AZ447" s="12"/>
      <c r="BA447" s="12"/>
      <c r="BB447" s="28"/>
      <c r="BC447" s="28"/>
      <c r="BD447" s="28"/>
      <c r="BE447" s="28"/>
      <c r="BF447" s="28"/>
      <c r="BG447" s="28"/>
      <c r="BH447" s="28"/>
    </row>
    <row r="448" ht="12.75" customHeight="1">
      <c r="A448" s="21" t="s">
        <v>266</v>
      </c>
      <c r="B448" s="12" t="s">
        <v>246</v>
      </c>
      <c r="C448" s="12"/>
      <c r="D448" s="34" t="s">
        <v>94</v>
      </c>
      <c r="E448" s="12" t="s">
        <v>95</v>
      </c>
      <c r="F448" s="22">
        <v>2850.0</v>
      </c>
      <c r="G448" s="23" t="s">
        <v>96</v>
      </c>
      <c r="H448" s="24">
        <v>4.88</v>
      </c>
      <c r="I448" s="24">
        <v>26.19</v>
      </c>
      <c r="J448" s="24">
        <v>0.62</v>
      </c>
      <c r="K448" s="29"/>
      <c r="L448" s="24">
        <v>2.21</v>
      </c>
      <c r="M448" s="24">
        <v>0.19</v>
      </c>
      <c r="N448" s="24">
        <v>5.23</v>
      </c>
      <c r="O448" s="24">
        <v>48.92</v>
      </c>
      <c r="P448" s="25"/>
      <c r="Q448" s="26"/>
      <c r="R448" s="22"/>
      <c r="S448" s="22"/>
      <c r="T448" s="22"/>
      <c r="U448" s="22"/>
      <c r="V448" s="22"/>
      <c r="W448" s="35">
        <v>2856.004</v>
      </c>
      <c r="X448" s="22">
        <v>53.733</v>
      </c>
      <c r="Y448" s="22">
        <v>31.886</v>
      </c>
      <c r="Z448" s="22">
        <v>0.24</v>
      </c>
      <c r="AA448" s="22">
        <v>24.98</v>
      </c>
      <c r="AB448" s="22">
        <v>0.084</v>
      </c>
      <c r="AC448" s="22">
        <v>2063.148</v>
      </c>
      <c r="AD448" s="22">
        <v>42.647</v>
      </c>
      <c r="AE448" s="22">
        <v>7.448</v>
      </c>
      <c r="AF448" s="22">
        <v>0.037</v>
      </c>
      <c r="AG448" s="27">
        <v>2071.292</v>
      </c>
      <c r="AH448" s="27">
        <v>50.88</v>
      </c>
      <c r="AI448" s="27">
        <v>44.1</v>
      </c>
      <c r="AJ448" s="27">
        <v>3.119</v>
      </c>
      <c r="AK448" s="27">
        <v>1956.03</v>
      </c>
      <c r="AL448" s="27">
        <v>46.718</v>
      </c>
      <c r="AM448" s="27">
        <v>2551.334</v>
      </c>
      <c r="AN448" s="27">
        <v>255.551</v>
      </c>
      <c r="AO448" s="27">
        <v>0.712</v>
      </c>
      <c r="AP448" s="27">
        <v>0.05</v>
      </c>
      <c r="AQ448" s="27">
        <v>1.054</v>
      </c>
      <c r="AR448" s="12"/>
      <c r="AS448" s="12">
        <f t="shared" ref="AS448:AS449" si="214">H448/2520</f>
        <v>0.001936507937</v>
      </c>
      <c r="AT448" s="12">
        <f t="shared" ref="AT448:AT449" si="215">I448/40500</f>
        <v>0.0006466666667</v>
      </c>
      <c r="AU448" s="12">
        <f t="shared" si="200"/>
        <v>0.0001208576998</v>
      </c>
      <c r="AV448" s="12"/>
      <c r="AW448" s="12">
        <f t="shared" si="201"/>
        <v>0.0002540229885</v>
      </c>
      <c r="AX448" s="12">
        <f t="shared" ref="AX448:AX449" si="216">M448/0.06</f>
        <v>3.166666667</v>
      </c>
      <c r="AY448" s="12">
        <f t="shared" si="208"/>
        <v>0.4933962264</v>
      </c>
      <c r="AZ448" s="12">
        <f t="shared" ref="AZ448:AZ449" si="217">O448/1300</f>
        <v>0.03763076923</v>
      </c>
      <c r="BA448" s="12"/>
      <c r="BB448" s="28"/>
      <c r="BC448" s="28"/>
      <c r="BD448" s="28"/>
      <c r="BE448" s="28"/>
      <c r="BF448" s="28"/>
      <c r="BG448" s="28"/>
      <c r="BH448" s="28"/>
    </row>
    <row r="449" ht="12.75" customHeight="1">
      <c r="A449" s="21" t="s">
        <v>266</v>
      </c>
      <c r="B449" s="12" t="s">
        <v>270</v>
      </c>
      <c r="C449" s="22">
        <v>-15.2</v>
      </c>
      <c r="D449" s="34" t="s">
        <v>94</v>
      </c>
      <c r="E449" s="12" t="s">
        <v>95</v>
      </c>
      <c r="F449" s="22">
        <v>2850.0</v>
      </c>
      <c r="G449" s="23" t="s">
        <v>96</v>
      </c>
      <c r="H449" s="24">
        <v>6.48</v>
      </c>
      <c r="I449" s="24">
        <v>33.57</v>
      </c>
      <c r="J449" s="24">
        <v>0.78</v>
      </c>
      <c r="K449" s="24">
        <v>4.06</v>
      </c>
      <c r="L449" s="24">
        <v>2.07</v>
      </c>
      <c r="M449" s="24">
        <v>0.09</v>
      </c>
      <c r="N449" s="24">
        <v>2.93</v>
      </c>
      <c r="O449" s="24">
        <v>23.44</v>
      </c>
      <c r="P449" s="25"/>
      <c r="Q449" s="26"/>
      <c r="R449" s="22"/>
      <c r="S449" s="22"/>
      <c r="T449" s="22"/>
      <c r="U449" s="22"/>
      <c r="V449" s="22"/>
      <c r="W449" s="35">
        <v>2856.004</v>
      </c>
      <c r="X449" s="22">
        <v>53.733</v>
      </c>
      <c r="Y449" s="22">
        <v>31.886</v>
      </c>
      <c r="Z449" s="22">
        <v>0.24</v>
      </c>
      <c r="AA449" s="22">
        <v>24.98</v>
      </c>
      <c r="AB449" s="22">
        <v>0.084</v>
      </c>
      <c r="AC449" s="22">
        <v>2063.148</v>
      </c>
      <c r="AD449" s="22">
        <v>42.647</v>
      </c>
      <c r="AE449" s="22">
        <v>7.448</v>
      </c>
      <c r="AF449" s="22">
        <v>0.037</v>
      </c>
      <c r="AG449" s="27">
        <v>2071.292</v>
      </c>
      <c r="AH449" s="27">
        <v>50.88</v>
      </c>
      <c r="AI449" s="27">
        <v>44.1</v>
      </c>
      <c r="AJ449" s="27">
        <v>3.119</v>
      </c>
      <c r="AK449" s="27">
        <v>1956.03</v>
      </c>
      <c r="AL449" s="27">
        <v>46.718</v>
      </c>
      <c r="AM449" s="27">
        <v>2551.334</v>
      </c>
      <c r="AN449" s="27">
        <v>255.551</v>
      </c>
      <c r="AO449" s="27">
        <v>0.712</v>
      </c>
      <c r="AP449" s="27">
        <v>0.05</v>
      </c>
      <c r="AQ449" s="27">
        <v>1.054</v>
      </c>
      <c r="AR449" s="12"/>
      <c r="AS449" s="12">
        <f t="shared" si="214"/>
        <v>0.002571428571</v>
      </c>
      <c r="AT449" s="12">
        <f t="shared" si="215"/>
        <v>0.0008288888889</v>
      </c>
      <c r="AU449" s="12">
        <f t="shared" si="200"/>
        <v>0.0001520467836</v>
      </c>
      <c r="AV449" s="12">
        <f>K449/0.53</f>
        <v>7.660377358</v>
      </c>
      <c r="AW449" s="12">
        <f t="shared" si="201"/>
        <v>0.0002379310345</v>
      </c>
      <c r="AX449" s="12">
        <f t="shared" si="216"/>
        <v>1.5</v>
      </c>
      <c r="AY449" s="12">
        <f t="shared" si="208"/>
        <v>0.2764150943</v>
      </c>
      <c r="AZ449" s="12">
        <f t="shared" si="217"/>
        <v>0.01803076923</v>
      </c>
      <c r="BA449" s="12"/>
      <c r="BB449" s="28"/>
      <c r="BC449" s="28"/>
      <c r="BD449" s="28"/>
      <c r="BE449" s="28"/>
      <c r="BF449" s="28"/>
      <c r="BG449" s="28"/>
      <c r="BH449" s="28"/>
    </row>
    <row r="450" ht="12.75" customHeight="1">
      <c r="A450" s="21" t="s">
        <v>266</v>
      </c>
      <c r="B450" s="12" t="s">
        <v>246</v>
      </c>
      <c r="C450" s="12"/>
      <c r="D450" s="34" t="s">
        <v>94</v>
      </c>
      <c r="E450" s="12" t="s">
        <v>95</v>
      </c>
      <c r="F450" s="22">
        <v>2850.0</v>
      </c>
      <c r="G450" s="23" t="s">
        <v>65</v>
      </c>
      <c r="H450" s="24"/>
      <c r="I450" s="24"/>
      <c r="J450" s="24">
        <v>0.62</v>
      </c>
      <c r="K450" s="29"/>
      <c r="L450" s="24">
        <v>2.23</v>
      </c>
      <c r="M450" s="24"/>
      <c r="N450" s="24"/>
      <c r="O450" s="24"/>
      <c r="P450" s="25"/>
      <c r="Q450" s="26"/>
      <c r="R450" s="22"/>
      <c r="S450" s="22"/>
      <c r="T450" s="22"/>
      <c r="U450" s="22"/>
      <c r="V450" s="22"/>
      <c r="W450" s="35">
        <v>2856.004</v>
      </c>
      <c r="X450" s="22">
        <v>53.733</v>
      </c>
      <c r="Y450" s="22">
        <v>31.886</v>
      </c>
      <c r="Z450" s="22">
        <v>0.24</v>
      </c>
      <c r="AA450" s="22">
        <v>24.98</v>
      </c>
      <c r="AB450" s="22">
        <v>0.084</v>
      </c>
      <c r="AC450" s="22">
        <v>2063.148</v>
      </c>
      <c r="AD450" s="22">
        <v>42.647</v>
      </c>
      <c r="AE450" s="22">
        <v>7.448</v>
      </c>
      <c r="AF450" s="22">
        <v>0.037</v>
      </c>
      <c r="AG450" s="27">
        <v>2071.292</v>
      </c>
      <c r="AH450" s="27">
        <v>50.88</v>
      </c>
      <c r="AI450" s="27">
        <v>44.1</v>
      </c>
      <c r="AJ450" s="27">
        <v>3.119</v>
      </c>
      <c r="AK450" s="27">
        <v>1956.03</v>
      </c>
      <c r="AL450" s="27">
        <v>46.718</v>
      </c>
      <c r="AM450" s="27">
        <v>2551.334</v>
      </c>
      <c r="AN450" s="27">
        <v>255.551</v>
      </c>
      <c r="AO450" s="27">
        <v>0.712</v>
      </c>
      <c r="AP450" s="27">
        <v>0.05</v>
      </c>
      <c r="AQ450" s="27">
        <v>1.054</v>
      </c>
      <c r="AR450" s="12"/>
      <c r="AS450" s="12"/>
      <c r="AT450" s="12"/>
      <c r="AU450" s="12">
        <f t="shared" si="200"/>
        <v>0.0001208576998</v>
      </c>
      <c r="AV450" s="12"/>
      <c r="AW450" s="12">
        <f t="shared" si="201"/>
        <v>0.0002563218391</v>
      </c>
      <c r="AX450" s="12"/>
      <c r="AY450" s="12"/>
      <c r="AZ450" s="12"/>
      <c r="BA450" s="12"/>
      <c r="BB450" s="28"/>
      <c r="BC450" s="28"/>
      <c r="BD450" s="28"/>
      <c r="BE450" s="28"/>
      <c r="BF450" s="28"/>
      <c r="BG450" s="28"/>
      <c r="BH450" s="28"/>
    </row>
    <row r="451" ht="12.75" customHeight="1">
      <c r="A451" s="21" t="s">
        <v>266</v>
      </c>
      <c r="B451" s="12" t="s">
        <v>270</v>
      </c>
      <c r="C451" s="22">
        <v>-15.2</v>
      </c>
      <c r="D451" s="34" t="s">
        <v>94</v>
      </c>
      <c r="E451" s="12" t="s">
        <v>95</v>
      </c>
      <c r="F451" s="22">
        <v>2850.0</v>
      </c>
      <c r="G451" s="23" t="s">
        <v>65</v>
      </c>
      <c r="H451" s="24"/>
      <c r="I451" s="24"/>
      <c r="J451" s="24">
        <v>0.83</v>
      </c>
      <c r="K451" s="29"/>
      <c r="L451" s="24">
        <v>2.05</v>
      </c>
      <c r="M451" s="24"/>
      <c r="N451" s="24"/>
      <c r="O451" s="24"/>
      <c r="P451" s="25"/>
      <c r="Q451" s="26"/>
      <c r="R451" s="22"/>
      <c r="S451" s="22"/>
      <c r="T451" s="22"/>
      <c r="U451" s="22"/>
      <c r="V451" s="22"/>
      <c r="W451" s="35">
        <v>2856.004</v>
      </c>
      <c r="X451" s="22">
        <v>53.733</v>
      </c>
      <c r="Y451" s="22">
        <v>31.886</v>
      </c>
      <c r="Z451" s="22">
        <v>0.24</v>
      </c>
      <c r="AA451" s="22">
        <v>24.98</v>
      </c>
      <c r="AB451" s="22">
        <v>0.084</v>
      </c>
      <c r="AC451" s="22">
        <v>2063.148</v>
      </c>
      <c r="AD451" s="22">
        <v>42.647</v>
      </c>
      <c r="AE451" s="22">
        <v>7.448</v>
      </c>
      <c r="AF451" s="22">
        <v>0.037</v>
      </c>
      <c r="AG451" s="27">
        <v>2071.292</v>
      </c>
      <c r="AH451" s="27">
        <v>50.88</v>
      </c>
      <c r="AI451" s="27">
        <v>44.1</v>
      </c>
      <c r="AJ451" s="27">
        <v>3.119</v>
      </c>
      <c r="AK451" s="27">
        <v>1956.03</v>
      </c>
      <c r="AL451" s="27">
        <v>46.718</v>
      </c>
      <c r="AM451" s="27">
        <v>2551.334</v>
      </c>
      <c r="AN451" s="27">
        <v>255.551</v>
      </c>
      <c r="AO451" s="27">
        <v>0.712</v>
      </c>
      <c r="AP451" s="27">
        <v>0.05</v>
      </c>
      <c r="AQ451" s="27">
        <v>1.054</v>
      </c>
      <c r="AR451" s="12"/>
      <c r="AS451" s="12"/>
      <c r="AT451" s="12"/>
      <c r="AU451" s="12">
        <f t="shared" si="200"/>
        <v>0.0001617933723</v>
      </c>
      <c r="AV451" s="12"/>
      <c r="AW451" s="12">
        <f t="shared" si="201"/>
        <v>0.0002356321839</v>
      </c>
      <c r="AX451" s="12"/>
      <c r="AY451" s="12"/>
      <c r="AZ451" s="12"/>
      <c r="BA451" s="12"/>
      <c r="BB451" s="28"/>
      <c r="BC451" s="28"/>
      <c r="BD451" s="28"/>
      <c r="BE451" s="28"/>
      <c r="BF451" s="28"/>
      <c r="BG451" s="28"/>
      <c r="BH451" s="28"/>
    </row>
    <row r="452" ht="12.75" customHeight="1">
      <c r="A452" s="28"/>
      <c r="B452" s="28"/>
      <c r="C452" s="28"/>
      <c r="D452" s="28"/>
      <c r="E452" s="12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39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12"/>
      <c r="AX452" s="12"/>
      <c r="AY452" s="28"/>
      <c r="AZ452" s="28"/>
      <c r="BA452" s="12"/>
      <c r="BB452" s="28"/>
      <c r="BC452" s="28"/>
      <c r="BD452" s="28"/>
      <c r="BE452" s="28"/>
      <c r="BF452" s="28"/>
      <c r="BG452" s="28"/>
      <c r="BH452" s="28"/>
    </row>
    <row r="453" ht="12.75" customHeight="1">
      <c r="A453" s="28"/>
      <c r="B453" s="28"/>
      <c r="C453" s="28"/>
      <c r="D453" s="28"/>
      <c r="E453" s="12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39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12"/>
      <c r="AX453" s="12"/>
      <c r="AY453" s="28"/>
      <c r="AZ453" s="28"/>
      <c r="BA453" s="12"/>
      <c r="BB453" s="28"/>
      <c r="BC453" s="28"/>
      <c r="BD453" s="28"/>
      <c r="BE453" s="28"/>
      <c r="BF453" s="28"/>
      <c r="BG453" s="28"/>
      <c r="BH453" s="28"/>
    </row>
    <row r="454" ht="12.75" customHeight="1">
      <c r="A454" s="28"/>
      <c r="B454" s="28"/>
      <c r="C454" s="28"/>
      <c r="D454" s="28"/>
      <c r="E454" s="12"/>
      <c r="F454" s="28"/>
      <c r="G454" s="28"/>
      <c r="H454" s="28"/>
      <c r="I454" s="28"/>
      <c r="J454" s="28"/>
      <c r="K454" s="28"/>
      <c r="L454" s="28"/>
      <c r="M454" s="28"/>
      <c r="N454" s="28"/>
      <c r="O454" s="12"/>
      <c r="P454" s="28"/>
      <c r="Q454" s="39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12"/>
      <c r="AX454" s="12"/>
      <c r="AY454" s="28"/>
      <c r="AZ454" s="28"/>
      <c r="BA454" s="12"/>
      <c r="BB454" s="28"/>
      <c r="BC454" s="28"/>
      <c r="BD454" s="28"/>
      <c r="BE454" s="28"/>
      <c r="BF454" s="28"/>
      <c r="BG454" s="28"/>
      <c r="BH454" s="28"/>
    </row>
    <row r="455" ht="12.75" customHeight="1">
      <c r="A455" s="28"/>
      <c r="B455" s="28"/>
      <c r="C455" s="28"/>
      <c r="D455" s="28"/>
      <c r="E455" s="12"/>
      <c r="F455" s="28"/>
      <c r="G455" s="28"/>
      <c r="H455" s="28"/>
      <c r="I455" s="28"/>
      <c r="J455" s="28"/>
      <c r="K455" s="28"/>
      <c r="L455" s="28"/>
      <c r="M455" s="28"/>
      <c r="N455" s="28"/>
      <c r="O455" s="12"/>
      <c r="P455" s="28"/>
      <c r="Q455" s="39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12"/>
      <c r="AX455" s="12"/>
      <c r="AY455" s="28"/>
      <c r="AZ455" s="28"/>
      <c r="BA455" s="12"/>
      <c r="BB455" s="28"/>
      <c r="BC455" s="28"/>
      <c r="BD455" s="28"/>
      <c r="BE455" s="28"/>
      <c r="BF455" s="28"/>
      <c r="BG455" s="28"/>
      <c r="BH455" s="28"/>
    </row>
    <row r="456" ht="12.75" customHeight="1">
      <c r="A456" s="28"/>
      <c r="B456" s="28"/>
      <c r="C456" s="28"/>
      <c r="D456" s="28"/>
      <c r="E456" s="12"/>
      <c r="F456" s="28"/>
      <c r="G456" s="28"/>
      <c r="H456" s="28"/>
      <c r="I456" s="28"/>
      <c r="J456" s="28"/>
      <c r="K456" s="28"/>
      <c r="L456" s="28"/>
      <c r="M456" s="28"/>
      <c r="N456" s="28"/>
      <c r="O456" s="12"/>
      <c r="P456" s="28"/>
      <c r="Q456" s="39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12"/>
      <c r="AX456" s="12"/>
      <c r="AY456" s="28"/>
      <c r="AZ456" s="28"/>
      <c r="BA456" s="12"/>
      <c r="BB456" s="28"/>
      <c r="BC456" s="28"/>
      <c r="BD456" s="28"/>
      <c r="BE456" s="28"/>
      <c r="BF456" s="28"/>
      <c r="BG456" s="28"/>
      <c r="BH456" s="28"/>
    </row>
    <row r="457" ht="12.75" customHeight="1">
      <c r="A457" s="28"/>
      <c r="B457" s="28"/>
      <c r="C457" s="28"/>
      <c r="D457" s="28"/>
      <c r="E457" s="12"/>
      <c r="F457" s="28"/>
      <c r="G457" s="28"/>
      <c r="H457" s="28"/>
      <c r="I457" s="28"/>
      <c r="J457" s="28"/>
      <c r="K457" s="28"/>
      <c r="L457" s="28"/>
      <c r="M457" s="28"/>
      <c r="N457" s="28"/>
      <c r="O457" s="12"/>
      <c r="P457" s="28"/>
      <c r="Q457" s="39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12"/>
      <c r="AX457" s="12"/>
      <c r="AY457" s="28"/>
      <c r="AZ457" s="28"/>
      <c r="BA457" s="12"/>
      <c r="BB457" s="28"/>
      <c r="BC457" s="28"/>
      <c r="BD457" s="28"/>
      <c r="BE457" s="28"/>
      <c r="BF457" s="28"/>
      <c r="BG457" s="28"/>
      <c r="BH457" s="28"/>
    </row>
    <row r="458" ht="12.75" customHeight="1">
      <c r="A458" s="28"/>
      <c r="B458" s="28"/>
      <c r="C458" s="28"/>
      <c r="D458" s="28"/>
      <c r="E458" s="12"/>
      <c r="F458" s="28"/>
      <c r="G458" s="28"/>
      <c r="H458" s="28"/>
      <c r="I458" s="28"/>
      <c r="J458" s="28"/>
      <c r="K458" s="28"/>
      <c r="L458" s="28"/>
      <c r="M458" s="28"/>
      <c r="N458" s="28"/>
      <c r="O458" s="12"/>
      <c r="P458" s="28"/>
      <c r="Q458" s="39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12"/>
      <c r="AX458" s="12"/>
      <c r="AY458" s="28"/>
      <c r="AZ458" s="28"/>
      <c r="BA458" s="12"/>
      <c r="BB458" s="28"/>
      <c r="BC458" s="28"/>
      <c r="BD458" s="28"/>
      <c r="BE458" s="28"/>
      <c r="BF458" s="28"/>
      <c r="BG458" s="28"/>
      <c r="BH458" s="28"/>
    </row>
    <row r="459" ht="12.75" customHeight="1">
      <c r="A459" s="28"/>
      <c r="B459" s="28"/>
      <c r="C459" s="28"/>
      <c r="D459" s="28"/>
      <c r="E459" s="12"/>
      <c r="F459" s="28"/>
      <c r="G459" s="28"/>
      <c r="H459" s="28"/>
      <c r="I459" s="28"/>
      <c r="J459" s="28"/>
      <c r="K459" s="28"/>
      <c r="L459" s="28"/>
      <c r="M459" s="28"/>
      <c r="N459" s="28"/>
      <c r="O459" s="12"/>
      <c r="P459" s="28"/>
      <c r="Q459" s="39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12"/>
      <c r="AX459" s="12"/>
      <c r="AY459" s="28"/>
      <c r="AZ459" s="28"/>
      <c r="BA459" s="12"/>
      <c r="BB459" s="28"/>
      <c r="BC459" s="28"/>
      <c r="BD459" s="28"/>
      <c r="BE459" s="28"/>
      <c r="BF459" s="28"/>
      <c r="BG459" s="28"/>
      <c r="BH459" s="28"/>
    </row>
    <row r="460" ht="12.75" customHeight="1">
      <c r="A460" s="28"/>
      <c r="B460" s="28"/>
      <c r="C460" s="28"/>
      <c r="D460" s="28"/>
      <c r="E460" s="12"/>
      <c r="F460" s="28"/>
      <c r="G460" s="28"/>
      <c r="H460" s="28"/>
      <c r="I460" s="28"/>
      <c r="J460" s="28"/>
      <c r="K460" s="28"/>
      <c r="L460" s="28"/>
      <c r="M460" s="28"/>
      <c r="N460" s="28"/>
      <c r="O460" s="12"/>
      <c r="P460" s="28"/>
      <c r="Q460" s="39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12"/>
      <c r="AX460" s="12"/>
      <c r="AY460" s="28"/>
      <c r="AZ460" s="28"/>
      <c r="BA460" s="12"/>
      <c r="BB460" s="28"/>
      <c r="BC460" s="28"/>
      <c r="BD460" s="28"/>
      <c r="BE460" s="28"/>
      <c r="BF460" s="28"/>
      <c r="BG460" s="28"/>
      <c r="BH460" s="28"/>
    </row>
    <row r="461" ht="12.75" customHeight="1">
      <c r="A461" s="28"/>
      <c r="B461" s="28"/>
      <c r="C461" s="28"/>
      <c r="D461" s="28"/>
      <c r="E461" s="12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39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12"/>
      <c r="AX461" s="12"/>
      <c r="AY461" s="28"/>
      <c r="AZ461" s="28"/>
      <c r="BA461" s="12"/>
      <c r="BB461" s="28"/>
      <c r="BC461" s="28"/>
      <c r="BD461" s="28"/>
      <c r="BE461" s="28"/>
      <c r="BF461" s="28"/>
      <c r="BG461" s="28"/>
      <c r="BH461" s="28"/>
    </row>
    <row r="462" ht="12.75" customHeight="1">
      <c r="A462" s="28"/>
      <c r="B462" s="28"/>
      <c r="C462" s="28"/>
      <c r="D462" s="28"/>
      <c r="E462" s="12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39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12"/>
      <c r="AX462" s="28"/>
      <c r="AY462" s="28"/>
      <c r="AZ462" s="28"/>
      <c r="BA462" s="12"/>
      <c r="BB462" s="28"/>
      <c r="BC462" s="28"/>
      <c r="BD462" s="28"/>
      <c r="BE462" s="28"/>
      <c r="BF462" s="28"/>
      <c r="BG462" s="28"/>
      <c r="BH462" s="28"/>
    </row>
    <row r="463" ht="12.75" customHeight="1">
      <c r="A463" s="28"/>
      <c r="B463" s="28"/>
      <c r="C463" s="28"/>
      <c r="D463" s="28"/>
      <c r="E463" s="12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39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12"/>
      <c r="AX463" s="28"/>
      <c r="AY463" s="28"/>
      <c r="AZ463" s="28"/>
      <c r="BA463" s="12"/>
      <c r="BB463" s="28"/>
      <c r="BC463" s="28"/>
      <c r="BD463" s="28"/>
      <c r="BE463" s="28"/>
      <c r="BF463" s="28"/>
      <c r="BG463" s="28"/>
      <c r="BH463" s="28"/>
    </row>
    <row r="464" ht="12.75" customHeight="1">
      <c r="A464" s="28"/>
      <c r="B464" s="28"/>
      <c r="C464" s="28"/>
      <c r="D464" s="28"/>
      <c r="E464" s="12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39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12"/>
      <c r="AX464" s="28"/>
      <c r="AY464" s="28"/>
      <c r="AZ464" s="28"/>
      <c r="BA464" s="12"/>
      <c r="BB464" s="28"/>
      <c r="BC464" s="28"/>
      <c r="BD464" s="28"/>
      <c r="BE464" s="28"/>
      <c r="BF464" s="28"/>
      <c r="BG464" s="28"/>
      <c r="BH464" s="28"/>
    </row>
    <row r="465" ht="12.75" customHeight="1">
      <c r="A465" s="28"/>
      <c r="B465" s="28"/>
      <c r="C465" s="28"/>
      <c r="D465" s="28"/>
      <c r="E465" s="12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39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12"/>
      <c r="AX465" s="28"/>
      <c r="AY465" s="28"/>
      <c r="AZ465" s="28"/>
      <c r="BA465" s="12"/>
      <c r="BB465" s="28"/>
      <c r="BC465" s="28"/>
      <c r="BD465" s="28"/>
      <c r="BE465" s="28"/>
      <c r="BF465" s="28"/>
      <c r="BG465" s="28"/>
      <c r="BH465" s="28"/>
    </row>
    <row r="466" ht="12.75" customHeight="1">
      <c r="A466" s="28"/>
      <c r="B466" s="28"/>
      <c r="C466" s="28"/>
      <c r="D466" s="28"/>
      <c r="E466" s="12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39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12"/>
      <c r="AX466" s="28"/>
      <c r="AY466" s="28"/>
      <c r="AZ466" s="28"/>
      <c r="BA466" s="12"/>
      <c r="BB466" s="28"/>
      <c r="BC466" s="28"/>
      <c r="BD466" s="28"/>
      <c r="BE466" s="28"/>
      <c r="BF466" s="28"/>
      <c r="BG466" s="28"/>
      <c r="BH466" s="28"/>
    </row>
    <row r="467" ht="12.75" customHeight="1">
      <c r="A467" s="28"/>
      <c r="B467" s="28"/>
      <c r="C467" s="28"/>
      <c r="D467" s="28"/>
      <c r="E467" s="12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39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12"/>
      <c r="AX467" s="28"/>
      <c r="AY467" s="28"/>
      <c r="AZ467" s="28"/>
      <c r="BA467" s="12"/>
      <c r="BB467" s="28"/>
      <c r="BC467" s="28"/>
      <c r="BD467" s="28"/>
      <c r="BE467" s="28"/>
      <c r="BF467" s="28"/>
      <c r="BG467" s="28"/>
      <c r="BH467" s="28"/>
    </row>
    <row r="468" ht="12.75" customHeight="1">
      <c r="A468" s="28"/>
      <c r="B468" s="28"/>
      <c r="C468" s="28"/>
      <c r="D468" s="28"/>
      <c r="E468" s="12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39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12"/>
      <c r="AX468" s="28"/>
      <c r="AY468" s="28"/>
      <c r="AZ468" s="28"/>
      <c r="BA468" s="12"/>
      <c r="BB468" s="28"/>
      <c r="BC468" s="28"/>
      <c r="BD468" s="28"/>
      <c r="BE468" s="28"/>
      <c r="BF468" s="28"/>
      <c r="BG468" s="28"/>
      <c r="BH468" s="28"/>
    </row>
    <row r="469" ht="12.75" customHeight="1">
      <c r="A469" s="28"/>
      <c r="B469" s="28"/>
      <c r="C469" s="28"/>
      <c r="D469" s="28"/>
      <c r="E469" s="12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39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12"/>
      <c r="AX469" s="28"/>
      <c r="AY469" s="28"/>
      <c r="AZ469" s="28"/>
      <c r="BA469" s="12"/>
      <c r="BB469" s="28"/>
      <c r="BC469" s="28"/>
      <c r="BD469" s="28"/>
      <c r="BE469" s="28"/>
      <c r="BF469" s="28"/>
      <c r="BG469" s="28"/>
      <c r="BH469" s="28"/>
    </row>
    <row r="470" ht="12.75" customHeight="1">
      <c r="A470" s="28"/>
      <c r="B470" s="28"/>
      <c r="C470" s="28"/>
      <c r="D470" s="28"/>
      <c r="E470" s="12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39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12"/>
      <c r="AX470" s="28"/>
      <c r="AY470" s="28"/>
      <c r="AZ470" s="28"/>
      <c r="BA470" s="12"/>
      <c r="BB470" s="28"/>
      <c r="BC470" s="28"/>
      <c r="BD470" s="28"/>
      <c r="BE470" s="28"/>
      <c r="BF470" s="28"/>
      <c r="BG470" s="28"/>
      <c r="BH470" s="28"/>
    </row>
    <row r="471" ht="12.75" customHeight="1">
      <c r="A471" s="28"/>
      <c r="B471" s="28"/>
      <c r="C471" s="28"/>
      <c r="D471" s="28"/>
      <c r="E471" s="12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39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12"/>
      <c r="AX471" s="28"/>
      <c r="AY471" s="28"/>
      <c r="AZ471" s="28"/>
      <c r="BA471" s="12"/>
      <c r="BB471" s="28"/>
      <c r="BC471" s="28"/>
      <c r="BD471" s="28"/>
      <c r="BE471" s="28"/>
      <c r="BF471" s="28"/>
      <c r="BG471" s="28"/>
      <c r="BH471" s="28"/>
    </row>
    <row r="472" ht="12.75" customHeight="1">
      <c r="A472" s="28"/>
      <c r="B472" s="28"/>
      <c r="C472" s="28"/>
      <c r="D472" s="28"/>
      <c r="E472" s="12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39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12"/>
      <c r="AX472" s="28"/>
      <c r="AY472" s="28"/>
      <c r="AZ472" s="28"/>
      <c r="BA472" s="12"/>
      <c r="BB472" s="28"/>
      <c r="BC472" s="28"/>
      <c r="BD472" s="28"/>
      <c r="BE472" s="28"/>
      <c r="BF472" s="28"/>
      <c r="BG472" s="28"/>
      <c r="BH472" s="28"/>
    </row>
    <row r="473" ht="12.75" customHeight="1">
      <c r="A473" s="28"/>
      <c r="B473" s="28"/>
      <c r="C473" s="28"/>
      <c r="D473" s="28"/>
      <c r="E473" s="12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39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12"/>
      <c r="AX473" s="28"/>
      <c r="AY473" s="28"/>
      <c r="AZ473" s="28"/>
      <c r="BA473" s="12"/>
      <c r="BB473" s="28"/>
      <c r="BC473" s="28"/>
      <c r="BD473" s="28"/>
      <c r="BE473" s="28"/>
      <c r="BF473" s="28"/>
      <c r="BG473" s="28"/>
      <c r="BH473" s="28"/>
    </row>
    <row r="474" ht="12.75" customHeight="1">
      <c r="A474" s="28"/>
      <c r="B474" s="28"/>
      <c r="C474" s="28"/>
      <c r="D474" s="28"/>
      <c r="E474" s="12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39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12"/>
      <c r="AX474" s="28"/>
      <c r="AY474" s="28"/>
      <c r="AZ474" s="28"/>
      <c r="BA474" s="12"/>
      <c r="BB474" s="28"/>
      <c r="BC474" s="28"/>
      <c r="BD474" s="28"/>
      <c r="BE474" s="28"/>
      <c r="BF474" s="28"/>
      <c r="BG474" s="28"/>
      <c r="BH474" s="28"/>
    </row>
    <row r="475" ht="12.75" customHeight="1">
      <c r="A475" s="28"/>
      <c r="B475" s="28"/>
      <c r="C475" s="28"/>
      <c r="D475" s="28"/>
      <c r="E475" s="12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39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12"/>
      <c r="AX475" s="28"/>
      <c r="AY475" s="28"/>
      <c r="AZ475" s="28"/>
      <c r="BA475" s="12"/>
      <c r="BB475" s="28"/>
      <c r="BC475" s="28"/>
      <c r="BD475" s="28"/>
      <c r="BE475" s="28"/>
      <c r="BF475" s="28"/>
      <c r="BG475" s="28"/>
      <c r="BH475" s="28"/>
    </row>
    <row r="476" ht="12.75" customHeight="1">
      <c r="A476" s="28"/>
      <c r="B476" s="28"/>
      <c r="C476" s="28"/>
      <c r="D476" s="28"/>
      <c r="E476" s="12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39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12"/>
      <c r="AX476" s="28"/>
      <c r="AY476" s="28"/>
      <c r="AZ476" s="28"/>
      <c r="BA476" s="12"/>
      <c r="BB476" s="28"/>
      <c r="BC476" s="28"/>
      <c r="BD476" s="28"/>
      <c r="BE476" s="28"/>
      <c r="BF476" s="28"/>
      <c r="BG476" s="28"/>
      <c r="BH476" s="28"/>
    </row>
    <row r="477" ht="12.75" customHeight="1">
      <c r="A477" s="28"/>
      <c r="B477" s="28"/>
      <c r="C477" s="28"/>
      <c r="D477" s="28"/>
      <c r="E477" s="12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39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12"/>
      <c r="AX477" s="28"/>
      <c r="AY477" s="28"/>
      <c r="AZ477" s="28"/>
      <c r="BA477" s="12"/>
      <c r="BB477" s="28"/>
      <c r="BC477" s="28"/>
      <c r="BD477" s="28"/>
      <c r="BE477" s="28"/>
      <c r="BF477" s="28"/>
      <c r="BG477" s="28"/>
      <c r="BH477" s="28"/>
    </row>
    <row r="478" ht="12.75" customHeight="1">
      <c r="A478" s="28"/>
      <c r="B478" s="28"/>
      <c r="C478" s="28"/>
      <c r="D478" s="28"/>
      <c r="E478" s="12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39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12"/>
      <c r="AX478" s="28"/>
      <c r="AY478" s="28"/>
      <c r="AZ478" s="28"/>
      <c r="BA478" s="12"/>
      <c r="BB478" s="28"/>
      <c r="BC478" s="28"/>
      <c r="BD478" s="28"/>
      <c r="BE478" s="28"/>
      <c r="BF478" s="28"/>
      <c r="BG478" s="28"/>
      <c r="BH478" s="28"/>
    </row>
    <row r="479" ht="12.75" customHeight="1">
      <c r="A479" s="28"/>
      <c r="B479" s="28"/>
      <c r="C479" s="28"/>
      <c r="D479" s="28"/>
      <c r="E479" s="12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39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12"/>
      <c r="AX479" s="28"/>
      <c r="AY479" s="28"/>
      <c r="AZ479" s="28"/>
      <c r="BA479" s="12"/>
      <c r="BB479" s="28"/>
      <c r="BC479" s="28"/>
      <c r="BD479" s="28"/>
      <c r="BE479" s="28"/>
      <c r="BF479" s="28"/>
      <c r="BG479" s="28"/>
      <c r="BH479" s="28"/>
    </row>
    <row r="480" ht="12.75" customHeight="1">
      <c r="A480" s="28"/>
      <c r="B480" s="28"/>
      <c r="C480" s="28"/>
      <c r="D480" s="28"/>
      <c r="E480" s="12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39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12"/>
      <c r="AX480" s="28"/>
      <c r="AY480" s="28"/>
      <c r="AZ480" s="28"/>
      <c r="BA480" s="12"/>
      <c r="BB480" s="28"/>
      <c r="BC480" s="28"/>
      <c r="BD480" s="28"/>
      <c r="BE480" s="28"/>
      <c r="BF480" s="28"/>
      <c r="BG480" s="28"/>
      <c r="BH480" s="28"/>
    </row>
    <row r="481" ht="12.75" customHeight="1">
      <c r="A481" s="28"/>
      <c r="B481" s="28"/>
      <c r="C481" s="28"/>
      <c r="D481" s="28"/>
      <c r="E481" s="12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39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12"/>
      <c r="AX481" s="28"/>
      <c r="AY481" s="28"/>
      <c r="AZ481" s="28"/>
      <c r="BA481" s="12"/>
      <c r="BB481" s="28"/>
      <c r="BC481" s="28"/>
      <c r="BD481" s="28"/>
      <c r="BE481" s="28"/>
      <c r="BF481" s="28"/>
      <c r="BG481" s="28"/>
      <c r="BH481" s="28"/>
    </row>
    <row r="482" ht="12.75" customHeight="1">
      <c r="A482" s="28"/>
      <c r="B482" s="28"/>
      <c r="C482" s="28"/>
      <c r="D482" s="28"/>
      <c r="E482" s="12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39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12"/>
      <c r="AX482" s="28"/>
      <c r="AY482" s="28"/>
      <c r="AZ482" s="28"/>
      <c r="BA482" s="12"/>
      <c r="BB482" s="28"/>
      <c r="BC482" s="28"/>
      <c r="BD482" s="28"/>
      <c r="BE482" s="28"/>
      <c r="BF482" s="28"/>
      <c r="BG482" s="28"/>
      <c r="BH482" s="28"/>
    </row>
    <row r="483" ht="12.75" customHeight="1">
      <c r="A483" s="28"/>
      <c r="B483" s="28"/>
      <c r="C483" s="28"/>
      <c r="D483" s="28"/>
      <c r="E483" s="12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39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12"/>
      <c r="AX483" s="28"/>
      <c r="AY483" s="28"/>
      <c r="AZ483" s="28"/>
      <c r="BA483" s="12"/>
      <c r="BB483" s="28"/>
      <c r="BC483" s="28"/>
      <c r="BD483" s="28"/>
      <c r="BE483" s="28"/>
      <c r="BF483" s="28"/>
      <c r="BG483" s="28"/>
      <c r="BH483" s="28"/>
    </row>
    <row r="484" ht="12.75" customHeight="1">
      <c r="A484" s="28"/>
      <c r="B484" s="28"/>
      <c r="C484" s="28"/>
      <c r="D484" s="28"/>
      <c r="E484" s="12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39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12"/>
      <c r="AX484" s="28"/>
      <c r="AY484" s="28"/>
      <c r="AZ484" s="28"/>
      <c r="BA484" s="12"/>
      <c r="BB484" s="28"/>
      <c r="BC484" s="28"/>
      <c r="BD484" s="28"/>
      <c r="BE484" s="28"/>
      <c r="BF484" s="28"/>
      <c r="BG484" s="28"/>
      <c r="BH484" s="28"/>
    </row>
    <row r="485" ht="12.75" customHeight="1">
      <c r="A485" s="28"/>
      <c r="B485" s="28"/>
      <c r="C485" s="28"/>
      <c r="D485" s="28"/>
      <c r="E485" s="12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39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12"/>
      <c r="AX485" s="28"/>
      <c r="AY485" s="28"/>
      <c r="AZ485" s="28"/>
      <c r="BA485" s="12"/>
      <c r="BB485" s="28"/>
      <c r="BC485" s="28"/>
      <c r="BD485" s="28"/>
      <c r="BE485" s="28"/>
      <c r="BF485" s="28"/>
      <c r="BG485" s="28"/>
      <c r="BH485" s="28"/>
    </row>
    <row r="486" ht="12.75" customHeight="1">
      <c r="A486" s="28"/>
      <c r="B486" s="28"/>
      <c r="C486" s="28"/>
      <c r="D486" s="28"/>
      <c r="E486" s="12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39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12"/>
      <c r="AX486" s="28"/>
      <c r="AY486" s="28"/>
      <c r="AZ486" s="28"/>
      <c r="BA486" s="12"/>
      <c r="BB486" s="28"/>
      <c r="BC486" s="28"/>
      <c r="BD486" s="28"/>
      <c r="BE486" s="28"/>
      <c r="BF486" s="28"/>
      <c r="BG486" s="28"/>
      <c r="BH486" s="28"/>
    </row>
    <row r="487" ht="12.75" customHeight="1">
      <c r="A487" s="28"/>
      <c r="B487" s="28"/>
      <c r="C487" s="28"/>
      <c r="D487" s="28"/>
      <c r="E487" s="12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39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12"/>
      <c r="AX487" s="28"/>
      <c r="AY487" s="28"/>
      <c r="AZ487" s="28"/>
      <c r="BA487" s="12"/>
      <c r="BB487" s="28"/>
      <c r="BC487" s="28"/>
      <c r="BD487" s="28"/>
      <c r="BE487" s="28"/>
      <c r="BF487" s="28"/>
      <c r="BG487" s="28"/>
      <c r="BH487" s="28"/>
    </row>
    <row r="488" ht="12.75" customHeight="1">
      <c r="A488" s="28"/>
      <c r="B488" s="28"/>
      <c r="C488" s="28"/>
      <c r="D488" s="28"/>
      <c r="E488" s="12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39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12"/>
      <c r="AX488" s="28"/>
      <c r="AY488" s="28"/>
      <c r="AZ488" s="28"/>
      <c r="BA488" s="12"/>
      <c r="BB488" s="28"/>
      <c r="BC488" s="28"/>
      <c r="BD488" s="28"/>
      <c r="BE488" s="28"/>
      <c r="BF488" s="28"/>
      <c r="BG488" s="28"/>
      <c r="BH488" s="28"/>
    </row>
    <row r="489" ht="12.75" customHeight="1">
      <c r="A489" s="28"/>
      <c r="B489" s="28"/>
      <c r="C489" s="28"/>
      <c r="D489" s="28"/>
      <c r="E489" s="12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39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12"/>
      <c r="AX489" s="28"/>
      <c r="AY489" s="28"/>
      <c r="AZ489" s="28"/>
      <c r="BA489" s="12"/>
      <c r="BB489" s="28"/>
      <c r="BC489" s="28"/>
      <c r="BD489" s="28"/>
      <c r="BE489" s="28"/>
      <c r="BF489" s="28"/>
      <c r="BG489" s="28"/>
      <c r="BH489" s="28"/>
    </row>
    <row r="490" ht="12.75" customHeight="1">
      <c r="A490" s="28"/>
      <c r="B490" s="28"/>
      <c r="C490" s="28"/>
      <c r="D490" s="28"/>
      <c r="E490" s="12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39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12"/>
      <c r="AX490" s="28"/>
      <c r="AY490" s="28"/>
      <c r="AZ490" s="28"/>
      <c r="BA490" s="12"/>
      <c r="BB490" s="28"/>
      <c r="BC490" s="28"/>
      <c r="BD490" s="28"/>
      <c r="BE490" s="28"/>
      <c r="BF490" s="28"/>
      <c r="BG490" s="28"/>
      <c r="BH490" s="28"/>
    </row>
    <row r="491" ht="12.75" customHeight="1">
      <c r="A491" s="28"/>
      <c r="B491" s="28"/>
      <c r="C491" s="28"/>
      <c r="D491" s="28"/>
      <c r="E491" s="12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39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12"/>
      <c r="AX491" s="28"/>
      <c r="AY491" s="28"/>
      <c r="AZ491" s="28"/>
      <c r="BA491" s="12"/>
      <c r="BB491" s="28"/>
      <c r="BC491" s="28"/>
      <c r="BD491" s="28"/>
      <c r="BE491" s="28"/>
      <c r="BF491" s="28"/>
      <c r="BG491" s="28"/>
      <c r="BH491" s="28"/>
    </row>
  </sheetData>
  <mergeCells count="4">
    <mergeCell ref="Q2:V2"/>
    <mergeCell ref="W2:AF2"/>
    <mergeCell ref="AG2:AQ2"/>
    <mergeCell ref="AS2:BA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3.0" ySplit="2.0" topLeftCell="D3" activePane="bottomRight" state="frozen"/>
      <selection activeCell="D1" sqref="D1" pane="topRight"/>
      <selection activeCell="A3" sqref="A3" pane="bottomLeft"/>
      <selection activeCell="D3" sqref="D3" pane="bottomRight"/>
    </sheetView>
  </sheetViews>
  <sheetFormatPr customHeight="1" defaultColWidth="14.43" defaultRowHeight="15.0"/>
  <sheetData>
    <row r="1" ht="15.75" customHeight="1">
      <c r="A1" s="40" t="s">
        <v>0</v>
      </c>
      <c r="B1" s="40" t="s">
        <v>1</v>
      </c>
      <c r="C1" s="41" t="s">
        <v>2</v>
      </c>
      <c r="D1" s="42" t="s">
        <v>3</v>
      </c>
      <c r="E1" s="40" t="s">
        <v>5</v>
      </c>
      <c r="F1" s="43" t="s">
        <v>6</v>
      </c>
      <c r="G1" s="44" t="s">
        <v>271</v>
      </c>
      <c r="H1" s="44" t="s">
        <v>272</v>
      </c>
      <c r="I1" s="44" t="s">
        <v>273</v>
      </c>
      <c r="J1" s="44" t="s">
        <v>274</v>
      </c>
      <c r="K1" s="44" t="s">
        <v>275</v>
      </c>
      <c r="L1" s="44" t="s">
        <v>276</v>
      </c>
      <c r="M1" s="44" t="s">
        <v>277</v>
      </c>
      <c r="N1" s="44" t="s">
        <v>278</v>
      </c>
      <c r="O1" s="45" t="s">
        <v>279</v>
      </c>
      <c r="P1" s="42"/>
      <c r="Q1" s="42"/>
      <c r="R1" s="42"/>
      <c r="S1" s="42"/>
      <c r="T1" s="42"/>
      <c r="U1" s="42"/>
      <c r="V1" s="42" t="s">
        <v>280</v>
      </c>
      <c r="AF1" s="46" t="s">
        <v>281</v>
      </c>
      <c r="AG1" s="19"/>
      <c r="AH1" s="19"/>
      <c r="AI1" s="19"/>
      <c r="AJ1" s="19"/>
      <c r="AK1" s="19"/>
      <c r="AL1" s="19"/>
      <c r="AM1" s="19"/>
      <c r="AN1" s="19"/>
      <c r="AO1" s="19"/>
      <c r="AP1" s="47"/>
      <c r="AQ1" s="48"/>
      <c r="AR1" s="44" t="s">
        <v>41</v>
      </c>
      <c r="AS1" s="44" t="s">
        <v>42</v>
      </c>
      <c r="AT1" s="44" t="s">
        <v>43</v>
      </c>
      <c r="AU1" s="44" t="s">
        <v>44</v>
      </c>
      <c r="AV1" s="44" t="s">
        <v>45</v>
      </c>
      <c r="AW1" s="44" t="s">
        <v>46</v>
      </c>
      <c r="AX1" s="44" t="s">
        <v>47</v>
      </c>
      <c r="AY1" s="44" t="s">
        <v>48</v>
      </c>
      <c r="AZ1" s="40"/>
      <c r="BA1" s="40"/>
      <c r="BB1" s="40"/>
      <c r="BC1" s="40"/>
      <c r="BD1" s="40"/>
      <c r="BE1" s="40"/>
      <c r="BF1" s="40"/>
      <c r="BG1" s="48"/>
    </row>
    <row r="2" ht="15.75" customHeight="1">
      <c r="A2" s="40"/>
      <c r="B2" s="40"/>
      <c r="C2" s="40"/>
      <c r="D2" s="40"/>
      <c r="E2" s="40"/>
      <c r="F2" s="43"/>
      <c r="G2" s="44" t="s">
        <v>282</v>
      </c>
      <c r="H2" s="44" t="s">
        <v>282</v>
      </c>
      <c r="I2" s="44" t="s">
        <v>55</v>
      </c>
      <c r="J2" s="44" t="s">
        <v>282</v>
      </c>
      <c r="K2" s="44" t="s">
        <v>55</v>
      </c>
      <c r="L2" s="44" t="s">
        <v>282</v>
      </c>
      <c r="M2" s="44" t="s">
        <v>282</v>
      </c>
      <c r="N2" s="44" t="s">
        <v>56</v>
      </c>
      <c r="O2" s="45" t="s">
        <v>283</v>
      </c>
      <c r="P2" s="49" t="s">
        <v>16</v>
      </c>
      <c r="Q2" s="49" t="s">
        <v>17</v>
      </c>
      <c r="R2" s="49" t="s">
        <v>18</v>
      </c>
      <c r="S2" s="49" t="s">
        <v>19</v>
      </c>
      <c r="T2" s="49" t="s">
        <v>20</v>
      </c>
      <c r="U2" s="49" t="s">
        <v>21</v>
      </c>
      <c r="V2" s="50" t="s">
        <v>22</v>
      </c>
      <c r="W2" s="49" t="s">
        <v>284</v>
      </c>
      <c r="X2" s="49" t="s">
        <v>24</v>
      </c>
      <c r="Y2" s="49" t="s">
        <v>284</v>
      </c>
      <c r="Z2" s="49" t="s">
        <v>26</v>
      </c>
      <c r="AA2" s="49" t="s">
        <v>284</v>
      </c>
      <c r="AB2" s="49" t="s">
        <v>28</v>
      </c>
      <c r="AC2" s="49" t="s">
        <v>284</v>
      </c>
      <c r="AD2" s="49" t="s">
        <v>285</v>
      </c>
      <c r="AE2" s="49" t="s">
        <v>284</v>
      </c>
      <c r="AF2" s="51" t="s">
        <v>32</v>
      </c>
      <c r="AG2" s="51" t="s">
        <v>284</v>
      </c>
      <c r="AH2" s="51" t="s">
        <v>34</v>
      </c>
      <c r="AI2" s="51" t="s">
        <v>284</v>
      </c>
      <c r="AJ2" s="51" t="s">
        <v>36</v>
      </c>
      <c r="AK2" s="51" t="s">
        <v>284</v>
      </c>
      <c r="AL2" s="52" t="s">
        <v>22</v>
      </c>
      <c r="AM2" s="51" t="s">
        <v>284</v>
      </c>
      <c r="AN2" s="51" t="s">
        <v>38</v>
      </c>
      <c r="AO2" s="51" t="s">
        <v>284</v>
      </c>
      <c r="AP2" s="51" t="s">
        <v>40</v>
      </c>
      <c r="AQ2" s="48"/>
      <c r="AR2" s="44" t="s">
        <v>282</v>
      </c>
      <c r="AS2" s="44" t="s">
        <v>282</v>
      </c>
      <c r="AT2" s="44" t="s">
        <v>55</v>
      </c>
      <c r="AU2" s="44" t="s">
        <v>282</v>
      </c>
      <c r="AV2" s="44" t="s">
        <v>55</v>
      </c>
      <c r="AW2" s="44" t="s">
        <v>282</v>
      </c>
      <c r="AX2" s="44" t="s">
        <v>282</v>
      </c>
      <c r="AY2" s="44" t="s">
        <v>56</v>
      </c>
      <c r="AZ2" s="40"/>
      <c r="BA2" s="40"/>
      <c r="BB2" s="40"/>
      <c r="BC2" s="40"/>
      <c r="BD2" s="40"/>
      <c r="BE2" s="40"/>
      <c r="BF2" s="40"/>
      <c r="BG2" s="48"/>
    </row>
    <row r="3" ht="15.75" customHeight="1">
      <c r="A3" s="53" t="s">
        <v>286</v>
      </c>
      <c r="B3" s="53" t="s">
        <v>62</v>
      </c>
      <c r="C3" s="53"/>
      <c r="D3" s="48" t="s">
        <v>287</v>
      </c>
      <c r="E3" s="54">
        <v>400.0</v>
      </c>
      <c r="F3" s="55" t="s">
        <v>65</v>
      </c>
      <c r="G3" s="56"/>
      <c r="H3" s="56"/>
      <c r="I3" s="56">
        <v>103.924627</v>
      </c>
      <c r="J3" s="56">
        <v>924.644029</v>
      </c>
      <c r="K3" s="56">
        <v>6.446937</v>
      </c>
      <c r="L3" s="56"/>
      <c r="M3" s="56">
        <v>156.342913</v>
      </c>
      <c r="N3" s="56"/>
      <c r="O3" s="57">
        <v>21.4091506</v>
      </c>
      <c r="P3" s="54"/>
      <c r="Q3" s="54"/>
      <c r="R3" s="54"/>
      <c r="S3" s="54"/>
      <c r="T3" s="54"/>
      <c r="U3" s="54"/>
      <c r="V3" s="54">
        <v>409.254</v>
      </c>
      <c r="W3" s="54">
        <v>5.656</v>
      </c>
      <c r="X3" s="54">
        <v>31.957</v>
      </c>
      <c r="Y3" s="54">
        <v>0.169</v>
      </c>
      <c r="Z3" s="54">
        <v>24.92</v>
      </c>
      <c r="AA3" s="54">
        <v>0.179</v>
      </c>
      <c r="AB3" s="54">
        <v>1859.7</v>
      </c>
      <c r="AC3" s="54">
        <v>156.731</v>
      </c>
      <c r="AD3" s="54">
        <v>8.026</v>
      </c>
      <c r="AE3" s="54">
        <v>0.056</v>
      </c>
      <c r="AF3" s="58">
        <v>1678.199</v>
      </c>
      <c r="AG3" s="58">
        <v>139.635</v>
      </c>
      <c r="AH3" s="58">
        <v>131.97</v>
      </c>
      <c r="AI3" s="58">
        <v>23.42</v>
      </c>
      <c r="AJ3" s="58">
        <v>1531.533</v>
      </c>
      <c r="AK3" s="58">
        <v>115.296</v>
      </c>
      <c r="AL3" s="58">
        <v>526.104</v>
      </c>
      <c r="AM3" s="58">
        <v>63.195</v>
      </c>
      <c r="AN3" s="58">
        <v>2.131</v>
      </c>
      <c r="AO3" s="58">
        <v>0.38</v>
      </c>
      <c r="AP3" s="58">
        <v>3.154</v>
      </c>
      <c r="AQ3" s="48"/>
      <c r="AR3" s="53">
        <f>G3/'Table seawater composition'!C$7</f>
        <v>0</v>
      </c>
      <c r="AS3" s="53">
        <f>H3/'Table seawater composition'!C$6</f>
        <v>0</v>
      </c>
      <c r="AT3" s="53">
        <f>I3*1000/'Table seawater composition'!$C$4</f>
        <v>0.02025248424</v>
      </c>
      <c r="AU3" s="53">
        <f>J3/'Table seawater composition'!C$10</f>
        <v>1758.535959</v>
      </c>
      <c r="AV3" s="53">
        <f>K3*1000/'Table seawater composition'!$C$3</f>
        <v>0.7439330673</v>
      </c>
      <c r="AW3" s="53">
        <f>L3/'Table seawater composition'!C$8</f>
        <v>0</v>
      </c>
      <c r="AX3" s="53">
        <f>M3/'Table seawater composition'!$C$5</f>
        <v>14.73065795</v>
      </c>
      <c r="AY3" s="53">
        <f>N3/('Table seawater composition'!C$9*1000)</f>
        <v>0</v>
      </c>
      <c r="AZ3" s="53"/>
      <c r="BA3" s="53"/>
      <c r="BB3" s="53"/>
      <c r="BC3" s="53"/>
      <c r="BD3" s="53"/>
      <c r="BE3" s="53"/>
      <c r="BF3" s="53"/>
      <c r="BG3" s="48"/>
    </row>
    <row r="4" ht="15.75" customHeight="1">
      <c r="A4" s="53" t="s">
        <v>286</v>
      </c>
      <c r="B4" s="53" t="s">
        <v>66</v>
      </c>
      <c r="C4" s="53"/>
      <c r="D4" s="48" t="s">
        <v>287</v>
      </c>
      <c r="E4" s="54">
        <v>400.0</v>
      </c>
      <c r="F4" s="55" t="s">
        <v>65</v>
      </c>
      <c r="G4" s="56"/>
      <c r="H4" s="56"/>
      <c r="I4" s="56">
        <v>85.8899262</v>
      </c>
      <c r="J4" s="56">
        <v>569.174905</v>
      </c>
      <c r="K4" s="56">
        <v>6.43182226</v>
      </c>
      <c r="L4" s="56"/>
      <c r="M4" s="56">
        <v>149.684739</v>
      </c>
      <c r="N4" s="56"/>
      <c r="O4" s="57">
        <v>51.5521793</v>
      </c>
      <c r="P4" s="54"/>
      <c r="Q4" s="54"/>
      <c r="R4" s="54"/>
      <c r="S4" s="54"/>
      <c r="T4" s="54"/>
      <c r="U4" s="54"/>
      <c r="V4" s="54">
        <v>409.254</v>
      </c>
      <c r="W4" s="54">
        <v>5.656</v>
      </c>
      <c r="X4" s="54">
        <v>31.957</v>
      </c>
      <c r="Y4" s="54">
        <v>0.169</v>
      </c>
      <c r="Z4" s="54">
        <v>24.92</v>
      </c>
      <c r="AA4" s="54">
        <v>0.179</v>
      </c>
      <c r="AB4" s="54">
        <v>1859.7</v>
      </c>
      <c r="AC4" s="54">
        <v>156.731</v>
      </c>
      <c r="AD4" s="54">
        <v>8.026</v>
      </c>
      <c r="AE4" s="54">
        <v>0.056</v>
      </c>
      <c r="AF4" s="58">
        <v>1678.199</v>
      </c>
      <c r="AG4" s="58">
        <v>139.635</v>
      </c>
      <c r="AH4" s="58">
        <v>131.97</v>
      </c>
      <c r="AI4" s="58">
        <v>23.42</v>
      </c>
      <c r="AJ4" s="58">
        <v>1531.533</v>
      </c>
      <c r="AK4" s="58">
        <v>115.296</v>
      </c>
      <c r="AL4" s="58">
        <v>526.104</v>
      </c>
      <c r="AM4" s="58">
        <v>63.195</v>
      </c>
      <c r="AN4" s="58">
        <v>2.131</v>
      </c>
      <c r="AO4" s="58">
        <v>0.38</v>
      </c>
      <c r="AP4" s="58">
        <v>3.154</v>
      </c>
      <c r="AQ4" s="48"/>
      <c r="AR4" s="53">
        <f>G4/'Table seawater composition'!C$7</f>
        <v>0</v>
      </c>
      <c r="AS4" s="53">
        <f>H4/'Table seawater composition'!C$6</f>
        <v>0</v>
      </c>
      <c r="AT4" s="53">
        <f>I4*1000/'Table seawater composition'!$C$4</f>
        <v>0.01673794197</v>
      </c>
      <c r="AU4" s="53">
        <f>J4/'Table seawater composition'!C$10</f>
        <v>1082.486347</v>
      </c>
      <c r="AV4" s="53">
        <f>K4*1000/'Table seawater composition'!$C$3</f>
        <v>0.7421889282</v>
      </c>
      <c r="AW4" s="53">
        <f>L4/'Table seawater composition'!C$8</f>
        <v>0</v>
      </c>
      <c r="AX4" s="53">
        <f>M4/'Table seawater composition'!$C$5</f>
        <v>14.10332357</v>
      </c>
      <c r="AY4" s="53">
        <f>N4/('Table seawater composition'!C$9*1000)</f>
        <v>0</v>
      </c>
      <c r="AZ4" s="53"/>
      <c r="BA4" s="53"/>
      <c r="BB4" s="53"/>
      <c r="BC4" s="53"/>
      <c r="BD4" s="53"/>
      <c r="BE4" s="53"/>
      <c r="BF4" s="53"/>
      <c r="BG4" s="48"/>
    </row>
    <row r="5" ht="15.75" customHeight="1">
      <c r="A5" s="53" t="s">
        <v>286</v>
      </c>
      <c r="B5" s="53" t="s">
        <v>67</v>
      </c>
      <c r="C5" s="54">
        <v>252.7</v>
      </c>
      <c r="D5" s="48" t="s">
        <v>287</v>
      </c>
      <c r="E5" s="54">
        <v>400.0</v>
      </c>
      <c r="F5" s="55" t="s">
        <v>65</v>
      </c>
      <c r="G5" s="56"/>
      <c r="H5" s="56"/>
      <c r="I5" s="56">
        <v>73.5701851</v>
      </c>
      <c r="J5" s="56">
        <v>993.40262</v>
      </c>
      <c r="K5" s="56">
        <v>5.77907415</v>
      </c>
      <c r="L5" s="56"/>
      <c r="M5" s="56">
        <v>174.11544</v>
      </c>
      <c r="N5" s="56"/>
      <c r="O5" s="57">
        <v>67.0261231</v>
      </c>
      <c r="P5" s="54"/>
      <c r="Q5" s="54"/>
      <c r="R5" s="54"/>
      <c r="S5" s="54"/>
      <c r="T5" s="54"/>
      <c r="U5" s="54"/>
      <c r="V5" s="54">
        <v>409.254</v>
      </c>
      <c r="W5" s="54">
        <v>5.656</v>
      </c>
      <c r="X5" s="54">
        <v>31.957</v>
      </c>
      <c r="Y5" s="54">
        <v>0.169</v>
      </c>
      <c r="Z5" s="54">
        <v>24.92</v>
      </c>
      <c r="AA5" s="54">
        <v>0.179</v>
      </c>
      <c r="AB5" s="54">
        <v>1859.7</v>
      </c>
      <c r="AC5" s="54">
        <v>156.731</v>
      </c>
      <c r="AD5" s="54">
        <v>8.026</v>
      </c>
      <c r="AE5" s="54">
        <v>0.056</v>
      </c>
      <c r="AF5" s="58">
        <v>1678.199</v>
      </c>
      <c r="AG5" s="58">
        <v>139.635</v>
      </c>
      <c r="AH5" s="58">
        <v>131.97</v>
      </c>
      <c r="AI5" s="58">
        <v>23.42</v>
      </c>
      <c r="AJ5" s="58">
        <v>1531.533</v>
      </c>
      <c r="AK5" s="58">
        <v>115.296</v>
      </c>
      <c r="AL5" s="58">
        <v>526.104</v>
      </c>
      <c r="AM5" s="58">
        <v>63.195</v>
      </c>
      <c r="AN5" s="58">
        <v>2.131</v>
      </c>
      <c r="AO5" s="58">
        <v>0.38</v>
      </c>
      <c r="AP5" s="58">
        <v>3.154</v>
      </c>
      <c r="AQ5" s="48"/>
      <c r="AR5" s="53">
        <f>G5/'Table seawater composition'!C$7</f>
        <v>0</v>
      </c>
      <c r="AS5" s="53">
        <f>H5/'Table seawater composition'!C$6</f>
        <v>0</v>
      </c>
      <c r="AT5" s="53">
        <f>I5*1000/'Table seawater composition'!$C$4</f>
        <v>0.01433711197</v>
      </c>
      <c r="AU5" s="53">
        <f>J5/'Table seawater composition'!C$10</f>
        <v>1889.304612</v>
      </c>
      <c r="AV5" s="53">
        <f>K5*1000/'Table seawater composition'!$C$3</f>
        <v>0.6668661969</v>
      </c>
      <c r="AW5" s="53">
        <f>L5/'Table seawater composition'!C$8</f>
        <v>0</v>
      </c>
      <c r="AX5" s="53">
        <f>M5/'Table seawater composition'!$C$5</f>
        <v>16.4051887</v>
      </c>
      <c r="AY5" s="53">
        <f>N5/('Table seawater composition'!C$9*1000)</f>
        <v>0</v>
      </c>
      <c r="AZ5" s="53"/>
      <c r="BA5" s="53"/>
      <c r="BB5" s="53"/>
      <c r="BC5" s="53"/>
      <c r="BD5" s="53"/>
      <c r="BE5" s="53"/>
      <c r="BF5" s="53"/>
      <c r="BG5" s="48"/>
    </row>
    <row r="6" ht="15.75" customHeight="1">
      <c r="A6" s="59" t="s">
        <v>286</v>
      </c>
      <c r="B6" s="59" t="s">
        <v>68</v>
      </c>
      <c r="C6" s="59"/>
      <c r="D6" s="48" t="s">
        <v>287</v>
      </c>
      <c r="E6" s="60">
        <v>600.0</v>
      </c>
      <c r="F6" s="61" t="s">
        <v>65</v>
      </c>
      <c r="G6" s="62"/>
      <c r="H6" s="62"/>
      <c r="I6" s="62">
        <v>46.9050562</v>
      </c>
      <c r="J6" s="62">
        <v>593.978726</v>
      </c>
      <c r="K6" s="62">
        <v>4.41033456</v>
      </c>
      <c r="L6" s="62"/>
      <c r="M6" s="62">
        <v>4683.51543</v>
      </c>
      <c r="N6" s="62"/>
      <c r="O6" s="63">
        <v>26.5149338</v>
      </c>
      <c r="P6" s="60"/>
      <c r="Q6" s="60"/>
      <c r="R6" s="60"/>
      <c r="S6" s="60"/>
      <c r="T6" s="60"/>
      <c r="U6" s="60"/>
      <c r="V6" s="60">
        <v>605.668</v>
      </c>
      <c r="W6" s="60">
        <v>7.259</v>
      </c>
      <c r="X6" s="60">
        <v>31.776</v>
      </c>
      <c r="Y6" s="60">
        <v>0.148</v>
      </c>
      <c r="Z6" s="60">
        <v>25.0</v>
      </c>
      <c r="AA6" s="60">
        <v>0.141</v>
      </c>
      <c r="AB6" s="60">
        <v>1848.866</v>
      </c>
      <c r="AC6" s="60">
        <v>130.978</v>
      </c>
      <c r="AD6" s="60">
        <v>7.853</v>
      </c>
      <c r="AE6" s="60">
        <v>0.096</v>
      </c>
      <c r="AF6" s="64">
        <v>1732.449</v>
      </c>
      <c r="AG6" s="64">
        <v>119.265</v>
      </c>
      <c r="AH6" s="64">
        <v>94.401</v>
      </c>
      <c r="AI6" s="64">
        <v>24.063</v>
      </c>
      <c r="AJ6" s="64">
        <v>1614.648</v>
      </c>
      <c r="AK6" s="64">
        <v>88.247</v>
      </c>
      <c r="AL6" s="64">
        <v>839.087</v>
      </c>
      <c r="AM6" s="64">
        <v>171.267</v>
      </c>
      <c r="AN6" s="64">
        <v>1.526</v>
      </c>
      <c r="AO6" s="64">
        <v>0.388</v>
      </c>
      <c r="AP6" s="64">
        <v>2.259</v>
      </c>
      <c r="AQ6" s="48"/>
      <c r="AR6" s="53">
        <f>G6/'Table seawater composition'!C$7</f>
        <v>0</v>
      </c>
      <c r="AS6" s="53">
        <f>H6/'Table seawater composition'!C$6</f>
        <v>0</v>
      </c>
      <c r="AT6" s="53">
        <f>I6*1000/'Table seawater composition'!$C$4</f>
        <v>0.009140700705</v>
      </c>
      <c r="AU6" s="53">
        <f>J6/'Table seawater composition'!C$10</f>
        <v>1129.65954</v>
      </c>
      <c r="AV6" s="53">
        <f>K6*1000/'Table seawater composition'!$C$3</f>
        <v>0.5089228756</v>
      </c>
      <c r="AW6" s="53">
        <f>L6/'Table seawater composition'!C$8</f>
        <v>0</v>
      </c>
      <c r="AX6" s="53">
        <f>M6/'Table seawater composition'!$C$5</f>
        <v>441.2816832</v>
      </c>
      <c r="AY6" s="53">
        <f>N6/('Table seawater composition'!C$9*1000)</f>
        <v>0</v>
      </c>
      <c r="AZ6" s="53"/>
      <c r="BA6" s="53"/>
      <c r="BB6" s="53"/>
      <c r="BC6" s="53"/>
      <c r="BD6" s="53"/>
      <c r="BE6" s="53"/>
      <c r="BF6" s="53"/>
      <c r="BG6" s="48"/>
    </row>
    <row r="7" ht="15.75" customHeight="1">
      <c r="A7" s="59" t="s">
        <v>286</v>
      </c>
      <c r="B7" s="59" t="s">
        <v>69</v>
      </c>
      <c r="C7" s="59"/>
      <c r="D7" s="48" t="s">
        <v>287</v>
      </c>
      <c r="E7" s="60">
        <v>600.0</v>
      </c>
      <c r="F7" s="61" t="s">
        <v>65</v>
      </c>
      <c r="G7" s="62"/>
      <c r="H7" s="62"/>
      <c r="I7" s="62">
        <v>35.8552903</v>
      </c>
      <c r="J7" s="62">
        <v>919.017326</v>
      </c>
      <c r="K7" s="62">
        <v>3.63189593</v>
      </c>
      <c r="L7" s="62"/>
      <c r="M7" s="62">
        <v>5290.98616</v>
      </c>
      <c r="N7" s="62"/>
      <c r="O7" s="63">
        <v>16.9642357</v>
      </c>
      <c r="P7" s="60"/>
      <c r="Q7" s="60"/>
      <c r="R7" s="60"/>
      <c r="S7" s="60"/>
      <c r="T7" s="60"/>
      <c r="U7" s="60"/>
      <c r="V7" s="60">
        <v>605.668</v>
      </c>
      <c r="W7" s="60">
        <v>7.259</v>
      </c>
      <c r="X7" s="60">
        <v>31.776</v>
      </c>
      <c r="Y7" s="60">
        <v>0.148</v>
      </c>
      <c r="Z7" s="60">
        <v>25.0</v>
      </c>
      <c r="AA7" s="60">
        <v>0.141</v>
      </c>
      <c r="AB7" s="60">
        <v>1848.866</v>
      </c>
      <c r="AC7" s="60">
        <v>130.978</v>
      </c>
      <c r="AD7" s="60">
        <v>7.853</v>
      </c>
      <c r="AE7" s="60">
        <v>0.096</v>
      </c>
      <c r="AF7" s="64">
        <v>1732.449</v>
      </c>
      <c r="AG7" s="64">
        <v>119.265</v>
      </c>
      <c r="AH7" s="64">
        <v>94.401</v>
      </c>
      <c r="AI7" s="64">
        <v>24.063</v>
      </c>
      <c r="AJ7" s="64">
        <v>1614.648</v>
      </c>
      <c r="AK7" s="64">
        <v>88.247</v>
      </c>
      <c r="AL7" s="64">
        <v>839.087</v>
      </c>
      <c r="AM7" s="64">
        <v>171.267</v>
      </c>
      <c r="AN7" s="64">
        <v>1.526</v>
      </c>
      <c r="AO7" s="64">
        <v>0.388</v>
      </c>
      <c r="AP7" s="64">
        <v>2.259</v>
      </c>
      <c r="AQ7" s="48"/>
      <c r="AR7" s="53">
        <f>G7/'Table seawater composition'!C$7</f>
        <v>0</v>
      </c>
      <c r="AS7" s="53">
        <f>H7/'Table seawater composition'!C$6</f>
        <v>0</v>
      </c>
      <c r="AT7" s="53">
        <f>I7*1000/'Table seawater composition'!$C$4</f>
        <v>0.006987359229</v>
      </c>
      <c r="AU7" s="53">
        <f>J7/'Table seawater composition'!C$10</f>
        <v>1747.834803</v>
      </c>
      <c r="AV7" s="53">
        <f>K7*1000/'Table seawater composition'!$C$3</f>
        <v>0.4190963056</v>
      </c>
      <c r="AW7" s="53">
        <f>L7/'Table seawater composition'!C$8</f>
        <v>0</v>
      </c>
      <c r="AX7" s="53">
        <f>M7/'Table seawater composition'!$C$5</f>
        <v>498.5176868</v>
      </c>
      <c r="AY7" s="53">
        <f>N7/('Table seawater composition'!C$9*1000)</f>
        <v>0</v>
      </c>
      <c r="AZ7" s="53"/>
      <c r="BA7" s="53"/>
      <c r="BB7" s="53"/>
      <c r="BC7" s="53"/>
      <c r="BD7" s="53"/>
      <c r="BE7" s="53"/>
      <c r="BF7" s="53"/>
      <c r="BG7" s="48"/>
    </row>
    <row r="8" ht="15.75" customHeight="1">
      <c r="A8" s="59" t="s">
        <v>286</v>
      </c>
      <c r="B8" s="59" t="s">
        <v>70</v>
      </c>
      <c r="C8" s="59"/>
      <c r="D8" s="48" t="s">
        <v>287</v>
      </c>
      <c r="E8" s="60">
        <v>600.0</v>
      </c>
      <c r="F8" s="61" t="s">
        <v>65</v>
      </c>
      <c r="G8" s="62"/>
      <c r="H8" s="62"/>
      <c r="I8" s="62">
        <v>59.2806088</v>
      </c>
      <c r="J8" s="62">
        <v>1400.16881</v>
      </c>
      <c r="K8" s="62">
        <v>4.63926156</v>
      </c>
      <c r="L8" s="62"/>
      <c r="M8" s="62">
        <v>4396.31354</v>
      </c>
      <c r="N8" s="62"/>
      <c r="O8" s="63">
        <v>38.0832129</v>
      </c>
      <c r="P8" s="60"/>
      <c r="Q8" s="60"/>
      <c r="R8" s="60"/>
      <c r="S8" s="60"/>
      <c r="T8" s="60"/>
      <c r="U8" s="60"/>
      <c r="V8" s="60">
        <v>605.668</v>
      </c>
      <c r="W8" s="60">
        <v>7.259</v>
      </c>
      <c r="X8" s="60">
        <v>31.776</v>
      </c>
      <c r="Y8" s="60">
        <v>0.148</v>
      </c>
      <c r="Z8" s="60">
        <v>25.0</v>
      </c>
      <c r="AA8" s="60">
        <v>0.141</v>
      </c>
      <c r="AB8" s="60">
        <v>1848.866</v>
      </c>
      <c r="AC8" s="60">
        <v>130.978</v>
      </c>
      <c r="AD8" s="60">
        <v>7.853</v>
      </c>
      <c r="AE8" s="60">
        <v>0.096</v>
      </c>
      <c r="AF8" s="64">
        <v>1732.449</v>
      </c>
      <c r="AG8" s="64">
        <v>119.265</v>
      </c>
      <c r="AH8" s="64">
        <v>94.401</v>
      </c>
      <c r="AI8" s="64">
        <v>24.063</v>
      </c>
      <c r="AJ8" s="64">
        <v>1614.648</v>
      </c>
      <c r="AK8" s="64">
        <v>88.247</v>
      </c>
      <c r="AL8" s="64">
        <v>839.087</v>
      </c>
      <c r="AM8" s="64">
        <v>171.267</v>
      </c>
      <c r="AN8" s="64">
        <v>1.526</v>
      </c>
      <c r="AO8" s="64">
        <v>0.388</v>
      </c>
      <c r="AP8" s="64">
        <v>2.259</v>
      </c>
      <c r="AQ8" s="48"/>
      <c r="AR8" s="53">
        <f>G8/'Table seawater composition'!C$7</f>
        <v>0</v>
      </c>
      <c r="AS8" s="53">
        <f>H8/'Table seawater composition'!C$6</f>
        <v>0</v>
      </c>
      <c r="AT8" s="53">
        <f>I8*1000/'Table seawater composition'!$C$4</f>
        <v>0.01155240707</v>
      </c>
      <c r="AU8" s="53">
        <f>J8/'Table seawater composition'!C$10</f>
        <v>2662.913644</v>
      </c>
      <c r="AV8" s="53">
        <f>K8*1000/'Table seawater composition'!$C$3</f>
        <v>0.5353395081</v>
      </c>
      <c r="AW8" s="53">
        <f>L8/'Table seawater composition'!C$8</f>
        <v>0</v>
      </c>
      <c r="AX8" s="53">
        <f>M8/'Table seawater composition'!$C$5</f>
        <v>414.2214684</v>
      </c>
      <c r="AY8" s="53">
        <f>N8/('Table seawater composition'!C$9*1000)</f>
        <v>0</v>
      </c>
      <c r="AZ8" s="53"/>
      <c r="BA8" s="53"/>
      <c r="BB8" s="53"/>
      <c r="BC8" s="53"/>
      <c r="BD8" s="53"/>
      <c r="BE8" s="53"/>
      <c r="BF8" s="53"/>
      <c r="BG8" s="48"/>
    </row>
    <row r="9" ht="15.75" customHeight="1">
      <c r="A9" s="65" t="s">
        <v>286</v>
      </c>
      <c r="B9" s="65" t="s">
        <v>71</v>
      </c>
      <c r="C9" s="65"/>
      <c r="D9" s="48" t="s">
        <v>287</v>
      </c>
      <c r="E9" s="66">
        <v>900.0</v>
      </c>
      <c r="F9" s="67" t="s">
        <v>65</v>
      </c>
      <c r="G9" s="68"/>
      <c r="H9" s="68"/>
      <c r="I9" s="68">
        <v>92.847969</v>
      </c>
      <c r="J9" s="68">
        <v>1058.38027</v>
      </c>
      <c r="K9" s="68">
        <v>5.79773267</v>
      </c>
      <c r="L9" s="68"/>
      <c r="M9" s="68">
        <v>179.563656</v>
      </c>
      <c r="N9" s="68"/>
      <c r="O9" s="69">
        <v>47.7614794</v>
      </c>
      <c r="P9" s="66"/>
      <c r="Q9" s="66"/>
      <c r="R9" s="66"/>
      <c r="S9" s="66"/>
      <c r="T9" s="66"/>
      <c r="U9" s="66"/>
      <c r="V9" s="66">
        <v>902.99</v>
      </c>
      <c r="W9" s="66">
        <v>11.736</v>
      </c>
      <c r="X9" s="66">
        <v>32.056</v>
      </c>
      <c r="Y9" s="66">
        <v>0.969</v>
      </c>
      <c r="Z9" s="66">
        <v>24.96</v>
      </c>
      <c r="AA9" s="66">
        <v>0.152</v>
      </c>
      <c r="AB9" s="66">
        <v>1816.838</v>
      </c>
      <c r="AC9" s="66">
        <v>161.943</v>
      </c>
      <c r="AD9" s="66">
        <v>7.718</v>
      </c>
      <c r="AE9" s="66">
        <v>0.057</v>
      </c>
      <c r="AF9" s="70">
        <v>1744.118</v>
      </c>
      <c r="AG9" s="70">
        <v>154.982</v>
      </c>
      <c r="AH9" s="70">
        <v>70.193</v>
      </c>
      <c r="AI9" s="70">
        <v>15.75</v>
      </c>
      <c r="AJ9" s="70">
        <v>1641.947</v>
      </c>
      <c r="AK9" s="70">
        <v>133.578</v>
      </c>
      <c r="AL9" s="70">
        <v>1146.209</v>
      </c>
      <c r="AM9" s="70">
        <v>124.218</v>
      </c>
      <c r="AN9" s="70">
        <v>1.132</v>
      </c>
      <c r="AO9" s="70">
        <v>0.247</v>
      </c>
      <c r="AP9" s="70">
        <v>1.675</v>
      </c>
      <c r="AQ9" s="48"/>
      <c r="AR9" s="53">
        <f>G9/'Table seawater composition'!C$7</f>
        <v>0</v>
      </c>
      <c r="AS9" s="53">
        <f>H9/'Table seawater composition'!C$6</f>
        <v>0</v>
      </c>
      <c r="AT9" s="53">
        <f>I9*1000/'Table seawater composition'!$C$4</f>
        <v>0.01809390212</v>
      </c>
      <c r="AU9" s="53">
        <f>J9/'Table seawater composition'!C$10</f>
        <v>2012.882476</v>
      </c>
      <c r="AV9" s="53">
        <f>K9*1000/'Table seawater composition'!$C$3</f>
        <v>0.6690192643</v>
      </c>
      <c r="AW9" s="53">
        <f>L9/'Table seawater composition'!C$8</f>
        <v>0</v>
      </c>
      <c r="AX9" s="53">
        <f>M9/'Table seawater composition'!$C$5</f>
        <v>16.91852062</v>
      </c>
      <c r="AY9" s="53">
        <f>N9/('Table seawater composition'!C$9*1000)</f>
        <v>0</v>
      </c>
      <c r="AZ9" s="53"/>
      <c r="BA9" s="53"/>
      <c r="BB9" s="53"/>
      <c r="BC9" s="53"/>
      <c r="BD9" s="53"/>
      <c r="BE9" s="53"/>
      <c r="BF9" s="53"/>
      <c r="BG9" s="48"/>
    </row>
    <row r="10" ht="15.75" customHeight="1">
      <c r="A10" s="65" t="s">
        <v>286</v>
      </c>
      <c r="B10" s="65" t="s">
        <v>72</v>
      </c>
      <c r="C10" s="65"/>
      <c r="D10" s="48" t="s">
        <v>287</v>
      </c>
      <c r="E10" s="66">
        <v>900.0</v>
      </c>
      <c r="F10" s="67" t="s">
        <v>65</v>
      </c>
      <c r="G10" s="68"/>
      <c r="H10" s="68"/>
      <c r="I10" s="68">
        <v>107.123093</v>
      </c>
      <c r="J10" s="68">
        <v>368.698024</v>
      </c>
      <c r="K10" s="68">
        <v>6.25391634</v>
      </c>
      <c r="L10" s="68"/>
      <c r="M10" s="68">
        <v>154.800357</v>
      </c>
      <c r="N10" s="68"/>
      <c r="O10" s="69">
        <v>22.5449583</v>
      </c>
      <c r="P10" s="66"/>
      <c r="Q10" s="66"/>
      <c r="R10" s="66"/>
      <c r="S10" s="66"/>
      <c r="T10" s="66"/>
      <c r="U10" s="66"/>
      <c r="V10" s="66">
        <v>902.99</v>
      </c>
      <c r="W10" s="66">
        <v>11.736</v>
      </c>
      <c r="X10" s="66">
        <v>32.056</v>
      </c>
      <c r="Y10" s="66">
        <v>0.969</v>
      </c>
      <c r="Z10" s="66">
        <v>24.96</v>
      </c>
      <c r="AA10" s="66">
        <v>0.152</v>
      </c>
      <c r="AB10" s="66">
        <v>1816.838</v>
      </c>
      <c r="AC10" s="66">
        <v>161.943</v>
      </c>
      <c r="AD10" s="66">
        <v>7.718</v>
      </c>
      <c r="AE10" s="66">
        <v>0.057</v>
      </c>
      <c r="AF10" s="70">
        <v>1744.118</v>
      </c>
      <c r="AG10" s="70">
        <v>154.982</v>
      </c>
      <c r="AH10" s="70">
        <v>70.193</v>
      </c>
      <c r="AI10" s="70">
        <v>15.75</v>
      </c>
      <c r="AJ10" s="70">
        <v>1641.947</v>
      </c>
      <c r="AK10" s="70">
        <v>133.578</v>
      </c>
      <c r="AL10" s="70">
        <v>1146.209</v>
      </c>
      <c r="AM10" s="70">
        <v>124.218</v>
      </c>
      <c r="AN10" s="70">
        <v>1.132</v>
      </c>
      <c r="AO10" s="70">
        <v>0.247</v>
      </c>
      <c r="AP10" s="70">
        <v>1.675</v>
      </c>
      <c r="AQ10" s="48"/>
      <c r="AR10" s="53">
        <f>G10/'Table seawater composition'!C$7</f>
        <v>0</v>
      </c>
      <c r="AS10" s="53">
        <f>H10/'Table seawater composition'!C$6</f>
        <v>0</v>
      </c>
      <c r="AT10" s="53">
        <f>I10*1000/'Table seawater composition'!$C$4</f>
        <v>0.02087579061</v>
      </c>
      <c r="AU10" s="53">
        <f>J10/'Table seawater composition'!C$10</f>
        <v>701.2090197</v>
      </c>
      <c r="AV10" s="53">
        <f>K10*1000/'Table seawater composition'!$C$3</f>
        <v>0.7216597844</v>
      </c>
      <c r="AW10" s="53">
        <f>L10/'Table seawater composition'!C$8</f>
        <v>0</v>
      </c>
      <c r="AX10" s="53">
        <f>M10/'Table seawater composition'!$C$5</f>
        <v>14.58531804</v>
      </c>
      <c r="AY10" s="53">
        <f>N10/('Table seawater composition'!C$9*1000)</f>
        <v>0</v>
      </c>
      <c r="AZ10" s="53"/>
      <c r="BA10" s="53"/>
      <c r="BB10" s="53"/>
      <c r="BC10" s="53"/>
      <c r="BD10" s="53"/>
      <c r="BE10" s="53"/>
      <c r="BF10" s="53"/>
      <c r="BG10" s="48"/>
    </row>
    <row r="11" ht="15.75" customHeight="1">
      <c r="A11" s="65" t="s">
        <v>286</v>
      </c>
      <c r="B11" s="65" t="s">
        <v>73</v>
      </c>
      <c r="C11" s="66">
        <v>379.0</v>
      </c>
      <c r="D11" s="48" t="s">
        <v>287</v>
      </c>
      <c r="E11" s="66">
        <v>900.0</v>
      </c>
      <c r="F11" s="67" t="s">
        <v>65</v>
      </c>
      <c r="G11" s="68"/>
      <c r="H11" s="68"/>
      <c r="I11" s="68">
        <v>61.0381265</v>
      </c>
      <c r="J11" s="68">
        <v>578.557715</v>
      </c>
      <c r="K11" s="68">
        <v>4.43259103</v>
      </c>
      <c r="L11" s="68"/>
      <c r="M11" s="68">
        <v>106.041268</v>
      </c>
      <c r="N11" s="68"/>
      <c r="O11" s="69">
        <v>23.38048</v>
      </c>
      <c r="P11" s="66"/>
      <c r="Q11" s="66"/>
      <c r="R11" s="66"/>
      <c r="S11" s="66"/>
      <c r="T11" s="66"/>
      <c r="U11" s="66"/>
      <c r="V11" s="66">
        <v>902.99</v>
      </c>
      <c r="W11" s="66">
        <v>11.736</v>
      </c>
      <c r="X11" s="66">
        <v>32.056</v>
      </c>
      <c r="Y11" s="66">
        <v>0.969</v>
      </c>
      <c r="Z11" s="66">
        <v>24.96</v>
      </c>
      <c r="AA11" s="66">
        <v>0.152</v>
      </c>
      <c r="AB11" s="66">
        <v>1816.838</v>
      </c>
      <c r="AC11" s="66">
        <v>161.943</v>
      </c>
      <c r="AD11" s="66">
        <v>7.718</v>
      </c>
      <c r="AE11" s="66">
        <v>0.057</v>
      </c>
      <c r="AF11" s="70">
        <v>1744.118</v>
      </c>
      <c r="AG11" s="70">
        <v>154.982</v>
      </c>
      <c r="AH11" s="70">
        <v>70.193</v>
      </c>
      <c r="AI11" s="70">
        <v>15.75</v>
      </c>
      <c r="AJ11" s="70">
        <v>1641.947</v>
      </c>
      <c r="AK11" s="70">
        <v>133.578</v>
      </c>
      <c r="AL11" s="70">
        <v>1146.209</v>
      </c>
      <c r="AM11" s="70">
        <v>124.218</v>
      </c>
      <c r="AN11" s="70">
        <v>1.132</v>
      </c>
      <c r="AO11" s="70">
        <v>0.247</v>
      </c>
      <c r="AP11" s="70">
        <v>1.675</v>
      </c>
      <c r="AQ11" s="48"/>
      <c r="AR11" s="53">
        <f>G11/'Table seawater composition'!C$7</f>
        <v>0</v>
      </c>
      <c r="AS11" s="53">
        <f>H11/'Table seawater composition'!C$6</f>
        <v>0</v>
      </c>
      <c r="AT11" s="53">
        <f>I11*1000/'Table seawater composition'!$C$4</f>
        <v>0.01189490625</v>
      </c>
      <c r="AU11" s="53">
        <f>J11/'Table seawater composition'!C$10</f>
        <v>1100.331062</v>
      </c>
      <c r="AV11" s="53">
        <f>K11*1000/'Table seawater composition'!$C$3</f>
        <v>0.5114911222</v>
      </c>
      <c r="AW11" s="53">
        <f>L11/'Table seawater composition'!C$8</f>
        <v>0</v>
      </c>
      <c r="AX11" s="53">
        <f>M11/'Table seawater composition'!$C$5</f>
        <v>9.991227728</v>
      </c>
      <c r="AY11" s="53">
        <f>N11/('Table seawater composition'!C$9*1000)</f>
        <v>0</v>
      </c>
      <c r="AZ11" s="59"/>
      <c r="BA11" s="59"/>
      <c r="BB11" s="59"/>
      <c r="BC11" s="59"/>
      <c r="BD11" s="59"/>
      <c r="BE11" s="59"/>
      <c r="BF11" s="59"/>
      <c r="BG11" s="48"/>
    </row>
    <row r="12" ht="15.75" customHeight="1">
      <c r="A12" s="71" t="s">
        <v>286</v>
      </c>
      <c r="B12" s="71" t="s">
        <v>74</v>
      </c>
      <c r="C12" s="72">
        <v>507.3</v>
      </c>
      <c r="D12" s="48" t="s">
        <v>287</v>
      </c>
      <c r="E12" s="72">
        <v>2850.0</v>
      </c>
      <c r="F12" s="73" t="s">
        <v>65</v>
      </c>
      <c r="G12" s="74"/>
      <c r="H12" s="56"/>
      <c r="I12" s="74">
        <v>96.4464863</v>
      </c>
      <c r="J12" s="74">
        <v>197.249421</v>
      </c>
      <c r="K12" s="74">
        <v>5.2556247</v>
      </c>
      <c r="L12" s="74"/>
      <c r="M12" s="74">
        <v>64.5514307</v>
      </c>
      <c r="N12" s="74"/>
      <c r="O12" s="75">
        <v>15.7628208</v>
      </c>
      <c r="P12" s="72"/>
      <c r="Q12" s="72"/>
      <c r="R12" s="72"/>
      <c r="S12" s="72"/>
      <c r="T12" s="72"/>
      <c r="U12" s="72"/>
      <c r="V12" s="72">
        <v>2856.004</v>
      </c>
      <c r="W12" s="72">
        <v>53.733</v>
      </c>
      <c r="X12" s="72">
        <v>31.885</v>
      </c>
      <c r="Y12" s="72">
        <v>0.187</v>
      </c>
      <c r="Z12" s="72">
        <v>25.06</v>
      </c>
      <c r="AA12" s="72">
        <v>0.114</v>
      </c>
      <c r="AB12" s="72">
        <v>1816.566</v>
      </c>
      <c r="AC12" s="72">
        <v>171.211</v>
      </c>
      <c r="AD12" s="72">
        <v>7.311</v>
      </c>
      <c r="AE12" s="72">
        <v>0.035</v>
      </c>
      <c r="AF12" s="76">
        <v>1860.0</v>
      </c>
      <c r="AG12" s="76">
        <v>169.234</v>
      </c>
      <c r="AH12" s="76">
        <v>28.941</v>
      </c>
      <c r="AI12" s="76">
        <v>4.613</v>
      </c>
      <c r="AJ12" s="76">
        <v>1744.706</v>
      </c>
      <c r="AK12" s="76">
        <v>161.735</v>
      </c>
      <c r="AL12" s="76">
        <v>3102.662</v>
      </c>
      <c r="AM12" s="76">
        <v>217.404</v>
      </c>
      <c r="AN12" s="76">
        <v>0.468</v>
      </c>
      <c r="AO12" s="76">
        <v>0.074</v>
      </c>
      <c r="AP12" s="76">
        <v>0.692</v>
      </c>
      <c r="AQ12" s="48"/>
      <c r="AR12" s="53">
        <f>G12/'Table seawater composition'!C$7</f>
        <v>0</v>
      </c>
      <c r="AS12" s="53">
        <f>H12/'Table seawater composition'!C$6</f>
        <v>0</v>
      </c>
      <c r="AT12" s="53">
        <f>I12*1000/'Table seawater composition'!$C$4</f>
        <v>0.01879516915</v>
      </c>
      <c r="AU12" s="53">
        <f>J12/'Table seawater composition'!C$10</f>
        <v>375.1391766</v>
      </c>
      <c r="AV12" s="53">
        <f>K12*1000/'Table seawater composition'!$C$3</f>
        <v>0.6064636592</v>
      </c>
      <c r="AW12" s="53">
        <f>L12/'Table seawater composition'!C$8</f>
        <v>0</v>
      </c>
      <c r="AX12" s="53">
        <f>M12/'Table seawater composition'!$C$5</f>
        <v>6.082047645</v>
      </c>
      <c r="AY12" s="53">
        <f>N12/('Table seawater composition'!C$9*1000)</f>
        <v>0</v>
      </c>
      <c r="AZ12" s="59"/>
      <c r="BA12" s="59"/>
      <c r="BB12" s="59"/>
      <c r="BC12" s="59"/>
      <c r="BD12" s="59"/>
      <c r="BE12" s="59"/>
      <c r="BF12" s="59"/>
      <c r="BG12" s="48"/>
    </row>
    <row r="13" ht="15.75" customHeight="1">
      <c r="A13" s="71" t="s">
        <v>286</v>
      </c>
      <c r="B13" s="71" t="s">
        <v>75</v>
      </c>
      <c r="C13" s="72">
        <v>768.8</v>
      </c>
      <c r="D13" s="48" t="s">
        <v>287</v>
      </c>
      <c r="E13" s="72">
        <v>2850.0</v>
      </c>
      <c r="F13" s="73" t="s">
        <v>65</v>
      </c>
      <c r="G13" s="74"/>
      <c r="H13" s="56"/>
      <c r="I13" s="74">
        <v>71.0262629</v>
      </c>
      <c r="J13" s="74">
        <v>205.039828</v>
      </c>
      <c r="K13" s="74">
        <v>5.16844943</v>
      </c>
      <c r="L13" s="74"/>
      <c r="M13" s="74">
        <v>52.5883207</v>
      </c>
      <c r="N13" s="74"/>
      <c r="O13" s="75">
        <v>20.1062828</v>
      </c>
      <c r="P13" s="72"/>
      <c r="Q13" s="72"/>
      <c r="R13" s="72"/>
      <c r="S13" s="72"/>
      <c r="T13" s="72"/>
      <c r="U13" s="72"/>
      <c r="V13" s="72">
        <v>2856.004</v>
      </c>
      <c r="W13" s="72">
        <v>53.733</v>
      </c>
      <c r="X13" s="72">
        <v>31.885</v>
      </c>
      <c r="Y13" s="72">
        <v>0.187</v>
      </c>
      <c r="Z13" s="72">
        <v>25.06</v>
      </c>
      <c r="AA13" s="72">
        <v>0.114</v>
      </c>
      <c r="AB13" s="72">
        <v>1816.566</v>
      </c>
      <c r="AC13" s="72">
        <v>171.211</v>
      </c>
      <c r="AD13" s="72">
        <v>7.311</v>
      </c>
      <c r="AE13" s="72">
        <v>0.035</v>
      </c>
      <c r="AF13" s="76">
        <v>1860.0</v>
      </c>
      <c r="AG13" s="76">
        <v>169.234</v>
      </c>
      <c r="AH13" s="76">
        <v>28.941</v>
      </c>
      <c r="AI13" s="76">
        <v>4.613</v>
      </c>
      <c r="AJ13" s="76">
        <v>1744.706</v>
      </c>
      <c r="AK13" s="76">
        <v>161.735</v>
      </c>
      <c r="AL13" s="76">
        <v>3102.662</v>
      </c>
      <c r="AM13" s="76">
        <v>217.404</v>
      </c>
      <c r="AN13" s="76">
        <v>0.468</v>
      </c>
      <c r="AO13" s="76">
        <v>0.074</v>
      </c>
      <c r="AP13" s="76">
        <v>0.692</v>
      </c>
      <c r="AQ13" s="48"/>
      <c r="AR13" s="53">
        <f>G13/'Table seawater composition'!C$7</f>
        <v>0</v>
      </c>
      <c r="AS13" s="53">
        <f>H13/'Table seawater composition'!C$6</f>
        <v>0</v>
      </c>
      <c r="AT13" s="53">
        <f>I13*1000/'Table seawater composition'!$C$4</f>
        <v>0.01384136091</v>
      </c>
      <c r="AU13" s="53">
        <f>J13/'Table seawater composition'!C$10</f>
        <v>389.9553766</v>
      </c>
      <c r="AV13" s="53">
        <f>K13*1000/'Table seawater composition'!$C$3</f>
        <v>0.5964042207</v>
      </c>
      <c r="AW13" s="53">
        <f>L13/'Table seawater composition'!C$8</f>
        <v>0</v>
      </c>
      <c r="AX13" s="53">
        <f>M13/'Table seawater composition'!$C$5</f>
        <v>4.954881226</v>
      </c>
      <c r="AY13" s="53">
        <f>N13/('Table seawater composition'!C$9*1000)</f>
        <v>0</v>
      </c>
      <c r="AZ13" s="59"/>
      <c r="BA13" s="59"/>
      <c r="BB13" s="59"/>
      <c r="BC13" s="59"/>
      <c r="BD13" s="59"/>
      <c r="BE13" s="59"/>
      <c r="BF13" s="59"/>
      <c r="BG13" s="48"/>
    </row>
    <row r="14" ht="15.75" customHeight="1">
      <c r="A14" s="71" t="s">
        <v>286</v>
      </c>
      <c r="B14" s="71" t="s">
        <v>76</v>
      </c>
      <c r="C14" s="72">
        <v>431.9</v>
      </c>
      <c r="D14" s="48" t="s">
        <v>287</v>
      </c>
      <c r="E14" s="72">
        <v>2850.0</v>
      </c>
      <c r="F14" s="73" t="s">
        <v>65</v>
      </c>
      <c r="G14" s="74"/>
      <c r="H14" s="56"/>
      <c r="I14" s="74">
        <v>61.5647155</v>
      </c>
      <c r="J14" s="74">
        <v>955.775965</v>
      </c>
      <c r="K14" s="74">
        <v>4.30938037</v>
      </c>
      <c r="L14" s="74"/>
      <c r="M14" s="74">
        <v>77.8673002</v>
      </c>
      <c r="N14" s="74"/>
      <c r="O14" s="75">
        <v>26.3167694</v>
      </c>
      <c r="P14" s="72"/>
      <c r="Q14" s="72"/>
      <c r="R14" s="72"/>
      <c r="S14" s="72"/>
      <c r="T14" s="72"/>
      <c r="U14" s="72"/>
      <c r="V14" s="72">
        <v>2856.004</v>
      </c>
      <c r="W14" s="72">
        <v>53.733</v>
      </c>
      <c r="X14" s="72">
        <v>31.885</v>
      </c>
      <c r="Y14" s="72">
        <v>0.187</v>
      </c>
      <c r="Z14" s="72">
        <v>25.06</v>
      </c>
      <c r="AA14" s="72">
        <v>0.114</v>
      </c>
      <c r="AB14" s="72">
        <v>1816.566</v>
      </c>
      <c r="AC14" s="72">
        <v>171.211</v>
      </c>
      <c r="AD14" s="72">
        <v>7.311</v>
      </c>
      <c r="AE14" s="72">
        <v>0.035</v>
      </c>
      <c r="AF14" s="76">
        <v>1860.0</v>
      </c>
      <c r="AG14" s="76">
        <v>169.234</v>
      </c>
      <c r="AH14" s="76">
        <v>28.941</v>
      </c>
      <c r="AI14" s="76">
        <v>4.613</v>
      </c>
      <c r="AJ14" s="76">
        <v>1744.706</v>
      </c>
      <c r="AK14" s="76">
        <v>161.735</v>
      </c>
      <c r="AL14" s="76">
        <v>3102.662</v>
      </c>
      <c r="AM14" s="76">
        <v>217.404</v>
      </c>
      <c r="AN14" s="76">
        <v>0.468</v>
      </c>
      <c r="AO14" s="76">
        <v>0.074</v>
      </c>
      <c r="AP14" s="76">
        <v>0.692</v>
      </c>
      <c r="AQ14" s="48"/>
      <c r="AR14" s="53">
        <f>G14/'Table seawater composition'!C$7</f>
        <v>0</v>
      </c>
      <c r="AS14" s="53">
        <f>H14/'Table seawater composition'!C$6</f>
        <v>0</v>
      </c>
      <c r="AT14" s="53">
        <f>I14*1000/'Table seawater composition'!$C$4</f>
        <v>0.01199752615</v>
      </c>
      <c r="AU14" s="53">
        <f>J14/'Table seawater composition'!C$10</f>
        <v>1817.744289</v>
      </c>
      <c r="AV14" s="53">
        <f>K14*1000/'Table seawater composition'!$C$3</f>
        <v>0.4972734427</v>
      </c>
      <c r="AW14" s="53">
        <f>L14/'Table seawater composition'!C$8</f>
        <v>0</v>
      </c>
      <c r="AX14" s="53">
        <f>M14/'Table seawater composition'!$C$5</f>
        <v>7.336671312</v>
      </c>
      <c r="AY14" s="53">
        <f>N14/('Table seawater composition'!C$9*1000)</f>
        <v>0</v>
      </c>
      <c r="AZ14" s="59"/>
      <c r="BA14" s="59"/>
      <c r="BB14" s="59"/>
      <c r="BC14" s="59"/>
      <c r="BD14" s="59"/>
      <c r="BE14" s="59"/>
      <c r="BF14" s="59"/>
      <c r="BG14" s="48"/>
    </row>
    <row r="15" ht="15.75" customHeight="1">
      <c r="A15" s="71"/>
      <c r="B15" s="71"/>
      <c r="C15" s="71"/>
      <c r="D15" s="71"/>
      <c r="E15" s="71"/>
      <c r="F15" s="73"/>
      <c r="G15" s="74"/>
      <c r="H15" s="56"/>
      <c r="I15" s="74"/>
      <c r="J15" s="74"/>
      <c r="K15" s="74"/>
      <c r="L15" s="74"/>
      <c r="M15" s="74"/>
      <c r="N15" s="74"/>
      <c r="O15" s="75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48"/>
      <c r="AR15" s="59"/>
      <c r="AS15" s="59"/>
      <c r="AT15" s="59"/>
      <c r="AU15" s="53"/>
      <c r="AV15" s="53"/>
      <c r="AW15" s="59"/>
      <c r="AX15" s="53"/>
      <c r="AY15" s="59"/>
      <c r="AZ15" s="59"/>
      <c r="BA15" s="59"/>
      <c r="BB15" s="59"/>
      <c r="BC15" s="59"/>
      <c r="BD15" s="59"/>
      <c r="BE15" s="59"/>
      <c r="BF15" s="59"/>
      <c r="BG15" s="48"/>
    </row>
    <row r="16" ht="15.75" customHeight="1">
      <c r="A16" s="53" t="s">
        <v>288</v>
      </c>
      <c r="B16" s="53" t="s">
        <v>67</v>
      </c>
      <c r="C16" s="54">
        <v>628.4</v>
      </c>
      <c r="D16" s="48" t="s">
        <v>287</v>
      </c>
      <c r="E16" s="54">
        <v>400.0</v>
      </c>
      <c r="F16" s="55" t="s">
        <v>65</v>
      </c>
      <c r="G16" s="56"/>
      <c r="H16" s="56"/>
      <c r="I16" s="56">
        <v>67.4947228</v>
      </c>
      <c r="J16" s="56">
        <v>101.626258</v>
      </c>
      <c r="K16" s="56">
        <v>5.1652022</v>
      </c>
      <c r="L16" s="56"/>
      <c r="M16" s="56">
        <v>39.3678199</v>
      </c>
      <c r="N16" s="56"/>
      <c r="O16" s="57">
        <v>25.5073002</v>
      </c>
      <c r="P16" s="54"/>
      <c r="Q16" s="54"/>
      <c r="R16" s="54"/>
      <c r="S16" s="54"/>
      <c r="T16" s="54"/>
      <c r="U16" s="54"/>
      <c r="V16" s="54">
        <v>409.254</v>
      </c>
      <c r="W16" s="54">
        <v>5.656</v>
      </c>
      <c r="X16" s="54">
        <v>31.957</v>
      </c>
      <c r="Y16" s="54">
        <v>0.169</v>
      </c>
      <c r="Z16" s="54">
        <v>24.92</v>
      </c>
      <c r="AA16" s="54">
        <v>0.179</v>
      </c>
      <c r="AB16" s="54">
        <v>1859.7</v>
      </c>
      <c r="AC16" s="54">
        <v>156.731</v>
      </c>
      <c r="AD16" s="54">
        <v>8.026</v>
      </c>
      <c r="AE16" s="54">
        <v>0.056</v>
      </c>
      <c r="AF16" s="58">
        <v>1678.199</v>
      </c>
      <c r="AG16" s="58">
        <v>139.635</v>
      </c>
      <c r="AH16" s="58">
        <v>131.97</v>
      </c>
      <c r="AI16" s="58">
        <v>23.42</v>
      </c>
      <c r="AJ16" s="58">
        <v>1531.533</v>
      </c>
      <c r="AK16" s="58">
        <v>115.296</v>
      </c>
      <c r="AL16" s="58">
        <v>526.104</v>
      </c>
      <c r="AM16" s="58">
        <v>63.195</v>
      </c>
      <c r="AN16" s="58">
        <v>2.131</v>
      </c>
      <c r="AO16" s="58">
        <v>0.38</v>
      </c>
      <c r="AP16" s="58">
        <v>3.154</v>
      </c>
      <c r="AQ16" s="48"/>
      <c r="AR16" s="53">
        <f>G16/'Table seawater composition'!C$7</f>
        <v>0</v>
      </c>
      <c r="AS16" s="53">
        <f>H16/'Table seawater composition'!C$6</f>
        <v>0</v>
      </c>
      <c r="AT16" s="53">
        <f>I16*1000/'Table seawater composition'!$C$4</f>
        <v>0.01315314617</v>
      </c>
      <c r="AU16" s="53">
        <f>J16/'Table seawater composition'!C$10</f>
        <v>193.278087</v>
      </c>
      <c r="AV16" s="53">
        <f>K16*1000/'Table seawater composition'!$C$3</f>
        <v>0.5960295123</v>
      </c>
      <c r="AW16" s="53">
        <f>L16/'Table seawater composition'!C$8</f>
        <v>0</v>
      </c>
      <c r="AX16" s="53">
        <f>M16/'Table seawater composition'!$C$5</f>
        <v>3.709243214</v>
      </c>
      <c r="AY16" s="53">
        <f>N16/('Table seawater composition'!C$9*1000)</f>
        <v>0</v>
      </c>
      <c r="AZ16" s="59"/>
      <c r="BA16" s="59"/>
      <c r="BB16" s="59"/>
      <c r="BC16" s="59"/>
      <c r="BD16" s="59"/>
      <c r="BE16" s="59"/>
      <c r="BF16" s="59"/>
      <c r="BG16" s="48"/>
    </row>
    <row r="17" ht="15.75" customHeight="1">
      <c r="A17" s="53" t="s">
        <v>288</v>
      </c>
      <c r="B17" s="53" t="s">
        <v>78</v>
      </c>
      <c r="C17" s="54">
        <v>449.6</v>
      </c>
      <c r="D17" s="48" t="s">
        <v>287</v>
      </c>
      <c r="E17" s="54">
        <v>400.0</v>
      </c>
      <c r="F17" s="55" t="s">
        <v>65</v>
      </c>
      <c r="G17" s="56"/>
      <c r="H17" s="56"/>
      <c r="I17" s="56">
        <v>51.7694727</v>
      </c>
      <c r="J17" s="56">
        <v>273.74474</v>
      </c>
      <c r="K17" s="56">
        <v>4.50550151</v>
      </c>
      <c r="L17" s="56"/>
      <c r="M17" s="56">
        <v>29.4295467</v>
      </c>
      <c r="N17" s="56"/>
      <c r="O17" s="57">
        <v>18.7228575</v>
      </c>
      <c r="P17" s="54"/>
      <c r="Q17" s="54"/>
      <c r="R17" s="54"/>
      <c r="S17" s="54"/>
      <c r="T17" s="54"/>
      <c r="U17" s="54"/>
      <c r="V17" s="54">
        <v>409.254</v>
      </c>
      <c r="W17" s="54">
        <v>5.656</v>
      </c>
      <c r="X17" s="54">
        <v>31.957</v>
      </c>
      <c r="Y17" s="54">
        <v>0.169</v>
      </c>
      <c r="Z17" s="54">
        <v>24.92</v>
      </c>
      <c r="AA17" s="54">
        <v>0.179</v>
      </c>
      <c r="AB17" s="54">
        <v>1859.7</v>
      </c>
      <c r="AC17" s="54">
        <v>156.731</v>
      </c>
      <c r="AD17" s="54">
        <v>8.026</v>
      </c>
      <c r="AE17" s="54">
        <v>0.056</v>
      </c>
      <c r="AF17" s="58">
        <v>1678.199</v>
      </c>
      <c r="AG17" s="58">
        <v>139.635</v>
      </c>
      <c r="AH17" s="58">
        <v>131.97</v>
      </c>
      <c r="AI17" s="58">
        <v>23.42</v>
      </c>
      <c r="AJ17" s="58">
        <v>1531.533</v>
      </c>
      <c r="AK17" s="58">
        <v>115.296</v>
      </c>
      <c r="AL17" s="58">
        <v>526.104</v>
      </c>
      <c r="AM17" s="58">
        <v>63.195</v>
      </c>
      <c r="AN17" s="58">
        <v>2.131</v>
      </c>
      <c r="AO17" s="58">
        <v>0.38</v>
      </c>
      <c r="AP17" s="58">
        <v>3.154</v>
      </c>
      <c r="AQ17" s="48"/>
      <c r="AR17" s="53">
        <f>G17/'Table seawater composition'!C$7</f>
        <v>0</v>
      </c>
      <c r="AS17" s="53">
        <f>H17/'Table seawater composition'!C$6</f>
        <v>0</v>
      </c>
      <c r="AT17" s="53">
        <f>I17*1000/'Table seawater composition'!$C$4</f>
        <v>0.01008866195</v>
      </c>
      <c r="AU17" s="53">
        <f>J17/'Table seawater composition'!C$10</f>
        <v>520.6219407</v>
      </c>
      <c r="AV17" s="53">
        <f>K17*1000/'Table seawater composition'!$C$3</f>
        <v>0.5199045001</v>
      </c>
      <c r="AW17" s="53">
        <f>L17/'Table seawater composition'!C$8</f>
        <v>0</v>
      </c>
      <c r="AX17" s="53">
        <f>M17/'Table seawater composition'!$C$5</f>
        <v>2.77285729</v>
      </c>
      <c r="AY17" s="53">
        <f>N17/('Table seawater composition'!C$9*1000)</f>
        <v>0</v>
      </c>
      <c r="AZ17" s="59"/>
      <c r="BA17" s="59"/>
      <c r="BB17" s="59"/>
      <c r="BC17" s="59"/>
      <c r="BD17" s="59"/>
      <c r="BE17" s="59"/>
      <c r="BF17" s="59"/>
      <c r="BG17" s="48"/>
    </row>
    <row r="18" ht="15.75" customHeight="1">
      <c r="A18" s="59" t="s">
        <v>288</v>
      </c>
      <c r="B18" s="59" t="s">
        <v>79</v>
      </c>
      <c r="C18" s="60">
        <v>726.5</v>
      </c>
      <c r="D18" s="48" t="s">
        <v>287</v>
      </c>
      <c r="E18" s="60">
        <v>600.0</v>
      </c>
      <c r="F18" s="61" t="s">
        <v>65</v>
      </c>
      <c r="G18" s="62"/>
      <c r="H18" s="62"/>
      <c r="I18" s="62">
        <v>64.200577</v>
      </c>
      <c r="J18" s="62">
        <v>164.452892</v>
      </c>
      <c r="K18" s="62">
        <v>5.46293638</v>
      </c>
      <c r="L18" s="62"/>
      <c r="M18" s="62">
        <v>0.0</v>
      </c>
      <c r="N18" s="62"/>
      <c r="O18" s="63">
        <v>23.2930537</v>
      </c>
      <c r="P18" s="60"/>
      <c r="Q18" s="60"/>
      <c r="R18" s="60"/>
      <c r="S18" s="60"/>
      <c r="T18" s="60"/>
      <c r="U18" s="60"/>
      <c r="V18" s="60">
        <v>605.668</v>
      </c>
      <c r="W18" s="60">
        <v>7.259</v>
      </c>
      <c r="X18" s="60">
        <v>31.776</v>
      </c>
      <c r="Y18" s="60">
        <v>0.148</v>
      </c>
      <c r="Z18" s="60">
        <v>25.0</v>
      </c>
      <c r="AA18" s="60">
        <v>0.141</v>
      </c>
      <c r="AB18" s="60">
        <v>1848.866</v>
      </c>
      <c r="AC18" s="60">
        <v>130.978</v>
      </c>
      <c r="AD18" s="60">
        <v>7.853</v>
      </c>
      <c r="AE18" s="60">
        <v>0.096</v>
      </c>
      <c r="AF18" s="64">
        <v>1732.449</v>
      </c>
      <c r="AG18" s="64">
        <v>119.265</v>
      </c>
      <c r="AH18" s="64">
        <v>94.401</v>
      </c>
      <c r="AI18" s="64">
        <v>24.063</v>
      </c>
      <c r="AJ18" s="64">
        <v>1614.648</v>
      </c>
      <c r="AK18" s="64">
        <v>88.247</v>
      </c>
      <c r="AL18" s="64">
        <v>839.087</v>
      </c>
      <c r="AM18" s="64">
        <v>171.267</v>
      </c>
      <c r="AN18" s="64">
        <v>1.526</v>
      </c>
      <c r="AO18" s="64">
        <v>0.388</v>
      </c>
      <c r="AP18" s="64">
        <v>2.259</v>
      </c>
      <c r="AQ18" s="48"/>
      <c r="AR18" s="53">
        <f>G18/'Table seawater composition'!C$7</f>
        <v>0</v>
      </c>
      <c r="AS18" s="53">
        <f>H18/'Table seawater composition'!C$6</f>
        <v>0</v>
      </c>
      <c r="AT18" s="53">
        <f>I18*1000/'Table seawater composition'!$C$4</f>
        <v>0.01251119404</v>
      </c>
      <c r="AU18" s="53">
        <f>J18/'Table seawater composition'!C$10</f>
        <v>312.7650372</v>
      </c>
      <c r="AV18" s="53">
        <f>K18*1000/'Table seawater composition'!$C$3</f>
        <v>0.6303860295</v>
      </c>
      <c r="AW18" s="53">
        <f>L18/'Table seawater composition'!C$8</f>
        <v>0</v>
      </c>
      <c r="AX18" s="53">
        <f>M18/'Table seawater composition'!$C$5</f>
        <v>0</v>
      </c>
      <c r="AY18" s="53">
        <f>N18/('Table seawater composition'!C$9*1000)</f>
        <v>0</v>
      </c>
      <c r="AZ18" s="59"/>
      <c r="BA18" s="59"/>
      <c r="BB18" s="59"/>
      <c r="BC18" s="59"/>
      <c r="BD18" s="59"/>
      <c r="BE18" s="59"/>
      <c r="BF18" s="59"/>
      <c r="BG18" s="48"/>
    </row>
    <row r="19" ht="15.75" customHeight="1">
      <c r="A19" s="59" t="s">
        <v>288</v>
      </c>
      <c r="B19" s="59" t="s">
        <v>80</v>
      </c>
      <c r="C19" s="60">
        <v>525.5</v>
      </c>
      <c r="D19" s="48" t="s">
        <v>287</v>
      </c>
      <c r="E19" s="60">
        <v>600.0</v>
      </c>
      <c r="F19" s="61" t="s">
        <v>65</v>
      </c>
      <c r="G19" s="62"/>
      <c r="H19" s="62"/>
      <c r="I19" s="62">
        <v>59.6015818</v>
      </c>
      <c r="J19" s="62">
        <v>306.918798</v>
      </c>
      <c r="K19" s="62">
        <v>5.84819673</v>
      </c>
      <c r="L19" s="62"/>
      <c r="M19" s="62">
        <v>1417.5308</v>
      </c>
      <c r="N19" s="62"/>
      <c r="O19" s="63">
        <v>19.2342665</v>
      </c>
      <c r="P19" s="60"/>
      <c r="Q19" s="60"/>
      <c r="R19" s="60"/>
      <c r="S19" s="60"/>
      <c r="T19" s="60"/>
      <c r="U19" s="60"/>
      <c r="V19" s="60">
        <v>605.668</v>
      </c>
      <c r="W19" s="60">
        <v>7.259</v>
      </c>
      <c r="X19" s="60">
        <v>31.776</v>
      </c>
      <c r="Y19" s="60">
        <v>0.148</v>
      </c>
      <c r="Z19" s="60">
        <v>25.0</v>
      </c>
      <c r="AA19" s="60">
        <v>0.141</v>
      </c>
      <c r="AB19" s="60">
        <v>1848.866</v>
      </c>
      <c r="AC19" s="60">
        <v>130.978</v>
      </c>
      <c r="AD19" s="60">
        <v>7.853</v>
      </c>
      <c r="AE19" s="60">
        <v>0.096</v>
      </c>
      <c r="AF19" s="64">
        <v>1732.449</v>
      </c>
      <c r="AG19" s="64">
        <v>119.265</v>
      </c>
      <c r="AH19" s="64">
        <v>94.401</v>
      </c>
      <c r="AI19" s="64">
        <v>24.063</v>
      </c>
      <c r="AJ19" s="64">
        <v>1614.648</v>
      </c>
      <c r="AK19" s="64">
        <v>88.247</v>
      </c>
      <c r="AL19" s="64">
        <v>839.087</v>
      </c>
      <c r="AM19" s="64">
        <v>171.267</v>
      </c>
      <c r="AN19" s="64">
        <v>1.526</v>
      </c>
      <c r="AO19" s="64">
        <v>0.388</v>
      </c>
      <c r="AP19" s="64">
        <v>2.259</v>
      </c>
      <c r="AQ19" s="48"/>
      <c r="AR19" s="53">
        <f>G19/'Table seawater composition'!C$7</f>
        <v>0</v>
      </c>
      <c r="AS19" s="53">
        <f>H19/'Table seawater composition'!C$6</f>
        <v>0</v>
      </c>
      <c r="AT19" s="53">
        <f>I19*1000/'Table seawater composition'!$C$4</f>
        <v>0.01161495721</v>
      </c>
      <c r="AU19" s="53">
        <f>J19/'Table seawater composition'!C$10</f>
        <v>583.7140843</v>
      </c>
      <c r="AV19" s="53">
        <f>K19*1000/'Table seawater composition'!$C$3</f>
        <v>0.6748424766</v>
      </c>
      <c r="AW19" s="53">
        <f>L19/'Table seawater composition'!C$8</f>
        <v>0</v>
      </c>
      <c r="AX19" s="53">
        <f>M19/'Table seawater composition'!$C$5</f>
        <v>133.5600121</v>
      </c>
      <c r="AY19" s="53">
        <f>N19/('Table seawater composition'!C$9*1000)</f>
        <v>0</v>
      </c>
      <c r="AZ19" s="59"/>
      <c r="BA19" s="59"/>
      <c r="BB19" s="59"/>
      <c r="BC19" s="59"/>
      <c r="BD19" s="59"/>
      <c r="BE19" s="59"/>
      <c r="BF19" s="59"/>
      <c r="BG19" s="48"/>
    </row>
    <row r="20" ht="15.75" customHeight="1">
      <c r="A20" s="59" t="s">
        <v>288</v>
      </c>
      <c r="B20" s="59" t="s">
        <v>70</v>
      </c>
      <c r="C20" s="60">
        <v>496.6</v>
      </c>
      <c r="D20" s="48" t="s">
        <v>287</v>
      </c>
      <c r="E20" s="60">
        <v>600.0</v>
      </c>
      <c r="F20" s="61" t="s">
        <v>65</v>
      </c>
      <c r="G20" s="62"/>
      <c r="H20" s="62"/>
      <c r="I20" s="62">
        <v>51.3185098</v>
      </c>
      <c r="J20" s="62">
        <v>261.022838</v>
      </c>
      <c r="K20" s="62">
        <v>5.27475848</v>
      </c>
      <c r="L20" s="62"/>
      <c r="M20" s="62">
        <v>1318.74519</v>
      </c>
      <c r="N20" s="62"/>
      <c r="O20" s="63">
        <v>16.9723612</v>
      </c>
      <c r="P20" s="60"/>
      <c r="Q20" s="60"/>
      <c r="R20" s="60"/>
      <c r="S20" s="60"/>
      <c r="T20" s="60"/>
      <c r="U20" s="60"/>
      <c r="V20" s="60">
        <v>605.668</v>
      </c>
      <c r="W20" s="60">
        <v>7.259</v>
      </c>
      <c r="X20" s="60">
        <v>31.776</v>
      </c>
      <c r="Y20" s="60">
        <v>0.148</v>
      </c>
      <c r="Z20" s="60">
        <v>25.0</v>
      </c>
      <c r="AA20" s="60">
        <v>0.141</v>
      </c>
      <c r="AB20" s="60">
        <v>1848.866</v>
      </c>
      <c r="AC20" s="60">
        <v>130.978</v>
      </c>
      <c r="AD20" s="60">
        <v>7.853</v>
      </c>
      <c r="AE20" s="60">
        <v>0.096</v>
      </c>
      <c r="AF20" s="64">
        <v>1732.449</v>
      </c>
      <c r="AG20" s="64">
        <v>119.265</v>
      </c>
      <c r="AH20" s="64">
        <v>94.401</v>
      </c>
      <c r="AI20" s="64">
        <v>24.063</v>
      </c>
      <c r="AJ20" s="64">
        <v>1614.648</v>
      </c>
      <c r="AK20" s="64">
        <v>88.247</v>
      </c>
      <c r="AL20" s="64">
        <v>839.087</v>
      </c>
      <c r="AM20" s="64">
        <v>171.267</v>
      </c>
      <c r="AN20" s="64">
        <v>1.526</v>
      </c>
      <c r="AO20" s="64">
        <v>0.388</v>
      </c>
      <c r="AP20" s="64">
        <v>2.259</v>
      </c>
      <c r="AQ20" s="48"/>
      <c r="AR20" s="53">
        <f>G20/'Table seawater composition'!C$7</f>
        <v>0</v>
      </c>
      <c r="AS20" s="53">
        <f>H20/'Table seawater composition'!C$6</f>
        <v>0</v>
      </c>
      <c r="AT20" s="53">
        <f>I20*1000/'Table seawater composition'!$C$4</f>
        <v>0.0100007798</v>
      </c>
      <c r="AU20" s="53">
        <f>J20/'Table seawater composition'!C$10</f>
        <v>496.4267678</v>
      </c>
      <c r="AV20" s="53">
        <f>K20*1000/'Table seawater composition'!$C$3</f>
        <v>0.6086715684</v>
      </c>
      <c r="AW20" s="53">
        <f>L20/'Table seawater composition'!C$8</f>
        <v>0</v>
      </c>
      <c r="AX20" s="53">
        <f>M20/'Table seawater composition'!$C$5</f>
        <v>124.2524138</v>
      </c>
      <c r="AY20" s="53">
        <f>N20/('Table seawater composition'!C$9*1000)</f>
        <v>0</v>
      </c>
      <c r="AZ20" s="65"/>
      <c r="BA20" s="65"/>
      <c r="BB20" s="65"/>
      <c r="BC20" s="65"/>
      <c r="BD20" s="65"/>
      <c r="BE20" s="65"/>
      <c r="BF20" s="65"/>
      <c r="BG20" s="48"/>
    </row>
    <row r="21" ht="15.75" customHeight="1">
      <c r="A21" s="65" t="s">
        <v>288</v>
      </c>
      <c r="B21" s="65" t="s">
        <v>81</v>
      </c>
      <c r="C21" s="66">
        <v>507.4</v>
      </c>
      <c r="D21" s="48" t="s">
        <v>287</v>
      </c>
      <c r="E21" s="66">
        <v>900.0</v>
      </c>
      <c r="F21" s="67" t="s">
        <v>65</v>
      </c>
      <c r="G21" s="68"/>
      <c r="H21" s="68"/>
      <c r="I21" s="68">
        <v>64.1317605</v>
      </c>
      <c r="J21" s="68">
        <v>63.8760343</v>
      </c>
      <c r="K21" s="68">
        <v>5.36513279</v>
      </c>
      <c r="L21" s="68"/>
      <c r="M21" s="68">
        <v>108.10537</v>
      </c>
      <c r="N21" s="68"/>
      <c r="O21" s="69">
        <v>22.2352058</v>
      </c>
      <c r="P21" s="66"/>
      <c r="Q21" s="66"/>
      <c r="R21" s="66"/>
      <c r="S21" s="66"/>
      <c r="T21" s="66"/>
      <c r="U21" s="66"/>
      <c r="V21" s="66">
        <v>902.99</v>
      </c>
      <c r="W21" s="66">
        <v>11.736</v>
      </c>
      <c r="X21" s="66">
        <v>32.056</v>
      </c>
      <c r="Y21" s="66">
        <v>0.969</v>
      </c>
      <c r="Z21" s="66">
        <v>24.96</v>
      </c>
      <c r="AA21" s="66">
        <v>0.152</v>
      </c>
      <c r="AB21" s="66">
        <v>1816.838</v>
      </c>
      <c r="AC21" s="66">
        <v>161.943</v>
      </c>
      <c r="AD21" s="66">
        <v>7.718</v>
      </c>
      <c r="AE21" s="66">
        <v>0.057</v>
      </c>
      <c r="AF21" s="70">
        <v>1744.118</v>
      </c>
      <c r="AG21" s="70">
        <v>154.982</v>
      </c>
      <c r="AH21" s="70">
        <v>70.193</v>
      </c>
      <c r="AI21" s="70">
        <v>15.75</v>
      </c>
      <c r="AJ21" s="70">
        <v>1641.947</v>
      </c>
      <c r="AK21" s="70">
        <v>133.578</v>
      </c>
      <c r="AL21" s="70">
        <v>1146.209</v>
      </c>
      <c r="AM21" s="70">
        <v>124.218</v>
      </c>
      <c r="AN21" s="70">
        <v>1.132</v>
      </c>
      <c r="AO21" s="70">
        <v>0.247</v>
      </c>
      <c r="AP21" s="70">
        <v>1.675</v>
      </c>
      <c r="AQ21" s="48"/>
      <c r="AR21" s="53">
        <f>G21/'Table seawater composition'!C$7</f>
        <v>0</v>
      </c>
      <c r="AS21" s="53">
        <f>H21/'Table seawater composition'!C$6</f>
        <v>0</v>
      </c>
      <c r="AT21" s="53">
        <f>I21*1000/'Table seawater composition'!$C$4</f>
        <v>0.01249778331</v>
      </c>
      <c r="AU21" s="53">
        <f>J21/'Table seawater composition'!C$10</f>
        <v>121.4827541</v>
      </c>
      <c r="AV21" s="53">
        <f>K21*1000/'Table seawater composition'!$C$3</f>
        <v>0.6191001545</v>
      </c>
      <c r="AW21" s="53">
        <f>L21/'Table seawater composition'!C$8</f>
        <v>0</v>
      </c>
      <c r="AX21" s="53">
        <f>M21/'Table seawater composition'!$C$5</f>
        <v>10.1857078</v>
      </c>
      <c r="AY21" s="53">
        <f>N21/('Table seawater composition'!C$9*1000)</f>
        <v>0</v>
      </c>
      <c r="AZ21" s="65"/>
      <c r="BA21" s="65"/>
      <c r="BB21" s="65"/>
      <c r="BC21" s="65"/>
      <c r="BD21" s="65"/>
      <c r="BE21" s="65"/>
      <c r="BF21" s="65"/>
      <c r="BG21" s="48"/>
    </row>
    <row r="22" ht="15.75" customHeight="1">
      <c r="A22" s="65" t="s">
        <v>288</v>
      </c>
      <c r="B22" s="65" t="s">
        <v>82</v>
      </c>
      <c r="C22" s="66">
        <v>645.2</v>
      </c>
      <c r="D22" s="48" t="s">
        <v>287</v>
      </c>
      <c r="E22" s="66">
        <v>900.0</v>
      </c>
      <c r="F22" s="67" t="s">
        <v>65</v>
      </c>
      <c r="G22" s="68"/>
      <c r="H22" s="68"/>
      <c r="I22" s="68">
        <v>47.016445</v>
      </c>
      <c r="J22" s="68">
        <v>350.0207</v>
      </c>
      <c r="K22" s="68">
        <v>5.14063227</v>
      </c>
      <c r="L22" s="68"/>
      <c r="M22" s="68">
        <v>48.1202554</v>
      </c>
      <c r="N22" s="68"/>
      <c r="O22" s="69">
        <v>19.4955226</v>
      </c>
      <c r="P22" s="66"/>
      <c r="Q22" s="66"/>
      <c r="R22" s="66"/>
      <c r="S22" s="66"/>
      <c r="T22" s="66"/>
      <c r="U22" s="66"/>
      <c r="V22" s="66">
        <v>902.99</v>
      </c>
      <c r="W22" s="66">
        <v>11.736</v>
      </c>
      <c r="X22" s="66">
        <v>32.056</v>
      </c>
      <c r="Y22" s="66">
        <v>0.969</v>
      </c>
      <c r="Z22" s="66">
        <v>24.96</v>
      </c>
      <c r="AA22" s="66">
        <v>0.152</v>
      </c>
      <c r="AB22" s="66">
        <v>1816.838</v>
      </c>
      <c r="AC22" s="66">
        <v>161.943</v>
      </c>
      <c r="AD22" s="66">
        <v>7.718</v>
      </c>
      <c r="AE22" s="66">
        <v>0.057</v>
      </c>
      <c r="AF22" s="70">
        <v>1744.118</v>
      </c>
      <c r="AG22" s="70">
        <v>154.982</v>
      </c>
      <c r="AH22" s="70">
        <v>70.193</v>
      </c>
      <c r="AI22" s="70">
        <v>15.75</v>
      </c>
      <c r="AJ22" s="70">
        <v>1641.947</v>
      </c>
      <c r="AK22" s="70">
        <v>133.578</v>
      </c>
      <c r="AL22" s="70">
        <v>1146.209</v>
      </c>
      <c r="AM22" s="70">
        <v>124.218</v>
      </c>
      <c r="AN22" s="70">
        <v>1.132</v>
      </c>
      <c r="AO22" s="70">
        <v>0.247</v>
      </c>
      <c r="AP22" s="70">
        <v>1.675</v>
      </c>
      <c r="AQ22" s="48"/>
      <c r="AR22" s="53">
        <f>G22/'Table seawater composition'!C$7</f>
        <v>0</v>
      </c>
      <c r="AS22" s="53">
        <f>H22/'Table seawater composition'!C$6</f>
        <v>0</v>
      </c>
      <c r="AT22" s="53">
        <f>I22*1000/'Table seawater composition'!$C$4</f>
        <v>0.009162407783</v>
      </c>
      <c r="AU22" s="53">
        <f>J22/'Table seawater composition'!C$10</f>
        <v>665.6875165</v>
      </c>
      <c r="AV22" s="53">
        <f>K22*1000/'Table seawater composition'!$C$3</f>
        <v>0.593194308</v>
      </c>
      <c r="AW22" s="53">
        <f>L22/'Table seawater composition'!C$8</f>
        <v>0</v>
      </c>
      <c r="AX22" s="53">
        <f>M22/'Table seawater composition'!$C$5</f>
        <v>4.533899293</v>
      </c>
      <c r="AY22" s="53">
        <f>N22/('Table seawater composition'!C$9*1000)</f>
        <v>0</v>
      </c>
      <c r="AZ22" s="65"/>
      <c r="BA22" s="65"/>
      <c r="BB22" s="65"/>
      <c r="BC22" s="65"/>
      <c r="BD22" s="65"/>
      <c r="BE22" s="65"/>
      <c r="BF22" s="65"/>
      <c r="BG22" s="48"/>
    </row>
    <row r="23" ht="15.75" customHeight="1">
      <c r="A23" s="65" t="s">
        <v>288</v>
      </c>
      <c r="B23" s="65" t="s">
        <v>71</v>
      </c>
      <c r="C23" s="65"/>
      <c r="D23" s="48" t="s">
        <v>287</v>
      </c>
      <c r="E23" s="66">
        <v>900.0</v>
      </c>
      <c r="F23" s="67" t="s">
        <v>65</v>
      </c>
      <c r="G23" s="68"/>
      <c r="H23" s="68"/>
      <c r="I23" s="68">
        <v>52.5188684</v>
      </c>
      <c r="J23" s="68">
        <v>227.845046</v>
      </c>
      <c r="K23" s="68">
        <v>5.62599808</v>
      </c>
      <c r="L23" s="68"/>
      <c r="M23" s="68">
        <v>24.9252489</v>
      </c>
      <c r="N23" s="68"/>
      <c r="O23" s="69">
        <v>15.2828423</v>
      </c>
      <c r="P23" s="66"/>
      <c r="Q23" s="66"/>
      <c r="R23" s="66"/>
      <c r="S23" s="66"/>
      <c r="T23" s="66"/>
      <c r="U23" s="66"/>
      <c r="V23" s="66">
        <v>902.99</v>
      </c>
      <c r="W23" s="66">
        <v>11.736</v>
      </c>
      <c r="X23" s="66">
        <v>32.056</v>
      </c>
      <c r="Y23" s="66">
        <v>0.969</v>
      </c>
      <c r="Z23" s="66">
        <v>24.96</v>
      </c>
      <c r="AA23" s="66">
        <v>0.152</v>
      </c>
      <c r="AB23" s="66">
        <v>1816.838</v>
      </c>
      <c r="AC23" s="66">
        <v>161.943</v>
      </c>
      <c r="AD23" s="66">
        <v>7.718</v>
      </c>
      <c r="AE23" s="66">
        <v>0.057</v>
      </c>
      <c r="AF23" s="70">
        <v>1744.118</v>
      </c>
      <c r="AG23" s="70">
        <v>154.982</v>
      </c>
      <c r="AH23" s="70">
        <v>70.193</v>
      </c>
      <c r="AI23" s="70">
        <v>15.75</v>
      </c>
      <c r="AJ23" s="70">
        <v>1641.947</v>
      </c>
      <c r="AK23" s="70">
        <v>133.578</v>
      </c>
      <c r="AL23" s="70">
        <v>1146.209</v>
      </c>
      <c r="AM23" s="70">
        <v>124.218</v>
      </c>
      <c r="AN23" s="70">
        <v>1.132</v>
      </c>
      <c r="AO23" s="70">
        <v>0.247</v>
      </c>
      <c r="AP23" s="70">
        <v>1.675</v>
      </c>
      <c r="AQ23" s="48"/>
      <c r="AR23" s="53">
        <f>G23/'Table seawater composition'!C$7</f>
        <v>0</v>
      </c>
      <c r="AS23" s="53">
        <f>H23/'Table seawater composition'!C$6</f>
        <v>0</v>
      </c>
      <c r="AT23" s="53">
        <f>I23*1000/'Table seawater composition'!$C$4</f>
        <v>0.01023470168</v>
      </c>
      <c r="AU23" s="53">
        <f>J23/'Table seawater composition'!C$10</f>
        <v>433.3275227</v>
      </c>
      <c r="AV23" s="53">
        <f>K23*1000/'Table seawater composition'!$C$3</f>
        <v>0.6492022504</v>
      </c>
      <c r="AW23" s="53">
        <f>L23/'Table seawater composition'!C$8</f>
        <v>0</v>
      </c>
      <c r="AX23" s="53">
        <f>M23/'Table seawater composition'!$C$5</f>
        <v>2.348461525</v>
      </c>
      <c r="AY23" s="53">
        <f>N23/('Table seawater composition'!C$9*1000)</f>
        <v>0</v>
      </c>
      <c r="AZ23" s="65"/>
      <c r="BA23" s="65"/>
      <c r="BB23" s="65"/>
      <c r="BC23" s="65"/>
      <c r="BD23" s="65"/>
      <c r="BE23" s="65"/>
      <c r="BF23" s="65"/>
      <c r="BG23" s="48"/>
    </row>
    <row r="24" ht="15.75" customHeight="1">
      <c r="A24" s="71" t="s">
        <v>288</v>
      </c>
      <c r="B24" s="71" t="s">
        <v>83</v>
      </c>
      <c r="C24" s="72">
        <v>663.3</v>
      </c>
      <c r="D24" s="48" t="s">
        <v>287</v>
      </c>
      <c r="E24" s="72">
        <v>2850.0</v>
      </c>
      <c r="F24" s="73" t="s">
        <v>65</v>
      </c>
      <c r="G24" s="74"/>
      <c r="H24" s="56"/>
      <c r="I24" s="74">
        <v>55.6845516</v>
      </c>
      <c r="J24" s="74">
        <v>152.965929</v>
      </c>
      <c r="K24" s="74">
        <v>5.45993082</v>
      </c>
      <c r="L24" s="74"/>
      <c r="M24" s="74">
        <v>23.6113569</v>
      </c>
      <c r="N24" s="74"/>
      <c r="O24" s="75">
        <v>13.8158634</v>
      </c>
      <c r="P24" s="72"/>
      <c r="Q24" s="72"/>
      <c r="R24" s="72"/>
      <c r="S24" s="72"/>
      <c r="T24" s="72"/>
      <c r="U24" s="72"/>
      <c r="V24" s="72">
        <v>2856.004</v>
      </c>
      <c r="W24" s="72">
        <v>53.733</v>
      </c>
      <c r="X24" s="72">
        <v>31.885</v>
      </c>
      <c r="Y24" s="72">
        <v>0.187</v>
      </c>
      <c r="Z24" s="72">
        <v>25.06</v>
      </c>
      <c r="AA24" s="72">
        <v>0.114</v>
      </c>
      <c r="AB24" s="72">
        <v>1816.566</v>
      </c>
      <c r="AC24" s="72">
        <v>171.211</v>
      </c>
      <c r="AD24" s="72">
        <v>7.311</v>
      </c>
      <c r="AE24" s="72">
        <v>0.035</v>
      </c>
      <c r="AF24" s="76">
        <v>1860.0</v>
      </c>
      <c r="AG24" s="76">
        <v>169.234</v>
      </c>
      <c r="AH24" s="76">
        <v>28.941</v>
      </c>
      <c r="AI24" s="76">
        <v>4.613</v>
      </c>
      <c r="AJ24" s="76">
        <v>1744.706</v>
      </c>
      <c r="AK24" s="76">
        <v>161.735</v>
      </c>
      <c r="AL24" s="76">
        <v>3102.662</v>
      </c>
      <c r="AM24" s="76">
        <v>217.404</v>
      </c>
      <c r="AN24" s="76">
        <v>0.468</v>
      </c>
      <c r="AO24" s="76">
        <v>0.074</v>
      </c>
      <c r="AP24" s="76">
        <v>0.692</v>
      </c>
      <c r="AQ24" s="48"/>
      <c r="AR24" s="53">
        <f>G24/'Table seawater composition'!C$7</f>
        <v>0</v>
      </c>
      <c r="AS24" s="53">
        <f>H24/'Table seawater composition'!C$6</f>
        <v>0</v>
      </c>
      <c r="AT24" s="53">
        <f>I24*1000/'Table seawater composition'!$C$4</f>
        <v>0.01085161945</v>
      </c>
      <c r="AU24" s="53">
        <f>J24/'Table seawater composition'!C$10</f>
        <v>290.9185353</v>
      </c>
      <c r="AV24" s="53">
        <f>K24*1000/'Table seawater composition'!$C$3</f>
        <v>0.6300392081</v>
      </c>
      <c r="AW24" s="53">
        <f>L24/'Table seawater composition'!C$8</f>
        <v>0</v>
      </c>
      <c r="AX24" s="53">
        <f>M24/'Table seawater composition'!$C$5</f>
        <v>2.224666379</v>
      </c>
      <c r="AY24" s="53">
        <f>N24/('Table seawater composition'!C$9*1000)</f>
        <v>0</v>
      </c>
      <c r="AZ24" s="65"/>
      <c r="BA24" s="65"/>
      <c r="BB24" s="65"/>
      <c r="BC24" s="65"/>
      <c r="BD24" s="65"/>
      <c r="BE24" s="65"/>
      <c r="BF24" s="65"/>
      <c r="BG24" s="48"/>
    </row>
    <row r="25" ht="15.75" customHeight="1">
      <c r="A25" s="71" t="s">
        <v>288</v>
      </c>
      <c r="B25" s="71" t="s">
        <v>84</v>
      </c>
      <c r="C25" s="72">
        <v>869.0</v>
      </c>
      <c r="D25" s="48" t="s">
        <v>287</v>
      </c>
      <c r="E25" s="72">
        <v>2850.0</v>
      </c>
      <c r="F25" s="73" t="s">
        <v>65</v>
      </c>
      <c r="G25" s="74"/>
      <c r="H25" s="56"/>
      <c r="I25" s="74">
        <v>61.0830087</v>
      </c>
      <c r="J25" s="74">
        <v>213.502123</v>
      </c>
      <c r="K25" s="74">
        <v>5.45818318</v>
      </c>
      <c r="L25" s="74"/>
      <c r="M25" s="74">
        <v>50.5809607</v>
      </c>
      <c r="N25" s="74"/>
      <c r="O25" s="75">
        <v>20.4475086</v>
      </c>
      <c r="P25" s="72"/>
      <c r="Q25" s="72"/>
      <c r="R25" s="72"/>
      <c r="S25" s="72"/>
      <c r="T25" s="72"/>
      <c r="U25" s="72"/>
      <c r="V25" s="72">
        <v>2856.004</v>
      </c>
      <c r="W25" s="72">
        <v>53.733</v>
      </c>
      <c r="X25" s="72">
        <v>31.885</v>
      </c>
      <c r="Y25" s="72">
        <v>0.187</v>
      </c>
      <c r="Z25" s="72">
        <v>25.06</v>
      </c>
      <c r="AA25" s="72">
        <v>0.114</v>
      </c>
      <c r="AB25" s="72">
        <v>1816.566</v>
      </c>
      <c r="AC25" s="72">
        <v>171.211</v>
      </c>
      <c r="AD25" s="72">
        <v>7.311</v>
      </c>
      <c r="AE25" s="72">
        <v>0.035</v>
      </c>
      <c r="AF25" s="76">
        <v>1860.0</v>
      </c>
      <c r="AG25" s="76">
        <v>169.234</v>
      </c>
      <c r="AH25" s="76">
        <v>28.941</v>
      </c>
      <c r="AI25" s="76">
        <v>4.613</v>
      </c>
      <c r="AJ25" s="76">
        <v>1744.706</v>
      </c>
      <c r="AK25" s="76">
        <v>161.735</v>
      </c>
      <c r="AL25" s="76">
        <v>3102.662</v>
      </c>
      <c r="AM25" s="76">
        <v>217.404</v>
      </c>
      <c r="AN25" s="76">
        <v>0.468</v>
      </c>
      <c r="AO25" s="76">
        <v>0.074</v>
      </c>
      <c r="AP25" s="76">
        <v>0.692</v>
      </c>
      <c r="AQ25" s="48"/>
      <c r="AR25" s="53">
        <f>G25/'Table seawater composition'!C$7</f>
        <v>0</v>
      </c>
      <c r="AS25" s="53">
        <f>H25/'Table seawater composition'!C$6</f>
        <v>0</v>
      </c>
      <c r="AT25" s="53">
        <f>I25*1000/'Table seawater composition'!$C$4</f>
        <v>0.01190365274</v>
      </c>
      <c r="AU25" s="53">
        <f>J25/'Table seawater composition'!C$10</f>
        <v>406.049408</v>
      </c>
      <c r="AV25" s="53">
        <f>K25*1000/'Table seawater composition'!$C$3</f>
        <v>0.6298375422</v>
      </c>
      <c r="AW25" s="53">
        <f>L25/'Table seawater composition'!C$8</f>
        <v>0</v>
      </c>
      <c r="AX25" s="53">
        <f>M25/'Table seawater composition'!$C$5</f>
        <v>4.765747398</v>
      </c>
      <c r="AY25" s="53">
        <f>N25/('Table seawater composition'!C$9*1000)</f>
        <v>0</v>
      </c>
      <c r="AZ25" s="72"/>
      <c r="BA25" s="72"/>
      <c r="BB25" s="72"/>
      <c r="BC25" s="72"/>
      <c r="BD25" s="72"/>
      <c r="BE25" s="72"/>
      <c r="BF25" s="65"/>
      <c r="BG25" s="48"/>
    </row>
    <row r="26" ht="15.75" customHeight="1">
      <c r="A26" s="71" t="s">
        <v>288</v>
      </c>
      <c r="B26" s="71" t="s">
        <v>75</v>
      </c>
      <c r="C26" s="72">
        <v>679.4</v>
      </c>
      <c r="D26" s="48" t="s">
        <v>287</v>
      </c>
      <c r="E26" s="72">
        <v>2850.0</v>
      </c>
      <c r="F26" s="73" t="s">
        <v>65</v>
      </c>
      <c r="G26" s="74"/>
      <c r="H26" s="56"/>
      <c r="I26" s="74">
        <v>65.9903956</v>
      </c>
      <c r="J26" s="74">
        <v>206.410084</v>
      </c>
      <c r="K26" s="74">
        <v>4.9702084</v>
      </c>
      <c r="L26" s="74"/>
      <c r="M26" s="74">
        <v>29.3516239</v>
      </c>
      <c r="N26" s="74"/>
      <c r="O26" s="75">
        <v>25.1692012</v>
      </c>
      <c r="P26" s="72"/>
      <c r="Q26" s="72"/>
      <c r="R26" s="72"/>
      <c r="S26" s="72"/>
      <c r="T26" s="72"/>
      <c r="U26" s="72"/>
      <c r="V26" s="72">
        <v>2856.004</v>
      </c>
      <c r="W26" s="72">
        <v>53.733</v>
      </c>
      <c r="X26" s="72">
        <v>31.885</v>
      </c>
      <c r="Y26" s="72">
        <v>0.187</v>
      </c>
      <c r="Z26" s="72">
        <v>25.06</v>
      </c>
      <c r="AA26" s="72">
        <v>0.114</v>
      </c>
      <c r="AB26" s="72">
        <v>1816.566</v>
      </c>
      <c r="AC26" s="72">
        <v>171.211</v>
      </c>
      <c r="AD26" s="72">
        <v>7.311</v>
      </c>
      <c r="AE26" s="72">
        <v>0.035</v>
      </c>
      <c r="AF26" s="76">
        <v>1860.0</v>
      </c>
      <c r="AG26" s="76">
        <v>169.234</v>
      </c>
      <c r="AH26" s="76">
        <v>28.941</v>
      </c>
      <c r="AI26" s="76">
        <v>4.613</v>
      </c>
      <c r="AJ26" s="76">
        <v>1744.706</v>
      </c>
      <c r="AK26" s="76">
        <v>161.735</v>
      </c>
      <c r="AL26" s="76">
        <v>3102.662</v>
      </c>
      <c r="AM26" s="76">
        <v>217.404</v>
      </c>
      <c r="AN26" s="76">
        <v>0.468</v>
      </c>
      <c r="AO26" s="76">
        <v>0.074</v>
      </c>
      <c r="AP26" s="76">
        <v>0.692</v>
      </c>
      <c r="AQ26" s="48"/>
      <c r="AR26" s="53">
        <f>G26/'Table seawater composition'!C$7</f>
        <v>0</v>
      </c>
      <c r="AS26" s="53">
        <f>H26/'Table seawater composition'!C$6</f>
        <v>0</v>
      </c>
      <c r="AT26" s="53">
        <f>I26*1000/'Table seawater composition'!$C$4</f>
        <v>0.01285998791</v>
      </c>
      <c r="AU26" s="53">
        <f>J26/'Table seawater composition'!C$10</f>
        <v>392.5614005</v>
      </c>
      <c r="AV26" s="53">
        <f>K26*1000/'Table seawater composition'!$C$3</f>
        <v>0.5735285423</v>
      </c>
      <c r="AW26" s="53">
        <f>L26/'Table seawater composition'!C$8</f>
        <v>0</v>
      </c>
      <c r="AX26" s="53">
        <f>M26/'Table seawater composition'!$C$5</f>
        <v>2.765515389</v>
      </c>
      <c r="AY26" s="53">
        <f>N26/('Table seawater composition'!C$9*1000)</f>
        <v>0</v>
      </c>
      <c r="AZ26" s="65"/>
      <c r="BA26" s="65"/>
      <c r="BB26" s="65"/>
      <c r="BC26" s="65"/>
      <c r="BD26" s="65"/>
      <c r="BE26" s="65"/>
      <c r="BF26" s="65"/>
      <c r="BG26" s="48"/>
    </row>
    <row r="27" ht="15.75" customHeight="1">
      <c r="A27" s="71"/>
      <c r="B27" s="71"/>
      <c r="C27" s="71"/>
      <c r="D27" s="71"/>
      <c r="E27" s="71"/>
      <c r="F27" s="73"/>
      <c r="G27" s="74"/>
      <c r="H27" s="56"/>
      <c r="I27" s="74"/>
      <c r="J27" s="74"/>
      <c r="K27" s="74"/>
      <c r="L27" s="74"/>
      <c r="M27" s="74"/>
      <c r="N27" s="74"/>
      <c r="O27" s="75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48"/>
      <c r="AR27" s="53">
        <f>G27/'Table seawater composition'!C$7</f>
        <v>0</v>
      </c>
      <c r="AS27" s="65"/>
      <c r="AT27" s="53"/>
      <c r="AU27" s="53"/>
      <c r="AV27" s="65"/>
      <c r="AW27" s="65"/>
      <c r="AX27" s="53"/>
      <c r="AY27" s="65"/>
      <c r="AZ27" s="65"/>
      <c r="BA27" s="65"/>
      <c r="BB27" s="65"/>
      <c r="BC27" s="65"/>
      <c r="BD27" s="65"/>
      <c r="BE27" s="65"/>
      <c r="BF27" s="65"/>
      <c r="BG27" s="48"/>
    </row>
    <row r="28" ht="15.75" customHeight="1">
      <c r="A28" s="53" t="s">
        <v>289</v>
      </c>
      <c r="B28" s="53" t="s">
        <v>62</v>
      </c>
      <c r="C28" s="54">
        <v>3.3</v>
      </c>
      <c r="D28" s="48" t="s">
        <v>287</v>
      </c>
      <c r="E28" s="54">
        <v>400.0</v>
      </c>
      <c r="F28" s="55" t="s">
        <v>65</v>
      </c>
      <c r="G28" s="56"/>
      <c r="H28" s="56"/>
      <c r="I28" s="56">
        <v>45.410184</v>
      </c>
      <c r="J28" s="56">
        <v>1497.70821</v>
      </c>
      <c r="K28" s="56">
        <v>4.16330147</v>
      </c>
      <c r="L28" s="56"/>
      <c r="M28" s="56">
        <v>50.3563997</v>
      </c>
      <c r="N28" s="56"/>
      <c r="O28" s="57">
        <v>15.6112678</v>
      </c>
      <c r="P28" s="77">
        <v>27.41</v>
      </c>
      <c r="Q28" s="77">
        <v>1.3</v>
      </c>
      <c r="R28" s="77">
        <v>8.73</v>
      </c>
      <c r="S28" s="77">
        <v>0.11</v>
      </c>
      <c r="T28" s="77">
        <v>0.7</v>
      </c>
      <c r="U28" s="77">
        <v>0.16</v>
      </c>
      <c r="V28" s="54">
        <v>409.254</v>
      </c>
      <c r="W28" s="54">
        <v>5.656</v>
      </c>
      <c r="X28" s="54">
        <v>31.957</v>
      </c>
      <c r="Y28" s="54">
        <v>0.169</v>
      </c>
      <c r="Z28" s="54">
        <v>24.92</v>
      </c>
      <c r="AA28" s="54">
        <v>0.179</v>
      </c>
      <c r="AB28" s="54">
        <v>1859.7</v>
      </c>
      <c r="AC28" s="54">
        <v>156.731</v>
      </c>
      <c r="AD28" s="54">
        <v>8.026</v>
      </c>
      <c r="AE28" s="54">
        <v>0.056</v>
      </c>
      <c r="AF28" s="58">
        <v>1678.199</v>
      </c>
      <c r="AG28" s="58">
        <v>139.635</v>
      </c>
      <c r="AH28" s="58">
        <v>131.97</v>
      </c>
      <c r="AI28" s="58">
        <v>23.42</v>
      </c>
      <c r="AJ28" s="58">
        <v>1531.533</v>
      </c>
      <c r="AK28" s="58">
        <v>115.296</v>
      </c>
      <c r="AL28" s="58">
        <v>526.104</v>
      </c>
      <c r="AM28" s="58">
        <v>63.195</v>
      </c>
      <c r="AN28" s="58">
        <v>2.131</v>
      </c>
      <c r="AO28" s="58">
        <v>0.38</v>
      </c>
      <c r="AP28" s="58">
        <v>3.154</v>
      </c>
      <c r="AQ28" s="48"/>
      <c r="AR28" s="53">
        <f>G28/'Table seawater composition'!C$7</f>
        <v>0</v>
      </c>
      <c r="AS28" s="53">
        <f>H28/'Table seawater composition'!C$6</f>
        <v>0</v>
      </c>
      <c r="AT28" s="53">
        <f>I28*1000/'Table seawater composition'!$C$4</f>
        <v>0.008849385003</v>
      </c>
      <c r="AU28" s="53">
        <f>J28/'Table seawater composition'!C$10</f>
        <v>2848.419133</v>
      </c>
      <c r="AV28" s="53">
        <f>K28*1000/'Table seawater composition'!$C$3</f>
        <v>0.4804169224</v>
      </c>
      <c r="AW28" s="53">
        <f>L28/'Table seawater composition'!C$8</f>
        <v>0</v>
      </c>
      <c r="AX28" s="53">
        <f>M28/'Table seawater composition'!$C$5</f>
        <v>4.744589219</v>
      </c>
      <c r="AY28" s="53">
        <f>N28/('Table seawater composition'!C$9*1000)</f>
        <v>0</v>
      </c>
      <c r="AZ28" s="65"/>
      <c r="BA28" s="65"/>
      <c r="BB28" s="65"/>
      <c r="BC28" s="65"/>
      <c r="BD28" s="65"/>
      <c r="BE28" s="65"/>
      <c r="BF28" s="65"/>
      <c r="BG28" s="48"/>
    </row>
    <row r="29" ht="15.75" customHeight="1">
      <c r="A29" s="53" t="s">
        <v>289</v>
      </c>
      <c r="B29" s="53" t="s">
        <v>86</v>
      </c>
      <c r="C29" s="54">
        <v>26.0</v>
      </c>
      <c r="D29" s="48" t="s">
        <v>287</v>
      </c>
      <c r="E29" s="54">
        <v>400.0</v>
      </c>
      <c r="F29" s="55" t="s">
        <v>65</v>
      </c>
      <c r="G29" s="56"/>
      <c r="H29" s="56"/>
      <c r="I29" s="56">
        <v>168.466854</v>
      </c>
      <c r="J29" s="56">
        <v>2207.611</v>
      </c>
      <c r="K29" s="56">
        <v>10.240832</v>
      </c>
      <c r="L29" s="56"/>
      <c r="M29" s="56">
        <v>182.948708</v>
      </c>
      <c r="N29" s="56"/>
      <c r="O29" s="57">
        <v>22.1796867</v>
      </c>
      <c r="P29" s="78">
        <v>23.99</v>
      </c>
      <c r="Q29" s="78">
        <v>0.18</v>
      </c>
      <c r="R29" s="78">
        <v>8.51</v>
      </c>
      <c r="S29" s="78">
        <v>0.11</v>
      </c>
      <c r="T29" s="78">
        <v>0.48</v>
      </c>
      <c r="U29" s="78">
        <v>0.16</v>
      </c>
      <c r="V29" s="54">
        <v>409.254</v>
      </c>
      <c r="W29" s="54">
        <v>5.656</v>
      </c>
      <c r="X29" s="54">
        <v>31.957</v>
      </c>
      <c r="Y29" s="54">
        <v>0.169</v>
      </c>
      <c r="Z29" s="54">
        <v>24.92</v>
      </c>
      <c r="AA29" s="54">
        <v>0.179</v>
      </c>
      <c r="AB29" s="54">
        <v>1859.7</v>
      </c>
      <c r="AC29" s="54">
        <v>156.731</v>
      </c>
      <c r="AD29" s="54">
        <v>8.026</v>
      </c>
      <c r="AE29" s="54">
        <v>0.056</v>
      </c>
      <c r="AF29" s="58">
        <v>1678.199</v>
      </c>
      <c r="AG29" s="58">
        <v>139.635</v>
      </c>
      <c r="AH29" s="58">
        <v>131.97</v>
      </c>
      <c r="AI29" s="58">
        <v>23.42</v>
      </c>
      <c r="AJ29" s="58">
        <v>1531.533</v>
      </c>
      <c r="AK29" s="58">
        <v>115.296</v>
      </c>
      <c r="AL29" s="58">
        <v>526.104</v>
      </c>
      <c r="AM29" s="58">
        <v>63.195</v>
      </c>
      <c r="AN29" s="58">
        <v>2.131</v>
      </c>
      <c r="AO29" s="58">
        <v>0.38</v>
      </c>
      <c r="AP29" s="58">
        <v>3.154</v>
      </c>
      <c r="AQ29" s="48"/>
      <c r="AR29" s="53">
        <f>G29/'Table seawater composition'!C$7</f>
        <v>0</v>
      </c>
      <c r="AS29" s="53">
        <f>H29/'Table seawater composition'!C$6</f>
        <v>0</v>
      </c>
      <c r="AT29" s="53">
        <f>I29*1000/'Table seawater composition'!$C$4</f>
        <v>0.03283025789</v>
      </c>
      <c r="AU29" s="53">
        <f>J29/'Table seawater composition'!C$10</f>
        <v>4198.549069</v>
      </c>
      <c r="AV29" s="53">
        <f>K29*1000/'Table seawater composition'!$C$3</f>
        <v>1.181722973</v>
      </c>
      <c r="AW29" s="53">
        <f>L29/'Table seawater composition'!C$8</f>
        <v>0</v>
      </c>
      <c r="AX29" s="53">
        <f>M29/'Table seawater composition'!$C$5</f>
        <v>17.23746084</v>
      </c>
      <c r="AY29" s="53">
        <f>N29/('Table seawater composition'!C$9*1000)</f>
        <v>0</v>
      </c>
      <c r="AZ29" s="65"/>
      <c r="BA29" s="65"/>
      <c r="BB29" s="65"/>
      <c r="BC29" s="65"/>
      <c r="BD29" s="65"/>
      <c r="BE29" s="65"/>
      <c r="BF29" s="65"/>
      <c r="BG29" s="48"/>
    </row>
    <row r="30" ht="15.75" customHeight="1">
      <c r="A30" s="53" t="s">
        <v>289</v>
      </c>
      <c r="B30" s="53" t="s">
        <v>87</v>
      </c>
      <c r="C30" s="54">
        <v>16.5</v>
      </c>
      <c r="D30" s="48" t="s">
        <v>287</v>
      </c>
      <c r="E30" s="54">
        <v>400.0</v>
      </c>
      <c r="F30" s="55" t="s">
        <v>65</v>
      </c>
      <c r="G30" s="56"/>
      <c r="H30" s="56"/>
      <c r="I30" s="56">
        <v>41.3255208</v>
      </c>
      <c r="J30" s="56">
        <v>971.743633</v>
      </c>
      <c r="K30" s="56">
        <v>4.63389821</v>
      </c>
      <c r="L30" s="56"/>
      <c r="M30" s="56">
        <v>39.5547371</v>
      </c>
      <c r="N30" s="56"/>
      <c r="O30" s="57">
        <v>20.4772944</v>
      </c>
      <c r="P30" s="78">
        <v>24.78</v>
      </c>
      <c r="Q30" s="78">
        <v>1.09</v>
      </c>
      <c r="R30" s="78">
        <v>8.56</v>
      </c>
      <c r="S30" s="78">
        <v>0.11</v>
      </c>
      <c r="T30" s="78">
        <v>0.53</v>
      </c>
      <c r="U30" s="78">
        <v>0.16</v>
      </c>
      <c r="V30" s="54">
        <v>409.254</v>
      </c>
      <c r="W30" s="54">
        <v>5.656</v>
      </c>
      <c r="X30" s="54">
        <v>31.957</v>
      </c>
      <c r="Y30" s="54">
        <v>0.169</v>
      </c>
      <c r="Z30" s="54">
        <v>24.92</v>
      </c>
      <c r="AA30" s="54">
        <v>0.179</v>
      </c>
      <c r="AB30" s="54">
        <v>1859.7</v>
      </c>
      <c r="AC30" s="54">
        <v>156.731</v>
      </c>
      <c r="AD30" s="54">
        <v>8.026</v>
      </c>
      <c r="AE30" s="54">
        <v>0.056</v>
      </c>
      <c r="AF30" s="58">
        <v>1678.199</v>
      </c>
      <c r="AG30" s="58">
        <v>139.635</v>
      </c>
      <c r="AH30" s="58">
        <v>131.97</v>
      </c>
      <c r="AI30" s="58">
        <v>23.42</v>
      </c>
      <c r="AJ30" s="58">
        <v>1531.533</v>
      </c>
      <c r="AK30" s="58">
        <v>115.296</v>
      </c>
      <c r="AL30" s="58">
        <v>526.104</v>
      </c>
      <c r="AM30" s="58">
        <v>63.195</v>
      </c>
      <c r="AN30" s="58">
        <v>2.131</v>
      </c>
      <c r="AO30" s="58">
        <v>0.38</v>
      </c>
      <c r="AP30" s="58">
        <v>3.154</v>
      </c>
      <c r="AQ30" s="48"/>
      <c r="AR30" s="53">
        <f>G30/'Table seawater composition'!C$7</f>
        <v>0</v>
      </c>
      <c r="AS30" s="53">
        <f>H30/'Table seawater composition'!C$6</f>
        <v>0</v>
      </c>
      <c r="AT30" s="53">
        <f>I30*1000/'Table seawater composition'!$C$4</f>
        <v>0.00805337948</v>
      </c>
      <c r="AU30" s="53">
        <f>J30/'Table seawater composition'!C$10</f>
        <v>1848.112428</v>
      </c>
      <c r="AV30" s="53">
        <f>K30*1000/'Table seawater composition'!$C$3</f>
        <v>0.5347206137</v>
      </c>
      <c r="AW30" s="53">
        <f>L30/'Table seawater composition'!C$8</f>
        <v>0</v>
      </c>
      <c r="AX30" s="53">
        <f>M30/'Table seawater composition'!$C$5</f>
        <v>3.726854587</v>
      </c>
      <c r="AY30" s="53">
        <f>N30/('Table seawater composition'!C$9*1000)</f>
        <v>0</v>
      </c>
      <c r="AZ30" s="71"/>
      <c r="BA30" s="71"/>
      <c r="BB30" s="71"/>
      <c r="BC30" s="71"/>
      <c r="BD30" s="71"/>
      <c r="BE30" s="71"/>
      <c r="BF30" s="71"/>
      <c r="BG30" s="48"/>
    </row>
    <row r="31" ht="15.75" customHeight="1">
      <c r="A31" s="59" t="s">
        <v>289</v>
      </c>
      <c r="B31" s="59" t="s">
        <v>88</v>
      </c>
      <c r="C31" s="60">
        <v>24.9</v>
      </c>
      <c r="D31" s="48" t="s">
        <v>287</v>
      </c>
      <c r="E31" s="60">
        <v>600.0</v>
      </c>
      <c r="F31" s="61" t="s">
        <v>65</v>
      </c>
      <c r="G31" s="62"/>
      <c r="H31" s="62"/>
      <c r="I31" s="62">
        <v>59.9053137</v>
      </c>
      <c r="J31" s="62">
        <v>406.135645</v>
      </c>
      <c r="K31" s="62">
        <v>5.02804235</v>
      </c>
      <c r="L31" s="62"/>
      <c r="M31" s="62"/>
      <c r="N31" s="62"/>
      <c r="O31" s="63">
        <v>13.9787941</v>
      </c>
      <c r="P31" s="78">
        <v>27.7</v>
      </c>
      <c r="Q31" s="78">
        <v>2.1</v>
      </c>
      <c r="R31" s="78">
        <v>8.74</v>
      </c>
      <c r="S31" s="78">
        <v>0.11</v>
      </c>
      <c r="T31" s="78">
        <v>0.89</v>
      </c>
      <c r="U31" s="78">
        <v>0.22</v>
      </c>
      <c r="V31" s="60">
        <v>605.668</v>
      </c>
      <c r="W31" s="60">
        <v>7.259</v>
      </c>
      <c r="X31" s="60">
        <v>31.776</v>
      </c>
      <c r="Y31" s="60">
        <v>0.148</v>
      </c>
      <c r="Z31" s="60">
        <v>25.0</v>
      </c>
      <c r="AA31" s="60">
        <v>0.141</v>
      </c>
      <c r="AB31" s="60">
        <v>1848.866</v>
      </c>
      <c r="AC31" s="60">
        <v>130.978</v>
      </c>
      <c r="AD31" s="60">
        <v>7.853</v>
      </c>
      <c r="AE31" s="60">
        <v>0.096</v>
      </c>
      <c r="AF31" s="64">
        <v>1732.449</v>
      </c>
      <c r="AG31" s="64">
        <v>119.265</v>
      </c>
      <c r="AH31" s="64">
        <v>94.401</v>
      </c>
      <c r="AI31" s="64">
        <v>24.063</v>
      </c>
      <c r="AJ31" s="64">
        <v>1614.648</v>
      </c>
      <c r="AK31" s="64">
        <v>88.247</v>
      </c>
      <c r="AL31" s="64">
        <v>839.087</v>
      </c>
      <c r="AM31" s="64">
        <v>171.267</v>
      </c>
      <c r="AN31" s="64">
        <v>1.526</v>
      </c>
      <c r="AO31" s="64">
        <v>0.388</v>
      </c>
      <c r="AP31" s="64">
        <v>2.259</v>
      </c>
      <c r="AQ31" s="48"/>
      <c r="AR31" s="53">
        <f>G31/'Table seawater composition'!C$7</f>
        <v>0</v>
      </c>
      <c r="AS31" s="53">
        <f>H31/'Table seawater composition'!C$6</f>
        <v>0</v>
      </c>
      <c r="AT31" s="53">
        <f>I31*1000/'Table seawater composition'!$C$4</f>
        <v>0.01167414747</v>
      </c>
      <c r="AU31" s="53">
        <f>J31/'Table seawater composition'!C$10</f>
        <v>772.4098285</v>
      </c>
      <c r="AV31" s="53">
        <f>K31*1000/'Table seawater composition'!$C$3</f>
        <v>0.5802021903</v>
      </c>
      <c r="AW31" s="53">
        <f>L31/'Table seawater composition'!C$8</f>
        <v>0</v>
      </c>
      <c r="AX31" s="53">
        <f>M31/'Table seawater composition'!$C$5</f>
        <v>0</v>
      </c>
      <c r="AY31" s="53">
        <f>N31/('Table seawater composition'!C$9*1000)</f>
        <v>0</v>
      </c>
      <c r="AZ31" s="60"/>
      <c r="BA31" s="60"/>
      <c r="BB31" s="60"/>
      <c r="BC31" s="60"/>
      <c r="BD31" s="60"/>
      <c r="BE31" s="60"/>
      <c r="BF31" s="60"/>
      <c r="BG31" s="48"/>
    </row>
    <row r="32" ht="15.75" customHeight="1">
      <c r="A32" s="59" t="s">
        <v>289</v>
      </c>
      <c r="B32" s="59" t="s">
        <v>89</v>
      </c>
      <c r="C32" s="60">
        <v>16.7</v>
      </c>
      <c r="D32" s="48" t="s">
        <v>287</v>
      </c>
      <c r="E32" s="60">
        <v>600.0</v>
      </c>
      <c r="F32" s="61" t="s">
        <v>65</v>
      </c>
      <c r="G32" s="62"/>
      <c r="H32" s="62"/>
      <c r="I32" s="62">
        <v>52.6099292</v>
      </c>
      <c r="J32" s="62">
        <v>366.061902</v>
      </c>
      <c r="K32" s="62">
        <v>4.95655402</v>
      </c>
      <c r="L32" s="62"/>
      <c r="M32" s="62"/>
      <c r="N32" s="62"/>
      <c r="O32" s="63">
        <v>11.7276925</v>
      </c>
      <c r="P32" s="78">
        <v>23.06</v>
      </c>
      <c r="Q32" s="78">
        <v>1.13</v>
      </c>
      <c r="R32" s="78">
        <v>8.45</v>
      </c>
      <c r="S32" s="78">
        <v>0.11</v>
      </c>
      <c r="T32" s="78">
        <v>0.6</v>
      </c>
      <c r="U32" s="78">
        <v>0.22</v>
      </c>
      <c r="V32" s="60">
        <v>605.668</v>
      </c>
      <c r="W32" s="60">
        <v>7.259</v>
      </c>
      <c r="X32" s="60">
        <v>31.776</v>
      </c>
      <c r="Y32" s="60">
        <v>0.148</v>
      </c>
      <c r="Z32" s="60">
        <v>25.0</v>
      </c>
      <c r="AA32" s="60">
        <v>0.141</v>
      </c>
      <c r="AB32" s="60">
        <v>1848.866</v>
      </c>
      <c r="AC32" s="60">
        <v>130.978</v>
      </c>
      <c r="AD32" s="60">
        <v>7.853</v>
      </c>
      <c r="AE32" s="60">
        <v>0.096</v>
      </c>
      <c r="AF32" s="64">
        <v>1732.449</v>
      </c>
      <c r="AG32" s="64">
        <v>119.265</v>
      </c>
      <c r="AH32" s="64">
        <v>94.401</v>
      </c>
      <c r="AI32" s="64">
        <v>24.063</v>
      </c>
      <c r="AJ32" s="64">
        <v>1614.648</v>
      </c>
      <c r="AK32" s="64">
        <v>88.247</v>
      </c>
      <c r="AL32" s="64">
        <v>839.087</v>
      </c>
      <c r="AM32" s="64">
        <v>171.267</v>
      </c>
      <c r="AN32" s="64">
        <v>1.526</v>
      </c>
      <c r="AO32" s="64">
        <v>0.388</v>
      </c>
      <c r="AP32" s="64">
        <v>2.259</v>
      </c>
      <c r="AQ32" s="48"/>
      <c r="AR32" s="53">
        <f>G32/'Table seawater composition'!C$7</f>
        <v>0</v>
      </c>
      <c r="AS32" s="53">
        <f>H32/'Table seawater composition'!C$6</f>
        <v>0</v>
      </c>
      <c r="AT32" s="53">
        <f>I32*1000/'Table seawater composition'!$C$4</f>
        <v>0.0102524473</v>
      </c>
      <c r="AU32" s="53">
        <f>J32/'Table seawater composition'!C$10</f>
        <v>696.1955062</v>
      </c>
      <c r="AV32" s="53">
        <f>K32*1000/'Table seawater composition'!$C$3</f>
        <v>0.5719529189</v>
      </c>
      <c r="AW32" s="53">
        <f>L32/'Table seawater composition'!C$8</f>
        <v>0</v>
      </c>
      <c r="AX32" s="53">
        <f>M32/'Table seawater composition'!$C$5</f>
        <v>0</v>
      </c>
      <c r="AY32" s="53">
        <f>N32/('Table seawater composition'!C$9*1000)</f>
        <v>0</v>
      </c>
      <c r="AZ32" s="60"/>
      <c r="BA32" s="60"/>
      <c r="BB32" s="60"/>
      <c r="BC32" s="60"/>
      <c r="BD32" s="60"/>
      <c r="BE32" s="60"/>
      <c r="BF32" s="60"/>
      <c r="BG32" s="48"/>
    </row>
    <row r="33" ht="15.75" customHeight="1">
      <c r="A33" s="65" t="s">
        <v>289</v>
      </c>
      <c r="B33" s="65" t="s">
        <v>90</v>
      </c>
      <c r="C33" s="66">
        <v>16.6</v>
      </c>
      <c r="D33" s="48" t="s">
        <v>287</v>
      </c>
      <c r="E33" s="66">
        <v>900.0</v>
      </c>
      <c r="F33" s="67" t="s">
        <v>65</v>
      </c>
      <c r="G33" s="68"/>
      <c r="H33" s="68"/>
      <c r="I33" s="68">
        <v>186.975837</v>
      </c>
      <c r="J33" s="68">
        <v>932.647458</v>
      </c>
      <c r="K33" s="68">
        <v>7.58701934</v>
      </c>
      <c r="L33" s="68"/>
      <c r="M33" s="68">
        <v>63.1929589</v>
      </c>
      <c r="N33" s="68"/>
      <c r="O33" s="69">
        <v>24.0770724</v>
      </c>
      <c r="P33" s="78">
        <v>20.67</v>
      </c>
      <c r="Q33" s="78">
        <v>0.82</v>
      </c>
      <c r="R33" s="78">
        <v>8.28</v>
      </c>
      <c r="S33" s="78">
        <v>0.13</v>
      </c>
      <c r="T33" s="78">
        <v>0.56</v>
      </c>
      <c r="U33" s="78">
        <v>0.17</v>
      </c>
      <c r="V33" s="66">
        <v>902.99</v>
      </c>
      <c r="W33" s="66">
        <v>11.736</v>
      </c>
      <c r="X33" s="66">
        <v>32.056</v>
      </c>
      <c r="Y33" s="66">
        <v>0.969</v>
      </c>
      <c r="Z33" s="66">
        <v>24.96</v>
      </c>
      <c r="AA33" s="66">
        <v>0.152</v>
      </c>
      <c r="AB33" s="66">
        <v>1816.838</v>
      </c>
      <c r="AC33" s="66">
        <v>161.943</v>
      </c>
      <c r="AD33" s="66">
        <v>7.718</v>
      </c>
      <c r="AE33" s="66">
        <v>0.057</v>
      </c>
      <c r="AF33" s="70">
        <v>1744.118</v>
      </c>
      <c r="AG33" s="70">
        <v>154.982</v>
      </c>
      <c r="AH33" s="70">
        <v>70.193</v>
      </c>
      <c r="AI33" s="70">
        <v>15.75</v>
      </c>
      <c r="AJ33" s="70">
        <v>1641.947</v>
      </c>
      <c r="AK33" s="70">
        <v>133.578</v>
      </c>
      <c r="AL33" s="70">
        <v>1146.209</v>
      </c>
      <c r="AM33" s="70">
        <v>124.218</v>
      </c>
      <c r="AN33" s="70">
        <v>1.132</v>
      </c>
      <c r="AO33" s="70">
        <v>0.247</v>
      </c>
      <c r="AP33" s="70">
        <v>1.675</v>
      </c>
      <c r="AQ33" s="48"/>
      <c r="AR33" s="53">
        <f>G33/'Table seawater composition'!C$7</f>
        <v>0</v>
      </c>
      <c r="AS33" s="53">
        <f>H33/'Table seawater composition'!C$6</f>
        <v>0</v>
      </c>
      <c r="AT33" s="53">
        <f>I33*1000/'Table seawater composition'!$C$4</f>
        <v>0.03643722668</v>
      </c>
      <c r="AU33" s="53">
        <f>J33/'Table seawater composition'!C$10</f>
        <v>1773.757295</v>
      </c>
      <c r="AV33" s="53">
        <f>K33*1000/'Table seawater composition'!$C$3</f>
        <v>0.8754908834</v>
      </c>
      <c r="AW33" s="53">
        <f>L33/'Table seawater composition'!C$8</f>
        <v>0</v>
      </c>
      <c r="AX33" s="53">
        <f>M33/'Table seawater composition'!$C$5</f>
        <v>5.954052183</v>
      </c>
      <c r="AY33" s="53">
        <f>N33/('Table seawater composition'!C$9*1000)</f>
        <v>0</v>
      </c>
      <c r="AZ33" s="71"/>
      <c r="BA33" s="71"/>
      <c r="BB33" s="71"/>
      <c r="BC33" s="71"/>
      <c r="BD33" s="71"/>
      <c r="BE33" s="71"/>
      <c r="BF33" s="71"/>
      <c r="BG33" s="48"/>
    </row>
    <row r="34" ht="15.75" customHeight="1">
      <c r="A34" s="65" t="s">
        <v>289</v>
      </c>
      <c r="B34" s="65" t="s">
        <v>81</v>
      </c>
      <c r="C34" s="66">
        <v>32.2</v>
      </c>
      <c r="D34" s="48" t="s">
        <v>287</v>
      </c>
      <c r="E34" s="66">
        <v>900.0</v>
      </c>
      <c r="F34" s="67" t="s">
        <v>65</v>
      </c>
      <c r="G34" s="68"/>
      <c r="H34" s="68"/>
      <c r="I34" s="68">
        <v>58.3438328</v>
      </c>
      <c r="J34" s="68">
        <v>540.193288</v>
      </c>
      <c r="K34" s="68">
        <v>5.08437288</v>
      </c>
      <c r="L34" s="68"/>
      <c r="M34" s="68">
        <v>39.1759341</v>
      </c>
      <c r="N34" s="68"/>
      <c r="O34" s="69">
        <v>21.3588035</v>
      </c>
      <c r="P34" s="78">
        <v>21.04</v>
      </c>
      <c r="Q34" s="78">
        <v>0.84</v>
      </c>
      <c r="R34" s="78">
        <v>8.31</v>
      </c>
      <c r="S34" s="78">
        <v>0.12</v>
      </c>
      <c r="T34" s="78">
        <v>0.59</v>
      </c>
      <c r="U34" s="78">
        <v>0.17</v>
      </c>
      <c r="V34" s="66">
        <v>902.99</v>
      </c>
      <c r="W34" s="66">
        <v>11.736</v>
      </c>
      <c r="X34" s="66">
        <v>32.056</v>
      </c>
      <c r="Y34" s="66">
        <v>0.969</v>
      </c>
      <c r="Z34" s="66">
        <v>24.96</v>
      </c>
      <c r="AA34" s="66">
        <v>0.152</v>
      </c>
      <c r="AB34" s="66">
        <v>1816.838</v>
      </c>
      <c r="AC34" s="66">
        <v>161.943</v>
      </c>
      <c r="AD34" s="66">
        <v>7.718</v>
      </c>
      <c r="AE34" s="66">
        <v>0.057</v>
      </c>
      <c r="AF34" s="70">
        <v>1744.118</v>
      </c>
      <c r="AG34" s="70">
        <v>154.982</v>
      </c>
      <c r="AH34" s="70">
        <v>70.193</v>
      </c>
      <c r="AI34" s="70">
        <v>15.75</v>
      </c>
      <c r="AJ34" s="70">
        <v>1641.947</v>
      </c>
      <c r="AK34" s="70">
        <v>133.578</v>
      </c>
      <c r="AL34" s="70">
        <v>1146.209</v>
      </c>
      <c r="AM34" s="70">
        <v>124.218</v>
      </c>
      <c r="AN34" s="70">
        <v>1.132</v>
      </c>
      <c r="AO34" s="70">
        <v>0.247</v>
      </c>
      <c r="AP34" s="70">
        <v>1.675</v>
      </c>
      <c r="AQ34" s="48"/>
      <c r="AR34" s="53">
        <f>G34/'Table seawater composition'!C$7</f>
        <v>0</v>
      </c>
      <c r="AS34" s="53">
        <f>H34/'Table seawater composition'!C$6</f>
        <v>0</v>
      </c>
      <c r="AT34" s="53">
        <f>I34*1000/'Table seawater composition'!$C$4</f>
        <v>0.01136985129</v>
      </c>
      <c r="AU34" s="53">
        <f>J34/'Table seawater composition'!C$10</f>
        <v>1027.367605</v>
      </c>
      <c r="AV34" s="53">
        <f>K34*1000/'Table seawater composition'!$C$3</f>
        <v>0.5867023537</v>
      </c>
      <c r="AW34" s="53">
        <f>L34/'Table seawater composition'!C$8</f>
        <v>0</v>
      </c>
      <c r="AX34" s="53">
        <f>M34/'Table seawater composition'!$C$5</f>
        <v>3.691163699</v>
      </c>
      <c r="AY34" s="53">
        <f>N34/('Table seawater composition'!C$9*1000)</f>
        <v>0</v>
      </c>
      <c r="AZ34" s="71"/>
      <c r="BA34" s="71"/>
      <c r="BB34" s="71"/>
      <c r="BC34" s="71"/>
      <c r="BD34" s="71"/>
      <c r="BE34" s="71"/>
      <c r="BF34" s="71"/>
      <c r="BG34" s="48"/>
    </row>
    <row r="35" ht="15.75" customHeight="1">
      <c r="A35" s="65" t="s">
        <v>289</v>
      </c>
      <c r="B35" s="65" t="s">
        <v>82</v>
      </c>
      <c r="C35" s="66">
        <v>33.6</v>
      </c>
      <c r="D35" s="48" t="s">
        <v>287</v>
      </c>
      <c r="E35" s="66">
        <v>900.0</v>
      </c>
      <c r="F35" s="67" t="s">
        <v>65</v>
      </c>
      <c r="G35" s="68"/>
      <c r="H35" s="68"/>
      <c r="I35" s="68">
        <v>48.8503731</v>
      </c>
      <c r="J35" s="68">
        <v>752.463656</v>
      </c>
      <c r="K35" s="68">
        <v>5.01354534</v>
      </c>
      <c r="L35" s="68"/>
      <c r="M35" s="68">
        <v>118.443071</v>
      </c>
      <c r="N35" s="68"/>
      <c r="O35" s="69">
        <v>13.8742375</v>
      </c>
      <c r="P35" s="78">
        <v>28.04</v>
      </c>
      <c r="Q35" s="78">
        <v>1.74</v>
      </c>
      <c r="R35" s="78">
        <v>8.77</v>
      </c>
      <c r="S35" s="78">
        <v>0.11</v>
      </c>
      <c r="T35" s="78">
        <v>1.05</v>
      </c>
      <c r="U35" s="78">
        <v>0.16</v>
      </c>
      <c r="V35" s="66">
        <v>902.99</v>
      </c>
      <c r="W35" s="66">
        <v>11.736</v>
      </c>
      <c r="X35" s="66">
        <v>32.056</v>
      </c>
      <c r="Y35" s="66">
        <v>0.969</v>
      </c>
      <c r="Z35" s="66">
        <v>24.96</v>
      </c>
      <c r="AA35" s="66">
        <v>0.152</v>
      </c>
      <c r="AB35" s="66">
        <v>1816.838</v>
      </c>
      <c r="AC35" s="66">
        <v>161.943</v>
      </c>
      <c r="AD35" s="66">
        <v>7.718</v>
      </c>
      <c r="AE35" s="66">
        <v>0.057</v>
      </c>
      <c r="AF35" s="70">
        <v>1744.118</v>
      </c>
      <c r="AG35" s="70">
        <v>154.982</v>
      </c>
      <c r="AH35" s="70">
        <v>70.193</v>
      </c>
      <c r="AI35" s="70">
        <v>15.75</v>
      </c>
      <c r="AJ35" s="70">
        <v>1641.947</v>
      </c>
      <c r="AK35" s="70">
        <v>133.578</v>
      </c>
      <c r="AL35" s="70">
        <v>1146.209</v>
      </c>
      <c r="AM35" s="70">
        <v>124.218</v>
      </c>
      <c r="AN35" s="70">
        <v>1.132</v>
      </c>
      <c r="AO35" s="70">
        <v>0.247</v>
      </c>
      <c r="AP35" s="70">
        <v>1.675</v>
      </c>
      <c r="AQ35" s="48"/>
      <c r="AR35" s="53">
        <f>G35/'Table seawater composition'!C$7</f>
        <v>0</v>
      </c>
      <c r="AS35" s="53">
        <f>H35/'Table seawater composition'!C$6</f>
        <v>0</v>
      </c>
      <c r="AT35" s="53">
        <f>I35*1000/'Table seawater composition'!$C$4</f>
        <v>0.009519797566</v>
      </c>
      <c r="AU35" s="53">
        <f>J35/'Table seawater composition'!C$10</f>
        <v>1431.074398</v>
      </c>
      <c r="AV35" s="53">
        <f>K35*1000/'Table seawater composition'!$C$3</f>
        <v>0.5785293331</v>
      </c>
      <c r="AW35" s="53">
        <f>L35/'Table seawater composition'!C$8</f>
        <v>0</v>
      </c>
      <c r="AX35" s="53">
        <f>M35/'Table seawater composition'!$C$5</f>
        <v>11.15972788</v>
      </c>
      <c r="AY35" s="53">
        <f>N35/('Table seawater composition'!C$9*1000)</f>
        <v>0</v>
      </c>
      <c r="AZ35" s="71"/>
      <c r="BA35" s="71"/>
      <c r="BB35" s="71"/>
      <c r="BC35" s="71"/>
      <c r="BD35" s="71"/>
      <c r="BE35" s="71"/>
      <c r="BF35" s="71"/>
      <c r="BG35" s="48"/>
    </row>
    <row r="36" ht="15.75" customHeight="1">
      <c r="A36" s="71" t="s">
        <v>289</v>
      </c>
      <c r="B36" s="71" t="s">
        <v>74</v>
      </c>
      <c r="C36" s="72">
        <v>36.1</v>
      </c>
      <c r="D36" s="48" t="s">
        <v>287</v>
      </c>
      <c r="E36" s="72">
        <v>2850.0</v>
      </c>
      <c r="F36" s="73" t="s">
        <v>65</v>
      </c>
      <c r="G36" s="74"/>
      <c r="H36" s="56"/>
      <c r="I36" s="74">
        <v>59.3377725</v>
      </c>
      <c r="J36" s="74">
        <v>1812.11355</v>
      </c>
      <c r="K36" s="74">
        <v>5.93901714</v>
      </c>
      <c r="L36" s="74"/>
      <c r="M36" s="74">
        <v>67.3337535</v>
      </c>
      <c r="N36" s="74"/>
      <c r="O36" s="75">
        <v>18.0520934</v>
      </c>
      <c r="P36" s="78">
        <v>21.44</v>
      </c>
      <c r="Q36" s="78"/>
      <c r="R36" s="78">
        <v>8.34</v>
      </c>
      <c r="S36" s="78">
        <v>0.12</v>
      </c>
      <c r="T36" s="78">
        <v>1.03</v>
      </c>
      <c r="U36" s="78">
        <v>0.14</v>
      </c>
      <c r="V36" s="72">
        <v>2856.004</v>
      </c>
      <c r="W36" s="72">
        <v>53.733</v>
      </c>
      <c r="X36" s="72">
        <v>31.885</v>
      </c>
      <c r="Y36" s="72">
        <v>0.187</v>
      </c>
      <c r="Z36" s="72">
        <v>25.06</v>
      </c>
      <c r="AA36" s="72">
        <v>0.114</v>
      </c>
      <c r="AB36" s="72">
        <v>1816.566</v>
      </c>
      <c r="AC36" s="72">
        <v>171.211</v>
      </c>
      <c r="AD36" s="72">
        <v>7.311</v>
      </c>
      <c r="AE36" s="72">
        <v>0.035</v>
      </c>
      <c r="AF36" s="76">
        <v>1860.0</v>
      </c>
      <c r="AG36" s="76">
        <v>169.234</v>
      </c>
      <c r="AH36" s="76">
        <v>28.941</v>
      </c>
      <c r="AI36" s="76">
        <v>4.613</v>
      </c>
      <c r="AJ36" s="76">
        <v>1744.706</v>
      </c>
      <c r="AK36" s="76">
        <v>161.735</v>
      </c>
      <c r="AL36" s="76">
        <v>3102.662</v>
      </c>
      <c r="AM36" s="76">
        <v>217.404</v>
      </c>
      <c r="AN36" s="76">
        <v>0.468</v>
      </c>
      <c r="AO36" s="76">
        <v>0.074</v>
      </c>
      <c r="AP36" s="76">
        <v>0.692</v>
      </c>
      <c r="AQ36" s="48"/>
      <c r="AR36" s="53">
        <f>G36/'Table seawater composition'!C$7</f>
        <v>0</v>
      </c>
      <c r="AS36" s="53">
        <f>H36/'Table seawater composition'!C$6</f>
        <v>0</v>
      </c>
      <c r="AT36" s="53">
        <f>I36*1000/'Table seawater composition'!$C$4</f>
        <v>0.01156354694</v>
      </c>
      <c r="AU36" s="53">
        <f>J36/'Table seawater composition'!C$10</f>
        <v>3446.371511</v>
      </c>
      <c r="AV36" s="53">
        <f>K36*1000/'Table seawater composition'!$C$3</f>
        <v>0.6853225396</v>
      </c>
      <c r="AW36" s="53">
        <f>L36/'Table seawater composition'!C$8</f>
        <v>0</v>
      </c>
      <c r="AX36" s="53">
        <f>M36/'Table seawater composition'!$C$5</f>
        <v>6.34419861</v>
      </c>
      <c r="AY36" s="53">
        <f>N36/('Table seawater composition'!C$9*1000)</f>
        <v>0</v>
      </c>
      <c r="AZ36" s="71"/>
      <c r="BA36" s="71"/>
      <c r="BB36" s="71"/>
      <c r="BC36" s="71"/>
      <c r="BD36" s="71"/>
      <c r="BE36" s="71"/>
      <c r="BF36" s="71"/>
      <c r="BG36" s="48"/>
    </row>
    <row r="37" ht="15.75" customHeight="1">
      <c r="A37" s="71" t="s">
        <v>289</v>
      </c>
      <c r="B37" s="71" t="s">
        <v>83</v>
      </c>
      <c r="C37" s="72">
        <v>52.3</v>
      </c>
      <c r="D37" s="48" t="s">
        <v>287</v>
      </c>
      <c r="E37" s="72">
        <v>2850.0</v>
      </c>
      <c r="F37" s="73" t="s">
        <v>65</v>
      </c>
      <c r="G37" s="74"/>
      <c r="H37" s="56"/>
      <c r="I37" s="74">
        <v>32.3428627</v>
      </c>
      <c r="J37" s="74">
        <v>993.21978</v>
      </c>
      <c r="K37" s="74">
        <v>4.06772772</v>
      </c>
      <c r="L37" s="74"/>
      <c r="M37" s="74">
        <v>47.226233</v>
      </c>
      <c r="N37" s="74"/>
      <c r="O37" s="75">
        <v>10.0298513</v>
      </c>
      <c r="P37" s="78">
        <v>22.29</v>
      </c>
      <c r="Q37" s="78">
        <v>1.19</v>
      </c>
      <c r="R37" s="78">
        <v>8.4</v>
      </c>
      <c r="S37" s="78">
        <v>0.12</v>
      </c>
      <c r="T37" s="78">
        <v>1.09</v>
      </c>
      <c r="U37" s="78">
        <v>0.14</v>
      </c>
      <c r="V37" s="72">
        <v>2856.004</v>
      </c>
      <c r="W37" s="72">
        <v>53.733</v>
      </c>
      <c r="X37" s="72">
        <v>31.885</v>
      </c>
      <c r="Y37" s="72">
        <v>0.187</v>
      </c>
      <c r="Z37" s="72">
        <v>25.06</v>
      </c>
      <c r="AA37" s="72">
        <v>0.114</v>
      </c>
      <c r="AB37" s="72">
        <v>1816.566</v>
      </c>
      <c r="AC37" s="72">
        <v>171.211</v>
      </c>
      <c r="AD37" s="72">
        <v>7.311</v>
      </c>
      <c r="AE37" s="72">
        <v>0.035</v>
      </c>
      <c r="AF37" s="76">
        <v>1860.0</v>
      </c>
      <c r="AG37" s="76">
        <v>169.234</v>
      </c>
      <c r="AH37" s="76">
        <v>28.941</v>
      </c>
      <c r="AI37" s="76">
        <v>4.613</v>
      </c>
      <c r="AJ37" s="76">
        <v>1744.706</v>
      </c>
      <c r="AK37" s="76">
        <v>161.735</v>
      </c>
      <c r="AL37" s="76">
        <v>3102.662</v>
      </c>
      <c r="AM37" s="76">
        <v>217.404</v>
      </c>
      <c r="AN37" s="76">
        <v>0.468</v>
      </c>
      <c r="AO37" s="76">
        <v>0.074</v>
      </c>
      <c r="AP37" s="76">
        <v>0.692</v>
      </c>
      <c r="AQ37" s="48"/>
      <c r="AR37" s="53">
        <f>G37/'Table seawater composition'!C$7</f>
        <v>0</v>
      </c>
      <c r="AS37" s="53">
        <f>H37/'Table seawater composition'!C$6</f>
        <v>0</v>
      </c>
      <c r="AT37" s="53">
        <f>I37*1000/'Table seawater composition'!$C$4</f>
        <v>0.006302869069</v>
      </c>
      <c r="AU37" s="53">
        <f>J37/'Table seawater composition'!C$10</f>
        <v>1888.956878</v>
      </c>
      <c r="AV37" s="53">
        <f>K37*1000/'Table seawater composition'!$C$3</f>
        <v>0.469388356</v>
      </c>
      <c r="AW37" s="53">
        <f>L37/'Table seawater composition'!C$8</f>
        <v>0</v>
      </c>
      <c r="AX37" s="53">
        <f>M37/'Table seawater composition'!$C$5</f>
        <v>4.449664339</v>
      </c>
      <c r="AY37" s="53">
        <f>N37/('Table seawater composition'!C$9*1000)</f>
        <v>0</v>
      </c>
      <c r="AZ37" s="71"/>
      <c r="BA37" s="71"/>
      <c r="BB37" s="71"/>
      <c r="BC37" s="71"/>
      <c r="BD37" s="71"/>
      <c r="BE37" s="71"/>
      <c r="BF37" s="71"/>
      <c r="BG37" s="48"/>
    </row>
    <row r="38" ht="15.75" customHeight="1">
      <c r="A38" s="71" t="s">
        <v>289</v>
      </c>
      <c r="B38" s="71" t="s">
        <v>91</v>
      </c>
      <c r="C38" s="72">
        <v>25.0</v>
      </c>
      <c r="D38" s="48" t="s">
        <v>287</v>
      </c>
      <c r="E38" s="72">
        <v>2850.0</v>
      </c>
      <c r="F38" s="73" t="s">
        <v>65</v>
      </c>
      <c r="G38" s="74"/>
      <c r="H38" s="56"/>
      <c r="I38" s="74">
        <v>66.0103693</v>
      </c>
      <c r="J38" s="74">
        <v>1234.44167</v>
      </c>
      <c r="K38" s="74">
        <v>5.00443895</v>
      </c>
      <c r="L38" s="74"/>
      <c r="M38" s="74">
        <v>27.0301301</v>
      </c>
      <c r="N38" s="74"/>
      <c r="O38" s="75">
        <v>20.0939926</v>
      </c>
      <c r="P38" s="79">
        <v>20.78</v>
      </c>
      <c r="Q38" s="79">
        <v>0.24</v>
      </c>
      <c r="R38" s="79">
        <v>8.29</v>
      </c>
      <c r="S38" s="79">
        <v>0.13</v>
      </c>
      <c r="T38" s="79">
        <v>0.98</v>
      </c>
      <c r="U38" s="79">
        <v>0.15</v>
      </c>
      <c r="V38" s="72">
        <v>2856.004</v>
      </c>
      <c r="W38" s="72">
        <v>53.733</v>
      </c>
      <c r="X38" s="72">
        <v>31.885</v>
      </c>
      <c r="Y38" s="72">
        <v>0.187</v>
      </c>
      <c r="Z38" s="72">
        <v>25.06</v>
      </c>
      <c r="AA38" s="72">
        <v>0.114</v>
      </c>
      <c r="AB38" s="72">
        <v>1816.566</v>
      </c>
      <c r="AC38" s="72">
        <v>171.211</v>
      </c>
      <c r="AD38" s="72">
        <v>7.311</v>
      </c>
      <c r="AE38" s="72">
        <v>0.035</v>
      </c>
      <c r="AF38" s="76">
        <v>1860.0</v>
      </c>
      <c r="AG38" s="76">
        <v>169.234</v>
      </c>
      <c r="AH38" s="76">
        <v>28.941</v>
      </c>
      <c r="AI38" s="76">
        <v>4.613</v>
      </c>
      <c r="AJ38" s="76">
        <v>1744.706</v>
      </c>
      <c r="AK38" s="76">
        <v>161.735</v>
      </c>
      <c r="AL38" s="76">
        <v>3102.662</v>
      </c>
      <c r="AM38" s="76">
        <v>217.404</v>
      </c>
      <c r="AN38" s="76">
        <v>0.468</v>
      </c>
      <c r="AO38" s="76">
        <v>0.074</v>
      </c>
      <c r="AP38" s="76">
        <v>0.692</v>
      </c>
      <c r="AQ38" s="48"/>
      <c r="AR38" s="53">
        <f>G38/'Table seawater composition'!C$7</f>
        <v>0</v>
      </c>
      <c r="AS38" s="53">
        <f>H38/'Table seawater composition'!C$6</f>
        <v>0</v>
      </c>
      <c r="AT38" s="53">
        <f>I38*1000/'Table seawater composition'!$C$4</f>
        <v>0.01286388032</v>
      </c>
      <c r="AU38" s="53">
        <f>J38/'Table seawater composition'!C$10</f>
        <v>2347.725176</v>
      </c>
      <c r="AV38" s="53">
        <f>K38*1000/'Table seawater composition'!$C$3</f>
        <v>0.577478517</v>
      </c>
      <c r="AW38" s="53">
        <f>L38/'Table seawater composition'!C$8</f>
        <v>0</v>
      </c>
      <c r="AX38" s="53">
        <f>M38/'Table seawater composition'!$C$5</f>
        <v>2.546783818</v>
      </c>
      <c r="AY38" s="53">
        <f>N38/('Table seawater composition'!C$9*1000)</f>
        <v>0</v>
      </c>
      <c r="AZ38" s="71"/>
      <c r="BA38" s="71"/>
      <c r="BB38" s="71"/>
      <c r="BC38" s="71"/>
      <c r="BD38" s="71"/>
      <c r="BE38" s="71"/>
      <c r="BF38" s="71"/>
      <c r="BG38" s="48"/>
    </row>
    <row r="39" ht="15.75" customHeight="1">
      <c r="A39" s="53"/>
      <c r="B39" s="53"/>
      <c r="C39" s="54"/>
      <c r="D39" s="54"/>
      <c r="E39" s="54"/>
      <c r="F39" s="55"/>
      <c r="G39" s="56"/>
      <c r="H39" s="56"/>
      <c r="I39" s="56"/>
      <c r="J39" s="56"/>
      <c r="K39" s="56"/>
      <c r="L39" s="56"/>
      <c r="M39" s="56"/>
      <c r="N39" s="56"/>
      <c r="O39" s="57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48"/>
      <c r="AR39" s="53"/>
      <c r="AS39" s="71"/>
      <c r="AT39" s="71"/>
      <c r="AU39" s="53"/>
      <c r="AV39" s="71"/>
      <c r="AW39" s="71"/>
      <c r="AX39" s="53"/>
      <c r="AY39" s="71"/>
      <c r="AZ39" s="71"/>
      <c r="BA39" s="71"/>
      <c r="BB39" s="71"/>
      <c r="BC39" s="71"/>
      <c r="BD39" s="71"/>
      <c r="BE39" s="71"/>
      <c r="BF39" s="71"/>
      <c r="BG39" s="48"/>
    </row>
    <row r="40" ht="15.75" customHeight="1">
      <c r="A40" s="53" t="s">
        <v>290</v>
      </c>
      <c r="B40" s="53" t="s">
        <v>93</v>
      </c>
      <c r="C40" s="54">
        <v>1.6</v>
      </c>
      <c r="D40" s="72" t="s">
        <v>291</v>
      </c>
      <c r="E40" s="54">
        <v>400.0</v>
      </c>
      <c r="F40" s="55" t="s">
        <v>96</v>
      </c>
      <c r="G40" s="56">
        <v>5.82369655</v>
      </c>
      <c r="H40" s="56">
        <v>15.6474968</v>
      </c>
      <c r="I40" s="56">
        <v>1.93700477</v>
      </c>
      <c r="J40" s="56">
        <v>5.49067833</v>
      </c>
      <c r="K40" s="56">
        <v>1.59761594</v>
      </c>
      <c r="L40" s="56">
        <v>0.02300478</v>
      </c>
      <c r="M40" s="56">
        <v>2.96367629</v>
      </c>
      <c r="N40" s="56">
        <v>16.6646194</v>
      </c>
      <c r="O40" s="57"/>
      <c r="P40" s="54"/>
      <c r="Q40" s="54"/>
      <c r="R40" s="54"/>
      <c r="S40" s="54"/>
      <c r="T40" s="54"/>
      <c r="U40" s="54"/>
      <c r="V40" s="54">
        <v>409.254</v>
      </c>
      <c r="W40" s="54">
        <v>5.656</v>
      </c>
      <c r="X40" s="54">
        <v>31.839</v>
      </c>
      <c r="Y40" s="54">
        <v>0.088</v>
      </c>
      <c r="Z40" s="54">
        <v>25.12</v>
      </c>
      <c r="AA40" s="54">
        <v>0.11</v>
      </c>
      <c r="AB40" s="54">
        <v>1770.141</v>
      </c>
      <c r="AC40" s="54">
        <v>107.547</v>
      </c>
      <c r="AD40" s="54">
        <v>8.091</v>
      </c>
      <c r="AE40" s="54">
        <v>0.03</v>
      </c>
      <c r="AF40" s="58">
        <v>1568.406</v>
      </c>
      <c r="AG40" s="58">
        <v>100.949</v>
      </c>
      <c r="AH40" s="58">
        <v>140.826</v>
      </c>
      <c r="AI40" s="58">
        <v>11.554</v>
      </c>
      <c r="AJ40" s="58">
        <v>1415.901</v>
      </c>
      <c r="AK40" s="58">
        <v>92.923</v>
      </c>
      <c r="AL40" s="58">
        <v>420.093</v>
      </c>
      <c r="AM40" s="58">
        <v>45.529</v>
      </c>
      <c r="AN40" s="58">
        <v>2.277</v>
      </c>
      <c r="AO40" s="58">
        <v>0.187</v>
      </c>
      <c r="AP40" s="58">
        <v>3.371</v>
      </c>
      <c r="AQ40" s="48"/>
      <c r="AR40" s="53">
        <f>G40/'Table seawater composition'!C$7</f>
        <v>0.002309241837</v>
      </c>
      <c r="AS40" s="53">
        <f>H40/'Table seawater composition'!C$6</f>
        <v>0.0003862975773</v>
      </c>
      <c r="AT40" s="53">
        <f>I40*1000/'Table seawater composition'!$C$4</f>
        <v>0.0003774770206</v>
      </c>
      <c r="AU40" s="53">
        <f>J40/'Table seawater composition'!C$10</f>
        <v>10.44245675</v>
      </c>
      <c r="AV40" s="53">
        <f>K40*1000/'Table seawater composition'!$C$3</f>
        <v>0.184354109</v>
      </c>
      <c r="AW40" s="53">
        <f>L40/'Table seawater composition'!C$8</f>
        <v>0.3810630494</v>
      </c>
      <c r="AX40" s="53">
        <f>M40/'Table seawater composition'!$C$5</f>
        <v>0.2792381238</v>
      </c>
      <c r="AY40" s="53">
        <f>N40/('Table seawater composition'!C$9*1000)</f>
        <v>0.01277206278</v>
      </c>
      <c r="AZ40" s="71"/>
      <c r="BA40" s="71"/>
      <c r="BB40" s="71"/>
      <c r="BC40" s="71"/>
      <c r="BD40" s="71"/>
      <c r="BE40" s="71"/>
      <c r="BF40" s="71"/>
      <c r="BG40" s="48"/>
    </row>
    <row r="41" ht="15.75" customHeight="1">
      <c r="A41" s="53" t="s">
        <v>290</v>
      </c>
      <c r="B41" s="53" t="s">
        <v>97</v>
      </c>
      <c r="C41" s="54">
        <v>1.3</v>
      </c>
      <c r="D41" s="72" t="s">
        <v>291</v>
      </c>
      <c r="E41" s="54">
        <v>400.0</v>
      </c>
      <c r="F41" s="55" t="s">
        <v>96</v>
      </c>
      <c r="G41" s="56">
        <v>5.72144703</v>
      </c>
      <c r="H41" s="56">
        <v>15.8944803</v>
      </c>
      <c r="I41" s="56">
        <v>0.65829183</v>
      </c>
      <c r="J41" s="56">
        <v>8.07444119</v>
      </c>
      <c r="K41" s="56">
        <v>1.5210002</v>
      </c>
      <c r="L41" s="56">
        <v>0.0085338</v>
      </c>
      <c r="M41" s="56">
        <v>2.48332759</v>
      </c>
      <c r="N41" s="56">
        <v>18.438146</v>
      </c>
      <c r="O41" s="57"/>
      <c r="P41" s="54"/>
      <c r="Q41" s="54"/>
      <c r="R41" s="54"/>
      <c r="S41" s="54"/>
      <c r="T41" s="54"/>
      <c r="U41" s="54"/>
      <c r="V41" s="54">
        <v>409.254</v>
      </c>
      <c r="W41" s="54">
        <v>5.656</v>
      </c>
      <c r="X41" s="54">
        <v>31.839</v>
      </c>
      <c r="Y41" s="54">
        <v>0.088</v>
      </c>
      <c r="Z41" s="54">
        <v>25.12</v>
      </c>
      <c r="AA41" s="54">
        <v>0.11</v>
      </c>
      <c r="AB41" s="54">
        <v>1770.141</v>
      </c>
      <c r="AC41" s="54">
        <v>107.547</v>
      </c>
      <c r="AD41" s="54">
        <v>8.091</v>
      </c>
      <c r="AE41" s="54">
        <v>0.03</v>
      </c>
      <c r="AF41" s="58">
        <v>1568.406</v>
      </c>
      <c r="AG41" s="58">
        <v>100.949</v>
      </c>
      <c r="AH41" s="58">
        <v>140.826</v>
      </c>
      <c r="AI41" s="58">
        <v>11.554</v>
      </c>
      <c r="AJ41" s="58">
        <v>1415.901</v>
      </c>
      <c r="AK41" s="58">
        <v>92.923</v>
      </c>
      <c r="AL41" s="58">
        <v>420.093</v>
      </c>
      <c r="AM41" s="58">
        <v>45.529</v>
      </c>
      <c r="AN41" s="58">
        <v>2.277</v>
      </c>
      <c r="AO41" s="58">
        <v>0.187</v>
      </c>
      <c r="AP41" s="58">
        <v>3.371</v>
      </c>
      <c r="AQ41" s="48"/>
      <c r="AR41" s="53">
        <f>G41/'Table seawater composition'!C$7</f>
        <v>0.002268697336</v>
      </c>
      <c r="AS41" s="53">
        <f>H41/'Table seawater composition'!C$6</f>
        <v>0.0003923949824</v>
      </c>
      <c r="AT41" s="53">
        <f>I41*1000/'Table seawater composition'!$C$4</f>
        <v>0.0001282857134</v>
      </c>
      <c r="AU41" s="53">
        <f>J41/'Table seawater composition'!C$10</f>
        <v>15.35639093</v>
      </c>
      <c r="AV41" s="53">
        <f>K41*1000/'Table seawater composition'!$C$3</f>
        <v>0.1755131691</v>
      </c>
      <c r="AW41" s="53">
        <f>L41/'Table seawater composition'!C$8</f>
        <v>0.1413582677</v>
      </c>
      <c r="AX41" s="53">
        <f>M41/'Table seawater composition'!$C$5</f>
        <v>0.2339795812</v>
      </c>
      <c r="AY41" s="53">
        <f>N41/('Table seawater composition'!C$9*1000)</f>
        <v>0.01413132533</v>
      </c>
      <c r="AZ41" s="71"/>
      <c r="BA41" s="71"/>
      <c r="BB41" s="71"/>
      <c r="BC41" s="71"/>
      <c r="BD41" s="71"/>
      <c r="BE41" s="71"/>
      <c r="BF41" s="71"/>
      <c r="BG41" s="48"/>
    </row>
    <row r="42" ht="15.75" customHeight="1">
      <c r="A42" s="53" t="s">
        <v>290</v>
      </c>
      <c r="B42" s="53" t="s">
        <v>98</v>
      </c>
      <c r="C42" s="54">
        <v>1.8</v>
      </c>
      <c r="D42" s="72" t="s">
        <v>291</v>
      </c>
      <c r="E42" s="54">
        <v>400.0</v>
      </c>
      <c r="F42" s="55" t="s">
        <v>96</v>
      </c>
      <c r="G42" s="56">
        <v>5.93836098</v>
      </c>
      <c r="H42" s="56">
        <v>12.6118364</v>
      </c>
      <c r="I42" s="56">
        <v>0.40185191</v>
      </c>
      <c r="J42" s="56">
        <v>0.89428515</v>
      </c>
      <c r="K42" s="56">
        <v>1.28336629</v>
      </c>
      <c r="L42" s="56">
        <v>0.00225192</v>
      </c>
      <c r="M42" s="56">
        <v>0.90682386</v>
      </c>
      <c r="N42" s="56">
        <v>12.7567278</v>
      </c>
      <c r="O42" s="57"/>
      <c r="P42" s="54"/>
      <c r="Q42" s="54"/>
      <c r="R42" s="54"/>
      <c r="S42" s="54"/>
      <c r="T42" s="54"/>
      <c r="U42" s="54"/>
      <c r="V42" s="54">
        <v>409.254</v>
      </c>
      <c r="W42" s="54">
        <v>5.656</v>
      </c>
      <c r="X42" s="54">
        <v>31.839</v>
      </c>
      <c r="Y42" s="54">
        <v>0.088</v>
      </c>
      <c r="Z42" s="54">
        <v>25.12</v>
      </c>
      <c r="AA42" s="54">
        <v>0.11</v>
      </c>
      <c r="AB42" s="54">
        <v>1770.141</v>
      </c>
      <c r="AC42" s="54">
        <v>107.547</v>
      </c>
      <c r="AD42" s="54">
        <v>8.091</v>
      </c>
      <c r="AE42" s="54">
        <v>0.03</v>
      </c>
      <c r="AF42" s="58">
        <v>1568.406</v>
      </c>
      <c r="AG42" s="58">
        <v>100.949</v>
      </c>
      <c r="AH42" s="58">
        <v>140.826</v>
      </c>
      <c r="AI42" s="58">
        <v>11.554</v>
      </c>
      <c r="AJ42" s="58">
        <v>1415.901</v>
      </c>
      <c r="AK42" s="58">
        <v>92.923</v>
      </c>
      <c r="AL42" s="58">
        <v>420.093</v>
      </c>
      <c r="AM42" s="58">
        <v>45.529</v>
      </c>
      <c r="AN42" s="58">
        <v>2.277</v>
      </c>
      <c r="AO42" s="58">
        <v>0.187</v>
      </c>
      <c r="AP42" s="58">
        <v>3.371</v>
      </c>
      <c r="AQ42" s="48"/>
      <c r="AR42" s="53">
        <f>G42/'Table seawater composition'!C$7</f>
        <v>0.002354709161</v>
      </c>
      <c r="AS42" s="53">
        <f>H42/'Table seawater composition'!C$6</f>
        <v>0.0003113547111</v>
      </c>
      <c r="AT42" s="53">
        <f>I42*1000/'Table seawater composition'!$C$4</f>
        <v>0.00007831155817</v>
      </c>
      <c r="AU42" s="53">
        <f>J42/'Table seawater composition'!C$10</f>
        <v>1.700797869</v>
      </c>
      <c r="AV42" s="53">
        <f>K42*1000/'Table seawater composition'!$C$3</f>
        <v>0.148091818</v>
      </c>
      <c r="AW42" s="53">
        <f>L42/'Table seawater composition'!C$8</f>
        <v>0.03730196516</v>
      </c>
      <c r="AX42" s="53">
        <f>M42/'Table seawater composition'!$C$5</f>
        <v>0.08544111048</v>
      </c>
      <c r="AY42" s="53">
        <f>N42/('Table seawater composition'!C$9*1000)</f>
        <v>0.009776984665</v>
      </c>
      <c r="AZ42" s="71"/>
      <c r="BA42" s="71"/>
      <c r="BB42" s="71"/>
      <c r="BC42" s="71"/>
      <c r="BD42" s="71"/>
      <c r="BE42" s="71"/>
      <c r="BF42" s="71"/>
      <c r="BG42" s="48"/>
    </row>
    <row r="43" ht="15.75" customHeight="1">
      <c r="A43" s="53" t="s">
        <v>290</v>
      </c>
      <c r="B43" s="53" t="s">
        <v>93</v>
      </c>
      <c r="C43" s="54">
        <v>1.6</v>
      </c>
      <c r="D43" s="72" t="s">
        <v>291</v>
      </c>
      <c r="E43" s="54">
        <v>400.0</v>
      </c>
      <c r="F43" s="55" t="s">
        <v>65</v>
      </c>
      <c r="G43" s="56"/>
      <c r="H43" s="56"/>
      <c r="I43" s="56">
        <v>1.90596896</v>
      </c>
      <c r="J43" s="56">
        <v>0.00427141</v>
      </c>
      <c r="K43" s="56">
        <v>1.5518765</v>
      </c>
      <c r="L43" s="56"/>
      <c r="M43" s="56">
        <v>2.73753843</v>
      </c>
      <c r="N43" s="56"/>
      <c r="O43" s="57">
        <v>24.0948318</v>
      </c>
      <c r="P43" s="54"/>
      <c r="Q43" s="54"/>
      <c r="R43" s="54"/>
      <c r="S43" s="54"/>
      <c r="T43" s="54"/>
      <c r="U43" s="54"/>
      <c r="V43" s="54">
        <v>409.254</v>
      </c>
      <c r="W43" s="54">
        <v>5.656</v>
      </c>
      <c r="X43" s="54">
        <v>31.839</v>
      </c>
      <c r="Y43" s="54">
        <v>0.088</v>
      </c>
      <c r="Z43" s="54">
        <v>25.12</v>
      </c>
      <c r="AA43" s="54">
        <v>0.11</v>
      </c>
      <c r="AB43" s="54">
        <v>1770.141</v>
      </c>
      <c r="AC43" s="54">
        <v>107.547</v>
      </c>
      <c r="AD43" s="54">
        <v>8.091</v>
      </c>
      <c r="AE43" s="54">
        <v>0.03</v>
      </c>
      <c r="AF43" s="58">
        <v>1568.406</v>
      </c>
      <c r="AG43" s="58">
        <v>100.949</v>
      </c>
      <c r="AH43" s="58">
        <v>140.826</v>
      </c>
      <c r="AI43" s="58">
        <v>11.554</v>
      </c>
      <c r="AJ43" s="58">
        <v>1415.901</v>
      </c>
      <c r="AK43" s="58">
        <v>92.923</v>
      </c>
      <c r="AL43" s="58">
        <v>420.093</v>
      </c>
      <c r="AM43" s="58">
        <v>45.529</v>
      </c>
      <c r="AN43" s="58">
        <v>2.277</v>
      </c>
      <c r="AO43" s="58">
        <v>0.187</v>
      </c>
      <c r="AP43" s="58">
        <v>3.371</v>
      </c>
      <c r="AQ43" s="48"/>
      <c r="AR43" s="53">
        <f>G43/'Table seawater composition'!C$7</f>
        <v>0</v>
      </c>
      <c r="AS43" s="53">
        <f>H43/'Table seawater composition'!C$6</f>
        <v>0</v>
      </c>
      <c r="AT43" s="53">
        <f>I43*1000/'Table seawater composition'!$C$4</f>
        <v>0.0003714288656</v>
      </c>
      <c r="AU43" s="53">
        <f>J43/'Table seawater composition'!C$10</f>
        <v>0.008123589019</v>
      </c>
      <c r="AV43" s="53">
        <f>K43*1000/'Table seawater composition'!$C$3</f>
        <v>0.179076086</v>
      </c>
      <c r="AW43" s="53">
        <f>L43/'Table seawater composition'!C$8</f>
        <v>0</v>
      </c>
      <c r="AX43" s="53">
        <f>M43/'Table seawater composition'!$C$5</f>
        <v>0.2579313732</v>
      </c>
      <c r="AY43" s="53">
        <f>N43/('Table seawater composition'!C$9*1000)</f>
        <v>0</v>
      </c>
      <c r="AZ43" s="71"/>
      <c r="BA43" s="71"/>
      <c r="BB43" s="71"/>
      <c r="BC43" s="71"/>
      <c r="BD43" s="71"/>
      <c r="BE43" s="71"/>
      <c r="BF43" s="71"/>
      <c r="BG43" s="48"/>
    </row>
    <row r="44" ht="15.75" customHeight="1">
      <c r="A44" s="53" t="s">
        <v>290</v>
      </c>
      <c r="B44" s="53" t="s">
        <v>97</v>
      </c>
      <c r="C44" s="54">
        <v>1.3</v>
      </c>
      <c r="D44" s="72" t="s">
        <v>291</v>
      </c>
      <c r="E44" s="54">
        <v>400.0</v>
      </c>
      <c r="F44" s="55" t="s">
        <v>65</v>
      </c>
      <c r="G44" s="56"/>
      <c r="H44" s="56"/>
      <c r="I44" s="56">
        <v>0.64715687</v>
      </c>
      <c r="J44" s="56">
        <v>0.00246824</v>
      </c>
      <c r="K44" s="56">
        <v>1.49120571</v>
      </c>
      <c r="L44" s="56"/>
      <c r="M44" s="56">
        <v>2.26386626</v>
      </c>
      <c r="N44" s="56"/>
      <c r="O44" s="57">
        <v>26.0823825</v>
      </c>
      <c r="P44" s="54"/>
      <c r="Q44" s="54"/>
      <c r="R44" s="54"/>
      <c r="S44" s="54"/>
      <c r="T44" s="54"/>
      <c r="U44" s="54"/>
      <c r="V44" s="54">
        <v>409.254</v>
      </c>
      <c r="W44" s="54">
        <v>5.656</v>
      </c>
      <c r="X44" s="54">
        <v>31.839</v>
      </c>
      <c r="Y44" s="54">
        <v>0.088</v>
      </c>
      <c r="Z44" s="54">
        <v>25.12</v>
      </c>
      <c r="AA44" s="54">
        <v>0.11</v>
      </c>
      <c r="AB44" s="54">
        <v>1770.141</v>
      </c>
      <c r="AC44" s="54">
        <v>107.547</v>
      </c>
      <c r="AD44" s="54">
        <v>8.091</v>
      </c>
      <c r="AE44" s="54">
        <v>0.03</v>
      </c>
      <c r="AF44" s="58">
        <v>1568.406</v>
      </c>
      <c r="AG44" s="58">
        <v>100.949</v>
      </c>
      <c r="AH44" s="58">
        <v>140.826</v>
      </c>
      <c r="AI44" s="58">
        <v>11.554</v>
      </c>
      <c r="AJ44" s="58">
        <v>1415.901</v>
      </c>
      <c r="AK44" s="58">
        <v>92.923</v>
      </c>
      <c r="AL44" s="58">
        <v>420.093</v>
      </c>
      <c r="AM44" s="58">
        <v>45.529</v>
      </c>
      <c r="AN44" s="58">
        <v>2.277</v>
      </c>
      <c r="AO44" s="58">
        <v>0.187</v>
      </c>
      <c r="AP44" s="58">
        <v>3.371</v>
      </c>
      <c r="AQ44" s="48"/>
      <c r="AR44" s="53">
        <f>G44/'Table seawater composition'!C$7</f>
        <v>0</v>
      </c>
      <c r="AS44" s="53">
        <f>H44/'Table seawater composition'!C$6</f>
        <v>0</v>
      </c>
      <c r="AT44" s="53">
        <f>I44*1000/'Table seawater composition'!$C$4</f>
        <v>0.0001261157695</v>
      </c>
      <c r="AU44" s="53">
        <f>J44/'Table seawater composition'!C$10</f>
        <v>0.004694226815</v>
      </c>
      <c r="AV44" s="53">
        <f>K44*1000/'Table seawater composition'!$C$3</f>
        <v>0.1720750859</v>
      </c>
      <c r="AW44" s="53">
        <f>L44/'Table seawater composition'!C$8</f>
        <v>0</v>
      </c>
      <c r="AX44" s="53">
        <f>M44/'Table seawater composition'!$C$5</f>
        <v>0.2133018944</v>
      </c>
      <c r="AY44" s="53">
        <f>N44/('Table seawater composition'!C$9*1000)</f>
        <v>0</v>
      </c>
      <c r="AZ44" s="71"/>
      <c r="BA44" s="71"/>
      <c r="BB44" s="71"/>
      <c r="BC44" s="71"/>
      <c r="BD44" s="71"/>
      <c r="BE44" s="71"/>
      <c r="BF44" s="71"/>
      <c r="BG44" s="48"/>
    </row>
    <row r="45" ht="15.75" customHeight="1">
      <c r="A45" s="53" t="s">
        <v>290</v>
      </c>
      <c r="B45" s="53" t="s">
        <v>98</v>
      </c>
      <c r="C45" s="54">
        <v>1.8</v>
      </c>
      <c r="D45" s="72" t="s">
        <v>291</v>
      </c>
      <c r="E45" s="54">
        <v>400.0</v>
      </c>
      <c r="F45" s="55" t="s">
        <v>65</v>
      </c>
      <c r="G45" s="56"/>
      <c r="H45" s="56"/>
      <c r="I45" s="56">
        <v>0.39410209</v>
      </c>
      <c r="J45" s="56">
        <v>0.00271375</v>
      </c>
      <c r="K45" s="56">
        <v>1.24535231</v>
      </c>
      <c r="L45" s="56"/>
      <c r="M45" s="56">
        <v>1.10007935</v>
      </c>
      <c r="N45" s="56"/>
      <c r="O45" s="57">
        <v>25.7052971</v>
      </c>
      <c r="P45" s="54"/>
      <c r="Q45" s="54"/>
      <c r="R45" s="54"/>
      <c r="S45" s="54"/>
      <c r="T45" s="54"/>
      <c r="U45" s="54"/>
      <c r="V45" s="54">
        <v>409.254</v>
      </c>
      <c r="W45" s="54">
        <v>5.656</v>
      </c>
      <c r="X45" s="54">
        <v>31.839</v>
      </c>
      <c r="Y45" s="54">
        <v>0.088</v>
      </c>
      <c r="Z45" s="54">
        <v>25.12</v>
      </c>
      <c r="AA45" s="54">
        <v>0.11</v>
      </c>
      <c r="AB45" s="54">
        <v>1770.141</v>
      </c>
      <c r="AC45" s="54">
        <v>107.547</v>
      </c>
      <c r="AD45" s="54">
        <v>8.091</v>
      </c>
      <c r="AE45" s="54">
        <v>0.03</v>
      </c>
      <c r="AF45" s="58">
        <v>1568.406</v>
      </c>
      <c r="AG45" s="58">
        <v>100.949</v>
      </c>
      <c r="AH45" s="58">
        <v>140.826</v>
      </c>
      <c r="AI45" s="58">
        <v>11.554</v>
      </c>
      <c r="AJ45" s="58">
        <v>1415.901</v>
      </c>
      <c r="AK45" s="58">
        <v>92.923</v>
      </c>
      <c r="AL45" s="58">
        <v>420.093</v>
      </c>
      <c r="AM45" s="58">
        <v>45.529</v>
      </c>
      <c r="AN45" s="58">
        <v>2.277</v>
      </c>
      <c r="AO45" s="58">
        <v>0.187</v>
      </c>
      <c r="AP45" s="58">
        <v>3.371</v>
      </c>
      <c r="AQ45" s="48"/>
      <c r="AR45" s="53">
        <f>G45/'Table seawater composition'!C$7</f>
        <v>0</v>
      </c>
      <c r="AS45" s="53">
        <f>H45/'Table seawater composition'!C$6</f>
        <v>0</v>
      </c>
      <c r="AT45" s="53">
        <f>I45*1000/'Table seawater composition'!$C$4</f>
        <v>0.00007680129913</v>
      </c>
      <c r="AU45" s="53">
        <f>J45/'Table seawater composition'!C$10</f>
        <v>0.005161150463</v>
      </c>
      <c r="AV45" s="53">
        <f>K45*1000/'Table seawater composition'!$C$3</f>
        <v>0.1437052609</v>
      </c>
      <c r="AW45" s="53">
        <f>L45/'Table seawater composition'!C$8</f>
        <v>0</v>
      </c>
      <c r="AX45" s="53">
        <f>M45/'Table seawater composition'!$C$5</f>
        <v>0.1036496782</v>
      </c>
      <c r="AY45" s="53">
        <f>N45/('Table seawater composition'!C$9*1000)</f>
        <v>0</v>
      </c>
      <c r="AZ45" s="71"/>
      <c r="BA45" s="71"/>
      <c r="BB45" s="71"/>
      <c r="BC45" s="71"/>
      <c r="BD45" s="71"/>
      <c r="BE45" s="71"/>
      <c r="BF45" s="71"/>
      <c r="BG45" s="48"/>
    </row>
    <row r="46" ht="15.75" customHeight="1">
      <c r="A46" s="59" t="s">
        <v>290</v>
      </c>
      <c r="B46" s="59" t="s">
        <v>99</v>
      </c>
      <c r="C46" s="60">
        <v>-0.4</v>
      </c>
      <c r="D46" s="72" t="s">
        <v>291</v>
      </c>
      <c r="E46" s="60">
        <v>600.0</v>
      </c>
      <c r="F46" s="61" t="s">
        <v>96</v>
      </c>
      <c r="G46" s="62">
        <v>4.60890127</v>
      </c>
      <c r="H46" s="62">
        <v>14.9843461</v>
      </c>
      <c r="I46" s="62">
        <v>0.91023849</v>
      </c>
      <c r="J46" s="62">
        <v>0.6684624</v>
      </c>
      <c r="K46" s="62">
        <v>1.81166697</v>
      </c>
      <c r="L46" s="62">
        <v>0.0081099</v>
      </c>
      <c r="M46" s="62">
        <v>7.77301005</v>
      </c>
      <c r="N46" s="62">
        <v>9.36269824</v>
      </c>
      <c r="O46" s="63"/>
      <c r="P46" s="60"/>
      <c r="Q46" s="60"/>
      <c r="R46" s="60"/>
      <c r="S46" s="60"/>
      <c r="T46" s="60"/>
      <c r="U46" s="60"/>
      <c r="V46" s="60">
        <v>605.668</v>
      </c>
      <c r="W46" s="60">
        <v>7.259</v>
      </c>
      <c r="X46" s="60">
        <v>31.783</v>
      </c>
      <c r="Y46" s="60">
        <v>0.228</v>
      </c>
      <c r="Z46" s="60">
        <v>24.94</v>
      </c>
      <c r="AA46" s="60">
        <v>0.152</v>
      </c>
      <c r="AB46" s="60">
        <v>1797.504</v>
      </c>
      <c r="AC46" s="60">
        <v>141.756</v>
      </c>
      <c r="AD46" s="60">
        <v>7.996</v>
      </c>
      <c r="AE46" s="60">
        <v>0.072</v>
      </c>
      <c r="AF46" s="64">
        <v>1633.564</v>
      </c>
      <c r="AG46" s="64">
        <v>147.124</v>
      </c>
      <c r="AH46" s="64">
        <v>119.285</v>
      </c>
      <c r="AI46" s="64">
        <v>16.33</v>
      </c>
      <c r="AJ46" s="64">
        <v>1498.601</v>
      </c>
      <c r="AK46" s="64">
        <v>144.485</v>
      </c>
      <c r="AL46" s="64">
        <v>560.971</v>
      </c>
      <c r="AM46" s="64">
        <v>137.063</v>
      </c>
      <c r="AN46" s="64">
        <v>1.928</v>
      </c>
      <c r="AO46" s="64">
        <v>0.263</v>
      </c>
      <c r="AP46" s="64">
        <v>2.853</v>
      </c>
      <c r="AQ46" s="48"/>
      <c r="AR46" s="53">
        <f>G46/'Table seawater composition'!C$7</f>
        <v>0.001827545021</v>
      </c>
      <c r="AS46" s="53">
        <f>H46/'Table seawater composition'!C$6</f>
        <v>0.0003699260443</v>
      </c>
      <c r="AT46" s="53">
        <f>I46*1000/'Table seawater composition'!$C$4</f>
        <v>0.000177384237</v>
      </c>
      <c r="AU46" s="53">
        <f>J46/'Table seawater composition'!C$10</f>
        <v>1.271316453</v>
      </c>
      <c r="AV46" s="53">
        <f>K46*1000/'Table seawater composition'!$C$3</f>
        <v>0.2090541549</v>
      </c>
      <c r="AW46" s="53">
        <f>L46/'Table seawater composition'!C$8</f>
        <v>0.1343365694</v>
      </c>
      <c r="AX46" s="53">
        <f>M46/'Table seawater composition'!$C$5</f>
        <v>0.7323744332</v>
      </c>
      <c r="AY46" s="53">
        <f>N46/('Table seawater composition'!C$9*1000)</f>
        <v>0.007175739621</v>
      </c>
      <c r="AZ46" s="71"/>
      <c r="BA46" s="71"/>
      <c r="BB46" s="71"/>
      <c r="BC46" s="71"/>
      <c r="BD46" s="71"/>
      <c r="BE46" s="71"/>
      <c r="BF46" s="71"/>
      <c r="BG46" s="48"/>
    </row>
    <row r="47" ht="15.75" customHeight="1">
      <c r="A47" s="59" t="s">
        <v>290</v>
      </c>
      <c r="B47" s="59" t="s">
        <v>100</v>
      </c>
      <c r="C47" s="60">
        <v>-0.6</v>
      </c>
      <c r="D47" s="72" t="s">
        <v>291</v>
      </c>
      <c r="E47" s="60">
        <v>600.0</v>
      </c>
      <c r="F47" s="61" t="s">
        <v>96</v>
      </c>
      <c r="G47" s="62">
        <v>3.6064582</v>
      </c>
      <c r="H47" s="62">
        <v>16.9464872</v>
      </c>
      <c r="I47" s="62">
        <v>0.9473908</v>
      </c>
      <c r="J47" s="62">
        <v>0.3546923</v>
      </c>
      <c r="K47" s="62">
        <v>2.09448795</v>
      </c>
      <c r="L47" s="62">
        <v>0.00863087</v>
      </c>
      <c r="M47" s="62">
        <v>8.0144681</v>
      </c>
      <c r="N47" s="62">
        <v>27.7907137</v>
      </c>
      <c r="O47" s="63"/>
      <c r="P47" s="60"/>
      <c r="Q47" s="60"/>
      <c r="R47" s="60"/>
      <c r="S47" s="60"/>
      <c r="T47" s="60"/>
      <c r="U47" s="60"/>
      <c r="V47" s="60">
        <v>605.668</v>
      </c>
      <c r="W47" s="60">
        <v>7.259</v>
      </c>
      <c r="X47" s="60">
        <v>31.783</v>
      </c>
      <c r="Y47" s="60">
        <v>0.228</v>
      </c>
      <c r="Z47" s="60">
        <v>24.94</v>
      </c>
      <c r="AA47" s="60">
        <v>0.152</v>
      </c>
      <c r="AB47" s="60">
        <v>1797.504</v>
      </c>
      <c r="AC47" s="60">
        <v>141.756</v>
      </c>
      <c r="AD47" s="60">
        <v>7.996</v>
      </c>
      <c r="AE47" s="60">
        <v>0.072</v>
      </c>
      <c r="AF47" s="64">
        <v>1633.564</v>
      </c>
      <c r="AG47" s="64">
        <v>147.124</v>
      </c>
      <c r="AH47" s="64">
        <v>119.285</v>
      </c>
      <c r="AI47" s="64">
        <v>16.33</v>
      </c>
      <c r="AJ47" s="64">
        <v>1498.601</v>
      </c>
      <c r="AK47" s="64">
        <v>144.485</v>
      </c>
      <c r="AL47" s="64">
        <v>560.971</v>
      </c>
      <c r="AM47" s="64">
        <v>137.063</v>
      </c>
      <c r="AN47" s="64">
        <v>1.928</v>
      </c>
      <c r="AO47" s="64">
        <v>0.263</v>
      </c>
      <c r="AP47" s="64">
        <v>2.853</v>
      </c>
      <c r="AQ47" s="48"/>
      <c r="AR47" s="53">
        <f>G47/'Table seawater composition'!C$7</f>
        <v>0.001430051186</v>
      </c>
      <c r="AS47" s="53">
        <f>H47/'Table seawater composition'!C$6</f>
        <v>0.0004183664028</v>
      </c>
      <c r="AT47" s="53">
        <f>I47*1000/'Table seawater composition'!$C$4</f>
        <v>0.0001846243551</v>
      </c>
      <c r="AU47" s="53">
        <f>J47/'Table seawater composition'!C$10</f>
        <v>0.6745722076</v>
      </c>
      <c r="AV47" s="53">
        <f>K47*1000/'Table seawater composition'!$C$3</f>
        <v>0.2416897893</v>
      </c>
      <c r="AW47" s="53">
        <f>L47/'Table seawater composition'!C$8</f>
        <v>0.1429661853</v>
      </c>
      <c r="AX47" s="53">
        <f>M47/'Table seawater composition'!$C$5</f>
        <v>0.7551246549</v>
      </c>
      <c r="AY47" s="53">
        <f>N47/('Table seawater composition'!C$9*1000)</f>
        <v>0.02129930072</v>
      </c>
      <c r="AZ47" s="71"/>
      <c r="BA47" s="71"/>
      <c r="BB47" s="71"/>
      <c r="BC47" s="71"/>
      <c r="BD47" s="71"/>
      <c r="BE47" s="71"/>
      <c r="BF47" s="71"/>
      <c r="BG47" s="48"/>
    </row>
    <row r="48" ht="15.75" customHeight="1">
      <c r="A48" s="59" t="s">
        <v>290</v>
      </c>
      <c r="B48" s="59" t="s">
        <v>101</v>
      </c>
      <c r="C48" s="60">
        <v>1.3</v>
      </c>
      <c r="D48" s="72" t="s">
        <v>291</v>
      </c>
      <c r="E48" s="60">
        <v>600.0</v>
      </c>
      <c r="F48" s="61" t="s">
        <v>96</v>
      </c>
      <c r="G48" s="62">
        <v>4.51689167</v>
      </c>
      <c r="H48" s="62">
        <v>19.0468308</v>
      </c>
      <c r="I48" s="62">
        <v>1.05548587</v>
      </c>
      <c r="J48" s="62">
        <v>1.55399096</v>
      </c>
      <c r="K48" s="62">
        <v>2.22802677</v>
      </c>
      <c r="L48" s="62">
        <v>0.00684385</v>
      </c>
      <c r="M48" s="62">
        <v>10.4545917</v>
      </c>
      <c r="N48" s="62">
        <v>20.5629885</v>
      </c>
      <c r="O48" s="63"/>
      <c r="P48" s="60"/>
      <c r="Q48" s="60"/>
      <c r="R48" s="60"/>
      <c r="S48" s="60"/>
      <c r="T48" s="60"/>
      <c r="U48" s="60"/>
      <c r="V48" s="60">
        <v>605.668</v>
      </c>
      <c r="W48" s="60">
        <v>7.259</v>
      </c>
      <c r="X48" s="60">
        <v>31.783</v>
      </c>
      <c r="Y48" s="60">
        <v>0.228</v>
      </c>
      <c r="Z48" s="60">
        <v>24.94</v>
      </c>
      <c r="AA48" s="60">
        <v>0.152</v>
      </c>
      <c r="AB48" s="60">
        <v>1797.504</v>
      </c>
      <c r="AC48" s="60">
        <v>141.756</v>
      </c>
      <c r="AD48" s="60">
        <v>7.996</v>
      </c>
      <c r="AE48" s="60">
        <v>0.072</v>
      </c>
      <c r="AF48" s="64">
        <v>1633.564</v>
      </c>
      <c r="AG48" s="64">
        <v>147.124</v>
      </c>
      <c r="AH48" s="64">
        <v>119.285</v>
      </c>
      <c r="AI48" s="64">
        <v>16.33</v>
      </c>
      <c r="AJ48" s="64">
        <v>1498.601</v>
      </c>
      <c r="AK48" s="64">
        <v>144.485</v>
      </c>
      <c r="AL48" s="64">
        <v>560.971</v>
      </c>
      <c r="AM48" s="64">
        <v>137.063</v>
      </c>
      <c r="AN48" s="64">
        <v>1.928</v>
      </c>
      <c r="AO48" s="64">
        <v>0.263</v>
      </c>
      <c r="AP48" s="64">
        <v>2.853</v>
      </c>
      <c r="AQ48" s="48"/>
      <c r="AR48" s="53">
        <f>G48/'Table seawater composition'!C$7</f>
        <v>0.001791060905</v>
      </c>
      <c r="AS48" s="53">
        <f>H48/'Table seawater composition'!C$6</f>
        <v>0.0004702186354</v>
      </c>
      <c r="AT48" s="53">
        <f>I48*1000/'Table seawater composition'!$C$4</f>
        <v>0.0002056895614</v>
      </c>
      <c r="AU48" s="53">
        <f>J48/'Table seawater composition'!C$10</f>
        <v>2.955460585</v>
      </c>
      <c r="AV48" s="53">
        <f>K48*1000/'Table seawater composition'!$C$3</f>
        <v>0.2570992689</v>
      </c>
      <c r="AW48" s="53">
        <f>L48/'Table seawater composition'!C$8</f>
        <v>0.1133650637</v>
      </c>
      <c r="AX48" s="53">
        <f>M48/'Table seawater composition'!$C$5</f>
        <v>0.9850335482</v>
      </c>
      <c r="AY48" s="53">
        <f>N48/('Table seawater composition'!C$9*1000)</f>
        <v>0.01575984268</v>
      </c>
      <c r="AZ48" s="71"/>
      <c r="BA48" s="71"/>
      <c r="BB48" s="71"/>
      <c r="BC48" s="71"/>
      <c r="BD48" s="71"/>
      <c r="BE48" s="71"/>
      <c r="BF48" s="71"/>
      <c r="BG48" s="48"/>
    </row>
    <row r="49" ht="15.75" customHeight="1">
      <c r="A49" s="59" t="s">
        <v>290</v>
      </c>
      <c r="B49" s="59" t="s">
        <v>99</v>
      </c>
      <c r="C49" s="60">
        <v>-0.4</v>
      </c>
      <c r="D49" s="72" t="s">
        <v>291</v>
      </c>
      <c r="E49" s="60">
        <v>600.0</v>
      </c>
      <c r="F49" s="61" t="s">
        <v>65</v>
      </c>
      <c r="G49" s="62"/>
      <c r="H49" s="62"/>
      <c r="I49" s="62">
        <v>0.88699189</v>
      </c>
      <c r="J49" s="62">
        <v>9.2928E-4</v>
      </c>
      <c r="K49" s="62">
        <v>1.80657576</v>
      </c>
      <c r="L49" s="62"/>
      <c r="M49" s="62">
        <v>6.68885895</v>
      </c>
      <c r="N49" s="62"/>
      <c r="O49" s="63">
        <v>28.0155321</v>
      </c>
      <c r="P49" s="60"/>
      <c r="Q49" s="60"/>
      <c r="R49" s="60"/>
      <c r="S49" s="60"/>
      <c r="T49" s="60"/>
      <c r="U49" s="60"/>
      <c r="V49" s="60">
        <v>605.668</v>
      </c>
      <c r="W49" s="60">
        <v>7.259</v>
      </c>
      <c r="X49" s="60">
        <v>31.783</v>
      </c>
      <c r="Y49" s="60">
        <v>0.228</v>
      </c>
      <c r="Z49" s="60">
        <v>24.94</v>
      </c>
      <c r="AA49" s="60">
        <v>0.152</v>
      </c>
      <c r="AB49" s="60">
        <v>1797.504</v>
      </c>
      <c r="AC49" s="60">
        <v>141.756</v>
      </c>
      <c r="AD49" s="60">
        <v>7.996</v>
      </c>
      <c r="AE49" s="60">
        <v>0.072</v>
      </c>
      <c r="AF49" s="64">
        <v>1633.564</v>
      </c>
      <c r="AG49" s="64">
        <v>147.124</v>
      </c>
      <c r="AH49" s="64">
        <v>119.285</v>
      </c>
      <c r="AI49" s="64">
        <v>16.33</v>
      </c>
      <c r="AJ49" s="64">
        <v>1498.601</v>
      </c>
      <c r="AK49" s="64">
        <v>144.485</v>
      </c>
      <c r="AL49" s="64">
        <v>560.971</v>
      </c>
      <c r="AM49" s="64">
        <v>137.063</v>
      </c>
      <c r="AN49" s="64">
        <v>1.928</v>
      </c>
      <c r="AO49" s="64">
        <v>0.263</v>
      </c>
      <c r="AP49" s="64">
        <v>2.853</v>
      </c>
      <c r="AQ49" s="48"/>
      <c r="AR49" s="53">
        <f>G49/'Table seawater composition'!C$7</f>
        <v>0</v>
      </c>
      <c r="AS49" s="53">
        <f>H49/'Table seawater composition'!C$6</f>
        <v>0</v>
      </c>
      <c r="AT49" s="53">
        <f>I49*1000/'Table seawater composition'!$C$4</f>
        <v>0.0001728540173</v>
      </c>
      <c r="AU49" s="53">
        <f>J49/'Table seawater composition'!C$10</f>
        <v>0.001767352889</v>
      </c>
      <c r="AV49" s="53">
        <f>K49*1000/'Table seawater composition'!$C$3</f>
        <v>0.2084666635</v>
      </c>
      <c r="AW49" s="53">
        <f>L49/'Table seawater composition'!C$8</f>
        <v>0</v>
      </c>
      <c r="AX49" s="53">
        <f>M49/'Table seawater composition'!$C$5</f>
        <v>0.6302255176</v>
      </c>
      <c r="AY49" s="53">
        <f>N49/('Table seawater composition'!C$9*1000)</f>
        <v>0</v>
      </c>
      <c r="AZ49" s="71"/>
      <c r="BA49" s="71"/>
      <c r="BB49" s="71"/>
      <c r="BC49" s="71"/>
      <c r="BD49" s="71"/>
      <c r="BE49" s="71"/>
      <c r="BF49" s="71"/>
      <c r="BG49" s="48"/>
    </row>
    <row r="50" ht="15.75" customHeight="1">
      <c r="A50" s="59" t="s">
        <v>290</v>
      </c>
      <c r="B50" s="59" t="s">
        <v>100</v>
      </c>
      <c r="C50" s="60">
        <v>-0.6</v>
      </c>
      <c r="D50" s="72" t="s">
        <v>291</v>
      </c>
      <c r="E50" s="60">
        <v>600.0</v>
      </c>
      <c r="F50" s="61" t="s">
        <v>65</v>
      </c>
      <c r="G50" s="62"/>
      <c r="H50" s="62"/>
      <c r="I50" s="62">
        <v>0.91488085</v>
      </c>
      <c r="J50" s="62">
        <v>0.00225103</v>
      </c>
      <c r="K50" s="62">
        <v>2.14410323</v>
      </c>
      <c r="L50" s="62"/>
      <c r="M50" s="62">
        <v>7.51632236</v>
      </c>
      <c r="N50" s="62"/>
      <c r="O50" s="63">
        <v>25.2490997</v>
      </c>
      <c r="P50" s="60"/>
      <c r="Q50" s="60"/>
      <c r="R50" s="60"/>
      <c r="S50" s="60"/>
      <c r="T50" s="60"/>
      <c r="U50" s="60"/>
      <c r="V50" s="60">
        <v>605.668</v>
      </c>
      <c r="W50" s="60">
        <v>7.259</v>
      </c>
      <c r="X50" s="60">
        <v>31.783</v>
      </c>
      <c r="Y50" s="60">
        <v>0.228</v>
      </c>
      <c r="Z50" s="60">
        <v>24.94</v>
      </c>
      <c r="AA50" s="60">
        <v>0.152</v>
      </c>
      <c r="AB50" s="60">
        <v>1797.504</v>
      </c>
      <c r="AC50" s="60">
        <v>141.756</v>
      </c>
      <c r="AD50" s="60">
        <v>7.996</v>
      </c>
      <c r="AE50" s="60">
        <v>0.072</v>
      </c>
      <c r="AF50" s="64">
        <v>1633.564</v>
      </c>
      <c r="AG50" s="64">
        <v>147.124</v>
      </c>
      <c r="AH50" s="64">
        <v>119.285</v>
      </c>
      <c r="AI50" s="64">
        <v>16.33</v>
      </c>
      <c r="AJ50" s="64">
        <v>1498.601</v>
      </c>
      <c r="AK50" s="64">
        <v>144.485</v>
      </c>
      <c r="AL50" s="64">
        <v>560.971</v>
      </c>
      <c r="AM50" s="64">
        <v>137.063</v>
      </c>
      <c r="AN50" s="64">
        <v>1.928</v>
      </c>
      <c r="AO50" s="64">
        <v>0.263</v>
      </c>
      <c r="AP50" s="64">
        <v>2.853</v>
      </c>
      <c r="AQ50" s="48"/>
      <c r="AR50" s="53">
        <f>G50/'Table seawater composition'!C$7</f>
        <v>0</v>
      </c>
      <c r="AS50" s="53">
        <f>H50/'Table seawater composition'!C$6</f>
        <v>0</v>
      </c>
      <c r="AT50" s="53">
        <f>I50*1000/'Table seawater composition'!$C$4</f>
        <v>0.0001782889247</v>
      </c>
      <c r="AU50" s="53">
        <f>J50/'Table seawater composition'!C$10</f>
        <v>0.004281125574</v>
      </c>
      <c r="AV50" s="53">
        <f>K50*1000/'Table seawater composition'!$C$3</f>
        <v>0.2474150581</v>
      </c>
      <c r="AW50" s="53">
        <f>L50/'Table seawater composition'!C$8</f>
        <v>0</v>
      </c>
      <c r="AX50" s="53">
        <f>M50/'Table seawater composition'!$C$5</f>
        <v>0.7081892719</v>
      </c>
      <c r="AY50" s="53">
        <f>N50/('Table seawater composition'!C$9*1000)</f>
        <v>0</v>
      </c>
      <c r="AZ50" s="71"/>
      <c r="BA50" s="71"/>
      <c r="BB50" s="71"/>
      <c r="BC50" s="71"/>
      <c r="BD50" s="71"/>
      <c r="BE50" s="71"/>
      <c r="BF50" s="71"/>
      <c r="BG50" s="48"/>
    </row>
    <row r="51" ht="15.75" customHeight="1">
      <c r="A51" s="59" t="s">
        <v>290</v>
      </c>
      <c r="B51" s="59" t="s">
        <v>101</v>
      </c>
      <c r="C51" s="60">
        <v>1.3</v>
      </c>
      <c r="D51" s="72" t="s">
        <v>291</v>
      </c>
      <c r="E51" s="60">
        <v>600.0</v>
      </c>
      <c r="F51" s="61" t="s">
        <v>65</v>
      </c>
      <c r="G51" s="62"/>
      <c r="H51" s="62"/>
      <c r="I51" s="62">
        <v>1.01846509</v>
      </c>
      <c r="J51" s="62">
        <v>0.00242972</v>
      </c>
      <c r="K51" s="62">
        <v>2.27114706</v>
      </c>
      <c r="L51" s="62"/>
      <c r="M51" s="62">
        <v>9.00923701</v>
      </c>
      <c r="N51" s="62"/>
      <c r="O51" s="63">
        <v>27.1293203</v>
      </c>
      <c r="P51" s="60"/>
      <c r="Q51" s="60"/>
      <c r="R51" s="60"/>
      <c r="S51" s="60"/>
      <c r="T51" s="60"/>
      <c r="U51" s="60"/>
      <c r="V51" s="60">
        <v>605.668</v>
      </c>
      <c r="W51" s="60">
        <v>7.259</v>
      </c>
      <c r="X51" s="60">
        <v>31.783</v>
      </c>
      <c r="Y51" s="60">
        <v>0.228</v>
      </c>
      <c r="Z51" s="60">
        <v>24.94</v>
      </c>
      <c r="AA51" s="60">
        <v>0.152</v>
      </c>
      <c r="AB51" s="60">
        <v>1797.504</v>
      </c>
      <c r="AC51" s="60">
        <v>141.756</v>
      </c>
      <c r="AD51" s="60">
        <v>7.996</v>
      </c>
      <c r="AE51" s="60">
        <v>0.072</v>
      </c>
      <c r="AF51" s="64">
        <v>1633.564</v>
      </c>
      <c r="AG51" s="64">
        <v>147.124</v>
      </c>
      <c r="AH51" s="64">
        <v>119.285</v>
      </c>
      <c r="AI51" s="64">
        <v>16.33</v>
      </c>
      <c r="AJ51" s="64">
        <v>1498.601</v>
      </c>
      <c r="AK51" s="64">
        <v>144.485</v>
      </c>
      <c r="AL51" s="64">
        <v>560.971</v>
      </c>
      <c r="AM51" s="64">
        <v>137.063</v>
      </c>
      <c r="AN51" s="64">
        <v>1.928</v>
      </c>
      <c r="AO51" s="64">
        <v>0.263</v>
      </c>
      <c r="AP51" s="64">
        <v>2.853</v>
      </c>
      <c r="AQ51" s="48"/>
      <c r="AR51" s="53">
        <f>G51/'Table seawater composition'!C$7</f>
        <v>0</v>
      </c>
      <c r="AS51" s="53">
        <f>H51/'Table seawater composition'!C$6</f>
        <v>0</v>
      </c>
      <c r="AT51" s="53">
        <f>I51*1000/'Table seawater composition'!$C$4</f>
        <v>0.0001984750754</v>
      </c>
      <c r="AU51" s="53">
        <f>J51/'Table seawater composition'!C$10</f>
        <v>0.004620967481</v>
      </c>
      <c r="AV51" s="53">
        <f>K51*1000/'Table seawater composition'!$C$3</f>
        <v>0.2620750596</v>
      </c>
      <c r="AW51" s="53">
        <f>L51/'Table seawater composition'!C$8</f>
        <v>0</v>
      </c>
      <c r="AX51" s="53">
        <f>M51/'Table seawater composition'!$C$5</f>
        <v>0.8488519642</v>
      </c>
      <c r="AY51" s="53">
        <f>N51/('Table seawater composition'!C$9*1000)</f>
        <v>0</v>
      </c>
      <c r="AZ51" s="71"/>
      <c r="BA51" s="71"/>
      <c r="BB51" s="71"/>
      <c r="BC51" s="71"/>
      <c r="BD51" s="71"/>
      <c r="BE51" s="71"/>
      <c r="BF51" s="71"/>
      <c r="BG51" s="48"/>
    </row>
    <row r="52" ht="15.75" customHeight="1">
      <c r="A52" s="65" t="s">
        <v>290</v>
      </c>
      <c r="B52" s="65" t="s">
        <v>102</v>
      </c>
      <c r="C52" s="66">
        <v>1.0</v>
      </c>
      <c r="D52" s="72" t="s">
        <v>291</v>
      </c>
      <c r="E52" s="66">
        <v>900.0</v>
      </c>
      <c r="F52" s="67" t="s">
        <v>96</v>
      </c>
      <c r="G52" s="68">
        <v>5.29548802</v>
      </c>
      <c r="H52" s="68">
        <v>16.6540659</v>
      </c>
      <c r="I52" s="68">
        <v>0.71409864</v>
      </c>
      <c r="J52" s="68">
        <v>2.16775189</v>
      </c>
      <c r="K52" s="68">
        <v>1.85225723</v>
      </c>
      <c r="L52" s="68">
        <v>0.00616176</v>
      </c>
      <c r="M52" s="68">
        <v>3.53842509</v>
      </c>
      <c r="N52" s="68">
        <v>24.2569679</v>
      </c>
      <c r="O52" s="69"/>
      <c r="P52" s="66"/>
      <c r="Q52" s="66"/>
      <c r="R52" s="66"/>
      <c r="S52" s="66"/>
      <c r="T52" s="66"/>
      <c r="U52" s="66"/>
      <c r="V52" s="66">
        <v>902.99</v>
      </c>
      <c r="W52" s="66">
        <v>11.736</v>
      </c>
      <c r="X52" s="66">
        <v>31.883</v>
      </c>
      <c r="Y52" s="66">
        <v>0.191</v>
      </c>
      <c r="Z52" s="66">
        <v>24.92</v>
      </c>
      <c r="AA52" s="66">
        <v>0.148</v>
      </c>
      <c r="AB52" s="66">
        <v>1849.115</v>
      </c>
      <c r="AC52" s="66">
        <v>62.782</v>
      </c>
      <c r="AD52" s="66">
        <v>7.857</v>
      </c>
      <c r="AE52" s="66">
        <v>0.073</v>
      </c>
      <c r="AF52" s="70">
        <v>1733.025</v>
      </c>
      <c r="AG52" s="70">
        <v>77.914</v>
      </c>
      <c r="AH52" s="70">
        <v>93.661</v>
      </c>
      <c r="AI52" s="70">
        <v>12.199</v>
      </c>
      <c r="AJ52" s="70">
        <v>1616.139</v>
      </c>
      <c r="AK52" s="70">
        <v>81.904</v>
      </c>
      <c r="AL52" s="70">
        <v>831.168</v>
      </c>
      <c r="AM52" s="70">
        <v>167.777</v>
      </c>
      <c r="AN52" s="70">
        <v>1.513</v>
      </c>
      <c r="AO52" s="70">
        <v>0.199</v>
      </c>
      <c r="AP52" s="70">
        <v>2.239</v>
      </c>
      <c r="AQ52" s="48"/>
      <c r="AR52" s="53">
        <f>G52/'Table seawater composition'!C$7</f>
        <v>0.002099793898</v>
      </c>
      <c r="AS52" s="53">
        <f>H52/'Table seawater composition'!C$6</f>
        <v>0.0004111472519</v>
      </c>
      <c r="AT52" s="53">
        <f>I52*1000/'Table seawater composition'!$C$4</f>
        <v>0.0001391611581</v>
      </c>
      <c r="AU52" s="53">
        <f>J52/'Table seawater composition'!C$10</f>
        <v>4.122742946</v>
      </c>
      <c r="AV52" s="53">
        <f>K52*1000/'Table seawater composition'!$C$3</f>
        <v>0.2137379972</v>
      </c>
      <c r="AW52" s="53">
        <f>L52/'Table seawater composition'!C$8</f>
        <v>0.1020665729</v>
      </c>
      <c r="AX52" s="53">
        <f>M52/'Table seawater composition'!$C$5</f>
        <v>0.3333910612</v>
      </c>
      <c r="AY52" s="53">
        <f>N52/('Table seawater composition'!C$9*1000)</f>
        <v>0.01859097465</v>
      </c>
      <c r="AZ52" s="71"/>
      <c r="BA52" s="71"/>
      <c r="BB52" s="71"/>
      <c r="BC52" s="71"/>
      <c r="BD52" s="71"/>
      <c r="BE52" s="71"/>
      <c r="BF52" s="71"/>
      <c r="BG52" s="48"/>
    </row>
    <row r="53" ht="15.75" customHeight="1">
      <c r="A53" s="65" t="s">
        <v>290</v>
      </c>
      <c r="B53" s="65" t="s">
        <v>103</v>
      </c>
      <c r="C53" s="66">
        <v>2.1</v>
      </c>
      <c r="D53" s="72" t="s">
        <v>291</v>
      </c>
      <c r="E53" s="66">
        <v>900.0</v>
      </c>
      <c r="F53" s="67" t="s">
        <v>96</v>
      </c>
      <c r="G53" s="68">
        <v>5.96273697</v>
      </c>
      <c r="H53" s="68">
        <v>16.32246</v>
      </c>
      <c r="I53" s="68">
        <v>0.59898955</v>
      </c>
      <c r="J53" s="68">
        <v>3.36509074</v>
      </c>
      <c r="K53" s="68">
        <v>1.95451625</v>
      </c>
      <c r="L53" s="68">
        <v>0.01618498</v>
      </c>
      <c r="M53" s="68">
        <v>4.06095106</v>
      </c>
      <c r="N53" s="68">
        <v>32.3103802</v>
      </c>
      <c r="O53" s="69"/>
      <c r="P53" s="66"/>
      <c r="Q53" s="66"/>
      <c r="R53" s="66"/>
      <c r="S53" s="66"/>
      <c r="T53" s="66"/>
      <c r="U53" s="66"/>
      <c r="V53" s="66">
        <v>902.99</v>
      </c>
      <c r="W53" s="66">
        <v>11.736</v>
      </c>
      <c r="X53" s="66">
        <v>31.883</v>
      </c>
      <c r="Y53" s="66">
        <v>0.191</v>
      </c>
      <c r="Z53" s="66">
        <v>24.92</v>
      </c>
      <c r="AA53" s="66">
        <v>0.148</v>
      </c>
      <c r="AB53" s="66">
        <v>1849.115</v>
      </c>
      <c r="AC53" s="66">
        <v>62.782</v>
      </c>
      <c r="AD53" s="66">
        <v>7.857</v>
      </c>
      <c r="AE53" s="66">
        <v>0.073</v>
      </c>
      <c r="AF53" s="70">
        <v>1733.025</v>
      </c>
      <c r="AG53" s="70">
        <v>77.914</v>
      </c>
      <c r="AH53" s="70">
        <v>93.661</v>
      </c>
      <c r="AI53" s="70">
        <v>12.199</v>
      </c>
      <c r="AJ53" s="70">
        <v>1616.139</v>
      </c>
      <c r="AK53" s="70">
        <v>81.904</v>
      </c>
      <c r="AL53" s="70">
        <v>831.168</v>
      </c>
      <c r="AM53" s="70">
        <v>167.777</v>
      </c>
      <c r="AN53" s="70">
        <v>1.513</v>
      </c>
      <c r="AO53" s="70">
        <v>0.199</v>
      </c>
      <c r="AP53" s="70">
        <v>2.239</v>
      </c>
      <c r="AQ53" s="48"/>
      <c r="AR53" s="53">
        <f>G53/'Table seawater composition'!C$7</f>
        <v>0.002364374853</v>
      </c>
      <c r="AS53" s="53">
        <f>H53/'Table seawater composition'!C$6</f>
        <v>0.0004029607313</v>
      </c>
      <c r="AT53" s="53">
        <f>I53*1000/'Table seawater composition'!$C$4</f>
        <v>0.0001167290831</v>
      </c>
      <c r="AU53" s="53">
        <f>J53/'Table seawater composition'!C$10</f>
        <v>6.399904056</v>
      </c>
      <c r="AV53" s="53">
        <f>K53*1000/'Table seawater composition'!$C$3</f>
        <v>0.2255379987</v>
      </c>
      <c r="AW53" s="53">
        <f>L53/'Table seawater composition'!C$8</f>
        <v>0.2680963623</v>
      </c>
      <c r="AX53" s="53">
        <f>M53/'Table seawater composition'!$C$5</f>
        <v>0.382623554</v>
      </c>
      <c r="AY53" s="53">
        <f>N53/('Table seawater composition'!C$9*1000)</f>
        <v>0.02476325408</v>
      </c>
      <c r="AZ53" s="71"/>
      <c r="BA53" s="71"/>
      <c r="BB53" s="71"/>
      <c r="BC53" s="71"/>
      <c r="BD53" s="71"/>
      <c r="BE53" s="71"/>
      <c r="BF53" s="71"/>
      <c r="BG53" s="48"/>
    </row>
    <row r="54" ht="15.75" customHeight="1">
      <c r="A54" s="65" t="s">
        <v>290</v>
      </c>
      <c r="B54" s="65" t="s">
        <v>104</v>
      </c>
      <c r="C54" s="66">
        <v>-1.1</v>
      </c>
      <c r="D54" s="72" t="s">
        <v>291</v>
      </c>
      <c r="E54" s="66">
        <v>900.0</v>
      </c>
      <c r="F54" s="67" t="s">
        <v>96</v>
      </c>
      <c r="G54" s="68">
        <v>5.46986332</v>
      </c>
      <c r="H54" s="68">
        <v>11.1809703</v>
      </c>
      <c r="I54" s="68">
        <v>0.72507293</v>
      </c>
      <c r="J54" s="68">
        <v>1.57224377</v>
      </c>
      <c r="K54" s="68">
        <v>1.84770089</v>
      </c>
      <c r="L54" s="68"/>
      <c r="M54" s="68">
        <v>5.88631226</v>
      </c>
      <c r="N54" s="68">
        <v>20.4348912</v>
      </c>
      <c r="O54" s="69"/>
      <c r="P54" s="66"/>
      <c r="Q54" s="66"/>
      <c r="R54" s="66"/>
      <c r="S54" s="66"/>
      <c r="T54" s="66"/>
      <c r="U54" s="66"/>
      <c r="V54" s="66">
        <v>902.99</v>
      </c>
      <c r="W54" s="66">
        <v>11.736</v>
      </c>
      <c r="X54" s="66">
        <v>31.883</v>
      </c>
      <c r="Y54" s="66">
        <v>0.191</v>
      </c>
      <c r="Z54" s="66">
        <v>24.92</v>
      </c>
      <c r="AA54" s="66">
        <v>0.148</v>
      </c>
      <c r="AB54" s="66">
        <v>1849.115</v>
      </c>
      <c r="AC54" s="66">
        <v>62.782</v>
      </c>
      <c r="AD54" s="66">
        <v>7.857</v>
      </c>
      <c r="AE54" s="66">
        <v>0.073</v>
      </c>
      <c r="AF54" s="70">
        <v>1733.025</v>
      </c>
      <c r="AG54" s="70">
        <v>77.914</v>
      </c>
      <c r="AH54" s="70">
        <v>93.661</v>
      </c>
      <c r="AI54" s="70">
        <v>12.199</v>
      </c>
      <c r="AJ54" s="70">
        <v>1616.139</v>
      </c>
      <c r="AK54" s="70">
        <v>81.904</v>
      </c>
      <c r="AL54" s="70">
        <v>831.168</v>
      </c>
      <c r="AM54" s="70">
        <v>167.777</v>
      </c>
      <c r="AN54" s="70">
        <v>1.513</v>
      </c>
      <c r="AO54" s="70">
        <v>0.199</v>
      </c>
      <c r="AP54" s="70">
        <v>2.239</v>
      </c>
      <c r="AQ54" s="48"/>
      <c r="AR54" s="53">
        <f>G54/'Table seawater composition'!C$7</f>
        <v>0.002168938081</v>
      </c>
      <c r="AS54" s="53">
        <f>H54/'Table seawater composition'!C$6</f>
        <v>0.0002760302043</v>
      </c>
      <c r="AT54" s="53">
        <f>I54*1000/'Table seawater composition'!$C$4</f>
        <v>0.0001412997911</v>
      </c>
      <c r="AU54" s="53">
        <f>J54/'Table seawater composition'!C$10</f>
        <v>2.990174726</v>
      </c>
      <c r="AV54" s="53">
        <f>K54*1000/'Table seawater composition'!$C$3</f>
        <v>0.2132122263</v>
      </c>
      <c r="AW54" s="53">
        <f>L54/'Table seawater composition'!C$8</f>
        <v>0</v>
      </c>
      <c r="AX54" s="53">
        <f>M54/'Table seawater composition'!$C$5</f>
        <v>0.5546094212</v>
      </c>
      <c r="AY54" s="53">
        <f>N54/('Table seawater composition'!C$9*1000)</f>
        <v>0.01566166661</v>
      </c>
      <c r="AZ54" s="71"/>
      <c r="BA54" s="71"/>
      <c r="BB54" s="71"/>
      <c r="BC54" s="71"/>
      <c r="BD54" s="71"/>
      <c r="BE54" s="71"/>
      <c r="BF54" s="71"/>
      <c r="BG54" s="48"/>
    </row>
    <row r="55" ht="15.75" customHeight="1">
      <c r="A55" s="65" t="s">
        <v>290</v>
      </c>
      <c r="B55" s="65" t="s">
        <v>102</v>
      </c>
      <c r="C55" s="66">
        <v>1.0</v>
      </c>
      <c r="D55" s="72" t="s">
        <v>291</v>
      </c>
      <c r="E55" s="66">
        <v>900.0</v>
      </c>
      <c r="F55" s="67" t="s">
        <v>65</v>
      </c>
      <c r="G55" s="68"/>
      <c r="H55" s="68"/>
      <c r="I55" s="68">
        <v>0.6936384</v>
      </c>
      <c r="J55" s="68">
        <v>0.00205172</v>
      </c>
      <c r="K55" s="68">
        <v>1.85814031</v>
      </c>
      <c r="L55" s="68"/>
      <c r="M55" s="68">
        <v>3.56370579</v>
      </c>
      <c r="N55" s="68"/>
      <c r="O55" s="69">
        <v>24.8105988</v>
      </c>
      <c r="P55" s="66"/>
      <c r="Q55" s="66"/>
      <c r="R55" s="66"/>
      <c r="S55" s="66"/>
      <c r="T55" s="66"/>
      <c r="U55" s="66"/>
      <c r="V55" s="66">
        <v>902.99</v>
      </c>
      <c r="W55" s="66">
        <v>11.736</v>
      </c>
      <c r="X55" s="66">
        <v>31.883</v>
      </c>
      <c r="Y55" s="66">
        <v>0.191</v>
      </c>
      <c r="Z55" s="66">
        <v>24.92</v>
      </c>
      <c r="AA55" s="66">
        <v>0.148</v>
      </c>
      <c r="AB55" s="66">
        <v>1849.115</v>
      </c>
      <c r="AC55" s="66">
        <v>62.782</v>
      </c>
      <c r="AD55" s="66">
        <v>7.857</v>
      </c>
      <c r="AE55" s="66">
        <v>0.073</v>
      </c>
      <c r="AF55" s="70">
        <v>1733.025</v>
      </c>
      <c r="AG55" s="70">
        <v>77.914</v>
      </c>
      <c r="AH55" s="70">
        <v>93.661</v>
      </c>
      <c r="AI55" s="70">
        <v>12.199</v>
      </c>
      <c r="AJ55" s="70">
        <v>1616.139</v>
      </c>
      <c r="AK55" s="70">
        <v>81.904</v>
      </c>
      <c r="AL55" s="70">
        <v>831.168</v>
      </c>
      <c r="AM55" s="70">
        <v>167.777</v>
      </c>
      <c r="AN55" s="70">
        <v>1.513</v>
      </c>
      <c r="AO55" s="70">
        <v>0.199</v>
      </c>
      <c r="AP55" s="70">
        <v>2.239</v>
      </c>
      <c r="AQ55" s="48"/>
      <c r="AR55" s="53">
        <f>G55/'Table seawater composition'!C$7</f>
        <v>0</v>
      </c>
      <c r="AS55" s="53">
        <f>H55/'Table seawater composition'!C$6</f>
        <v>0</v>
      </c>
      <c r="AT55" s="53">
        <f>I55*1000/'Table seawater composition'!$C$4</f>
        <v>0.0001351739349</v>
      </c>
      <c r="AU55" s="53">
        <f>J55/'Table seawater composition'!C$10</f>
        <v>0.003902067481</v>
      </c>
      <c r="AV55" s="53">
        <f>K55*1000/'Table seawater composition'!$C$3</f>
        <v>0.214416865</v>
      </c>
      <c r="AW55" s="53">
        <f>L55/'Table seawater composition'!C$8</f>
        <v>0</v>
      </c>
      <c r="AX55" s="53">
        <f>M55/'Table seawater composition'!$C$5</f>
        <v>0.3357730134</v>
      </c>
      <c r="AY55" s="53">
        <f>N55/('Table seawater composition'!C$9*1000)</f>
        <v>0</v>
      </c>
      <c r="AZ55" s="71"/>
      <c r="BA55" s="71"/>
      <c r="BB55" s="71"/>
      <c r="BC55" s="71"/>
      <c r="BD55" s="71"/>
      <c r="BE55" s="71"/>
      <c r="BF55" s="71"/>
      <c r="BG55" s="48"/>
    </row>
    <row r="56" ht="15.75" customHeight="1">
      <c r="A56" s="65" t="s">
        <v>290</v>
      </c>
      <c r="B56" s="65" t="s">
        <v>103</v>
      </c>
      <c r="C56" s="66">
        <v>2.1</v>
      </c>
      <c r="D56" s="72" t="s">
        <v>291</v>
      </c>
      <c r="E56" s="66">
        <v>900.0</v>
      </c>
      <c r="F56" s="67" t="s">
        <v>65</v>
      </c>
      <c r="G56" s="68"/>
      <c r="H56" s="68"/>
      <c r="I56" s="68">
        <v>0.57546711</v>
      </c>
      <c r="J56" s="68">
        <v>0.00141893</v>
      </c>
      <c r="K56" s="68">
        <v>1.97365114</v>
      </c>
      <c r="L56" s="68"/>
      <c r="M56" s="68">
        <v>3.53227823</v>
      </c>
      <c r="N56" s="68"/>
      <c r="O56" s="69">
        <v>28.4041169</v>
      </c>
      <c r="P56" s="66"/>
      <c r="Q56" s="66"/>
      <c r="R56" s="66"/>
      <c r="S56" s="66"/>
      <c r="T56" s="66"/>
      <c r="U56" s="66"/>
      <c r="V56" s="66">
        <v>902.99</v>
      </c>
      <c r="W56" s="66">
        <v>11.736</v>
      </c>
      <c r="X56" s="66">
        <v>31.883</v>
      </c>
      <c r="Y56" s="66">
        <v>0.191</v>
      </c>
      <c r="Z56" s="66">
        <v>24.92</v>
      </c>
      <c r="AA56" s="66">
        <v>0.148</v>
      </c>
      <c r="AB56" s="66">
        <v>1849.115</v>
      </c>
      <c r="AC56" s="66">
        <v>62.782</v>
      </c>
      <c r="AD56" s="66">
        <v>7.857</v>
      </c>
      <c r="AE56" s="66">
        <v>0.073</v>
      </c>
      <c r="AF56" s="70">
        <v>1733.025</v>
      </c>
      <c r="AG56" s="70">
        <v>77.914</v>
      </c>
      <c r="AH56" s="70">
        <v>93.661</v>
      </c>
      <c r="AI56" s="70">
        <v>12.199</v>
      </c>
      <c r="AJ56" s="70">
        <v>1616.139</v>
      </c>
      <c r="AK56" s="70">
        <v>81.904</v>
      </c>
      <c r="AL56" s="70">
        <v>831.168</v>
      </c>
      <c r="AM56" s="70">
        <v>167.777</v>
      </c>
      <c r="AN56" s="70">
        <v>1.513</v>
      </c>
      <c r="AO56" s="70">
        <v>0.199</v>
      </c>
      <c r="AP56" s="70">
        <v>2.239</v>
      </c>
      <c r="AQ56" s="48"/>
      <c r="AR56" s="53">
        <f>G56/'Table seawater composition'!C$7</f>
        <v>0</v>
      </c>
      <c r="AS56" s="53">
        <f>H56/'Table seawater composition'!C$6</f>
        <v>0</v>
      </c>
      <c r="AT56" s="53">
        <f>I56*1000/'Table seawater composition'!$C$4</f>
        <v>0.0001121451085</v>
      </c>
      <c r="AU56" s="53">
        <f>J56/'Table seawater composition'!C$10</f>
        <v>0.002698594648</v>
      </c>
      <c r="AV56" s="53">
        <f>K56*1000/'Table seawater composition'!$C$3</f>
        <v>0.227746036</v>
      </c>
      <c r="AW56" s="53">
        <f>L56/'Table seawater composition'!C$8</f>
        <v>0</v>
      </c>
      <c r="AX56" s="53">
        <f>M56/'Table seawater composition'!$C$5</f>
        <v>0.332811903</v>
      </c>
      <c r="AY56" s="53">
        <f>N56/('Table seawater composition'!C$9*1000)</f>
        <v>0</v>
      </c>
      <c r="AZ56" s="71"/>
      <c r="BA56" s="71"/>
      <c r="BB56" s="71"/>
      <c r="BC56" s="71"/>
      <c r="BD56" s="71"/>
      <c r="BE56" s="71"/>
      <c r="BF56" s="71"/>
      <c r="BG56" s="48"/>
    </row>
    <row r="57" ht="15.75" customHeight="1">
      <c r="A57" s="65" t="s">
        <v>290</v>
      </c>
      <c r="B57" s="65" t="s">
        <v>104</v>
      </c>
      <c r="C57" s="66">
        <v>-1.1</v>
      </c>
      <c r="D57" s="72" t="s">
        <v>291</v>
      </c>
      <c r="E57" s="66">
        <v>900.0</v>
      </c>
      <c r="F57" s="67" t="s">
        <v>65</v>
      </c>
      <c r="G57" s="68"/>
      <c r="H57" s="68"/>
      <c r="I57" s="68">
        <v>0.68452095</v>
      </c>
      <c r="J57" s="68">
        <v>0.0022061</v>
      </c>
      <c r="K57" s="68">
        <v>1.85171952</v>
      </c>
      <c r="L57" s="68"/>
      <c r="M57" s="68">
        <v>5.08065912</v>
      </c>
      <c r="N57" s="68"/>
      <c r="O57" s="69">
        <v>26.6530445</v>
      </c>
      <c r="P57" s="66"/>
      <c r="Q57" s="66"/>
      <c r="R57" s="66"/>
      <c r="S57" s="66"/>
      <c r="T57" s="66"/>
      <c r="U57" s="66"/>
      <c r="V57" s="66">
        <v>902.99</v>
      </c>
      <c r="W57" s="66">
        <v>11.736</v>
      </c>
      <c r="X57" s="66">
        <v>31.883</v>
      </c>
      <c r="Y57" s="66">
        <v>0.191</v>
      </c>
      <c r="Z57" s="66">
        <v>24.92</v>
      </c>
      <c r="AA57" s="66">
        <v>0.148</v>
      </c>
      <c r="AB57" s="66">
        <v>1849.115</v>
      </c>
      <c r="AC57" s="66">
        <v>62.782</v>
      </c>
      <c r="AD57" s="66">
        <v>7.857</v>
      </c>
      <c r="AE57" s="66">
        <v>0.073</v>
      </c>
      <c r="AF57" s="70">
        <v>1733.025</v>
      </c>
      <c r="AG57" s="70">
        <v>77.914</v>
      </c>
      <c r="AH57" s="70">
        <v>93.661</v>
      </c>
      <c r="AI57" s="70">
        <v>12.199</v>
      </c>
      <c r="AJ57" s="70">
        <v>1616.139</v>
      </c>
      <c r="AK57" s="70">
        <v>81.904</v>
      </c>
      <c r="AL57" s="70">
        <v>831.168</v>
      </c>
      <c r="AM57" s="70">
        <v>167.777</v>
      </c>
      <c r="AN57" s="70">
        <v>1.513</v>
      </c>
      <c r="AO57" s="70">
        <v>0.199</v>
      </c>
      <c r="AP57" s="70">
        <v>2.239</v>
      </c>
      <c r="AQ57" s="48"/>
      <c r="AR57" s="53">
        <f>G57/'Table seawater composition'!C$7</f>
        <v>0</v>
      </c>
      <c r="AS57" s="53">
        <f>H57/'Table seawater composition'!C$6</f>
        <v>0</v>
      </c>
      <c r="AT57" s="53">
        <f>I57*1000/'Table seawater composition'!$C$4</f>
        <v>0.0001333971567</v>
      </c>
      <c r="AU57" s="53">
        <f>J57/'Table seawater composition'!C$10</f>
        <v>0.00419567537</v>
      </c>
      <c r="AV57" s="53">
        <f>K57*1000/'Table seawater composition'!$C$3</f>
        <v>0.2136759491</v>
      </c>
      <c r="AW57" s="53">
        <f>L57/'Table seawater composition'!C$8</f>
        <v>0</v>
      </c>
      <c r="AX57" s="53">
        <f>M57/'Table seawater composition'!$C$5</f>
        <v>0.4787006345</v>
      </c>
      <c r="AY57" s="53">
        <f>N57/('Table seawater composition'!C$9*1000)</f>
        <v>0</v>
      </c>
      <c r="AZ57" s="71"/>
      <c r="BA57" s="71"/>
      <c r="BB57" s="71"/>
      <c r="BC57" s="71"/>
      <c r="BD57" s="71"/>
      <c r="BE57" s="71"/>
      <c r="BF57" s="71"/>
      <c r="BG57" s="48"/>
    </row>
    <row r="58" ht="15.75" customHeight="1">
      <c r="A58" s="71" t="s">
        <v>290</v>
      </c>
      <c r="B58" s="71" t="s">
        <v>105</v>
      </c>
      <c r="C58" s="72">
        <v>-1.1</v>
      </c>
      <c r="D58" s="72" t="s">
        <v>291</v>
      </c>
      <c r="E58" s="72">
        <v>2850.0</v>
      </c>
      <c r="F58" s="73" t="s">
        <v>96</v>
      </c>
      <c r="G58" s="74">
        <v>5.86690129</v>
      </c>
      <c r="H58" s="74">
        <v>16.7439251</v>
      </c>
      <c r="I58" s="74">
        <v>0.55585381</v>
      </c>
      <c r="J58" s="74">
        <v>1.60948872</v>
      </c>
      <c r="K58" s="74">
        <v>1.51204055</v>
      </c>
      <c r="L58" s="74">
        <v>0.02112095</v>
      </c>
      <c r="M58" s="74">
        <v>2.43340842</v>
      </c>
      <c r="N58" s="74">
        <v>4.23119947</v>
      </c>
      <c r="O58" s="75"/>
      <c r="P58" s="72"/>
      <c r="Q58" s="72"/>
      <c r="R58" s="72"/>
      <c r="S58" s="72"/>
      <c r="T58" s="72"/>
      <c r="U58" s="72"/>
      <c r="V58" s="72">
        <v>2856.004</v>
      </c>
      <c r="W58" s="72">
        <v>53.733</v>
      </c>
      <c r="X58" s="72">
        <v>31.657</v>
      </c>
      <c r="Y58" s="72">
        <v>0.11</v>
      </c>
      <c r="Z58" s="72">
        <v>24.86</v>
      </c>
      <c r="AA58" s="72">
        <v>0.134</v>
      </c>
      <c r="AB58" s="72">
        <v>2079.157</v>
      </c>
      <c r="AC58" s="72">
        <v>124.229</v>
      </c>
      <c r="AD58" s="72">
        <v>7.419</v>
      </c>
      <c r="AE58" s="72">
        <v>0.066</v>
      </c>
      <c r="AF58" s="76">
        <v>2097.067</v>
      </c>
      <c r="AG58" s="76">
        <v>111.495</v>
      </c>
      <c r="AH58" s="76">
        <v>41.772</v>
      </c>
      <c r="AI58" s="76">
        <v>7.617</v>
      </c>
      <c r="AJ58" s="76">
        <v>1978.021</v>
      </c>
      <c r="AK58" s="76">
        <v>109.508</v>
      </c>
      <c r="AL58" s="76">
        <v>2758.275</v>
      </c>
      <c r="AM58" s="76">
        <v>316.255</v>
      </c>
      <c r="AN58" s="76">
        <v>0.675</v>
      </c>
      <c r="AO58" s="76">
        <v>0.123</v>
      </c>
      <c r="AP58" s="76">
        <v>0.999</v>
      </c>
      <c r="AQ58" s="48"/>
      <c r="AR58" s="53">
        <f>G58/'Table seawater composition'!C$7</f>
        <v>0.0023263736</v>
      </c>
      <c r="AS58" s="53">
        <f>H58/'Table seawater composition'!C$6</f>
        <v>0.0004133656509</v>
      </c>
      <c r="AT58" s="53">
        <f>I58*1000/'Table seawater composition'!$C$4</f>
        <v>0.0001083229341</v>
      </c>
      <c r="AU58" s="53">
        <f>J58/'Table seawater composition'!C$10</f>
        <v>3.061009103</v>
      </c>
      <c r="AV58" s="53">
        <f>K58*1000/'Table seawater composition'!$C$3</f>
        <v>0.1744792859</v>
      </c>
      <c r="AW58" s="53">
        <f>L58/'Table seawater composition'!C$8</f>
        <v>0.3498583169</v>
      </c>
      <c r="AX58" s="53">
        <f>M58/'Table seawater composition'!$C$5</f>
        <v>0.2292761878</v>
      </c>
      <c r="AY58" s="53">
        <f>N58/('Table seawater composition'!C$9*1000)</f>
        <v>0.003242867056</v>
      </c>
      <c r="AZ58" s="71"/>
      <c r="BA58" s="71"/>
      <c r="BB58" s="71"/>
      <c r="BC58" s="71"/>
      <c r="BD58" s="71"/>
      <c r="BE58" s="71"/>
      <c r="BF58" s="71"/>
      <c r="BG58" s="48"/>
    </row>
    <row r="59" ht="15.75" customHeight="1">
      <c r="A59" s="71" t="s">
        <v>290</v>
      </c>
      <c r="B59" s="71" t="s">
        <v>106</v>
      </c>
      <c r="C59" s="72">
        <v>-0.8</v>
      </c>
      <c r="D59" s="72" t="s">
        <v>291</v>
      </c>
      <c r="E59" s="72">
        <v>2850.0</v>
      </c>
      <c r="F59" s="73" t="s">
        <v>96</v>
      </c>
      <c r="G59" s="74">
        <v>4.38807742</v>
      </c>
      <c r="H59" s="74">
        <v>16.4679832</v>
      </c>
      <c r="I59" s="74">
        <v>0.7757168</v>
      </c>
      <c r="J59" s="74">
        <v>0.81295251</v>
      </c>
      <c r="K59" s="74">
        <v>1.94249727</v>
      </c>
      <c r="L59" s="74">
        <v>0.01146978</v>
      </c>
      <c r="M59" s="74">
        <v>4.10540011</v>
      </c>
      <c r="N59" s="74">
        <v>7.73502928</v>
      </c>
      <c r="O59" s="75"/>
      <c r="P59" s="72"/>
      <c r="Q59" s="72"/>
      <c r="R59" s="72"/>
      <c r="S59" s="72"/>
      <c r="T59" s="72"/>
      <c r="U59" s="72"/>
      <c r="V59" s="72">
        <v>2856.004</v>
      </c>
      <c r="W59" s="72">
        <v>53.733</v>
      </c>
      <c r="X59" s="72">
        <v>31.657</v>
      </c>
      <c r="Y59" s="72">
        <v>0.11</v>
      </c>
      <c r="Z59" s="72">
        <v>24.86</v>
      </c>
      <c r="AA59" s="72">
        <v>0.134</v>
      </c>
      <c r="AB59" s="72">
        <v>2079.157</v>
      </c>
      <c r="AC59" s="72">
        <v>124.229</v>
      </c>
      <c r="AD59" s="72">
        <v>7.419</v>
      </c>
      <c r="AE59" s="72">
        <v>0.066</v>
      </c>
      <c r="AF59" s="76">
        <v>2097.067</v>
      </c>
      <c r="AG59" s="76">
        <v>111.495</v>
      </c>
      <c r="AH59" s="76">
        <v>41.772</v>
      </c>
      <c r="AI59" s="76">
        <v>7.617</v>
      </c>
      <c r="AJ59" s="76">
        <v>1978.021</v>
      </c>
      <c r="AK59" s="76">
        <v>109.508</v>
      </c>
      <c r="AL59" s="76">
        <v>2758.275</v>
      </c>
      <c r="AM59" s="76">
        <v>316.255</v>
      </c>
      <c r="AN59" s="76">
        <v>0.675</v>
      </c>
      <c r="AO59" s="76">
        <v>0.123</v>
      </c>
      <c r="AP59" s="76">
        <v>0.999</v>
      </c>
      <c r="AQ59" s="48"/>
      <c r="AR59" s="53">
        <f>G59/'Table seawater composition'!C$7</f>
        <v>0.001739982823</v>
      </c>
      <c r="AS59" s="53">
        <f>H59/'Table seawater composition'!C$6</f>
        <v>0.0004065533353</v>
      </c>
      <c r="AT59" s="53">
        <f>I59*1000/'Table seawater composition'!$C$4</f>
        <v>0.0001511690994</v>
      </c>
      <c r="AU59" s="53">
        <f>J59/'Table seawater composition'!C$10</f>
        <v>1.546115237</v>
      </c>
      <c r="AV59" s="53">
        <f>K59*1000/'Table seawater composition'!$C$3</f>
        <v>0.2241510895</v>
      </c>
      <c r="AW59" s="53">
        <f>L59/'Table seawater composition'!C$8</f>
        <v>0.1899913558</v>
      </c>
      <c r="AX59" s="53">
        <f>M59/'Table seawater composition'!$C$5</f>
        <v>0.3868115516</v>
      </c>
      <c r="AY59" s="53">
        <f>N59/('Table seawater composition'!C$9*1000)</f>
        <v>0.005928264978</v>
      </c>
      <c r="AZ59" s="71"/>
      <c r="BA59" s="71"/>
      <c r="BB59" s="71"/>
      <c r="BC59" s="71"/>
      <c r="BD59" s="71"/>
      <c r="BE59" s="71"/>
      <c r="BF59" s="71"/>
      <c r="BG59" s="48"/>
    </row>
    <row r="60" ht="15.75" customHeight="1">
      <c r="A60" s="71" t="s">
        <v>290</v>
      </c>
      <c r="B60" s="71" t="s">
        <v>107</v>
      </c>
      <c r="C60" s="72">
        <v>-4.9</v>
      </c>
      <c r="D60" s="72" t="s">
        <v>291</v>
      </c>
      <c r="E60" s="72">
        <v>2850.0</v>
      </c>
      <c r="F60" s="73" t="s">
        <v>96</v>
      </c>
      <c r="G60" s="74">
        <v>4.92955202</v>
      </c>
      <c r="H60" s="74">
        <v>14.9534834</v>
      </c>
      <c r="I60" s="74">
        <v>0.69417279</v>
      </c>
      <c r="J60" s="74">
        <v>2.03579121</v>
      </c>
      <c r="K60" s="74">
        <v>2.01488484</v>
      </c>
      <c r="L60" s="74">
        <v>0.20202236</v>
      </c>
      <c r="M60" s="74">
        <v>3.16177561</v>
      </c>
      <c r="N60" s="74">
        <v>27.082861</v>
      </c>
      <c r="O60" s="75"/>
      <c r="P60" s="72"/>
      <c r="Q60" s="72"/>
      <c r="R60" s="72"/>
      <c r="S60" s="72"/>
      <c r="T60" s="72"/>
      <c r="U60" s="72"/>
      <c r="V60" s="72">
        <v>2856.004</v>
      </c>
      <c r="W60" s="72">
        <v>53.733</v>
      </c>
      <c r="X60" s="72">
        <v>31.657</v>
      </c>
      <c r="Y60" s="72">
        <v>0.11</v>
      </c>
      <c r="Z60" s="72">
        <v>24.86</v>
      </c>
      <c r="AA60" s="72">
        <v>0.134</v>
      </c>
      <c r="AB60" s="72">
        <v>2079.157</v>
      </c>
      <c r="AC60" s="72">
        <v>124.229</v>
      </c>
      <c r="AD60" s="72">
        <v>7.419</v>
      </c>
      <c r="AE60" s="72">
        <v>0.066</v>
      </c>
      <c r="AF60" s="76">
        <v>2097.067</v>
      </c>
      <c r="AG60" s="76">
        <v>111.495</v>
      </c>
      <c r="AH60" s="76">
        <v>41.772</v>
      </c>
      <c r="AI60" s="76">
        <v>7.617</v>
      </c>
      <c r="AJ60" s="76">
        <v>1978.021</v>
      </c>
      <c r="AK60" s="76">
        <v>109.508</v>
      </c>
      <c r="AL60" s="76">
        <v>2758.275</v>
      </c>
      <c r="AM60" s="76">
        <v>316.255</v>
      </c>
      <c r="AN60" s="76">
        <v>0.675</v>
      </c>
      <c r="AO60" s="76">
        <v>0.123</v>
      </c>
      <c r="AP60" s="76">
        <v>0.999</v>
      </c>
      <c r="AQ60" s="48"/>
      <c r="AR60" s="53">
        <f>G60/'Table seawater composition'!C$7</f>
        <v>0.001954691091</v>
      </c>
      <c r="AS60" s="53">
        <f>H60/'Table seawater composition'!C$6</f>
        <v>0.0003691641214</v>
      </c>
      <c r="AT60" s="53">
        <f>I60*1000/'Table seawater composition'!$C$4</f>
        <v>0.000135278075</v>
      </c>
      <c r="AU60" s="53">
        <f>J60/'Table seawater composition'!C$10</f>
        <v>3.871773283</v>
      </c>
      <c r="AV60" s="53">
        <f>K60*1000/'Table seawater composition'!$C$3</f>
        <v>0.232504127</v>
      </c>
      <c r="AW60" s="53">
        <f>L60/'Table seawater composition'!C$8</f>
        <v>3.346402641</v>
      </c>
      <c r="AX60" s="53">
        <f>M60/'Table seawater composition'!$C$5</f>
        <v>0.2979030781</v>
      </c>
      <c r="AY60" s="53">
        <f>N60/('Table seawater composition'!C$9*1000)</f>
        <v>0.02075678974</v>
      </c>
      <c r="AZ60" s="71"/>
      <c r="BA60" s="71"/>
      <c r="BB60" s="71"/>
      <c r="BC60" s="71"/>
      <c r="BD60" s="71"/>
      <c r="BE60" s="71"/>
      <c r="BF60" s="71"/>
      <c r="BG60" s="48"/>
    </row>
    <row r="61" ht="15.75" customHeight="1">
      <c r="A61" s="71" t="s">
        <v>290</v>
      </c>
      <c r="B61" s="71" t="s">
        <v>105</v>
      </c>
      <c r="C61" s="72">
        <v>-1.1</v>
      </c>
      <c r="D61" s="72" t="s">
        <v>291</v>
      </c>
      <c r="E61" s="72">
        <v>2850.0</v>
      </c>
      <c r="F61" s="73" t="s">
        <v>65</v>
      </c>
      <c r="G61" s="74"/>
      <c r="H61" s="74"/>
      <c r="I61" s="74">
        <v>0.51903708</v>
      </c>
      <c r="J61" s="74">
        <v>0.00138443</v>
      </c>
      <c r="K61" s="74">
        <v>1.48440289</v>
      </c>
      <c r="L61" s="74"/>
      <c r="M61" s="74">
        <v>2.27383445</v>
      </c>
      <c r="N61" s="74"/>
      <c r="O61" s="75">
        <v>27.1071462</v>
      </c>
      <c r="P61" s="72"/>
      <c r="Q61" s="72"/>
      <c r="R61" s="72"/>
      <c r="S61" s="72"/>
      <c r="T61" s="72"/>
      <c r="U61" s="72"/>
      <c r="V61" s="72">
        <v>2856.004</v>
      </c>
      <c r="W61" s="72">
        <v>53.733</v>
      </c>
      <c r="X61" s="72">
        <v>31.657</v>
      </c>
      <c r="Y61" s="72">
        <v>0.11</v>
      </c>
      <c r="Z61" s="72">
        <v>24.86</v>
      </c>
      <c r="AA61" s="72">
        <v>0.134</v>
      </c>
      <c r="AB61" s="72">
        <v>2079.157</v>
      </c>
      <c r="AC61" s="72">
        <v>124.229</v>
      </c>
      <c r="AD61" s="72">
        <v>7.419</v>
      </c>
      <c r="AE61" s="72">
        <v>0.066</v>
      </c>
      <c r="AF61" s="76">
        <v>2097.067</v>
      </c>
      <c r="AG61" s="76">
        <v>111.495</v>
      </c>
      <c r="AH61" s="76">
        <v>41.772</v>
      </c>
      <c r="AI61" s="76">
        <v>7.617</v>
      </c>
      <c r="AJ61" s="76">
        <v>1978.021</v>
      </c>
      <c r="AK61" s="76">
        <v>109.508</v>
      </c>
      <c r="AL61" s="76">
        <v>2758.275</v>
      </c>
      <c r="AM61" s="76">
        <v>316.255</v>
      </c>
      <c r="AN61" s="76">
        <v>0.675</v>
      </c>
      <c r="AO61" s="76">
        <v>0.123</v>
      </c>
      <c r="AP61" s="76">
        <v>0.999</v>
      </c>
      <c r="AQ61" s="48"/>
      <c r="AR61" s="53">
        <f>G61/'Table seawater composition'!C$7</f>
        <v>0</v>
      </c>
      <c r="AS61" s="53">
        <f>H61/'Table seawater composition'!C$6</f>
        <v>0</v>
      </c>
      <c r="AT61" s="53">
        <f>I61*1000/'Table seawater composition'!$C$4</f>
        <v>0.0001011482127</v>
      </c>
      <c r="AU61" s="53">
        <f>J61/'Table seawater composition'!C$10</f>
        <v>0.002632980759</v>
      </c>
      <c r="AV61" s="53">
        <f>K61*1000/'Table seawater composition'!$C$3</f>
        <v>0.1712900863</v>
      </c>
      <c r="AW61" s="53">
        <f>L61/'Table seawater composition'!C$8</f>
        <v>0</v>
      </c>
      <c r="AX61" s="53">
        <f>M61/'Table seawater composition'!$C$5</f>
        <v>0.2142410991</v>
      </c>
      <c r="AY61" s="53">
        <f>N61/('Table seawater composition'!C$9*1000)</f>
        <v>0</v>
      </c>
      <c r="AZ61" s="71"/>
      <c r="BA61" s="71"/>
      <c r="BB61" s="71"/>
      <c r="BC61" s="71"/>
      <c r="BD61" s="71"/>
      <c r="BE61" s="71"/>
      <c r="BF61" s="71"/>
      <c r="BG61" s="48"/>
    </row>
    <row r="62" ht="15.75" customHeight="1">
      <c r="A62" s="71" t="s">
        <v>290</v>
      </c>
      <c r="B62" s="71" t="s">
        <v>106</v>
      </c>
      <c r="C62" s="72">
        <v>-0.8</v>
      </c>
      <c r="D62" s="72" t="s">
        <v>291</v>
      </c>
      <c r="E62" s="72">
        <v>2850.0</v>
      </c>
      <c r="F62" s="73" t="s">
        <v>65</v>
      </c>
      <c r="G62" s="74"/>
      <c r="H62" s="74"/>
      <c r="I62" s="74">
        <v>0.76148298</v>
      </c>
      <c r="J62" s="74">
        <v>0.00197998</v>
      </c>
      <c r="K62" s="74">
        <v>1.95476309</v>
      </c>
      <c r="L62" s="74"/>
      <c r="M62" s="74">
        <v>3.73984782</v>
      </c>
      <c r="N62" s="74"/>
      <c r="O62" s="75">
        <v>25.3524758</v>
      </c>
      <c r="P62" s="72"/>
      <c r="Q62" s="72"/>
      <c r="R62" s="72"/>
      <c r="S62" s="72"/>
      <c r="T62" s="72"/>
      <c r="U62" s="72"/>
      <c r="V62" s="72">
        <v>2856.004</v>
      </c>
      <c r="W62" s="72">
        <v>53.733</v>
      </c>
      <c r="X62" s="72">
        <v>31.657</v>
      </c>
      <c r="Y62" s="72">
        <v>0.11</v>
      </c>
      <c r="Z62" s="72">
        <v>24.86</v>
      </c>
      <c r="AA62" s="72">
        <v>0.134</v>
      </c>
      <c r="AB62" s="72">
        <v>2079.157</v>
      </c>
      <c r="AC62" s="72">
        <v>124.229</v>
      </c>
      <c r="AD62" s="72">
        <v>7.419</v>
      </c>
      <c r="AE62" s="72">
        <v>0.066</v>
      </c>
      <c r="AF62" s="76">
        <v>2097.067</v>
      </c>
      <c r="AG62" s="76">
        <v>111.495</v>
      </c>
      <c r="AH62" s="76">
        <v>41.772</v>
      </c>
      <c r="AI62" s="76">
        <v>7.617</v>
      </c>
      <c r="AJ62" s="76">
        <v>1978.021</v>
      </c>
      <c r="AK62" s="76">
        <v>109.508</v>
      </c>
      <c r="AL62" s="76">
        <v>2758.275</v>
      </c>
      <c r="AM62" s="76">
        <v>316.255</v>
      </c>
      <c r="AN62" s="76">
        <v>0.675</v>
      </c>
      <c r="AO62" s="76">
        <v>0.123</v>
      </c>
      <c r="AP62" s="76">
        <v>0.999</v>
      </c>
      <c r="AQ62" s="48"/>
      <c r="AR62" s="53">
        <f>G62/'Table seawater composition'!C$7</f>
        <v>0</v>
      </c>
      <c r="AS62" s="53">
        <f>H62/'Table seawater composition'!C$6</f>
        <v>0</v>
      </c>
      <c r="AT62" s="53">
        <f>I62*1000/'Table seawater composition'!$C$4</f>
        <v>0.00014839526</v>
      </c>
      <c r="AU62" s="53">
        <f>J62/'Table seawater composition'!C$10</f>
        <v>0.00376562863</v>
      </c>
      <c r="AV62" s="53">
        <f>K62*1000/'Table seawater composition'!$C$3</f>
        <v>0.2255664824</v>
      </c>
      <c r="AW62" s="53">
        <f>L62/'Table seawater composition'!C$8</f>
        <v>0</v>
      </c>
      <c r="AX62" s="53">
        <f>M62/'Table seawater composition'!$C$5</f>
        <v>0.3523691478</v>
      </c>
      <c r="AY62" s="53">
        <f>N62/('Table seawater composition'!C$9*1000)</f>
        <v>0</v>
      </c>
      <c r="AZ62" s="71"/>
      <c r="BA62" s="71"/>
      <c r="BB62" s="71"/>
      <c r="BC62" s="71"/>
      <c r="BD62" s="71"/>
      <c r="BE62" s="71"/>
      <c r="BF62" s="71"/>
      <c r="BG62" s="48"/>
    </row>
    <row r="63" ht="15.75" customHeight="1">
      <c r="A63" s="71" t="s">
        <v>290</v>
      </c>
      <c r="B63" s="71" t="s">
        <v>107</v>
      </c>
      <c r="C63" s="72">
        <v>-4.9</v>
      </c>
      <c r="D63" s="72" t="s">
        <v>291</v>
      </c>
      <c r="E63" s="72">
        <v>2850.0</v>
      </c>
      <c r="F63" s="73" t="s">
        <v>65</v>
      </c>
      <c r="G63" s="74"/>
      <c r="H63" s="74"/>
      <c r="I63" s="74">
        <v>0.66666585</v>
      </c>
      <c r="J63" s="74">
        <v>0.00970968</v>
      </c>
      <c r="K63" s="74">
        <v>1.99119623</v>
      </c>
      <c r="L63" s="74"/>
      <c r="M63" s="74">
        <v>2.93804069</v>
      </c>
      <c r="N63" s="74"/>
      <c r="O63" s="75">
        <v>22.2081124</v>
      </c>
      <c r="P63" s="72"/>
      <c r="Q63" s="72"/>
      <c r="R63" s="72"/>
      <c r="S63" s="72"/>
      <c r="T63" s="72"/>
      <c r="U63" s="72"/>
      <c r="V63" s="72">
        <v>2856.004</v>
      </c>
      <c r="W63" s="72">
        <v>53.733</v>
      </c>
      <c r="X63" s="72">
        <v>31.657</v>
      </c>
      <c r="Y63" s="72">
        <v>0.11</v>
      </c>
      <c r="Z63" s="72">
        <v>24.86</v>
      </c>
      <c r="AA63" s="72">
        <v>0.134</v>
      </c>
      <c r="AB63" s="72">
        <v>2079.157</v>
      </c>
      <c r="AC63" s="72">
        <v>124.229</v>
      </c>
      <c r="AD63" s="72">
        <v>7.419</v>
      </c>
      <c r="AE63" s="72">
        <v>0.066</v>
      </c>
      <c r="AF63" s="76">
        <v>2097.067</v>
      </c>
      <c r="AG63" s="76">
        <v>111.495</v>
      </c>
      <c r="AH63" s="76">
        <v>41.772</v>
      </c>
      <c r="AI63" s="76">
        <v>7.617</v>
      </c>
      <c r="AJ63" s="76">
        <v>1978.021</v>
      </c>
      <c r="AK63" s="76">
        <v>109.508</v>
      </c>
      <c r="AL63" s="76">
        <v>2758.275</v>
      </c>
      <c r="AM63" s="76">
        <v>316.255</v>
      </c>
      <c r="AN63" s="76">
        <v>0.675</v>
      </c>
      <c r="AO63" s="76">
        <v>0.123</v>
      </c>
      <c r="AP63" s="76">
        <v>0.999</v>
      </c>
      <c r="AQ63" s="48"/>
      <c r="AR63" s="53">
        <f>G63/'Table seawater composition'!C$7</f>
        <v>0</v>
      </c>
      <c r="AS63" s="53">
        <f>H63/'Table seawater composition'!C$6</f>
        <v>0</v>
      </c>
      <c r="AT63" s="53">
        <f>I63*1000/'Table seawater composition'!$C$4</f>
        <v>0.0001299176144</v>
      </c>
      <c r="AU63" s="53">
        <f>J63/'Table seawater composition'!C$10</f>
        <v>0.01846637289</v>
      </c>
      <c r="AV63" s="53">
        <f>K63*1000/'Table seawater composition'!$C$3</f>
        <v>0.2297706211</v>
      </c>
      <c r="AW63" s="53">
        <f>L63/'Table seawater composition'!C$8</f>
        <v>0</v>
      </c>
      <c r="AX63" s="53">
        <f>M63/'Table seawater composition'!$C$5</f>
        <v>0.2768227329</v>
      </c>
      <c r="AY63" s="53">
        <f>N63/('Table seawater composition'!C$9*1000)</f>
        <v>0</v>
      </c>
      <c r="AZ63" s="71"/>
      <c r="BA63" s="71"/>
      <c r="BB63" s="71"/>
      <c r="BC63" s="71"/>
      <c r="BD63" s="71"/>
      <c r="BE63" s="71"/>
      <c r="BF63" s="71"/>
      <c r="BG63" s="48"/>
    </row>
    <row r="64" ht="15.75" customHeight="1">
      <c r="A64" s="71"/>
      <c r="B64" s="71"/>
      <c r="C64" s="71"/>
      <c r="D64" s="71"/>
      <c r="E64" s="71"/>
      <c r="F64" s="73"/>
      <c r="G64" s="74"/>
      <c r="H64" s="74"/>
      <c r="I64" s="74"/>
      <c r="J64" s="74"/>
      <c r="K64" s="74"/>
      <c r="L64" s="74"/>
      <c r="M64" s="74"/>
      <c r="N64" s="74"/>
      <c r="O64" s="75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48"/>
      <c r="AR64" s="53"/>
      <c r="AS64" s="71"/>
      <c r="AT64" s="71"/>
      <c r="AU64" s="53"/>
      <c r="AV64" s="53"/>
      <c r="AW64" s="71"/>
      <c r="AX64" s="53"/>
      <c r="AY64" s="71"/>
      <c r="AZ64" s="71"/>
      <c r="BA64" s="71"/>
      <c r="BB64" s="71"/>
      <c r="BC64" s="71"/>
      <c r="BD64" s="71"/>
      <c r="BE64" s="71"/>
      <c r="BF64" s="71"/>
      <c r="BG64" s="48"/>
    </row>
    <row r="65" ht="15.75" customHeight="1">
      <c r="A65" s="53" t="s">
        <v>292</v>
      </c>
      <c r="B65" s="53" t="s">
        <v>97</v>
      </c>
      <c r="C65" s="53"/>
      <c r="D65" s="72" t="s">
        <v>291</v>
      </c>
      <c r="E65" s="54">
        <v>400.0</v>
      </c>
      <c r="F65" s="55" t="s">
        <v>96</v>
      </c>
      <c r="G65" s="56">
        <v>4.76177396</v>
      </c>
      <c r="H65" s="56">
        <v>18.6001036</v>
      </c>
      <c r="I65" s="56">
        <v>1.3554799</v>
      </c>
      <c r="J65" s="56">
        <v>0.66583417</v>
      </c>
      <c r="K65" s="56">
        <v>1.79567675</v>
      </c>
      <c r="L65" s="56">
        <v>0.00621419</v>
      </c>
      <c r="M65" s="56">
        <v>5.77910413</v>
      </c>
      <c r="N65" s="56">
        <v>78.5022095</v>
      </c>
      <c r="O65" s="57"/>
      <c r="P65" s="54"/>
      <c r="Q65" s="54"/>
      <c r="R65" s="54"/>
      <c r="S65" s="54"/>
      <c r="T65" s="54"/>
      <c r="U65" s="54"/>
      <c r="V65" s="54">
        <v>409.254</v>
      </c>
      <c r="W65" s="54">
        <v>5.656</v>
      </c>
      <c r="X65" s="54">
        <v>31.839</v>
      </c>
      <c r="Y65" s="54">
        <v>0.088</v>
      </c>
      <c r="Z65" s="54">
        <v>25.12</v>
      </c>
      <c r="AA65" s="54">
        <v>0.11</v>
      </c>
      <c r="AB65" s="54">
        <v>1770.141</v>
      </c>
      <c r="AC65" s="54">
        <v>107.547</v>
      </c>
      <c r="AD65" s="54">
        <v>8.091</v>
      </c>
      <c r="AE65" s="54">
        <v>0.03</v>
      </c>
      <c r="AF65" s="58">
        <v>1568.406</v>
      </c>
      <c r="AG65" s="58">
        <v>100.949</v>
      </c>
      <c r="AH65" s="58">
        <v>140.826</v>
      </c>
      <c r="AI65" s="58">
        <v>11.554</v>
      </c>
      <c r="AJ65" s="58">
        <v>1415.901</v>
      </c>
      <c r="AK65" s="58">
        <v>92.923</v>
      </c>
      <c r="AL65" s="58">
        <v>420.093</v>
      </c>
      <c r="AM65" s="58">
        <v>45.529</v>
      </c>
      <c r="AN65" s="58">
        <v>2.277</v>
      </c>
      <c r="AO65" s="58">
        <v>0.187</v>
      </c>
      <c r="AP65" s="58">
        <v>3.371</v>
      </c>
      <c r="AQ65" s="48"/>
      <c r="AR65" s="53">
        <f>G65/'Table seawater composition'!C$7</f>
        <v>0.001888162879</v>
      </c>
      <c r="AS65" s="53">
        <f>H65/'Table seawater composition'!C$6</f>
        <v>0.0004591900576</v>
      </c>
      <c r="AT65" s="53">
        <f>I65*1000/'Table seawater composition'!$C$4</f>
        <v>0.0002641513961</v>
      </c>
      <c r="AU65" s="53">
        <f>J65/'Table seawater composition'!C$10</f>
        <v>1.266317949</v>
      </c>
      <c r="AV65" s="53">
        <f>K65*1000/'Table seawater composition'!$C$3</f>
        <v>0.2072089913</v>
      </c>
      <c r="AW65" s="53">
        <f>L65/'Table seawater composition'!C$8</f>
        <v>0.1029350505</v>
      </c>
      <c r="AX65" s="53">
        <f>M65/'Table seawater composition'!$C$5</f>
        <v>0.5445082515</v>
      </c>
      <c r="AY65" s="53">
        <f>N65/('Table seawater composition'!C$9*1000)</f>
        <v>0.06016549937</v>
      </c>
      <c r="AZ65" s="71"/>
      <c r="BA65" s="71"/>
      <c r="BB65" s="71"/>
      <c r="BC65" s="71"/>
      <c r="BD65" s="71"/>
      <c r="BE65" s="71"/>
      <c r="BF65" s="71"/>
      <c r="BG65" s="48"/>
    </row>
    <row r="66" ht="15.75" customHeight="1">
      <c r="A66" s="53" t="s">
        <v>292</v>
      </c>
      <c r="B66" s="53" t="s">
        <v>98</v>
      </c>
      <c r="C66" s="53"/>
      <c r="D66" s="72" t="s">
        <v>291</v>
      </c>
      <c r="E66" s="54">
        <v>400.0</v>
      </c>
      <c r="F66" s="55" t="s">
        <v>96</v>
      </c>
      <c r="G66" s="56">
        <v>4.76218175</v>
      </c>
      <c r="H66" s="56">
        <v>16.2199019</v>
      </c>
      <c r="I66" s="56">
        <v>0.92528837</v>
      </c>
      <c r="J66" s="56">
        <v>1.27535958</v>
      </c>
      <c r="K66" s="56">
        <v>1.60614937</v>
      </c>
      <c r="L66" s="56">
        <v>0.00240548</v>
      </c>
      <c r="M66" s="56">
        <v>4.89971641</v>
      </c>
      <c r="N66" s="56">
        <v>71.1820836</v>
      </c>
      <c r="O66" s="57"/>
      <c r="P66" s="54"/>
      <c r="Q66" s="54"/>
      <c r="R66" s="54"/>
      <c r="S66" s="54"/>
      <c r="T66" s="54"/>
      <c r="U66" s="54"/>
      <c r="V66" s="54">
        <v>409.254</v>
      </c>
      <c r="W66" s="54">
        <v>5.656</v>
      </c>
      <c r="X66" s="54">
        <v>31.839</v>
      </c>
      <c r="Y66" s="54">
        <v>0.088</v>
      </c>
      <c r="Z66" s="54">
        <v>25.12</v>
      </c>
      <c r="AA66" s="54">
        <v>0.11</v>
      </c>
      <c r="AB66" s="54">
        <v>1770.141</v>
      </c>
      <c r="AC66" s="54">
        <v>107.547</v>
      </c>
      <c r="AD66" s="54">
        <v>8.091</v>
      </c>
      <c r="AE66" s="54">
        <v>0.03</v>
      </c>
      <c r="AF66" s="58">
        <v>1568.406</v>
      </c>
      <c r="AG66" s="58">
        <v>100.949</v>
      </c>
      <c r="AH66" s="58">
        <v>140.826</v>
      </c>
      <c r="AI66" s="58">
        <v>11.554</v>
      </c>
      <c r="AJ66" s="58">
        <v>1415.901</v>
      </c>
      <c r="AK66" s="58">
        <v>92.923</v>
      </c>
      <c r="AL66" s="58">
        <v>420.093</v>
      </c>
      <c r="AM66" s="58">
        <v>45.529</v>
      </c>
      <c r="AN66" s="58">
        <v>2.277</v>
      </c>
      <c r="AO66" s="58">
        <v>0.187</v>
      </c>
      <c r="AP66" s="58">
        <v>3.371</v>
      </c>
      <c r="AQ66" s="48"/>
      <c r="AR66" s="53">
        <f>G66/'Table seawater composition'!C$7</f>
        <v>0.001888324578</v>
      </c>
      <c r="AS66" s="53">
        <f>H66/'Table seawater composition'!C$6</f>
        <v>0.0004004288282</v>
      </c>
      <c r="AT66" s="53">
        <f>I66*1000/'Table seawater composition'!$C$4</f>
        <v>0.0001803171074</v>
      </c>
      <c r="AU66" s="53">
        <f>J66/'Table seawater composition'!C$10</f>
        <v>2.425544979</v>
      </c>
      <c r="AV66" s="53">
        <f>K66*1000/'Table seawater composition'!$C$3</f>
        <v>0.1853388093</v>
      </c>
      <c r="AW66" s="53">
        <f>L66/'Table seawater composition'!C$8</f>
        <v>0.03984561226</v>
      </c>
      <c r="AX66" s="53">
        <f>M66/'Table seawater composition'!$C$5</f>
        <v>0.4616521792</v>
      </c>
      <c r="AY66" s="53">
        <f>N66/('Table seawater composition'!C$9*1000)</f>
        <v>0.05455522377</v>
      </c>
      <c r="AZ66" s="71"/>
      <c r="BA66" s="71"/>
      <c r="BB66" s="71"/>
      <c r="BC66" s="71"/>
      <c r="BD66" s="71"/>
      <c r="BE66" s="71"/>
      <c r="BF66" s="71"/>
      <c r="BG66" s="48"/>
    </row>
    <row r="67" ht="15.75" customHeight="1">
      <c r="A67" s="53" t="s">
        <v>292</v>
      </c>
      <c r="B67" s="53" t="s">
        <v>109</v>
      </c>
      <c r="C67" s="54">
        <v>24.4</v>
      </c>
      <c r="D67" s="72" t="s">
        <v>291</v>
      </c>
      <c r="E67" s="54">
        <v>400.0</v>
      </c>
      <c r="F67" s="55" t="s">
        <v>96</v>
      </c>
      <c r="G67" s="56">
        <v>4.70544623</v>
      </c>
      <c r="H67" s="56">
        <v>21.3713597</v>
      </c>
      <c r="I67" s="56">
        <v>0.63698835</v>
      </c>
      <c r="J67" s="56">
        <v>0.9132432</v>
      </c>
      <c r="K67" s="56">
        <v>1.59242666</v>
      </c>
      <c r="L67" s="56">
        <v>0.00912362</v>
      </c>
      <c r="M67" s="56">
        <v>5.51440726</v>
      </c>
      <c r="N67" s="56">
        <v>80.1941833</v>
      </c>
      <c r="O67" s="57"/>
      <c r="P67" s="54"/>
      <c r="Q67" s="54"/>
      <c r="R67" s="54"/>
      <c r="S67" s="54"/>
      <c r="T67" s="54"/>
      <c r="U67" s="54"/>
      <c r="V67" s="54">
        <v>409.254</v>
      </c>
      <c r="W67" s="54">
        <v>5.656</v>
      </c>
      <c r="X67" s="54">
        <v>31.839</v>
      </c>
      <c r="Y67" s="54">
        <v>0.088</v>
      </c>
      <c r="Z67" s="54">
        <v>25.12</v>
      </c>
      <c r="AA67" s="54">
        <v>0.11</v>
      </c>
      <c r="AB67" s="54">
        <v>1770.141</v>
      </c>
      <c r="AC67" s="54">
        <v>107.547</v>
      </c>
      <c r="AD67" s="54">
        <v>8.091</v>
      </c>
      <c r="AE67" s="54">
        <v>0.03</v>
      </c>
      <c r="AF67" s="58">
        <v>1568.406</v>
      </c>
      <c r="AG67" s="58">
        <v>100.949</v>
      </c>
      <c r="AH67" s="58">
        <v>140.826</v>
      </c>
      <c r="AI67" s="58">
        <v>11.554</v>
      </c>
      <c r="AJ67" s="58">
        <v>1415.901</v>
      </c>
      <c r="AK67" s="58">
        <v>92.923</v>
      </c>
      <c r="AL67" s="58">
        <v>420.093</v>
      </c>
      <c r="AM67" s="58">
        <v>45.529</v>
      </c>
      <c r="AN67" s="58">
        <v>2.277</v>
      </c>
      <c r="AO67" s="58">
        <v>0.187</v>
      </c>
      <c r="AP67" s="58">
        <v>3.371</v>
      </c>
      <c r="AQ67" s="48"/>
      <c r="AR67" s="53">
        <f>G67/'Table seawater composition'!C$7</f>
        <v>0.001865827521</v>
      </c>
      <c r="AS67" s="53">
        <f>H67/'Table seawater composition'!C$6</f>
        <v>0.0005276054426</v>
      </c>
      <c r="AT67" s="53">
        <f>I67*1000/'Table seawater composition'!$C$4</f>
        <v>0.0001241341623</v>
      </c>
      <c r="AU67" s="53">
        <f>J67/'Table seawater composition'!C$10</f>
        <v>1.736853271</v>
      </c>
      <c r="AV67" s="53">
        <f>K67*1000/'Table seawater composition'!$C$3</f>
        <v>0.1837553011</v>
      </c>
      <c r="AW67" s="53">
        <f>L67/'Table seawater composition'!C$8</f>
        <v>0.1511283506</v>
      </c>
      <c r="AX67" s="53">
        <f>M67/'Table seawater composition'!$C$5</f>
        <v>0.5195684639</v>
      </c>
      <c r="AY67" s="53">
        <f>N67/('Table seawater composition'!C$9*1000)</f>
        <v>0.06146225839</v>
      </c>
      <c r="AZ67" s="71"/>
      <c r="BA67" s="71"/>
      <c r="BB67" s="71"/>
      <c r="BC67" s="71"/>
      <c r="BD67" s="71"/>
      <c r="BE67" s="71"/>
      <c r="BF67" s="71"/>
      <c r="BG67" s="48"/>
    </row>
    <row r="68" ht="15.75" customHeight="1">
      <c r="A68" s="53" t="s">
        <v>292</v>
      </c>
      <c r="B68" s="53" t="s">
        <v>97</v>
      </c>
      <c r="C68" s="53"/>
      <c r="D68" s="72" t="s">
        <v>291</v>
      </c>
      <c r="E68" s="54">
        <v>400.0</v>
      </c>
      <c r="F68" s="55" t="s">
        <v>65</v>
      </c>
      <c r="G68" s="56"/>
      <c r="H68" s="56"/>
      <c r="I68" s="56">
        <v>1.37331697</v>
      </c>
      <c r="J68" s="56">
        <v>0.01536032</v>
      </c>
      <c r="K68" s="56">
        <v>1.81637109</v>
      </c>
      <c r="L68" s="56"/>
      <c r="M68" s="56">
        <v>4.74011638</v>
      </c>
      <c r="N68" s="56"/>
      <c r="O68" s="57">
        <v>25.4460185</v>
      </c>
      <c r="P68" s="54"/>
      <c r="Q68" s="54"/>
      <c r="R68" s="54"/>
      <c r="S68" s="54"/>
      <c r="T68" s="54"/>
      <c r="U68" s="54"/>
      <c r="V68" s="54">
        <v>409.254</v>
      </c>
      <c r="W68" s="54">
        <v>5.656</v>
      </c>
      <c r="X68" s="54">
        <v>31.839</v>
      </c>
      <c r="Y68" s="54">
        <v>0.088</v>
      </c>
      <c r="Z68" s="54">
        <v>25.12</v>
      </c>
      <c r="AA68" s="54">
        <v>0.11</v>
      </c>
      <c r="AB68" s="54">
        <v>1770.141</v>
      </c>
      <c r="AC68" s="54">
        <v>107.547</v>
      </c>
      <c r="AD68" s="54">
        <v>8.091</v>
      </c>
      <c r="AE68" s="54">
        <v>0.03</v>
      </c>
      <c r="AF68" s="58">
        <v>1568.406</v>
      </c>
      <c r="AG68" s="58">
        <v>100.949</v>
      </c>
      <c r="AH68" s="58">
        <v>140.826</v>
      </c>
      <c r="AI68" s="58">
        <v>11.554</v>
      </c>
      <c r="AJ68" s="58">
        <v>1415.901</v>
      </c>
      <c r="AK68" s="58">
        <v>92.923</v>
      </c>
      <c r="AL68" s="58">
        <v>420.093</v>
      </c>
      <c r="AM68" s="58">
        <v>45.529</v>
      </c>
      <c r="AN68" s="58">
        <v>2.277</v>
      </c>
      <c r="AO68" s="58">
        <v>0.187</v>
      </c>
      <c r="AP68" s="58">
        <v>3.371</v>
      </c>
      <c r="AQ68" s="48"/>
      <c r="AR68" s="53">
        <f>G68/'Table seawater composition'!C$7</f>
        <v>0</v>
      </c>
      <c r="AS68" s="53">
        <f>H68/'Table seawater composition'!C$6</f>
        <v>0</v>
      </c>
      <c r="AT68" s="53">
        <f>I68*1000/'Table seawater composition'!$C$4</f>
        <v>0.0002676274247</v>
      </c>
      <c r="AU68" s="53">
        <f>J68/'Table seawater composition'!C$10</f>
        <v>0.02921305304</v>
      </c>
      <c r="AV68" s="53">
        <f>K68*1000/'Table seawater composition'!$C$3</f>
        <v>0.2095969786</v>
      </c>
      <c r="AW68" s="53">
        <f>L68/'Table seawater composition'!C$8</f>
        <v>0</v>
      </c>
      <c r="AX68" s="53">
        <f>M68/'Table seawater composition'!$C$5</f>
        <v>0.4466146351</v>
      </c>
      <c r="AY68" s="53">
        <f>N68/('Table seawater composition'!C$9*1000)</f>
        <v>0</v>
      </c>
      <c r="AZ68" s="71"/>
      <c r="BA68" s="71"/>
      <c r="BB68" s="71"/>
      <c r="BC68" s="71"/>
      <c r="BD68" s="71"/>
      <c r="BE68" s="71"/>
      <c r="BF68" s="71"/>
      <c r="BG68" s="48"/>
    </row>
    <row r="69" ht="15.75" customHeight="1">
      <c r="A69" s="53" t="s">
        <v>292</v>
      </c>
      <c r="B69" s="53" t="s">
        <v>98</v>
      </c>
      <c r="C69" s="53"/>
      <c r="D69" s="72" t="s">
        <v>291</v>
      </c>
      <c r="E69" s="54">
        <v>400.0</v>
      </c>
      <c r="F69" s="55" t="s">
        <v>65</v>
      </c>
      <c r="G69" s="56"/>
      <c r="H69" s="56"/>
      <c r="I69" s="56">
        <v>0.93287661</v>
      </c>
      <c r="J69" s="56">
        <v>0.00480836</v>
      </c>
      <c r="K69" s="56">
        <v>1.62522003</v>
      </c>
      <c r="L69" s="56"/>
      <c r="M69" s="56">
        <v>4.57646876</v>
      </c>
      <c r="N69" s="56"/>
      <c r="O69" s="57">
        <v>22.3604761</v>
      </c>
      <c r="P69" s="54"/>
      <c r="Q69" s="54"/>
      <c r="R69" s="54"/>
      <c r="S69" s="54"/>
      <c r="T69" s="54"/>
      <c r="U69" s="54"/>
      <c r="V69" s="54">
        <v>409.254</v>
      </c>
      <c r="W69" s="54">
        <v>5.656</v>
      </c>
      <c r="X69" s="54">
        <v>31.839</v>
      </c>
      <c r="Y69" s="54">
        <v>0.088</v>
      </c>
      <c r="Z69" s="54">
        <v>25.12</v>
      </c>
      <c r="AA69" s="54">
        <v>0.11</v>
      </c>
      <c r="AB69" s="54">
        <v>1770.141</v>
      </c>
      <c r="AC69" s="54">
        <v>107.547</v>
      </c>
      <c r="AD69" s="54">
        <v>8.091</v>
      </c>
      <c r="AE69" s="54">
        <v>0.03</v>
      </c>
      <c r="AF69" s="58">
        <v>1568.406</v>
      </c>
      <c r="AG69" s="58">
        <v>100.949</v>
      </c>
      <c r="AH69" s="58">
        <v>140.826</v>
      </c>
      <c r="AI69" s="58">
        <v>11.554</v>
      </c>
      <c r="AJ69" s="58">
        <v>1415.901</v>
      </c>
      <c r="AK69" s="58">
        <v>92.923</v>
      </c>
      <c r="AL69" s="58">
        <v>420.093</v>
      </c>
      <c r="AM69" s="58">
        <v>45.529</v>
      </c>
      <c r="AN69" s="58">
        <v>2.277</v>
      </c>
      <c r="AO69" s="58">
        <v>0.187</v>
      </c>
      <c r="AP69" s="58">
        <v>3.371</v>
      </c>
      <c r="AQ69" s="48"/>
      <c r="AR69" s="53">
        <f>G69/'Table seawater composition'!C$7</f>
        <v>0</v>
      </c>
      <c r="AS69" s="53">
        <f>H69/'Table seawater composition'!C$6</f>
        <v>0</v>
      </c>
      <c r="AT69" s="53">
        <f>I69*1000/'Table seawater composition'!$C$4</f>
        <v>0.0001817958783</v>
      </c>
      <c r="AU69" s="53">
        <f>J69/'Table seawater composition'!C$10</f>
        <v>0.00914478837</v>
      </c>
      <c r="AV69" s="53">
        <f>K69*1000/'Table seawater composition'!$C$3</f>
        <v>0.1875394349</v>
      </c>
      <c r="AW69" s="53">
        <f>L69/'Table seawater composition'!C$8</f>
        <v>0</v>
      </c>
      <c r="AX69" s="53">
        <f>M69/'Table seawater composition'!$C$5</f>
        <v>0.4311957263</v>
      </c>
      <c r="AY69" s="53">
        <f>N69/('Table seawater composition'!C$9*1000)</f>
        <v>0</v>
      </c>
      <c r="AZ69" s="71"/>
      <c r="BA69" s="71"/>
      <c r="BB69" s="71"/>
      <c r="BC69" s="71"/>
      <c r="BD69" s="71"/>
      <c r="BE69" s="71"/>
      <c r="BF69" s="71"/>
      <c r="BG69" s="48"/>
    </row>
    <row r="70" ht="15.75" customHeight="1">
      <c r="A70" s="53" t="s">
        <v>292</v>
      </c>
      <c r="B70" s="53" t="s">
        <v>109</v>
      </c>
      <c r="C70" s="54">
        <v>24.4</v>
      </c>
      <c r="D70" s="72" t="s">
        <v>291</v>
      </c>
      <c r="E70" s="54">
        <v>400.0</v>
      </c>
      <c r="F70" s="55" t="s">
        <v>65</v>
      </c>
      <c r="G70" s="56"/>
      <c r="H70" s="56"/>
      <c r="I70" s="56">
        <v>0.61467953</v>
      </c>
      <c r="J70" s="56">
        <v>0.00219785</v>
      </c>
      <c r="K70" s="56">
        <v>1.61466753</v>
      </c>
      <c r="L70" s="56"/>
      <c r="M70" s="56">
        <v>5.20477523</v>
      </c>
      <c r="N70" s="56"/>
      <c r="O70" s="57">
        <v>25.9040595</v>
      </c>
      <c r="P70" s="54"/>
      <c r="Q70" s="54"/>
      <c r="R70" s="54"/>
      <c r="S70" s="54"/>
      <c r="T70" s="54"/>
      <c r="U70" s="54"/>
      <c r="V70" s="54">
        <v>409.254</v>
      </c>
      <c r="W70" s="54">
        <v>5.656</v>
      </c>
      <c r="X70" s="54">
        <v>31.839</v>
      </c>
      <c r="Y70" s="54">
        <v>0.088</v>
      </c>
      <c r="Z70" s="54">
        <v>25.12</v>
      </c>
      <c r="AA70" s="54">
        <v>0.11</v>
      </c>
      <c r="AB70" s="54">
        <v>1770.141</v>
      </c>
      <c r="AC70" s="54">
        <v>107.547</v>
      </c>
      <c r="AD70" s="54">
        <v>8.091</v>
      </c>
      <c r="AE70" s="54">
        <v>0.03</v>
      </c>
      <c r="AF70" s="58">
        <v>1568.406</v>
      </c>
      <c r="AG70" s="58">
        <v>100.949</v>
      </c>
      <c r="AH70" s="58">
        <v>140.826</v>
      </c>
      <c r="AI70" s="58">
        <v>11.554</v>
      </c>
      <c r="AJ70" s="58">
        <v>1415.901</v>
      </c>
      <c r="AK70" s="58">
        <v>92.923</v>
      </c>
      <c r="AL70" s="58">
        <v>420.093</v>
      </c>
      <c r="AM70" s="58">
        <v>45.529</v>
      </c>
      <c r="AN70" s="58">
        <v>2.277</v>
      </c>
      <c r="AO70" s="58">
        <v>0.187</v>
      </c>
      <c r="AP70" s="58">
        <v>3.371</v>
      </c>
      <c r="AQ70" s="48"/>
      <c r="AR70" s="53">
        <f>G70/'Table seawater composition'!C$7</f>
        <v>0</v>
      </c>
      <c r="AS70" s="53">
        <f>H70/'Table seawater composition'!C$6</f>
        <v>0</v>
      </c>
      <c r="AT70" s="53">
        <f>I70*1000/'Table seawater composition'!$C$4</f>
        <v>0.000119786694</v>
      </c>
      <c r="AU70" s="53">
        <f>J70/'Table seawater composition'!C$10</f>
        <v>0.004179985093</v>
      </c>
      <c r="AV70" s="53">
        <f>K70*1000/'Table seawater composition'!$C$3</f>
        <v>0.1863217476</v>
      </c>
      <c r="AW70" s="53">
        <f>L70/'Table seawater composition'!C$8</f>
        <v>0</v>
      </c>
      <c r="AX70" s="53">
        <f>M70/'Table seawater composition'!$C$5</f>
        <v>0.4903948772</v>
      </c>
      <c r="AY70" s="53">
        <f>N70/('Table seawater composition'!C$9*1000)</f>
        <v>0</v>
      </c>
      <c r="AZ70" s="71"/>
      <c r="BA70" s="71"/>
      <c r="BB70" s="71"/>
      <c r="BC70" s="71"/>
      <c r="BD70" s="71"/>
      <c r="BE70" s="71"/>
      <c r="BF70" s="71"/>
      <c r="BG70" s="48"/>
    </row>
    <row r="71" ht="15.75" customHeight="1">
      <c r="A71" s="59" t="s">
        <v>292</v>
      </c>
      <c r="B71" s="59" t="s">
        <v>100</v>
      </c>
      <c r="C71" s="59"/>
      <c r="D71" s="72" t="s">
        <v>291</v>
      </c>
      <c r="E71" s="60">
        <v>600.0</v>
      </c>
      <c r="F71" s="61" t="s">
        <v>96</v>
      </c>
      <c r="G71" s="62">
        <v>5.02548415</v>
      </c>
      <c r="H71" s="62">
        <v>18.2653373</v>
      </c>
      <c r="I71" s="62">
        <v>0.66439944</v>
      </c>
      <c r="J71" s="62">
        <v>1.66217773</v>
      </c>
      <c r="K71" s="62">
        <v>1.46642094</v>
      </c>
      <c r="L71" s="62">
        <v>0.02459676</v>
      </c>
      <c r="M71" s="62">
        <v>10.41387</v>
      </c>
      <c r="N71" s="62">
        <v>46.6567606</v>
      </c>
      <c r="O71" s="63"/>
      <c r="P71" s="60"/>
      <c r="Q71" s="60"/>
      <c r="R71" s="60"/>
      <c r="S71" s="60"/>
      <c r="T71" s="60"/>
      <c r="U71" s="60"/>
      <c r="V71" s="60">
        <v>605.668</v>
      </c>
      <c r="W71" s="60">
        <v>7.259</v>
      </c>
      <c r="X71" s="60">
        <v>31.783</v>
      </c>
      <c r="Y71" s="60">
        <v>0.228</v>
      </c>
      <c r="Z71" s="60">
        <v>24.94</v>
      </c>
      <c r="AA71" s="60">
        <v>0.152</v>
      </c>
      <c r="AB71" s="60">
        <v>1797.504</v>
      </c>
      <c r="AC71" s="60">
        <v>141.756</v>
      </c>
      <c r="AD71" s="60">
        <v>7.996</v>
      </c>
      <c r="AE71" s="60">
        <v>0.072</v>
      </c>
      <c r="AF71" s="64">
        <v>1633.564</v>
      </c>
      <c r="AG71" s="64">
        <v>147.124</v>
      </c>
      <c r="AH71" s="64">
        <v>119.285</v>
      </c>
      <c r="AI71" s="64">
        <v>16.33</v>
      </c>
      <c r="AJ71" s="64">
        <v>1498.601</v>
      </c>
      <c r="AK71" s="64">
        <v>144.485</v>
      </c>
      <c r="AL71" s="64">
        <v>560.971</v>
      </c>
      <c r="AM71" s="64">
        <v>137.063</v>
      </c>
      <c r="AN71" s="64">
        <v>1.928</v>
      </c>
      <c r="AO71" s="64">
        <v>0.263</v>
      </c>
      <c r="AP71" s="64">
        <v>2.853</v>
      </c>
      <c r="AQ71" s="48"/>
      <c r="AR71" s="53">
        <f>G71/'Table seawater composition'!C$7</f>
        <v>0.001992730588</v>
      </c>
      <c r="AS71" s="53">
        <f>H71/'Table seawater composition'!C$6</f>
        <v>0.0004509255146</v>
      </c>
      <c r="AT71" s="53">
        <f>I71*1000/'Table seawater composition'!$C$4</f>
        <v>0.000129475944</v>
      </c>
      <c r="AU71" s="53">
        <f>J71/'Table seawater composition'!C$10</f>
        <v>3.161215794</v>
      </c>
      <c r="AV71" s="53">
        <f>K71*1000/'Table seawater composition'!$C$3</f>
        <v>0.1692150905</v>
      </c>
      <c r="AW71" s="53">
        <f>L71/'Table seawater composition'!C$8</f>
        <v>0.4074334277</v>
      </c>
      <c r="AX71" s="53">
        <f>M71/'Table seawater composition'!$C$5</f>
        <v>0.9811967422</v>
      </c>
      <c r="AY71" s="53">
        <f>N71/('Table seawater composition'!C$9*1000)</f>
        <v>0.03575857697</v>
      </c>
      <c r="AZ71" s="71"/>
      <c r="BA71" s="71"/>
      <c r="BB71" s="71"/>
      <c r="BC71" s="71"/>
      <c r="BD71" s="71"/>
      <c r="BE71" s="71"/>
      <c r="BF71" s="71"/>
      <c r="BG71" s="48"/>
    </row>
    <row r="72" ht="15.75" customHeight="1">
      <c r="A72" s="59" t="s">
        <v>292</v>
      </c>
      <c r="B72" s="59" t="s">
        <v>110</v>
      </c>
      <c r="C72" s="60">
        <v>27.5</v>
      </c>
      <c r="D72" s="72" t="s">
        <v>291</v>
      </c>
      <c r="E72" s="60">
        <v>600.0</v>
      </c>
      <c r="F72" s="61" t="s">
        <v>96</v>
      </c>
      <c r="G72" s="62">
        <v>4.40760292</v>
      </c>
      <c r="H72" s="62">
        <v>40.221605</v>
      </c>
      <c r="I72" s="62">
        <v>1.46348729</v>
      </c>
      <c r="J72" s="62">
        <v>2.12821106</v>
      </c>
      <c r="K72" s="62">
        <v>1.95974938</v>
      </c>
      <c r="L72" s="62">
        <v>0.00840741</v>
      </c>
      <c r="M72" s="62">
        <v>10.8177066</v>
      </c>
      <c r="N72" s="62">
        <v>76.8419371</v>
      </c>
      <c r="O72" s="63"/>
      <c r="P72" s="60"/>
      <c r="Q72" s="60"/>
      <c r="R72" s="60"/>
      <c r="S72" s="60"/>
      <c r="T72" s="60"/>
      <c r="U72" s="60"/>
      <c r="V72" s="60">
        <v>605.668</v>
      </c>
      <c r="W72" s="60">
        <v>7.259</v>
      </c>
      <c r="X72" s="60">
        <v>31.783</v>
      </c>
      <c r="Y72" s="60">
        <v>0.228</v>
      </c>
      <c r="Z72" s="60">
        <v>24.94</v>
      </c>
      <c r="AA72" s="60">
        <v>0.152</v>
      </c>
      <c r="AB72" s="60">
        <v>1797.504</v>
      </c>
      <c r="AC72" s="60">
        <v>141.756</v>
      </c>
      <c r="AD72" s="60">
        <v>7.996</v>
      </c>
      <c r="AE72" s="60">
        <v>0.072</v>
      </c>
      <c r="AF72" s="64">
        <v>1633.564</v>
      </c>
      <c r="AG72" s="64">
        <v>147.124</v>
      </c>
      <c r="AH72" s="64">
        <v>119.285</v>
      </c>
      <c r="AI72" s="64">
        <v>16.33</v>
      </c>
      <c r="AJ72" s="64">
        <v>1498.601</v>
      </c>
      <c r="AK72" s="64">
        <v>144.485</v>
      </c>
      <c r="AL72" s="64">
        <v>560.971</v>
      </c>
      <c r="AM72" s="64">
        <v>137.063</v>
      </c>
      <c r="AN72" s="64">
        <v>1.928</v>
      </c>
      <c r="AO72" s="64">
        <v>0.263</v>
      </c>
      <c r="AP72" s="64">
        <v>2.853</v>
      </c>
      <c r="AQ72" s="48"/>
      <c r="AR72" s="53">
        <f>G72/'Table seawater composition'!C$7</f>
        <v>0.001747725173</v>
      </c>
      <c r="AS72" s="53">
        <f>H72/'Table seawater composition'!C$6</f>
        <v>0.0009929708734</v>
      </c>
      <c r="AT72" s="53">
        <f>I72*1000/'Table seawater composition'!$C$4</f>
        <v>0.0002851995155</v>
      </c>
      <c r="AU72" s="53">
        <f>J72/'Table seawater composition'!C$10</f>
        <v>4.047542146</v>
      </c>
      <c r="AV72" s="53">
        <f>K72*1000/'Table seawater composition'!$C$3</f>
        <v>0.2261418667</v>
      </c>
      <c r="AW72" s="53">
        <f>L72/'Table seawater composition'!C$8</f>
        <v>0.1392646785</v>
      </c>
      <c r="AX72" s="53">
        <f>M72/'Table seawater composition'!$C$5</f>
        <v>1.019246301</v>
      </c>
      <c r="AY72" s="53">
        <f>N72/('Table seawater composition'!C$9*1000)</f>
        <v>0.05889303687</v>
      </c>
      <c r="AZ72" s="71"/>
      <c r="BA72" s="71"/>
      <c r="BB72" s="71"/>
      <c r="BC72" s="71"/>
      <c r="BD72" s="71"/>
      <c r="BE72" s="71"/>
      <c r="BF72" s="71"/>
      <c r="BG72" s="48"/>
    </row>
    <row r="73" ht="15.75" customHeight="1">
      <c r="A73" s="59" t="s">
        <v>292</v>
      </c>
      <c r="B73" s="59" t="s">
        <v>111</v>
      </c>
      <c r="C73" s="60">
        <v>14.5</v>
      </c>
      <c r="D73" s="72" t="s">
        <v>291</v>
      </c>
      <c r="E73" s="60">
        <v>600.0</v>
      </c>
      <c r="F73" s="61" t="s">
        <v>96</v>
      </c>
      <c r="G73" s="62">
        <v>5.32473713</v>
      </c>
      <c r="H73" s="62">
        <v>20.4473092</v>
      </c>
      <c r="I73" s="62">
        <v>0.98580021</v>
      </c>
      <c r="J73" s="62">
        <v>0.61850296</v>
      </c>
      <c r="K73" s="62">
        <v>1.33187728</v>
      </c>
      <c r="L73" s="62">
        <v>0.0030957</v>
      </c>
      <c r="M73" s="62">
        <v>3.33625757</v>
      </c>
      <c r="N73" s="62">
        <v>74.2000726</v>
      </c>
      <c r="O73" s="63"/>
      <c r="P73" s="60"/>
      <c r="Q73" s="60"/>
      <c r="R73" s="60"/>
      <c r="S73" s="60"/>
      <c r="T73" s="60"/>
      <c r="U73" s="60"/>
      <c r="V73" s="60">
        <v>605.668</v>
      </c>
      <c r="W73" s="60">
        <v>7.259</v>
      </c>
      <c r="X73" s="60">
        <v>31.783</v>
      </c>
      <c r="Y73" s="60">
        <v>0.228</v>
      </c>
      <c r="Z73" s="60">
        <v>24.94</v>
      </c>
      <c r="AA73" s="60">
        <v>0.152</v>
      </c>
      <c r="AB73" s="60">
        <v>1797.504</v>
      </c>
      <c r="AC73" s="60">
        <v>141.756</v>
      </c>
      <c r="AD73" s="60">
        <v>7.996</v>
      </c>
      <c r="AE73" s="60">
        <v>0.072</v>
      </c>
      <c r="AF73" s="64">
        <v>1633.564</v>
      </c>
      <c r="AG73" s="64">
        <v>147.124</v>
      </c>
      <c r="AH73" s="64">
        <v>119.285</v>
      </c>
      <c r="AI73" s="64">
        <v>16.33</v>
      </c>
      <c r="AJ73" s="64">
        <v>1498.601</v>
      </c>
      <c r="AK73" s="64">
        <v>144.485</v>
      </c>
      <c r="AL73" s="64">
        <v>560.971</v>
      </c>
      <c r="AM73" s="64">
        <v>137.063</v>
      </c>
      <c r="AN73" s="64">
        <v>1.928</v>
      </c>
      <c r="AO73" s="64">
        <v>0.263</v>
      </c>
      <c r="AP73" s="64">
        <v>2.853</v>
      </c>
      <c r="AQ73" s="48"/>
      <c r="AR73" s="53">
        <f>G73/'Table seawater composition'!C$7</f>
        <v>0.002111391904</v>
      </c>
      <c r="AS73" s="53">
        <f>H73/'Table seawater composition'!C$6</f>
        <v>0.0005047929459</v>
      </c>
      <c r="AT73" s="53">
        <f>I73*1000/'Table seawater composition'!$C$4</f>
        <v>0.0001921094527</v>
      </c>
      <c r="AU73" s="53">
        <f>J73/'Table seawater composition'!C$10</f>
        <v>1.176301</v>
      </c>
      <c r="AV73" s="53">
        <f>K73*1000/'Table seawater composition'!$C$3</f>
        <v>0.1536896592</v>
      </c>
      <c r="AW73" s="53">
        <f>L73/'Table seawater composition'!C$8</f>
        <v>0.05127877258</v>
      </c>
      <c r="AX73" s="53">
        <f>M73/'Table seawater composition'!$C$5</f>
        <v>0.3143428004</v>
      </c>
      <c r="AY73" s="53">
        <f>N73/('Table seawater composition'!C$9*1000)</f>
        <v>0.0568682646</v>
      </c>
      <c r="AZ73" s="71"/>
      <c r="BA73" s="71"/>
      <c r="BB73" s="71"/>
      <c r="BC73" s="71"/>
      <c r="BD73" s="71"/>
      <c r="BE73" s="71"/>
      <c r="BF73" s="71"/>
      <c r="BG73" s="48"/>
    </row>
    <row r="74" ht="15.75" customHeight="1">
      <c r="A74" s="59" t="s">
        <v>292</v>
      </c>
      <c r="B74" s="59" t="s">
        <v>100</v>
      </c>
      <c r="C74" s="59"/>
      <c r="D74" s="72" t="s">
        <v>291</v>
      </c>
      <c r="E74" s="60">
        <v>600.0</v>
      </c>
      <c r="F74" s="61" t="s">
        <v>65</v>
      </c>
      <c r="G74" s="62"/>
      <c r="H74" s="62"/>
      <c r="I74" s="62">
        <v>0.63350671</v>
      </c>
      <c r="J74" s="62">
        <v>0.00151305</v>
      </c>
      <c r="K74" s="62">
        <v>1.46696977</v>
      </c>
      <c r="L74" s="62"/>
      <c r="M74" s="62">
        <v>9.86520568</v>
      </c>
      <c r="N74" s="62"/>
      <c r="O74" s="63">
        <v>24.8653855</v>
      </c>
      <c r="P74" s="60"/>
      <c r="Q74" s="60"/>
      <c r="R74" s="60"/>
      <c r="S74" s="60"/>
      <c r="T74" s="60"/>
      <c r="U74" s="60"/>
      <c r="V74" s="60">
        <v>605.668</v>
      </c>
      <c r="W74" s="60">
        <v>7.259</v>
      </c>
      <c r="X74" s="60">
        <v>31.783</v>
      </c>
      <c r="Y74" s="60">
        <v>0.228</v>
      </c>
      <c r="Z74" s="60">
        <v>24.94</v>
      </c>
      <c r="AA74" s="60">
        <v>0.152</v>
      </c>
      <c r="AB74" s="60">
        <v>1797.504</v>
      </c>
      <c r="AC74" s="60">
        <v>141.756</v>
      </c>
      <c r="AD74" s="60">
        <v>7.996</v>
      </c>
      <c r="AE74" s="60">
        <v>0.072</v>
      </c>
      <c r="AF74" s="64">
        <v>1633.564</v>
      </c>
      <c r="AG74" s="64">
        <v>147.124</v>
      </c>
      <c r="AH74" s="64">
        <v>119.285</v>
      </c>
      <c r="AI74" s="64">
        <v>16.33</v>
      </c>
      <c r="AJ74" s="64">
        <v>1498.601</v>
      </c>
      <c r="AK74" s="64">
        <v>144.485</v>
      </c>
      <c r="AL74" s="64">
        <v>560.971</v>
      </c>
      <c r="AM74" s="64">
        <v>137.063</v>
      </c>
      <c r="AN74" s="64">
        <v>1.928</v>
      </c>
      <c r="AO74" s="64">
        <v>0.263</v>
      </c>
      <c r="AP74" s="64">
        <v>2.853</v>
      </c>
      <c r="AQ74" s="48"/>
      <c r="AR74" s="53">
        <f>G74/'Table seawater composition'!C$7</f>
        <v>0</v>
      </c>
      <c r="AS74" s="53">
        <f>H74/'Table seawater composition'!C$6</f>
        <v>0</v>
      </c>
      <c r="AT74" s="53">
        <f>I74*1000/'Table seawater composition'!$C$4</f>
        <v>0.0001234556719</v>
      </c>
      <c r="AU74" s="53">
        <f>J74/'Table seawater composition'!C$10</f>
        <v>0.002877596944</v>
      </c>
      <c r="AV74" s="53">
        <f>K74*1000/'Table seawater composition'!$C$3</f>
        <v>0.1692784218</v>
      </c>
      <c r="AW74" s="53">
        <f>L74/'Table seawater composition'!C$8</f>
        <v>0</v>
      </c>
      <c r="AX74" s="53">
        <f>M74/'Table seawater composition'!$C$5</f>
        <v>0.9295014893</v>
      </c>
      <c r="AY74" s="53">
        <f>N74/('Table seawater composition'!C$9*1000)</f>
        <v>0</v>
      </c>
      <c r="AZ74" s="71"/>
      <c r="BA74" s="71"/>
      <c r="BB74" s="71"/>
      <c r="BC74" s="71"/>
      <c r="BD74" s="71"/>
      <c r="BE74" s="71"/>
      <c r="BF74" s="71"/>
      <c r="BG74" s="48"/>
    </row>
    <row r="75" ht="15.75" customHeight="1">
      <c r="A75" s="59" t="s">
        <v>292</v>
      </c>
      <c r="B75" s="59" t="s">
        <v>110</v>
      </c>
      <c r="C75" s="60">
        <v>27.5</v>
      </c>
      <c r="D75" s="72" t="s">
        <v>291</v>
      </c>
      <c r="E75" s="60">
        <v>600.0</v>
      </c>
      <c r="F75" s="61" t="s">
        <v>65</v>
      </c>
      <c r="G75" s="62"/>
      <c r="H75" s="62"/>
      <c r="I75" s="62">
        <v>1.47325874</v>
      </c>
      <c r="J75" s="62">
        <v>0.02306026</v>
      </c>
      <c r="K75" s="62">
        <v>1.92673497</v>
      </c>
      <c r="L75" s="62"/>
      <c r="M75" s="62">
        <v>10.1775269</v>
      </c>
      <c r="N75" s="62"/>
      <c r="O75" s="63">
        <v>23.9653232</v>
      </c>
      <c r="P75" s="60"/>
      <c r="Q75" s="60"/>
      <c r="R75" s="60"/>
      <c r="S75" s="60"/>
      <c r="T75" s="60"/>
      <c r="U75" s="60"/>
      <c r="V75" s="60">
        <v>605.668</v>
      </c>
      <c r="W75" s="60">
        <v>7.259</v>
      </c>
      <c r="X75" s="60">
        <v>31.783</v>
      </c>
      <c r="Y75" s="60">
        <v>0.228</v>
      </c>
      <c r="Z75" s="60">
        <v>24.94</v>
      </c>
      <c r="AA75" s="60">
        <v>0.152</v>
      </c>
      <c r="AB75" s="60">
        <v>1797.504</v>
      </c>
      <c r="AC75" s="60">
        <v>141.756</v>
      </c>
      <c r="AD75" s="60">
        <v>7.996</v>
      </c>
      <c r="AE75" s="60">
        <v>0.072</v>
      </c>
      <c r="AF75" s="64">
        <v>1633.564</v>
      </c>
      <c r="AG75" s="64">
        <v>147.124</v>
      </c>
      <c r="AH75" s="64">
        <v>119.285</v>
      </c>
      <c r="AI75" s="64">
        <v>16.33</v>
      </c>
      <c r="AJ75" s="64">
        <v>1498.601</v>
      </c>
      <c r="AK75" s="64">
        <v>144.485</v>
      </c>
      <c r="AL75" s="64">
        <v>560.971</v>
      </c>
      <c r="AM75" s="64">
        <v>137.063</v>
      </c>
      <c r="AN75" s="64">
        <v>1.928</v>
      </c>
      <c r="AO75" s="64">
        <v>0.263</v>
      </c>
      <c r="AP75" s="64">
        <v>2.853</v>
      </c>
      <c r="AQ75" s="48"/>
      <c r="AR75" s="53">
        <f>G75/'Table seawater composition'!C$7</f>
        <v>0</v>
      </c>
      <c r="AS75" s="53">
        <f>H75/'Table seawater composition'!C$6</f>
        <v>0</v>
      </c>
      <c r="AT75" s="53">
        <f>I75*1000/'Table seawater composition'!$C$4</f>
        <v>0.0002871037431</v>
      </c>
      <c r="AU75" s="53">
        <f>J75/'Table seawater composition'!C$10</f>
        <v>0.04385719819</v>
      </c>
      <c r="AV75" s="53">
        <f>K75*1000/'Table seawater composition'!$C$3</f>
        <v>0.2223322263</v>
      </c>
      <c r="AW75" s="53">
        <f>L75/'Table seawater composition'!C$8</f>
        <v>0</v>
      </c>
      <c r="AX75" s="53">
        <f>M75/'Table seawater composition'!$C$5</f>
        <v>0.958928452</v>
      </c>
      <c r="AY75" s="53">
        <f>N75/('Table seawater composition'!C$9*1000)</f>
        <v>0</v>
      </c>
      <c r="AZ75" s="48"/>
      <c r="BA75" s="48"/>
      <c r="BB75" s="48"/>
      <c r="BC75" s="48"/>
      <c r="BD75" s="48"/>
      <c r="BE75" s="48"/>
      <c r="BF75" s="48"/>
      <c r="BG75" s="48"/>
    </row>
    <row r="76" ht="15.75" customHeight="1">
      <c r="A76" s="59" t="s">
        <v>292</v>
      </c>
      <c r="B76" s="59" t="s">
        <v>111</v>
      </c>
      <c r="C76" s="60">
        <v>14.5</v>
      </c>
      <c r="D76" s="72" t="s">
        <v>291</v>
      </c>
      <c r="E76" s="60">
        <v>600.0</v>
      </c>
      <c r="F76" s="61" t="s">
        <v>65</v>
      </c>
      <c r="G76" s="62"/>
      <c r="H76" s="62"/>
      <c r="I76" s="62">
        <v>0.98187356</v>
      </c>
      <c r="J76" s="62">
        <v>0.00502048</v>
      </c>
      <c r="K76" s="62">
        <v>1.33008224</v>
      </c>
      <c r="L76" s="62"/>
      <c r="M76" s="62">
        <v>3.34801085</v>
      </c>
      <c r="N76" s="62"/>
      <c r="O76" s="63">
        <v>19.0462472</v>
      </c>
      <c r="P76" s="60"/>
      <c r="Q76" s="60"/>
      <c r="R76" s="60"/>
      <c r="S76" s="60"/>
      <c r="T76" s="60"/>
      <c r="U76" s="60"/>
      <c r="V76" s="60">
        <v>605.668</v>
      </c>
      <c r="W76" s="60">
        <v>7.259</v>
      </c>
      <c r="X76" s="60">
        <v>31.783</v>
      </c>
      <c r="Y76" s="60">
        <v>0.228</v>
      </c>
      <c r="Z76" s="60">
        <v>24.94</v>
      </c>
      <c r="AA76" s="60">
        <v>0.152</v>
      </c>
      <c r="AB76" s="60">
        <v>1797.504</v>
      </c>
      <c r="AC76" s="60">
        <v>141.756</v>
      </c>
      <c r="AD76" s="60">
        <v>7.996</v>
      </c>
      <c r="AE76" s="60">
        <v>0.072</v>
      </c>
      <c r="AF76" s="64">
        <v>1633.564</v>
      </c>
      <c r="AG76" s="64">
        <v>147.124</v>
      </c>
      <c r="AH76" s="64">
        <v>119.285</v>
      </c>
      <c r="AI76" s="64">
        <v>16.33</v>
      </c>
      <c r="AJ76" s="64">
        <v>1498.601</v>
      </c>
      <c r="AK76" s="64">
        <v>144.485</v>
      </c>
      <c r="AL76" s="64">
        <v>560.971</v>
      </c>
      <c r="AM76" s="64">
        <v>137.063</v>
      </c>
      <c r="AN76" s="64">
        <v>1.928</v>
      </c>
      <c r="AO76" s="64">
        <v>0.263</v>
      </c>
      <c r="AP76" s="64">
        <v>2.853</v>
      </c>
      <c r="AQ76" s="48"/>
      <c r="AR76" s="53">
        <f>G76/'Table seawater composition'!C$7</f>
        <v>0</v>
      </c>
      <c r="AS76" s="53">
        <f>H76/'Table seawater composition'!C$6</f>
        <v>0</v>
      </c>
      <c r="AT76" s="53">
        <f>I76*1000/'Table seawater composition'!$C$4</f>
        <v>0.0001913442403</v>
      </c>
      <c r="AU76" s="53">
        <f>J76/'Table seawater composition'!C$10</f>
        <v>0.009548209185</v>
      </c>
      <c r="AV76" s="53">
        <f>K76*1000/'Table seawater composition'!$C$3</f>
        <v>0.1534825236</v>
      </c>
      <c r="AW76" s="53">
        <f>L76/'Table seawater composition'!C$8</f>
        <v>0</v>
      </c>
      <c r="AX76" s="53">
        <f>M76/'Table seawater composition'!$C$5</f>
        <v>0.3154501966</v>
      </c>
      <c r="AY76" s="53">
        <f>N76/('Table seawater composition'!C$9*1000)</f>
        <v>0</v>
      </c>
      <c r="AZ76" s="48"/>
      <c r="BA76" s="48"/>
      <c r="BB76" s="48"/>
      <c r="BC76" s="48"/>
      <c r="BD76" s="48"/>
      <c r="BE76" s="48"/>
      <c r="BF76" s="48"/>
      <c r="BG76" s="48"/>
    </row>
    <row r="77" ht="15.75" customHeight="1">
      <c r="A77" s="65" t="s">
        <v>292</v>
      </c>
      <c r="B77" s="65" t="s">
        <v>102</v>
      </c>
      <c r="C77" s="66">
        <v>36.2</v>
      </c>
      <c r="D77" s="72" t="s">
        <v>291</v>
      </c>
      <c r="E77" s="66">
        <v>900.0</v>
      </c>
      <c r="F77" s="67" t="s">
        <v>96</v>
      </c>
      <c r="G77" s="68">
        <v>6.99387459</v>
      </c>
      <c r="H77" s="68">
        <v>38.0419049</v>
      </c>
      <c r="I77" s="68">
        <v>2.0437095</v>
      </c>
      <c r="J77" s="68">
        <v>8.54488879</v>
      </c>
      <c r="K77" s="68">
        <v>3.18725519</v>
      </c>
      <c r="L77" s="68">
        <v>0.02338571</v>
      </c>
      <c r="M77" s="68">
        <v>39.4430983</v>
      </c>
      <c r="N77" s="68">
        <v>187.92246</v>
      </c>
      <c r="O77" s="69"/>
      <c r="P77" s="66"/>
      <c r="Q77" s="66"/>
      <c r="R77" s="66"/>
      <c r="S77" s="66"/>
      <c r="T77" s="66"/>
      <c r="U77" s="66"/>
      <c r="V77" s="66">
        <v>902.99</v>
      </c>
      <c r="W77" s="66">
        <v>11.736</v>
      </c>
      <c r="X77" s="66">
        <v>31.883</v>
      </c>
      <c r="Y77" s="66">
        <v>0.191</v>
      </c>
      <c r="Z77" s="66">
        <v>24.92</v>
      </c>
      <c r="AA77" s="66">
        <v>0.148</v>
      </c>
      <c r="AB77" s="66">
        <v>1849.115</v>
      </c>
      <c r="AC77" s="66">
        <v>62.782</v>
      </c>
      <c r="AD77" s="66">
        <v>7.857</v>
      </c>
      <c r="AE77" s="66">
        <v>0.073</v>
      </c>
      <c r="AF77" s="70">
        <v>1733.025</v>
      </c>
      <c r="AG77" s="70">
        <v>77.914</v>
      </c>
      <c r="AH77" s="70">
        <v>93.661</v>
      </c>
      <c r="AI77" s="70">
        <v>12.199</v>
      </c>
      <c r="AJ77" s="70">
        <v>1616.139</v>
      </c>
      <c r="AK77" s="70">
        <v>81.904</v>
      </c>
      <c r="AL77" s="70">
        <v>831.168</v>
      </c>
      <c r="AM77" s="70">
        <v>167.777</v>
      </c>
      <c r="AN77" s="70">
        <v>1.513</v>
      </c>
      <c r="AO77" s="70">
        <v>0.199</v>
      </c>
      <c r="AP77" s="70">
        <v>2.239</v>
      </c>
      <c r="AQ77" s="48"/>
      <c r="AR77" s="53">
        <f>G77/'Table seawater composition'!C$7</f>
        <v>0.002773246797</v>
      </c>
      <c r="AS77" s="53">
        <f>H77/'Table seawater composition'!C$6</f>
        <v>0.0009391595272</v>
      </c>
      <c r="AT77" s="53">
        <f>I77*1000/'Table seawater composition'!$C$4</f>
        <v>0.0003982712821</v>
      </c>
      <c r="AU77" s="53">
        <f>J77/'Table seawater composition'!C$10</f>
        <v>16.25111257</v>
      </c>
      <c r="AV77" s="53">
        <f>K77*1000/'Table seawater composition'!$C$3</f>
        <v>0.3677877618</v>
      </c>
      <c r="AW77" s="53">
        <f>L77/'Table seawater composition'!C$8</f>
        <v>0.3873729705</v>
      </c>
      <c r="AX77" s="53">
        <f>M77/'Table seawater composition'!$C$5</f>
        <v>3.716335959</v>
      </c>
      <c r="AY77" s="53">
        <f>N77/('Table seawater composition'!C$9*1000)</f>
        <v>0.1440271391</v>
      </c>
      <c r="AZ77" s="48"/>
      <c r="BA77" s="48"/>
      <c r="BB77" s="48"/>
      <c r="BC77" s="48"/>
      <c r="BD77" s="48"/>
      <c r="BE77" s="48"/>
      <c r="BF77" s="48"/>
      <c r="BG77" s="48"/>
    </row>
    <row r="78" ht="15.75" customHeight="1">
      <c r="A78" s="65" t="s">
        <v>292</v>
      </c>
      <c r="B78" s="65" t="s">
        <v>112</v>
      </c>
      <c r="C78" s="66">
        <v>34.9</v>
      </c>
      <c r="D78" s="72" t="s">
        <v>291</v>
      </c>
      <c r="E78" s="66">
        <v>900.0</v>
      </c>
      <c r="F78" s="67" t="s">
        <v>96</v>
      </c>
      <c r="G78" s="68">
        <v>4.86541391</v>
      </c>
      <c r="H78" s="68">
        <v>13.6684509</v>
      </c>
      <c r="I78" s="68">
        <v>1.16757317</v>
      </c>
      <c r="J78" s="68">
        <v>0.80311641</v>
      </c>
      <c r="K78" s="68">
        <v>1.64240956</v>
      </c>
      <c r="L78" s="68">
        <v>0.01636353</v>
      </c>
      <c r="M78" s="68">
        <v>4.80104444</v>
      </c>
      <c r="N78" s="68">
        <v>48.8985111</v>
      </c>
      <c r="O78" s="69"/>
      <c r="P78" s="66"/>
      <c r="Q78" s="66"/>
      <c r="R78" s="66"/>
      <c r="S78" s="66"/>
      <c r="T78" s="66"/>
      <c r="U78" s="66"/>
      <c r="V78" s="66">
        <v>902.99</v>
      </c>
      <c r="W78" s="66">
        <v>11.736</v>
      </c>
      <c r="X78" s="66">
        <v>31.883</v>
      </c>
      <c r="Y78" s="66">
        <v>0.191</v>
      </c>
      <c r="Z78" s="66">
        <v>24.92</v>
      </c>
      <c r="AA78" s="66">
        <v>0.148</v>
      </c>
      <c r="AB78" s="66">
        <v>1849.115</v>
      </c>
      <c r="AC78" s="66">
        <v>62.782</v>
      </c>
      <c r="AD78" s="66">
        <v>7.857</v>
      </c>
      <c r="AE78" s="66">
        <v>0.073</v>
      </c>
      <c r="AF78" s="70">
        <v>1733.025</v>
      </c>
      <c r="AG78" s="70">
        <v>77.914</v>
      </c>
      <c r="AH78" s="70">
        <v>93.661</v>
      </c>
      <c r="AI78" s="70">
        <v>12.199</v>
      </c>
      <c r="AJ78" s="70">
        <v>1616.139</v>
      </c>
      <c r="AK78" s="70">
        <v>81.904</v>
      </c>
      <c r="AL78" s="70">
        <v>831.168</v>
      </c>
      <c r="AM78" s="70">
        <v>167.777</v>
      </c>
      <c r="AN78" s="70">
        <v>1.513</v>
      </c>
      <c r="AO78" s="70">
        <v>0.199</v>
      </c>
      <c r="AP78" s="70">
        <v>2.239</v>
      </c>
      <c r="AQ78" s="48"/>
      <c r="AR78" s="53">
        <f>G78/'Table seawater composition'!C$7</f>
        <v>0.00192925872</v>
      </c>
      <c r="AS78" s="53">
        <f>H78/'Table seawater composition'!C$6</f>
        <v>0.0003374398816</v>
      </c>
      <c r="AT78" s="53">
        <f>I78*1000/'Table seawater composition'!$C$4</f>
        <v>0.0002275327601</v>
      </c>
      <c r="AU78" s="53">
        <f>J78/'Table seawater composition'!C$10</f>
        <v>1.527408432</v>
      </c>
      <c r="AV78" s="53">
        <f>K78*1000/'Table seawater composition'!$C$3</f>
        <v>0.1895229908</v>
      </c>
      <c r="AW78" s="53">
        <f>L78/'Table seawater composition'!C$8</f>
        <v>0.2710539566</v>
      </c>
      <c r="AX78" s="53">
        <f>M78/'Table seawater composition'!$C$5</f>
        <v>0.4523552881</v>
      </c>
      <c r="AY78" s="53">
        <f>N78/('Table seawater composition'!C$9*1000)</f>
        <v>0.0374766947</v>
      </c>
      <c r="AZ78" s="48"/>
      <c r="BA78" s="48"/>
      <c r="BB78" s="48"/>
      <c r="BC78" s="48"/>
      <c r="BD78" s="48"/>
      <c r="BE78" s="48"/>
      <c r="BF78" s="48"/>
      <c r="BG78" s="48"/>
    </row>
    <row r="79" ht="15.75" customHeight="1">
      <c r="A79" s="65" t="s">
        <v>292</v>
      </c>
      <c r="B79" s="65" t="s">
        <v>113</v>
      </c>
      <c r="C79" s="66">
        <v>29.0</v>
      </c>
      <c r="D79" s="72" t="s">
        <v>291</v>
      </c>
      <c r="E79" s="66">
        <v>900.0</v>
      </c>
      <c r="F79" s="67" t="s">
        <v>96</v>
      </c>
      <c r="G79" s="68">
        <v>4.51052832</v>
      </c>
      <c r="H79" s="68">
        <v>16.8726192</v>
      </c>
      <c r="I79" s="68">
        <v>1.0542762</v>
      </c>
      <c r="J79" s="68">
        <v>1.30530237</v>
      </c>
      <c r="K79" s="68">
        <v>1.58282779</v>
      </c>
      <c r="L79" s="68">
        <v>0.0077566</v>
      </c>
      <c r="M79" s="68">
        <v>3.81582725</v>
      </c>
      <c r="N79" s="68">
        <v>33.7103899</v>
      </c>
      <c r="O79" s="69"/>
      <c r="P79" s="66"/>
      <c r="Q79" s="66"/>
      <c r="R79" s="66"/>
      <c r="S79" s="66"/>
      <c r="T79" s="66"/>
      <c r="U79" s="66"/>
      <c r="V79" s="66">
        <v>902.99</v>
      </c>
      <c r="W79" s="66">
        <v>11.736</v>
      </c>
      <c r="X79" s="66">
        <v>31.883</v>
      </c>
      <c r="Y79" s="66">
        <v>0.191</v>
      </c>
      <c r="Z79" s="66">
        <v>24.92</v>
      </c>
      <c r="AA79" s="66">
        <v>0.148</v>
      </c>
      <c r="AB79" s="66">
        <v>1849.115</v>
      </c>
      <c r="AC79" s="66">
        <v>62.782</v>
      </c>
      <c r="AD79" s="66">
        <v>7.857</v>
      </c>
      <c r="AE79" s="66">
        <v>0.073</v>
      </c>
      <c r="AF79" s="70">
        <v>1733.025</v>
      </c>
      <c r="AG79" s="70">
        <v>77.914</v>
      </c>
      <c r="AH79" s="70">
        <v>93.661</v>
      </c>
      <c r="AI79" s="70">
        <v>12.199</v>
      </c>
      <c r="AJ79" s="70">
        <v>1616.139</v>
      </c>
      <c r="AK79" s="70">
        <v>81.904</v>
      </c>
      <c r="AL79" s="70">
        <v>831.168</v>
      </c>
      <c r="AM79" s="70">
        <v>167.777</v>
      </c>
      <c r="AN79" s="70">
        <v>1.513</v>
      </c>
      <c r="AO79" s="70">
        <v>0.199</v>
      </c>
      <c r="AP79" s="70">
        <v>2.239</v>
      </c>
      <c r="AQ79" s="48"/>
      <c r="AR79" s="53">
        <f>G79/'Table seawater composition'!C$7</f>
        <v>0.001788537677</v>
      </c>
      <c r="AS79" s="53">
        <f>H79/'Table seawater composition'!C$6</f>
        <v>0.0004165427865</v>
      </c>
      <c r="AT79" s="53">
        <f>I79*1000/'Table seawater composition'!$C$4</f>
        <v>0.0002054538249</v>
      </c>
      <c r="AU79" s="53">
        <f>J79/'Table seawater composition'!C$10</f>
        <v>2.48249173</v>
      </c>
      <c r="AV79" s="53">
        <f>K79*1000/'Table seawater composition'!$C$3</f>
        <v>0.1826476562</v>
      </c>
      <c r="AW79" s="53">
        <f>L79/'Table seawater composition'!C$8</f>
        <v>0.1284843258</v>
      </c>
      <c r="AX79" s="53">
        <f>M79/'Table seawater composition'!$C$5</f>
        <v>0.3595279436</v>
      </c>
      <c r="AY79" s="53">
        <f>N79/('Table seawater composition'!C$9*1000)</f>
        <v>0.02583624659</v>
      </c>
      <c r="AZ79" s="48"/>
      <c r="BA79" s="48"/>
      <c r="BB79" s="48"/>
      <c r="BC79" s="48"/>
      <c r="BD79" s="48"/>
      <c r="BE79" s="48"/>
      <c r="BF79" s="48"/>
      <c r="BG79" s="48"/>
    </row>
    <row r="80" ht="15.75" customHeight="1">
      <c r="A80" s="65" t="s">
        <v>292</v>
      </c>
      <c r="B80" s="65" t="s">
        <v>102</v>
      </c>
      <c r="C80" s="66">
        <v>36.2</v>
      </c>
      <c r="D80" s="72" t="s">
        <v>291</v>
      </c>
      <c r="E80" s="66">
        <v>900.0</v>
      </c>
      <c r="F80" s="67" t="s">
        <v>65</v>
      </c>
      <c r="G80" s="68"/>
      <c r="H80" s="68"/>
      <c r="I80" s="68">
        <v>2.0123912</v>
      </c>
      <c r="J80" s="68">
        <v>0.00964954</v>
      </c>
      <c r="K80" s="68">
        <v>3.2399728</v>
      </c>
      <c r="L80" s="68"/>
      <c r="M80" s="68">
        <v>28.1364676</v>
      </c>
      <c r="N80" s="68"/>
      <c r="O80" s="69">
        <v>21.2380342</v>
      </c>
      <c r="P80" s="66"/>
      <c r="Q80" s="66"/>
      <c r="R80" s="66"/>
      <c r="S80" s="66"/>
      <c r="T80" s="66"/>
      <c r="U80" s="66"/>
      <c r="V80" s="66">
        <v>902.99</v>
      </c>
      <c r="W80" s="66">
        <v>11.736</v>
      </c>
      <c r="X80" s="66">
        <v>31.883</v>
      </c>
      <c r="Y80" s="66">
        <v>0.191</v>
      </c>
      <c r="Z80" s="66">
        <v>24.92</v>
      </c>
      <c r="AA80" s="66">
        <v>0.148</v>
      </c>
      <c r="AB80" s="66">
        <v>1849.115</v>
      </c>
      <c r="AC80" s="66">
        <v>62.782</v>
      </c>
      <c r="AD80" s="66">
        <v>7.857</v>
      </c>
      <c r="AE80" s="66">
        <v>0.073</v>
      </c>
      <c r="AF80" s="70">
        <v>1733.025</v>
      </c>
      <c r="AG80" s="70">
        <v>77.914</v>
      </c>
      <c r="AH80" s="70">
        <v>93.661</v>
      </c>
      <c r="AI80" s="70">
        <v>12.199</v>
      </c>
      <c r="AJ80" s="70">
        <v>1616.139</v>
      </c>
      <c r="AK80" s="70">
        <v>81.904</v>
      </c>
      <c r="AL80" s="70">
        <v>831.168</v>
      </c>
      <c r="AM80" s="70">
        <v>167.777</v>
      </c>
      <c r="AN80" s="70">
        <v>1.513</v>
      </c>
      <c r="AO80" s="70">
        <v>0.199</v>
      </c>
      <c r="AP80" s="70">
        <v>2.239</v>
      </c>
      <c r="AQ80" s="48"/>
      <c r="AR80" s="53">
        <f>G80/'Table seawater composition'!C$7</f>
        <v>0</v>
      </c>
      <c r="AS80" s="53">
        <f>H80/'Table seawater composition'!C$6</f>
        <v>0</v>
      </c>
      <c r="AT80" s="53">
        <f>I80*1000/'Table seawater composition'!$C$4</f>
        <v>0.0003921680764</v>
      </c>
      <c r="AU80" s="53">
        <f>J80/'Table seawater composition'!C$10</f>
        <v>0.01835199552</v>
      </c>
      <c r="AV80" s="53">
        <f>K80*1000/'Table seawater composition'!$C$3</f>
        <v>0.3738710186</v>
      </c>
      <c r="AW80" s="53">
        <f>L80/'Table seawater composition'!C$8</f>
        <v>0</v>
      </c>
      <c r="AX80" s="53">
        <f>M80/'Table seawater composition'!$C$5</f>
        <v>2.65102314</v>
      </c>
      <c r="AY80" s="53">
        <f>N80/('Table seawater composition'!C$9*1000)</f>
        <v>0</v>
      </c>
      <c r="AZ80" s="48"/>
      <c r="BA80" s="48"/>
      <c r="BB80" s="48"/>
      <c r="BC80" s="48"/>
      <c r="BD80" s="48"/>
      <c r="BE80" s="48"/>
      <c r="BF80" s="48"/>
      <c r="BG80" s="48"/>
    </row>
    <row r="81" ht="15.75" customHeight="1">
      <c r="A81" s="65" t="s">
        <v>292</v>
      </c>
      <c r="B81" s="65" t="s">
        <v>112</v>
      </c>
      <c r="C81" s="66">
        <v>34.9</v>
      </c>
      <c r="D81" s="72" t="s">
        <v>291</v>
      </c>
      <c r="E81" s="66">
        <v>900.0</v>
      </c>
      <c r="F81" s="67" t="s">
        <v>65</v>
      </c>
      <c r="G81" s="68"/>
      <c r="H81" s="68"/>
      <c r="I81" s="68">
        <v>1.13903421</v>
      </c>
      <c r="J81" s="68">
        <v>0.08685341</v>
      </c>
      <c r="K81" s="68">
        <v>1.60618342</v>
      </c>
      <c r="L81" s="68"/>
      <c r="M81" s="68">
        <v>4.14541428</v>
      </c>
      <c r="N81" s="68"/>
      <c r="O81" s="69">
        <v>21.2635712</v>
      </c>
      <c r="P81" s="66"/>
      <c r="Q81" s="66"/>
      <c r="R81" s="66"/>
      <c r="S81" s="66"/>
      <c r="T81" s="66"/>
      <c r="U81" s="66"/>
      <c r="V81" s="66">
        <v>902.99</v>
      </c>
      <c r="W81" s="66">
        <v>11.736</v>
      </c>
      <c r="X81" s="66">
        <v>31.883</v>
      </c>
      <c r="Y81" s="66">
        <v>0.191</v>
      </c>
      <c r="Z81" s="66">
        <v>24.92</v>
      </c>
      <c r="AA81" s="66">
        <v>0.148</v>
      </c>
      <c r="AB81" s="66">
        <v>1849.115</v>
      </c>
      <c r="AC81" s="66">
        <v>62.782</v>
      </c>
      <c r="AD81" s="66">
        <v>7.857</v>
      </c>
      <c r="AE81" s="66">
        <v>0.073</v>
      </c>
      <c r="AF81" s="70">
        <v>1733.025</v>
      </c>
      <c r="AG81" s="70">
        <v>77.914</v>
      </c>
      <c r="AH81" s="70">
        <v>93.661</v>
      </c>
      <c r="AI81" s="70">
        <v>12.199</v>
      </c>
      <c r="AJ81" s="70">
        <v>1616.139</v>
      </c>
      <c r="AK81" s="70">
        <v>81.904</v>
      </c>
      <c r="AL81" s="70">
        <v>831.168</v>
      </c>
      <c r="AM81" s="70">
        <v>167.777</v>
      </c>
      <c r="AN81" s="70">
        <v>1.513</v>
      </c>
      <c r="AO81" s="70">
        <v>0.199</v>
      </c>
      <c r="AP81" s="70">
        <v>2.239</v>
      </c>
      <c r="AQ81" s="48"/>
      <c r="AR81" s="53">
        <f>G81/'Table seawater composition'!C$7</f>
        <v>0</v>
      </c>
      <c r="AS81" s="53">
        <f>H81/'Table seawater composition'!C$6</f>
        <v>0</v>
      </c>
      <c r="AT81" s="53">
        <f>I81*1000/'Table seawater composition'!$C$4</f>
        <v>0.0002219711829</v>
      </c>
      <c r="AU81" s="53">
        <f>J81/'Table seawater composition'!C$10</f>
        <v>0.1651823186</v>
      </c>
      <c r="AV81" s="53">
        <f>K81*1000/'Table seawater composition'!$C$3</f>
        <v>0.1853427385</v>
      </c>
      <c r="AW81" s="53">
        <f>L81/'Table seawater composition'!C$8</f>
        <v>0</v>
      </c>
      <c r="AX81" s="53">
        <f>M81/'Table seawater composition'!$C$5</f>
        <v>0.3905816941</v>
      </c>
      <c r="AY81" s="53">
        <f>N81/('Table seawater composition'!C$9*1000)</f>
        <v>0</v>
      </c>
      <c r="AZ81" s="48"/>
      <c r="BA81" s="48"/>
      <c r="BB81" s="48"/>
      <c r="BC81" s="48"/>
      <c r="BD81" s="48"/>
      <c r="BE81" s="48"/>
      <c r="BF81" s="48"/>
      <c r="BG81" s="48"/>
    </row>
    <row r="82" ht="15.75" customHeight="1">
      <c r="A82" s="65" t="s">
        <v>292</v>
      </c>
      <c r="B82" s="65" t="s">
        <v>113</v>
      </c>
      <c r="C82" s="66">
        <v>29.0</v>
      </c>
      <c r="D82" s="72" t="s">
        <v>291</v>
      </c>
      <c r="E82" s="66">
        <v>900.0</v>
      </c>
      <c r="F82" s="67" t="s">
        <v>65</v>
      </c>
      <c r="G82" s="68"/>
      <c r="H82" s="68"/>
      <c r="I82" s="68">
        <v>1.01970105</v>
      </c>
      <c r="J82" s="68">
        <v>0.00235595</v>
      </c>
      <c r="K82" s="68">
        <v>1.56962335</v>
      </c>
      <c r="L82" s="68"/>
      <c r="M82" s="68">
        <v>3.78092722</v>
      </c>
      <c r="N82" s="68"/>
      <c r="O82" s="69">
        <v>19.8754595</v>
      </c>
      <c r="P82" s="66"/>
      <c r="Q82" s="66"/>
      <c r="R82" s="66"/>
      <c r="S82" s="66"/>
      <c r="T82" s="66"/>
      <c r="U82" s="66"/>
      <c r="V82" s="66">
        <v>902.99</v>
      </c>
      <c r="W82" s="66">
        <v>11.736</v>
      </c>
      <c r="X82" s="66">
        <v>31.883</v>
      </c>
      <c r="Y82" s="66">
        <v>0.191</v>
      </c>
      <c r="Z82" s="66">
        <v>24.92</v>
      </c>
      <c r="AA82" s="66">
        <v>0.148</v>
      </c>
      <c r="AB82" s="66">
        <v>1849.115</v>
      </c>
      <c r="AC82" s="66">
        <v>62.782</v>
      </c>
      <c r="AD82" s="66">
        <v>7.857</v>
      </c>
      <c r="AE82" s="66">
        <v>0.073</v>
      </c>
      <c r="AF82" s="70">
        <v>1733.025</v>
      </c>
      <c r="AG82" s="70">
        <v>77.914</v>
      </c>
      <c r="AH82" s="70">
        <v>93.661</v>
      </c>
      <c r="AI82" s="70">
        <v>12.199</v>
      </c>
      <c r="AJ82" s="70">
        <v>1616.139</v>
      </c>
      <c r="AK82" s="70">
        <v>81.904</v>
      </c>
      <c r="AL82" s="70">
        <v>831.168</v>
      </c>
      <c r="AM82" s="70">
        <v>167.777</v>
      </c>
      <c r="AN82" s="70">
        <v>1.513</v>
      </c>
      <c r="AO82" s="70">
        <v>0.199</v>
      </c>
      <c r="AP82" s="70">
        <v>2.239</v>
      </c>
      <c r="AQ82" s="48"/>
      <c r="AR82" s="53">
        <f>G82/'Table seawater composition'!C$7</f>
        <v>0</v>
      </c>
      <c r="AS82" s="53">
        <f>H82/'Table seawater composition'!C$6</f>
        <v>0</v>
      </c>
      <c r="AT82" s="53">
        <f>I82*1000/'Table seawater composition'!$C$4</f>
        <v>0.0001987159352</v>
      </c>
      <c r="AU82" s="53">
        <f>J82/'Table seawater composition'!C$10</f>
        <v>0.00448066787</v>
      </c>
      <c r="AV82" s="53">
        <f>K82*1000/'Table seawater composition'!$C$3</f>
        <v>0.1811239529</v>
      </c>
      <c r="AW82" s="53">
        <f>L82/'Table seawater composition'!C$8</f>
        <v>0</v>
      </c>
      <c r="AX82" s="53">
        <f>M82/'Table seawater composition'!$C$5</f>
        <v>0.3562396564</v>
      </c>
      <c r="AY82" s="53">
        <f>N82/('Table seawater composition'!C$9*1000)</f>
        <v>0</v>
      </c>
      <c r="AZ82" s="48"/>
      <c r="BA82" s="48"/>
      <c r="BB82" s="48"/>
      <c r="BC82" s="48"/>
      <c r="BD82" s="48"/>
      <c r="BE82" s="48"/>
      <c r="BF82" s="48"/>
      <c r="BG82" s="48"/>
    </row>
    <row r="83" ht="15.75" customHeight="1">
      <c r="A83" s="71" t="s">
        <v>292</v>
      </c>
      <c r="B83" s="71" t="s">
        <v>107</v>
      </c>
      <c r="C83" s="72">
        <v>26.9</v>
      </c>
      <c r="D83" s="72" t="s">
        <v>291</v>
      </c>
      <c r="E83" s="72">
        <v>2850.0</v>
      </c>
      <c r="F83" s="73" t="s">
        <v>96</v>
      </c>
      <c r="G83" s="74">
        <v>4.82553929</v>
      </c>
      <c r="H83" s="74">
        <v>11.9089372</v>
      </c>
      <c r="I83" s="74">
        <v>1.05505359</v>
      </c>
      <c r="J83" s="74">
        <v>3.38639394</v>
      </c>
      <c r="K83" s="74">
        <v>1.44958958</v>
      </c>
      <c r="L83" s="74">
        <v>0.00294127</v>
      </c>
      <c r="M83" s="74">
        <v>3.51459293</v>
      </c>
      <c r="N83" s="74">
        <v>33.3064911</v>
      </c>
      <c r="O83" s="75"/>
      <c r="P83" s="72"/>
      <c r="Q83" s="72"/>
      <c r="R83" s="72"/>
      <c r="S83" s="72"/>
      <c r="T83" s="72"/>
      <c r="U83" s="72"/>
      <c r="V83" s="72">
        <v>2856.004</v>
      </c>
      <c r="W83" s="72">
        <v>53.733</v>
      </c>
      <c r="X83" s="72">
        <v>31.657</v>
      </c>
      <c r="Y83" s="72">
        <v>0.11</v>
      </c>
      <c r="Z83" s="72">
        <v>24.86</v>
      </c>
      <c r="AA83" s="72">
        <v>0.134</v>
      </c>
      <c r="AB83" s="72">
        <v>2079.157</v>
      </c>
      <c r="AC83" s="72">
        <v>124.229</v>
      </c>
      <c r="AD83" s="72">
        <v>7.419</v>
      </c>
      <c r="AE83" s="72">
        <v>0.066</v>
      </c>
      <c r="AF83" s="76">
        <v>2097.067</v>
      </c>
      <c r="AG83" s="76">
        <v>111.495</v>
      </c>
      <c r="AH83" s="76">
        <v>41.772</v>
      </c>
      <c r="AI83" s="76">
        <v>7.617</v>
      </c>
      <c r="AJ83" s="76">
        <v>1978.021</v>
      </c>
      <c r="AK83" s="76">
        <v>109.508</v>
      </c>
      <c r="AL83" s="76">
        <v>2758.275</v>
      </c>
      <c r="AM83" s="76">
        <v>316.255</v>
      </c>
      <c r="AN83" s="76">
        <v>0.675</v>
      </c>
      <c r="AO83" s="76">
        <v>0.123</v>
      </c>
      <c r="AP83" s="76">
        <v>0.999</v>
      </c>
      <c r="AQ83" s="48"/>
      <c r="AR83" s="53">
        <f>G83/'Table seawater composition'!C$7</f>
        <v>0.001913447433</v>
      </c>
      <c r="AS83" s="53">
        <f>H83/'Table seawater composition'!C$6</f>
        <v>0.0002940018871</v>
      </c>
      <c r="AT83" s="53">
        <f>I83*1000/'Table seawater composition'!$C$4</f>
        <v>0.0002056053201</v>
      </c>
      <c r="AU83" s="53">
        <f>J83/'Table seawater composition'!C$10</f>
        <v>6.440419586</v>
      </c>
      <c r="AV83" s="53">
        <f>K83*1000/'Table seawater composition'!$C$3</f>
        <v>0.167272865</v>
      </c>
      <c r="AW83" s="53">
        <f>L83/'Table seawater composition'!C$8</f>
        <v>0.04872071435</v>
      </c>
      <c r="AX83" s="53">
        <f>M83/'Table seawater composition'!$C$5</f>
        <v>0.3311455907</v>
      </c>
      <c r="AY83" s="53">
        <f>N83/('Table seawater composition'!C$9*1000)</f>
        <v>0.02552669131</v>
      </c>
      <c r="AZ83" s="48"/>
      <c r="BA83" s="48"/>
      <c r="BB83" s="48"/>
      <c r="BC83" s="48"/>
      <c r="BD83" s="48"/>
      <c r="BE83" s="48"/>
      <c r="BF83" s="48"/>
      <c r="BG83" s="48"/>
    </row>
    <row r="84" ht="15.75" customHeight="1">
      <c r="A84" s="71" t="s">
        <v>292</v>
      </c>
      <c r="B84" s="71" t="s">
        <v>114</v>
      </c>
      <c r="C84" s="72">
        <v>11.5</v>
      </c>
      <c r="D84" s="72" t="s">
        <v>291</v>
      </c>
      <c r="E84" s="72">
        <v>2850.0</v>
      </c>
      <c r="F84" s="73" t="s">
        <v>96</v>
      </c>
      <c r="G84" s="74">
        <v>5.52507242</v>
      </c>
      <c r="H84" s="74">
        <v>11.845025</v>
      </c>
      <c r="I84" s="74">
        <v>0.9586566</v>
      </c>
      <c r="J84" s="74">
        <v>3.65160546</v>
      </c>
      <c r="K84" s="74">
        <v>1.38446399</v>
      </c>
      <c r="L84" s="74">
        <v>0.01555607</v>
      </c>
      <c r="M84" s="74">
        <v>3.76755965</v>
      </c>
      <c r="N84" s="74">
        <v>43.2815872</v>
      </c>
      <c r="O84" s="75"/>
      <c r="P84" s="72"/>
      <c r="Q84" s="72"/>
      <c r="R84" s="72"/>
      <c r="S84" s="72"/>
      <c r="T84" s="72"/>
      <c r="U84" s="72"/>
      <c r="V84" s="72">
        <v>2856.004</v>
      </c>
      <c r="W84" s="72">
        <v>53.733</v>
      </c>
      <c r="X84" s="72">
        <v>31.657</v>
      </c>
      <c r="Y84" s="72">
        <v>0.11</v>
      </c>
      <c r="Z84" s="72">
        <v>24.86</v>
      </c>
      <c r="AA84" s="72">
        <v>0.134</v>
      </c>
      <c r="AB84" s="72">
        <v>2079.157</v>
      </c>
      <c r="AC84" s="72">
        <v>124.229</v>
      </c>
      <c r="AD84" s="72">
        <v>7.419</v>
      </c>
      <c r="AE84" s="72">
        <v>0.066</v>
      </c>
      <c r="AF84" s="76">
        <v>2097.067</v>
      </c>
      <c r="AG84" s="76">
        <v>111.495</v>
      </c>
      <c r="AH84" s="76">
        <v>41.772</v>
      </c>
      <c r="AI84" s="76">
        <v>7.617</v>
      </c>
      <c r="AJ84" s="76">
        <v>1978.021</v>
      </c>
      <c r="AK84" s="76">
        <v>109.508</v>
      </c>
      <c r="AL84" s="76">
        <v>2758.275</v>
      </c>
      <c r="AM84" s="76">
        <v>316.255</v>
      </c>
      <c r="AN84" s="76">
        <v>0.675</v>
      </c>
      <c r="AO84" s="76">
        <v>0.123</v>
      </c>
      <c r="AP84" s="76">
        <v>0.999</v>
      </c>
      <c r="AQ84" s="48"/>
      <c r="AR84" s="53">
        <f>G84/'Table seawater composition'!C$7</f>
        <v>0.002190829875</v>
      </c>
      <c r="AS84" s="53">
        <f>H84/'Table seawater composition'!C$6</f>
        <v>0.0002924240547</v>
      </c>
      <c r="AT84" s="53">
        <f>I84*1000/'Table seawater composition'!$C$4</f>
        <v>0.0001868197966</v>
      </c>
      <c r="AU84" s="53">
        <f>J84/'Table seawater composition'!C$10</f>
        <v>6.944812606</v>
      </c>
      <c r="AV84" s="53">
        <f>K84*1000/'Table seawater composition'!$C$3</f>
        <v>0.159757811</v>
      </c>
      <c r="AW84" s="53">
        <f>L84/'Table seawater composition'!C$8</f>
        <v>0.2576787724</v>
      </c>
      <c r="AX84" s="53">
        <f>M84/'Table seawater composition'!$C$5</f>
        <v>0.3549801615</v>
      </c>
      <c r="AY84" s="53">
        <f>N84/('Table seawater composition'!C$9*1000)</f>
        <v>0.03317178362</v>
      </c>
      <c r="AZ84" s="48"/>
      <c r="BA84" s="48"/>
      <c r="BB84" s="48"/>
      <c r="BC84" s="48"/>
      <c r="BD84" s="48"/>
      <c r="BE84" s="48"/>
      <c r="BF84" s="48"/>
      <c r="BG84" s="48"/>
    </row>
    <row r="85" ht="15.75" customHeight="1">
      <c r="A85" s="71" t="s">
        <v>292</v>
      </c>
      <c r="B85" s="71" t="s">
        <v>107</v>
      </c>
      <c r="C85" s="72">
        <v>26.9</v>
      </c>
      <c r="D85" s="72" t="s">
        <v>291</v>
      </c>
      <c r="E85" s="72">
        <v>2850.0</v>
      </c>
      <c r="F85" s="73" t="s">
        <v>65</v>
      </c>
      <c r="G85" s="74"/>
      <c r="H85" s="74"/>
      <c r="I85" s="74">
        <v>1.03789624</v>
      </c>
      <c r="J85" s="74">
        <v>0.00306055</v>
      </c>
      <c r="K85" s="74">
        <v>1.43424071</v>
      </c>
      <c r="L85" s="74"/>
      <c r="M85" s="74">
        <v>3.19545997</v>
      </c>
      <c r="N85" s="74"/>
      <c r="O85" s="75">
        <v>22.18412</v>
      </c>
      <c r="P85" s="72"/>
      <c r="Q85" s="72"/>
      <c r="R85" s="72"/>
      <c r="S85" s="72"/>
      <c r="T85" s="72"/>
      <c r="U85" s="72"/>
      <c r="V85" s="72">
        <v>2856.004</v>
      </c>
      <c r="W85" s="72">
        <v>53.733</v>
      </c>
      <c r="X85" s="72">
        <v>31.657</v>
      </c>
      <c r="Y85" s="72">
        <v>0.11</v>
      </c>
      <c r="Z85" s="72">
        <v>24.86</v>
      </c>
      <c r="AA85" s="72">
        <v>0.134</v>
      </c>
      <c r="AB85" s="72">
        <v>2079.157</v>
      </c>
      <c r="AC85" s="72">
        <v>124.229</v>
      </c>
      <c r="AD85" s="72">
        <v>7.419</v>
      </c>
      <c r="AE85" s="72">
        <v>0.066</v>
      </c>
      <c r="AF85" s="76">
        <v>2097.067</v>
      </c>
      <c r="AG85" s="76">
        <v>111.495</v>
      </c>
      <c r="AH85" s="76">
        <v>41.772</v>
      </c>
      <c r="AI85" s="76">
        <v>7.617</v>
      </c>
      <c r="AJ85" s="76">
        <v>1978.021</v>
      </c>
      <c r="AK85" s="76">
        <v>109.508</v>
      </c>
      <c r="AL85" s="76">
        <v>2758.275</v>
      </c>
      <c r="AM85" s="76">
        <v>316.255</v>
      </c>
      <c r="AN85" s="76">
        <v>0.675</v>
      </c>
      <c r="AO85" s="76">
        <v>0.123</v>
      </c>
      <c r="AP85" s="76">
        <v>0.999</v>
      </c>
      <c r="AQ85" s="48"/>
      <c r="AR85" s="53">
        <f>G85/'Table seawater composition'!C$7</f>
        <v>0</v>
      </c>
      <c r="AS85" s="53">
        <f>H85/'Table seawater composition'!C$6</f>
        <v>0</v>
      </c>
      <c r="AT85" s="53">
        <f>I85*1000/'Table seawater composition'!$C$4</f>
        <v>0.000202261753</v>
      </c>
      <c r="AU85" s="53">
        <f>J85/'Table seawater composition'!C$10</f>
        <v>0.005820712685</v>
      </c>
      <c r="AV85" s="53">
        <f>K85*1000/'Table seawater composition'!$C$3</f>
        <v>0.1655017089</v>
      </c>
      <c r="AW85" s="53">
        <f>L85/'Table seawater composition'!C$8</f>
        <v>0</v>
      </c>
      <c r="AX85" s="53">
        <f>M85/'Table seawater composition'!$C$5</f>
        <v>0.3010768247</v>
      </c>
      <c r="AY85" s="53">
        <f>N85/('Table seawater composition'!C$9*1000)</f>
        <v>0</v>
      </c>
      <c r="AZ85" s="48"/>
      <c r="BA85" s="48"/>
      <c r="BB85" s="48"/>
      <c r="BC85" s="48"/>
      <c r="BD85" s="48"/>
      <c r="BE85" s="48"/>
      <c r="BF85" s="48"/>
      <c r="BG85" s="48"/>
    </row>
    <row r="86" ht="15.75" customHeight="1">
      <c r="A86" s="71" t="s">
        <v>292</v>
      </c>
      <c r="B86" s="71" t="s">
        <v>114</v>
      </c>
      <c r="C86" s="72">
        <v>11.5</v>
      </c>
      <c r="D86" s="72" t="s">
        <v>291</v>
      </c>
      <c r="E86" s="72">
        <v>2850.0</v>
      </c>
      <c r="F86" s="73" t="s">
        <v>65</v>
      </c>
      <c r="G86" s="74"/>
      <c r="H86" s="74"/>
      <c r="I86" s="74">
        <v>0.93041661</v>
      </c>
      <c r="J86" s="74">
        <v>0.00745543</v>
      </c>
      <c r="K86" s="74">
        <v>1.36940661</v>
      </c>
      <c r="L86" s="74"/>
      <c r="M86" s="74">
        <v>3.8060387</v>
      </c>
      <c r="N86" s="74"/>
      <c r="O86" s="75">
        <v>21.3745909</v>
      </c>
      <c r="P86" s="72"/>
      <c r="Q86" s="72"/>
      <c r="R86" s="72"/>
      <c r="S86" s="72"/>
      <c r="T86" s="72"/>
      <c r="U86" s="72"/>
      <c r="V86" s="72">
        <v>2856.004</v>
      </c>
      <c r="W86" s="72">
        <v>53.733</v>
      </c>
      <c r="X86" s="72">
        <v>31.657</v>
      </c>
      <c r="Y86" s="72">
        <v>0.11</v>
      </c>
      <c r="Z86" s="72">
        <v>24.86</v>
      </c>
      <c r="AA86" s="72">
        <v>0.134</v>
      </c>
      <c r="AB86" s="72">
        <v>2079.157</v>
      </c>
      <c r="AC86" s="72">
        <v>124.229</v>
      </c>
      <c r="AD86" s="72">
        <v>7.419</v>
      </c>
      <c r="AE86" s="72">
        <v>0.066</v>
      </c>
      <c r="AF86" s="76">
        <v>2097.067</v>
      </c>
      <c r="AG86" s="76">
        <v>111.495</v>
      </c>
      <c r="AH86" s="76">
        <v>41.772</v>
      </c>
      <c r="AI86" s="76">
        <v>7.617</v>
      </c>
      <c r="AJ86" s="76">
        <v>1978.021</v>
      </c>
      <c r="AK86" s="76">
        <v>109.508</v>
      </c>
      <c r="AL86" s="76">
        <v>2758.275</v>
      </c>
      <c r="AM86" s="76">
        <v>316.255</v>
      </c>
      <c r="AN86" s="76">
        <v>0.675</v>
      </c>
      <c r="AO86" s="76">
        <v>0.123</v>
      </c>
      <c r="AP86" s="76">
        <v>0.999</v>
      </c>
      <c r="AQ86" s="48"/>
      <c r="AR86" s="53">
        <f>G86/'Table seawater composition'!C$7</f>
        <v>0</v>
      </c>
      <c r="AS86" s="53">
        <f>H86/'Table seawater composition'!C$6</f>
        <v>0</v>
      </c>
      <c r="AT86" s="53">
        <f>I86*1000/'Table seawater composition'!$C$4</f>
        <v>0.0001813164817</v>
      </c>
      <c r="AU86" s="53">
        <f>J86/'Table seawater composition'!C$10</f>
        <v>0.01417912335</v>
      </c>
      <c r="AV86" s="53">
        <f>K86*1000/'Table seawater composition'!$C$3</f>
        <v>0.1580202908</v>
      </c>
      <c r="AW86" s="53">
        <f>L86/'Table seawater composition'!C$8</f>
        <v>0</v>
      </c>
      <c r="AX86" s="53">
        <f>M86/'Table seawater composition'!$C$5</f>
        <v>0.3586056647</v>
      </c>
      <c r="AY86" s="53">
        <f>N86/('Table seawater composition'!C$9*1000)</f>
        <v>0</v>
      </c>
      <c r="AZ86" s="48"/>
      <c r="BA86" s="48"/>
      <c r="BB86" s="48"/>
      <c r="BC86" s="48"/>
      <c r="BD86" s="48"/>
      <c r="BE86" s="48"/>
      <c r="BF86" s="48"/>
      <c r="BG86" s="48"/>
    </row>
    <row r="87" ht="15.75" customHeight="1">
      <c r="A87" s="71"/>
      <c r="B87" s="71"/>
      <c r="C87" s="71"/>
      <c r="D87" s="71"/>
      <c r="E87" s="71"/>
      <c r="F87" s="73"/>
      <c r="G87" s="74"/>
      <c r="H87" s="74"/>
      <c r="I87" s="74"/>
      <c r="J87" s="74"/>
      <c r="K87" s="74"/>
      <c r="L87" s="74"/>
      <c r="M87" s="74"/>
      <c r="N87" s="74"/>
      <c r="O87" s="75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48"/>
      <c r="AR87" s="53"/>
      <c r="AS87" s="53"/>
      <c r="AT87" s="48"/>
      <c r="AU87" s="53"/>
      <c r="AV87" s="48"/>
      <c r="AW87" s="48"/>
      <c r="AX87" s="53"/>
      <c r="AY87" s="48"/>
      <c r="AZ87" s="48"/>
      <c r="BA87" s="48"/>
      <c r="BB87" s="48"/>
      <c r="BC87" s="48"/>
      <c r="BD87" s="48"/>
      <c r="BE87" s="48"/>
      <c r="BF87" s="48"/>
      <c r="BG87" s="48"/>
    </row>
    <row r="88" ht="15.75" customHeight="1">
      <c r="A88" s="53" t="s">
        <v>293</v>
      </c>
      <c r="B88" s="53" t="s">
        <v>116</v>
      </c>
      <c r="C88" s="54">
        <v>7.3</v>
      </c>
      <c r="D88" s="72" t="s">
        <v>291</v>
      </c>
      <c r="E88" s="54">
        <v>400.0</v>
      </c>
      <c r="F88" s="55" t="s">
        <v>96</v>
      </c>
      <c r="G88" s="56">
        <v>15.4263163</v>
      </c>
      <c r="H88" s="56">
        <v>2.29493509</v>
      </c>
      <c r="I88" s="56">
        <v>2.11099539</v>
      </c>
      <c r="J88" s="56">
        <v>15.5415092</v>
      </c>
      <c r="K88" s="56">
        <v>1.66919934</v>
      </c>
      <c r="L88" s="56">
        <v>9.5878E-4</v>
      </c>
      <c r="M88" s="56">
        <v>1.42838502</v>
      </c>
      <c r="N88" s="56">
        <v>19.4372891</v>
      </c>
      <c r="O88" s="57"/>
      <c r="P88" s="54"/>
      <c r="Q88" s="54"/>
      <c r="R88" s="54"/>
      <c r="S88" s="54"/>
      <c r="T88" s="54"/>
      <c r="U88" s="54"/>
      <c r="V88" s="54">
        <v>409.254</v>
      </c>
      <c r="W88" s="54">
        <v>5.656</v>
      </c>
      <c r="X88" s="54">
        <v>31.839</v>
      </c>
      <c r="Y88" s="54">
        <v>0.088</v>
      </c>
      <c r="Z88" s="54">
        <v>25.12</v>
      </c>
      <c r="AA88" s="54">
        <v>0.11</v>
      </c>
      <c r="AB88" s="54">
        <v>1770.141</v>
      </c>
      <c r="AC88" s="54">
        <v>107.547</v>
      </c>
      <c r="AD88" s="54">
        <v>8.091</v>
      </c>
      <c r="AE88" s="54">
        <v>0.03</v>
      </c>
      <c r="AF88" s="58">
        <v>1568.406</v>
      </c>
      <c r="AG88" s="58">
        <v>100.949</v>
      </c>
      <c r="AH88" s="58">
        <v>140.826</v>
      </c>
      <c r="AI88" s="58">
        <v>11.554</v>
      </c>
      <c r="AJ88" s="58">
        <v>1415.901</v>
      </c>
      <c r="AK88" s="58">
        <v>92.923</v>
      </c>
      <c r="AL88" s="58">
        <v>420.093</v>
      </c>
      <c r="AM88" s="58">
        <v>45.529</v>
      </c>
      <c r="AN88" s="58">
        <v>2.277</v>
      </c>
      <c r="AO88" s="58">
        <v>0.187</v>
      </c>
      <c r="AP88" s="58">
        <v>3.371</v>
      </c>
      <c r="AQ88" s="48"/>
      <c r="AR88" s="53">
        <f>G88/'Table seawater composition'!C$7</f>
        <v>0.00611692156</v>
      </c>
      <c r="AS88" s="53">
        <f>H88/'Table seawater composition'!C$6</f>
        <v>0.00005665621003</v>
      </c>
      <c r="AT88" s="53">
        <f>I88*1000/'Table seawater composition'!$C$4</f>
        <v>0.0004113837316</v>
      </c>
      <c r="AU88" s="53">
        <f>J88/'Table seawater composition'!C$10</f>
        <v>29.55764805</v>
      </c>
      <c r="AV88" s="53">
        <f>K88*1000/'Table seawater composition'!$C$3</f>
        <v>0.1926143508</v>
      </c>
      <c r="AW88" s="53">
        <f>L88/'Table seawater composition'!C$8</f>
        <v>0.01588172677</v>
      </c>
      <c r="AX88" s="53">
        <f>M88/'Table seawater composition'!$C$5</f>
        <v>0.1345826987</v>
      </c>
      <c r="AY88" s="53">
        <f>N88/('Table seawater composition'!C$9*1000)</f>
        <v>0.0148970865</v>
      </c>
      <c r="AZ88" s="48"/>
      <c r="BA88" s="48"/>
      <c r="BB88" s="48"/>
      <c r="BC88" s="48"/>
      <c r="BD88" s="48"/>
      <c r="BE88" s="48"/>
      <c r="BF88" s="48"/>
      <c r="BG88" s="48"/>
    </row>
    <row r="89" ht="15.75" customHeight="1">
      <c r="A89" s="53" t="s">
        <v>293</v>
      </c>
      <c r="B89" s="53" t="s">
        <v>116</v>
      </c>
      <c r="C89" s="54">
        <v>7.3</v>
      </c>
      <c r="D89" s="72" t="s">
        <v>291</v>
      </c>
      <c r="E89" s="54">
        <v>400.0</v>
      </c>
      <c r="F89" s="55" t="s">
        <v>65</v>
      </c>
      <c r="G89" s="56"/>
      <c r="H89" s="56"/>
      <c r="I89" s="56">
        <v>2.0280632</v>
      </c>
      <c r="J89" s="56">
        <v>16.7002612</v>
      </c>
      <c r="K89" s="56">
        <v>1.62697317</v>
      </c>
      <c r="L89" s="56"/>
      <c r="M89" s="56">
        <v>1.41838464</v>
      </c>
      <c r="N89" s="56"/>
      <c r="O89" s="57">
        <v>19.1991434</v>
      </c>
      <c r="P89" s="54"/>
      <c r="Q89" s="54"/>
      <c r="R89" s="54"/>
      <c r="S89" s="54"/>
      <c r="T89" s="54"/>
      <c r="U89" s="54"/>
      <c r="V89" s="54">
        <v>409.254</v>
      </c>
      <c r="W89" s="54">
        <v>5.656</v>
      </c>
      <c r="X89" s="54">
        <v>31.839</v>
      </c>
      <c r="Y89" s="54">
        <v>0.088</v>
      </c>
      <c r="Z89" s="54">
        <v>25.12</v>
      </c>
      <c r="AA89" s="54">
        <v>0.11</v>
      </c>
      <c r="AB89" s="54">
        <v>1770.141</v>
      </c>
      <c r="AC89" s="54">
        <v>107.547</v>
      </c>
      <c r="AD89" s="54">
        <v>8.091</v>
      </c>
      <c r="AE89" s="54">
        <v>0.03</v>
      </c>
      <c r="AF89" s="58">
        <v>1568.406</v>
      </c>
      <c r="AG89" s="58">
        <v>100.949</v>
      </c>
      <c r="AH89" s="58">
        <v>140.826</v>
      </c>
      <c r="AI89" s="58">
        <v>11.554</v>
      </c>
      <c r="AJ89" s="58">
        <v>1415.901</v>
      </c>
      <c r="AK89" s="58">
        <v>92.923</v>
      </c>
      <c r="AL89" s="58">
        <v>420.093</v>
      </c>
      <c r="AM89" s="58">
        <v>45.529</v>
      </c>
      <c r="AN89" s="58">
        <v>2.277</v>
      </c>
      <c r="AO89" s="58">
        <v>0.187</v>
      </c>
      <c r="AP89" s="58">
        <v>3.371</v>
      </c>
      <c r="AQ89" s="48"/>
      <c r="AR89" s="53">
        <f>G89/'Table seawater composition'!C$7</f>
        <v>0</v>
      </c>
      <c r="AS89" s="53">
        <f>H89/'Table seawater composition'!C$6</f>
        <v>0</v>
      </c>
      <c r="AT89" s="53">
        <f>I89*1000/'Table seawater composition'!$C$4</f>
        <v>0.0003952221834</v>
      </c>
      <c r="AU89" s="53">
        <f>J89/'Table seawater composition'!C$10</f>
        <v>31.76142269</v>
      </c>
      <c r="AV89" s="53">
        <f>K89*1000/'Table seawater composition'!$C$3</f>
        <v>0.1877417355</v>
      </c>
      <c r="AW89" s="53">
        <f>L89/'Table seawater composition'!C$8</f>
        <v>0</v>
      </c>
      <c r="AX89" s="53">
        <f>M89/'Table seawater composition'!$C$5</f>
        <v>0.133640461</v>
      </c>
      <c r="AY89" s="53">
        <f>N89/('Table seawater composition'!C$9*1000)</f>
        <v>0</v>
      </c>
      <c r="AZ89" s="48"/>
      <c r="BA89" s="48"/>
      <c r="BB89" s="48"/>
      <c r="BC89" s="48"/>
      <c r="BD89" s="48"/>
      <c r="BE89" s="48"/>
      <c r="BF89" s="48"/>
      <c r="BG89" s="48"/>
    </row>
    <row r="90" ht="15.75" customHeight="1">
      <c r="A90" s="53" t="s">
        <v>293</v>
      </c>
      <c r="B90" s="53" t="s">
        <v>98</v>
      </c>
      <c r="C90" s="54">
        <v>3.6</v>
      </c>
      <c r="D90" s="72" t="s">
        <v>291</v>
      </c>
      <c r="E90" s="54">
        <v>400.0</v>
      </c>
      <c r="F90" s="55" t="s">
        <v>96</v>
      </c>
      <c r="G90" s="56">
        <v>20.5526246</v>
      </c>
      <c r="H90" s="56">
        <v>2.68818528</v>
      </c>
      <c r="I90" s="56">
        <v>5.87703173</v>
      </c>
      <c r="J90" s="56">
        <v>6.99480984</v>
      </c>
      <c r="K90" s="56">
        <v>1.14397167</v>
      </c>
      <c r="L90" s="56">
        <v>0.00359279</v>
      </c>
      <c r="M90" s="56">
        <v>1.38174388</v>
      </c>
      <c r="N90" s="56">
        <v>5.08367753</v>
      </c>
      <c r="O90" s="57"/>
      <c r="P90" s="54"/>
      <c r="Q90" s="54"/>
      <c r="R90" s="54"/>
      <c r="S90" s="54"/>
      <c r="T90" s="54"/>
      <c r="U90" s="54"/>
      <c r="V90" s="54">
        <v>409.254</v>
      </c>
      <c r="W90" s="54">
        <v>5.656</v>
      </c>
      <c r="X90" s="54">
        <v>31.839</v>
      </c>
      <c r="Y90" s="54">
        <v>0.088</v>
      </c>
      <c r="Z90" s="54">
        <v>25.12</v>
      </c>
      <c r="AA90" s="54">
        <v>0.11</v>
      </c>
      <c r="AB90" s="54">
        <v>1770.141</v>
      </c>
      <c r="AC90" s="54">
        <v>107.547</v>
      </c>
      <c r="AD90" s="54">
        <v>8.091</v>
      </c>
      <c r="AE90" s="54">
        <v>0.03</v>
      </c>
      <c r="AF90" s="58">
        <v>1568.406</v>
      </c>
      <c r="AG90" s="58">
        <v>100.949</v>
      </c>
      <c r="AH90" s="58">
        <v>140.826</v>
      </c>
      <c r="AI90" s="58">
        <v>11.554</v>
      </c>
      <c r="AJ90" s="58">
        <v>1415.901</v>
      </c>
      <c r="AK90" s="58">
        <v>92.923</v>
      </c>
      <c r="AL90" s="58">
        <v>420.093</v>
      </c>
      <c r="AM90" s="58">
        <v>45.529</v>
      </c>
      <c r="AN90" s="58">
        <v>2.277</v>
      </c>
      <c r="AO90" s="58">
        <v>0.187</v>
      </c>
      <c r="AP90" s="58">
        <v>3.371</v>
      </c>
      <c r="AQ90" s="48"/>
      <c r="AR90" s="53">
        <f>G90/'Table seawater composition'!C$7</f>
        <v>0.008149631453</v>
      </c>
      <c r="AS90" s="53">
        <f>H90/'Table seawater composition'!C$6</f>
        <v>0.0000663645741</v>
      </c>
      <c r="AT90" s="53">
        <f>I90*1000/'Table seawater composition'!$C$4</f>
        <v>0.001145296316</v>
      </c>
      <c r="AU90" s="53">
        <f>J90/'Table seawater composition'!C$10</f>
        <v>13.30309205</v>
      </c>
      <c r="AV90" s="53">
        <f>K90*1000/'Table seawater composition'!$C$3</f>
        <v>0.1320066185</v>
      </c>
      <c r="AW90" s="53">
        <f>L90/'Table seawater composition'!C$8</f>
        <v>0.0595128279</v>
      </c>
      <c r="AX90" s="53">
        <f>M90/'Table seawater composition'!$C$5</f>
        <v>0.1301881619</v>
      </c>
      <c r="AY90" s="53">
        <f>N90/('Table seawater composition'!C$9*1000)</f>
        <v>0.00389622151</v>
      </c>
      <c r="AZ90" s="48"/>
      <c r="BA90" s="48"/>
      <c r="BB90" s="48"/>
      <c r="BC90" s="48"/>
      <c r="BD90" s="48"/>
      <c r="BE90" s="48"/>
      <c r="BF90" s="48"/>
      <c r="BG90" s="48"/>
    </row>
    <row r="91" ht="15.75" customHeight="1">
      <c r="A91" s="53" t="s">
        <v>293</v>
      </c>
      <c r="B91" s="53" t="s">
        <v>98</v>
      </c>
      <c r="C91" s="54">
        <v>3.6</v>
      </c>
      <c r="D91" s="72" t="s">
        <v>291</v>
      </c>
      <c r="E91" s="54">
        <v>400.0</v>
      </c>
      <c r="F91" s="55" t="s">
        <v>65</v>
      </c>
      <c r="G91" s="56"/>
      <c r="H91" s="56"/>
      <c r="I91" s="56">
        <v>5.83190558</v>
      </c>
      <c r="J91" s="56">
        <v>12.2531783</v>
      </c>
      <c r="K91" s="56">
        <v>1.12102183</v>
      </c>
      <c r="L91" s="56"/>
      <c r="M91" s="56">
        <v>1.35168929</v>
      </c>
      <c r="N91" s="56"/>
      <c r="O91" s="57">
        <v>14.0860041</v>
      </c>
      <c r="P91" s="54"/>
      <c r="Q91" s="54"/>
      <c r="R91" s="54"/>
      <c r="S91" s="54"/>
      <c r="T91" s="54"/>
      <c r="U91" s="54"/>
      <c r="V91" s="54">
        <v>409.254</v>
      </c>
      <c r="W91" s="54">
        <v>5.656</v>
      </c>
      <c r="X91" s="54">
        <v>31.839</v>
      </c>
      <c r="Y91" s="54">
        <v>0.088</v>
      </c>
      <c r="Z91" s="54">
        <v>25.12</v>
      </c>
      <c r="AA91" s="54">
        <v>0.11</v>
      </c>
      <c r="AB91" s="54">
        <v>1770.141</v>
      </c>
      <c r="AC91" s="54">
        <v>107.547</v>
      </c>
      <c r="AD91" s="54">
        <v>8.091</v>
      </c>
      <c r="AE91" s="54">
        <v>0.03</v>
      </c>
      <c r="AF91" s="58">
        <v>1568.406</v>
      </c>
      <c r="AG91" s="58">
        <v>100.949</v>
      </c>
      <c r="AH91" s="58">
        <v>140.826</v>
      </c>
      <c r="AI91" s="58">
        <v>11.554</v>
      </c>
      <c r="AJ91" s="58">
        <v>1415.901</v>
      </c>
      <c r="AK91" s="58">
        <v>92.923</v>
      </c>
      <c r="AL91" s="58">
        <v>420.093</v>
      </c>
      <c r="AM91" s="58">
        <v>45.529</v>
      </c>
      <c r="AN91" s="58">
        <v>2.277</v>
      </c>
      <c r="AO91" s="58">
        <v>0.187</v>
      </c>
      <c r="AP91" s="58">
        <v>3.371</v>
      </c>
      <c r="AQ91" s="48"/>
      <c r="AR91" s="53">
        <f>G91/'Table seawater composition'!C$7</f>
        <v>0</v>
      </c>
      <c r="AS91" s="53">
        <f>H91/'Table seawater composition'!C$6</f>
        <v>0</v>
      </c>
      <c r="AT91" s="53">
        <f>I91*1000/'Table seawater composition'!$C$4</f>
        <v>0.001136502283</v>
      </c>
      <c r="AU91" s="53">
        <f>J91/'Table seawater composition'!C$10</f>
        <v>23.30372984</v>
      </c>
      <c r="AV91" s="53">
        <f>K91*1000/'Table seawater composition'!$C$3</f>
        <v>0.1293583617</v>
      </c>
      <c r="AW91" s="53">
        <f>L91/'Table seawater composition'!C$8</f>
        <v>0</v>
      </c>
      <c r="AX91" s="53">
        <f>M91/'Table seawater composition'!$C$5</f>
        <v>0.1273564129</v>
      </c>
      <c r="AY91" s="53">
        <f>N91/('Table seawater composition'!C$9*1000)</f>
        <v>0</v>
      </c>
      <c r="AZ91" s="48"/>
      <c r="BA91" s="48"/>
      <c r="BB91" s="48"/>
      <c r="BC91" s="48"/>
      <c r="BD91" s="48"/>
      <c r="BE91" s="48"/>
      <c r="BF91" s="48"/>
      <c r="BG91" s="48"/>
    </row>
    <row r="92" ht="15.75" customHeight="1">
      <c r="A92" s="53" t="s">
        <v>293</v>
      </c>
      <c r="B92" s="53" t="s">
        <v>109</v>
      </c>
      <c r="C92" s="54">
        <v>5.0</v>
      </c>
      <c r="D92" s="72" t="s">
        <v>291</v>
      </c>
      <c r="E92" s="54">
        <v>400.0</v>
      </c>
      <c r="F92" s="55" t="s">
        <v>96</v>
      </c>
      <c r="G92" s="56">
        <v>15.2195829</v>
      </c>
      <c r="H92" s="56">
        <v>1.57021377</v>
      </c>
      <c r="I92" s="56">
        <v>5.09711287</v>
      </c>
      <c r="J92" s="56">
        <v>7.78684703</v>
      </c>
      <c r="K92" s="56">
        <v>1.06887883</v>
      </c>
      <c r="L92" s="56">
        <v>0.00295332</v>
      </c>
      <c r="M92" s="56">
        <v>0.84712234</v>
      </c>
      <c r="N92" s="56">
        <v>4.17698939</v>
      </c>
      <c r="O92" s="57"/>
      <c r="P92" s="54"/>
      <c r="Q92" s="54"/>
      <c r="R92" s="54"/>
      <c r="S92" s="54"/>
      <c r="T92" s="54"/>
      <c r="U92" s="54"/>
      <c r="V92" s="54">
        <v>409.254</v>
      </c>
      <c r="W92" s="54">
        <v>5.656</v>
      </c>
      <c r="X92" s="54">
        <v>31.839</v>
      </c>
      <c r="Y92" s="54">
        <v>0.088</v>
      </c>
      <c r="Z92" s="54">
        <v>25.12</v>
      </c>
      <c r="AA92" s="54">
        <v>0.11</v>
      </c>
      <c r="AB92" s="54">
        <v>1770.141</v>
      </c>
      <c r="AC92" s="54">
        <v>107.547</v>
      </c>
      <c r="AD92" s="54">
        <v>8.091</v>
      </c>
      <c r="AE92" s="54">
        <v>0.03</v>
      </c>
      <c r="AF92" s="58">
        <v>1568.406</v>
      </c>
      <c r="AG92" s="58">
        <v>100.949</v>
      </c>
      <c r="AH92" s="58">
        <v>140.826</v>
      </c>
      <c r="AI92" s="58">
        <v>11.554</v>
      </c>
      <c r="AJ92" s="58">
        <v>1415.901</v>
      </c>
      <c r="AK92" s="58">
        <v>92.923</v>
      </c>
      <c r="AL92" s="58">
        <v>420.093</v>
      </c>
      <c r="AM92" s="58">
        <v>45.529</v>
      </c>
      <c r="AN92" s="58">
        <v>2.277</v>
      </c>
      <c r="AO92" s="58">
        <v>0.187</v>
      </c>
      <c r="AP92" s="58">
        <v>3.371</v>
      </c>
      <c r="AQ92" s="48"/>
      <c r="AR92" s="53">
        <f>G92/'Table seawater composition'!C$7</f>
        <v>0.006034946578</v>
      </c>
      <c r="AS92" s="53">
        <f>H92/'Table seawater composition'!C$6</f>
        <v>0.00003876465245</v>
      </c>
      <c r="AT92" s="53">
        <f>I92*1000/'Table seawater composition'!$C$4</f>
        <v>0.0009933083335</v>
      </c>
      <c r="AU92" s="53">
        <f>J92/'Table seawater composition'!C$10</f>
        <v>14.80942944</v>
      </c>
      <c r="AV92" s="53">
        <f>K92*1000/'Table seawater composition'!$C$3</f>
        <v>0.1233414111</v>
      </c>
      <c r="AW92" s="53">
        <f>L92/'Table seawater composition'!C$8</f>
        <v>0.04892031677</v>
      </c>
      <c r="AX92" s="53">
        <f>M92/'Table seawater composition'!$C$5</f>
        <v>0.07981602231</v>
      </c>
      <c r="AY92" s="53">
        <f>N92/('Table seawater composition'!C$9*1000)</f>
        <v>0.00320131948</v>
      </c>
      <c r="AZ92" s="48"/>
      <c r="BA92" s="48"/>
      <c r="BB92" s="48"/>
      <c r="BC92" s="48"/>
      <c r="BD92" s="48"/>
      <c r="BE92" s="48"/>
      <c r="BF92" s="48"/>
      <c r="BG92" s="48"/>
    </row>
    <row r="93" ht="15.75" customHeight="1">
      <c r="A93" s="53" t="s">
        <v>293</v>
      </c>
      <c r="B93" s="53" t="s">
        <v>109</v>
      </c>
      <c r="C93" s="54">
        <v>5.0</v>
      </c>
      <c r="D93" s="72" t="s">
        <v>291</v>
      </c>
      <c r="E93" s="54">
        <v>400.0</v>
      </c>
      <c r="F93" s="55" t="s">
        <v>65</v>
      </c>
      <c r="G93" s="56"/>
      <c r="H93" s="56"/>
      <c r="I93" s="56">
        <v>4.91756999</v>
      </c>
      <c r="J93" s="56">
        <v>4.12611049</v>
      </c>
      <c r="K93" s="56">
        <v>1.03009818</v>
      </c>
      <c r="L93" s="56"/>
      <c r="M93" s="56">
        <v>0.86502837</v>
      </c>
      <c r="N93" s="56"/>
      <c r="O93" s="57">
        <v>11.9410548</v>
      </c>
      <c r="P93" s="54"/>
      <c r="Q93" s="54"/>
      <c r="R93" s="54"/>
      <c r="S93" s="54"/>
      <c r="T93" s="54"/>
      <c r="U93" s="54"/>
      <c r="V93" s="54">
        <v>409.254</v>
      </c>
      <c r="W93" s="54">
        <v>5.656</v>
      </c>
      <c r="X93" s="54">
        <v>31.839</v>
      </c>
      <c r="Y93" s="54">
        <v>0.088</v>
      </c>
      <c r="Z93" s="54">
        <v>25.12</v>
      </c>
      <c r="AA93" s="54">
        <v>0.11</v>
      </c>
      <c r="AB93" s="54">
        <v>1770.141</v>
      </c>
      <c r="AC93" s="54">
        <v>107.547</v>
      </c>
      <c r="AD93" s="54">
        <v>8.091</v>
      </c>
      <c r="AE93" s="54">
        <v>0.03</v>
      </c>
      <c r="AF93" s="58">
        <v>1568.406</v>
      </c>
      <c r="AG93" s="58">
        <v>100.949</v>
      </c>
      <c r="AH93" s="58">
        <v>140.826</v>
      </c>
      <c r="AI93" s="58">
        <v>11.554</v>
      </c>
      <c r="AJ93" s="58">
        <v>1415.901</v>
      </c>
      <c r="AK93" s="58">
        <v>92.923</v>
      </c>
      <c r="AL93" s="58">
        <v>420.093</v>
      </c>
      <c r="AM93" s="58">
        <v>45.529</v>
      </c>
      <c r="AN93" s="58">
        <v>2.277</v>
      </c>
      <c r="AO93" s="58">
        <v>0.187</v>
      </c>
      <c r="AP93" s="58">
        <v>3.371</v>
      </c>
      <c r="AQ93" s="48"/>
      <c r="AR93" s="53">
        <f>G93/'Table seawater composition'!C$7</f>
        <v>0</v>
      </c>
      <c r="AS93" s="53">
        <f>H93/'Table seawater composition'!C$6</f>
        <v>0</v>
      </c>
      <c r="AT93" s="53">
        <f>I93*1000/'Table seawater composition'!$C$4</f>
        <v>0.0009583196166</v>
      </c>
      <c r="AU93" s="53">
        <f>J93/'Table seawater composition'!C$10</f>
        <v>7.847250876</v>
      </c>
      <c r="AV93" s="53">
        <f>K93*1000/'Table seawater composition'!$C$3</f>
        <v>0.1188663855</v>
      </c>
      <c r="AW93" s="53">
        <f>L93/'Table seawater composition'!C$8</f>
        <v>0</v>
      </c>
      <c r="AX93" s="53">
        <f>M93/'Table seawater composition'!$C$5</f>
        <v>0.08150313174</v>
      </c>
      <c r="AY93" s="53">
        <f>N93/('Table seawater composition'!C$9*1000)</f>
        <v>0</v>
      </c>
      <c r="AZ93" s="48"/>
      <c r="BA93" s="48"/>
      <c r="BB93" s="48"/>
      <c r="BC93" s="48"/>
      <c r="BD93" s="48"/>
      <c r="BE93" s="48"/>
      <c r="BF93" s="48"/>
      <c r="BG93" s="48"/>
    </row>
    <row r="94" ht="15.75" customHeight="1">
      <c r="A94" s="59" t="s">
        <v>293</v>
      </c>
      <c r="B94" s="59" t="s">
        <v>99</v>
      </c>
      <c r="C94" s="60">
        <v>2.7</v>
      </c>
      <c r="D94" s="72" t="s">
        <v>291</v>
      </c>
      <c r="E94" s="60">
        <v>600.0</v>
      </c>
      <c r="F94" s="61" t="s">
        <v>96</v>
      </c>
      <c r="G94" s="62">
        <v>10.4073867</v>
      </c>
      <c r="H94" s="62">
        <v>3.32633748</v>
      </c>
      <c r="I94" s="62">
        <v>3.14009653</v>
      </c>
      <c r="J94" s="62">
        <v>33.8523234</v>
      </c>
      <c r="K94" s="62">
        <v>1.35537124</v>
      </c>
      <c r="L94" s="62">
        <v>0.0078816</v>
      </c>
      <c r="M94" s="62">
        <v>4.75582268</v>
      </c>
      <c r="N94" s="62">
        <v>16.907291</v>
      </c>
      <c r="O94" s="63"/>
      <c r="P94" s="60"/>
      <c r="Q94" s="60"/>
      <c r="R94" s="60"/>
      <c r="S94" s="60"/>
      <c r="T94" s="60"/>
      <c r="U94" s="60"/>
      <c r="V94" s="60">
        <v>605.668</v>
      </c>
      <c r="W94" s="60">
        <v>7.259</v>
      </c>
      <c r="X94" s="60">
        <v>31.783</v>
      </c>
      <c r="Y94" s="60">
        <v>0.228</v>
      </c>
      <c r="Z94" s="60">
        <v>24.94</v>
      </c>
      <c r="AA94" s="60">
        <v>0.152</v>
      </c>
      <c r="AB94" s="60">
        <v>1797.504</v>
      </c>
      <c r="AC94" s="60">
        <v>141.756</v>
      </c>
      <c r="AD94" s="60">
        <v>7.996</v>
      </c>
      <c r="AE94" s="60">
        <v>0.072</v>
      </c>
      <c r="AF94" s="64">
        <v>1633.564</v>
      </c>
      <c r="AG94" s="64">
        <v>147.124</v>
      </c>
      <c r="AH94" s="64">
        <v>119.285</v>
      </c>
      <c r="AI94" s="64">
        <v>16.33</v>
      </c>
      <c r="AJ94" s="64">
        <v>1498.601</v>
      </c>
      <c r="AK94" s="64">
        <v>144.485</v>
      </c>
      <c r="AL94" s="64">
        <v>560.971</v>
      </c>
      <c r="AM94" s="64">
        <v>137.063</v>
      </c>
      <c r="AN94" s="64">
        <v>1.928</v>
      </c>
      <c r="AO94" s="64">
        <v>0.263</v>
      </c>
      <c r="AP94" s="64">
        <v>2.853</v>
      </c>
      <c r="AQ94" s="48"/>
      <c r="AR94" s="53">
        <f>G94/'Table seawater composition'!C$7</f>
        <v>0.004126790016</v>
      </c>
      <c r="AS94" s="53">
        <f>H94/'Table seawater composition'!C$6</f>
        <v>0.00008211895654</v>
      </c>
      <c r="AT94" s="53">
        <f>I94*1000/'Table seawater composition'!$C$4</f>
        <v>0.0006119315249</v>
      </c>
      <c r="AU94" s="53">
        <f>J94/'Table seawater composition'!C$10</f>
        <v>64.38210395</v>
      </c>
      <c r="AV94" s="53">
        <f>K94*1000/'Table seawater composition'!$C$3</f>
        <v>0.1564007038</v>
      </c>
      <c r="AW94" s="53">
        <f>L94/'Table seawater composition'!C$8</f>
        <v>0.1305548903</v>
      </c>
      <c r="AX94" s="53">
        <f>M94/'Table seawater composition'!$C$5</f>
        <v>0.4480944855</v>
      </c>
      <c r="AY94" s="53">
        <f>N94/('Table seawater composition'!C$9*1000)</f>
        <v>0.01295805064</v>
      </c>
      <c r="AZ94" s="48"/>
      <c r="BA94" s="48"/>
      <c r="BB94" s="48"/>
      <c r="BC94" s="48"/>
      <c r="BD94" s="48"/>
      <c r="BE94" s="48"/>
      <c r="BF94" s="48"/>
      <c r="BG94" s="48"/>
    </row>
    <row r="95" ht="15.75" customHeight="1">
      <c r="A95" s="59" t="s">
        <v>293</v>
      </c>
      <c r="B95" s="59" t="s">
        <v>99</v>
      </c>
      <c r="C95" s="60">
        <v>2.7</v>
      </c>
      <c r="D95" s="72" t="s">
        <v>291</v>
      </c>
      <c r="E95" s="60">
        <v>600.0</v>
      </c>
      <c r="F95" s="61" t="s">
        <v>65</v>
      </c>
      <c r="G95" s="62"/>
      <c r="H95" s="62"/>
      <c r="I95" s="62">
        <v>3.02551983</v>
      </c>
      <c r="J95" s="62">
        <v>1.74438215</v>
      </c>
      <c r="K95" s="62">
        <v>1.32540982</v>
      </c>
      <c r="L95" s="62"/>
      <c r="M95" s="62">
        <v>4.07770395</v>
      </c>
      <c r="N95" s="62"/>
      <c r="O95" s="63">
        <v>21.4143715</v>
      </c>
      <c r="P95" s="60"/>
      <c r="Q95" s="60"/>
      <c r="R95" s="60"/>
      <c r="S95" s="60"/>
      <c r="T95" s="60"/>
      <c r="U95" s="60"/>
      <c r="V95" s="60">
        <v>605.668</v>
      </c>
      <c r="W95" s="60">
        <v>7.259</v>
      </c>
      <c r="X95" s="60">
        <v>31.783</v>
      </c>
      <c r="Y95" s="60">
        <v>0.228</v>
      </c>
      <c r="Z95" s="60">
        <v>24.94</v>
      </c>
      <c r="AA95" s="60">
        <v>0.152</v>
      </c>
      <c r="AB95" s="60">
        <v>1797.504</v>
      </c>
      <c r="AC95" s="60">
        <v>141.756</v>
      </c>
      <c r="AD95" s="60">
        <v>7.996</v>
      </c>
      <c r="AE95" s="60">
        <v>0.072</v>
      </c>
      <c r="AF95" s="64">
        <v>1633.564</v>
      </c>
      <c r="AG95" s="64">
        <v>147.124</v>
      </c>
      <c r="AH95" s="64">
        <v>119.285</v>
      </c>
      <c r="AI95" s="64">
        <v>16.33</v>
      </c>
      <c r="AJ95" s="64">
        <v>1498.601</v>
      </c>
      <c r="AK95" s="64">
        <v>144.485</v>
      </c>
      <c r="AL95" s="64">
        <v>560.971</v>
      </c>
      <c r="AM95" s="64">
        <v>137.063</v>
      </c>
      <c r="AN95" s="64">
        <v>1.928</v>
      </c>
      <c r="AO95" s="64">
        <v>0.263</v>
      </c>
      <c r="AP95" s="64">
        <v>2.853</v>
      </c>
      <c r="AQ95" s="48"/>
      <c r="AR95" s="53">
        <f>G95/'Table seawater composition'!C$7</f>
        <v>0</v>
      </c>
      <c r="AS95" s="53">
        <f>H95/'Table seawater composition'!C$6</f>
        <v>0</v>
      </c>
      <c r="AT95" s="53">
        <f>I95*1000/'Table seawater composition'!$C$4</f>
        <v>0.0005896032003</v>
      </c>
      <c r="AU95" s="53">
        <f>J95/'Table seawater composition'!C$10</f>
        <v>3.317556422</v>
      </c>
      <c r="AV95" s="53">
        <f>K95*1000/'Table seawater composition'!$C$3</f>
        <v>0.1529433579</v>
      </c>
      <c r="AW95" s="53">
        <f>L95/'Table seawater composition'!C$8</f>
        <v>0</v>
      </c>
      <c r="AX95" s="53">
        <f>M95/'Table seawater composition'!$C$5</f>
        <v>0.3842020144</v>
      </c>
      <c r="AY95" s="53">
        <f>N95/('Table seawater composition'!C$9*1000)</f>
        <v>0</v>
      </c>
      <c r="AZ95" s="48"/>
      <c r="BA95" s="48"/>
      <c r="BB95" s="48"/>
      <c r="BC95" s="48"/>
      <c r="BD95" s="48"/>
      <c r="BE95" s="48"/>
      <c r="BF95" s="48"/>
      <c r="BG95" s="48"/>
    </row>
    <row r="96" ht="15.75" customHeight="1">
      <c r="A96" s="59" t="s">
        <v>293</v>
      </c>
      <c r="B96" s="59" t="s">
        <v>100</v>
      </c>
      <c r="C96" s="59"/>
      <c r="D96" s="72" t="s">
        <v>291</v>
      </c>
      <c r="E96" s="60">
        <v>600.0</v>
      </c>
      <c r="F96" s="61" t="s">
        <v>96</v>
      </c>
      <c r="G96" s="62">
        <v>12.2526768</v>
      </c>
      <c r="H96" s="62">
        <v>1.95355153</v>
      </c>
      <c r="I96" s="62">
        <v>3.58052518</v>
      </c>
      <c r="J96" s="62">
        <v>1.4971226</v>
      </c>
      <c r="K96" s="62">
        <v>1.0309669</v>
      </c>
      <c r="L96" s="62">
        <v>0.00248239</v>
      </c>
      <c r="M96" s="62">
        <v>2.15519168</v>
      </c>
      <c r="N96" s="62">
        <v>5.95367888</v>
      </c>
      <c r="O96" s="63"/>
      <c r="P96" s="60"/>
      <c r="Q96" s="60"/>
      <c r="R96" s="60"/>
      <c r="S96" s="60"/>
      <c r="T96" s="60"/>
      <c r="U96" s="60"/>
      <c r="V96" s="60">
        <v>605.668</v>
      </c>
      <c r="W96" s="60">
        <v>7.259</v>
      </c>
      <c r="X96" s="60">
        <v>31.783</v>
      </c>
      <c r="Y96" s="60">
        <v>0.228</v>
      </c>
      <c r="Z96" s="60">
        <v>24.94</v>
      </c>
      <c r="AA96" s="60">
        <v>0.152</v>
      </c>
      <c r="AB96" s="60">
        <v>1797.504</v>
      </c>
      <c r="AC96" s="60">
        <v>141.756</v>
      </c>
      <c r="AD96" s="60">
        <v>7.996</v>
      </c>
      <c r="AE96" s="60">
        <v>0.072</v>
      </c>
      <c r="AF96" s="64">
        <v>1633.564</v>
      </c>
      <c r="AG96" s="64">
        <v>147.124</v>
      </c>
      <c r="AH96" s="64">
        <v>119.285</v>
      </c>
      <c r="AI96" s="64">
        <v>16.33</v>
      </c>
      <c r="AJ96" s="64">
        <v>1498.601</v>
      </c>
      <c r="AK96" s="64">
        <v>144.485</v>
      </c>
      <c r="AL96" s="64">
        <v>560.971</v>
      </c>
      <c r="AM96" s="64">
        <v>137.063</v>
      </c>
      <c r="AN96" s="64">
        <v>1.928</v>
      </c>
      <c r="AO96" s="64">
        <v>0.263</v>
      </c>
      <c r="AP96" s="64">
        <v>2.853</v>
      </c>
      <c r="AQ96" s="48"/>
      <c r="AR96" s="53">
        <f>G96/'Table seawater composition'!C$7</f>
        <v>0.004858493851</v>
      </c>
      <c r="AS96" s="53">
        <f>H96/'Table seawater composition'!C$6</f>
        <v>0.0000482283034</v>
      </c>
      <c r="AT96" s="53">
        <f>I96*1000/'Table seawater composition'!$C$4</f>
        <v>0.0006977607893</v>
      </c>
      <c r="AU96" s="53">
        <f>J96/'Table seawater composition'!C$10</f>
        <v>2.847305389</v>
      </c>
      <c r="AV96" s="53">
        <f>K96*1000/'Table seawater composition'!$C$3</f>
        <v>0.1189666299</v>
      </c>
      <c r="AW96" s="53">
        <f>L96/'Table seawater composition'!C$8</f>
        <v>0.04111958919</v>
      </c>
      <c r="AX96" s="53">
        <f>M96/'Table seawater composition'!$C$5</f>
        <v>0.2030625555</v>
      </c>
      <c r="AY96" s="53">
        <f>N96/('Table seawater composition'!C$9*1000)</f>
        <v>0.004563006127</v>
      </c>
      <c r="AZ96" s="48"/>
      <c r="BA96" s="48"/>
      <c r="BB96" s="48"/>
      <c r="BC96" s="48"/>
      <c r="BD96" s="48"/>
      <c r="BE96" s="48"/>
      <c r="BF96" s="48"/>
      <c r="BG96" s="48"/>
    </row>
    <row r="97" ht="15.75" customHeight="1">
      <c r="A97" s="59" t="s">
        <v>293</v>
      </c>
      <c r="B97" s="59" t="s">
        <v>100</v>
      </c>
      <c r="C97" s="59"/>
      <c r="D97" s="72" t="s">
        <v>291</v>
      </c>
      <c r="E97" s="60">
        <v>600.0</v>
      </c>
      <c r="F97" s="61" t="s">
        <v>65</v>
      </c>
      <c r="G97" s="62"/>
      <c r="H97" s="62"/>
      <c r="I97" s="62">
        <v>3.49443049</v>
      </c>
      <c r="J97" s="62">
        <v>3.10609212</v>
      </c>
      <c r="K97" s="62">
        <v>0.99260977</v>
      </c>
      <c r="L97" s="62"/>
      <c r="M97" s="62">
        <v>2.07574066</v>
      </c>
      <c r="N97" s="62"/>
      <c r="O97" s="63">
        <v>16.5780908</v>
      </c>
      <c r="P97" s="60"/>
      <c r="Q97" s="60"/>
      <c r="R97" s="60"/>
      <c r="S97" s="60"/>
      <c r="T97" s="60"/>
      <c r="U97" s="60"/>
      <c r="V97" s="60">
        <v>605.668</v>
      </c>
      <c r="W97" s="60">
        <v>7.259</v>
      </c>
      <c r="X97" s="60">
        <v>31.783</v>
      </c>
      <c r="Y97" s="60">
        <v>0.228</v>
      </c>
      <c r="Z97" s="60">
        <v>24.94</v>
      </c>
      <c r="AA97" s="60">
        <v>0.152</v>
      </c>
      <c r="AB97" s="60">
        <v>1797.504</v>
      </c>
      <c r="AC97" s="60">
        <v>141.756</v>
      </c>
      <c r="AD97" s="60">
        <v>7.996</v>
      </c>
      <c r="AE97" s="60">
        <v>0.072</v>
      </c>
      <c r="AF97" s="64">
        <v>1633.564</v>
      </c>
      <c r="AG97" s="64">
        <v>147.124</v>
      </c>
      <c r="AH97" s="64">
        <v>119.285</v>
      </c>
      <c r="AI97" s="64">
        <v>16.33</v>
      </c>
      <c r="AJ97" s="64">
        <v>1498.601</v>
      </c>
      <c r="AK97" s="64">
        <v>144.485</v>
      </c>
      <c r="AL97" s="64">
        <v>560.971</v>
      </c>
      <c r="AM97" s="64">
        <v>137.063</v>
      </c>
      <c r="AN97" s="64">
        <v>1.928</v>
      </c>
      <c r="AO97" s="64">
        <v>0.263</v>
      </c>
      <c r="AP97" s="64">
        <v>2.853</v>
      </c>
      <c r="AQ97" s="48"/>
      <c r="AR97" s="53">
        <f>G97/'Table seawater composition'!C$7</f>
        <v>0</v>
      </c>
      <c r="AS97" s="53">
        <f>H97/'Table seawater composition'!C$6</f>
        <v>0</v>
      </c>
      <c r="AT97" s="53">
        <f>I97*1000/'Table seawater composition'!$C$4</f>
        <v>0.0006809829437</v>
      </c>
      <c r="AU97" s="53">
        <f>J97/'Table seawater composition'!C$10</f>
        <v>5.90732705</v>
      </c>
      <c r="AV97" s="53">
        <f>K97*1000/'Table seawater composition'!$C$3</f>
        <v>0.1145404757</v>
      </c>
      <c r="AW97" s="53">
        <f>L97/'Table seawater composition'!C$8</f>
        <v>0</v>
      </c>
      <c r="AX97" s="53">
        <f>M97/'Table seawater composition'!$C$5</f>
        <v>0.1955766659</v>
      </c>
      <c r="AY97" s="53">
        <f>N97/('Table seawater composition'!C$9*1000)</f>
        <v>0</v>
      </c>
      <c r="AZ97" s="48"/>
      <c r="BA97" s="48"/>
      <c r="BB97" s="48"/>
      <c r="BC97" s="48"/>
      <c r="BD97" s="48"/>
      <c r="BE97" s="48"/>
      <c r="BF97" s="48"/>
      <c r="BG97" s="48"/>
    </row>
    <row r="98" ht="15.75" customHeight="1">
      <c r="A98" s="59" t="s">
        <v>293</v>
      </c>
      <c r="B98" s="59" t="s">
        <v>101</v>
      </c>
      <c r="C98" s="60">
        <v>-0.3</v>
      </c>
      <c r="D98" s="72" t="s">
        <v>291</v>
      </c>
      <c r="E98" s="60">
        <v>600.0</v>
      </c>
      <c r="F98" s="61" t="s">
        <v>96</v>
      </c>
      <c r="G98" s="62">
        <v>8.23107225</v>
      </c>
      <c r="H98" s="62">
        <v>2.8107969</v>
      </c>
      <c r="I98" s="62">
        <v>1.69986397</v>
      </c>
      <c r="J98" s="62">
        <v>2.94329564</v>
      </c>
      <c r="K98" s="62">
        <v>1.26034963</v>
      </c>
      <c r="L98" s="62">
        <v>0.00303232</v>
      </c>
      <c r="M98" s="62">
        <v>4.76024582</v>
      </c>
      <c r="N98" s="62">
        <v>7.1599277</v>
      </c>
      <c r="O98" s="63"/>
      <c r="P98" s="60"/>
      <c r="Q98" s="60"/>
      <c r="R98" s="60"/>
      <c r="S98" s="60"/>
      <c r="T98" s="60"/>
      <c r="U98" s="60"/>
      <c r="V98" s="60">
        <v>605.668</v>
      </c>
      <c r="W98" s="60">
        <v>7.259</v>
      </c>
      <c r="X98" s="60">
        <v>31.783</v>
      </c>
      <c r="Y98" s="60">
        <v>0.228</v>
      </c>
      <c r="Z98" s="60">
        <v>24.94</v>
      </c>
      <c r="AA98" s="60">
        <v>0.152</v>
      </c>
      <c r="AB98" s="60">
        <v>1797.504</v>
      </c>
      <c r="AC98" s="60">
        <v>141.756</v>
      </c>
      <c r="AD98" s="60">
        <v>7.996</v>
      </c>
      <c r="AE98" s="60">
        <v>0.072</v>
      </c>
      <c r="AF98" s="64">
        <v>1633.564</v>
      </c>
      <c r="AG98" s="64">
        <v>147.124</v>
      </c>
      <c r="AH98" s="64">
        <v>119.285</v>
      </c>
      <c r="AI98" s="64">
        <v>16.33</v>
      </c>
      <c r="AJ98" s="64">
        <v>1498.601</v>
      </c>
      <c r="AK98" s="64">
        <v>144.485</v>
      </c>
      <c r="AL98" s="64">
        <v>560.971</v>
      </c>
      <c r="AM98" s="64">
        <v>137.063</v>
      </c>
      <c r="AN98" s="64">
        <v>1.928</v>
      </c>
      <c r="AO98" s="64">
        <v>0.263</v>
      </c>
      <c r="AP98" s="64">
        <v>2.853</v>
      </c>
      <c r="AQ98" s="48"/>
      <c r="AR98" s="53">
        <f>G98/'Table seawater composition'!C$7</f>
        <v>0.003263826718</v>
      </c>
      <c r="AS98" s="53">
        <f>H98/'Table seawater composition'!C$6</f>
        <v>0.00006939154847</v>
      </c>
      <c r="AT98" s="53">
        <f>I98*1000/'Table seawater composition'!$C$4</f>
        <v>0.0003312638135</v>
      </c>
      <c r="AU98" s="53">
        <f>J98/'Table seawater composition'!C$10</f>
        <v>5.597712263</v>
      </c>
      <c r="AV98" s="53">
        <f>K98*1000/'Table seawater composition'!$C$3</f>
        <v>0.1454358506</v>
      </c>
      <c r="AW98" s="53">
        <f>L98/'Table seawater composition'!C$8</f>
        <v>0.05022891355</v>
      </c>
      <c r="AX98" s="53">
        <f>M98/'Table seawater composition'!$C$5</f>
        <v>0.4485112346</v>
      </c>
      <c r="AY98" s="53">
        <f>N98/('Table seawater composition'!C$9*1000)</f>
        <v>0.005487496827</v>
      </c>
      <c r="AZ98" s="48"/>
      <c r="BA98" s="48"/>
      <c r="BB98" s="48"/>
      <c r="BC98" s="48"/>
      <c r="BD98" s="48"/>
      <c r="BE98" s="48"/>
      <c r="BF98" s="48"/>
      <c r="BG98" s="48"/>
    </row>
    <row r="99" ht="15.75" customHeight="1">
      <c r="A99" s="59" t="s">
        <v>293</v>
      </c>
      <c r="B99" s="59" t="s">
        <v>101</v>
      </c>
      <c r="C99" s="60">
        <v>-0.3</v>
      </c>
      <c r="D99" s="72" t="s">
        <v>291</v>
      </c>
      <c r="E99" s="60">
        <v>600.0</v>
      </c>
      <c r="F99" s="61" t="s">
        <v>65</v>
      </c>
      <c r="G99" s="62"/>
      <c r="H99" s="62"/>
      <c r="I99" s="62">
        <v>1.66489489</v>
      </c>
      <c r="J99" s="62">
        <v>6.19691513</v>
      </c>
      <c r="K99" s="62">
        <v>1.22462405</v>
      </c>
      <c r="L99" s="62"/>
      <c r="M99" s="62">
        <v>4.35260411</v>
      </c>
      <c r="N99" s="62"/>
      <c r="O99" s="63">
        <v>19.7878979</v>
      </c>
      <c r="P99" s="60"/>
      <c r="Q99" s="60"/>
      <c r="R99" s="60"/>
      <c r="S99" s="60"/>
      <c r="T99" s="60"/>
      <c r="U99" s="60"/>
      <c r="V99" s="60">
        <v>605.668</v>
      </c>
      <c r="W99" s="60">
        <v>7.259</v>
      </c>
      <c r="X99" s="60">
        <v>31.783</v>
      </c>
      <c r="Y99" s="60">
        <v>0.228</v>
      </c>
      <c r="Z99" s="60">
        <v>24.94</v>
      </c>
      <c r="AA99" s="60">
        <v>0.152</v>
      </c>
      <c r="AB99" s="60">
        <v>1797.504</v>
      </c>
      <c r="AC99" s="60">
        <v>141.756</v>
      </c>
      <c r="AD99" s="60">
        <v>7.996</v>
      </c>
      <c r="AE99" s="60">
        <v>0.072</v>
      </c>
      <c r="AF99" s="64">
        <v>1633.564</v>
      </c>
      <c r="AG99" s="64">
        <v>147.124</v>
      </c>
      <c r="AH99" s="64">
        <v>119.285</v>
      </c>
      <c r="AI99" s="64">
        <v>16.33</v>
      </c>
      <c r="AJ99" s="64">
        <v>1498.601</v>
      </c>
      <c r="AK99" s="64">
        <v>144.485</v>
      </c>
      <c r="AL99" s="64">
        <v>560.971</v>
      </c>
      <c r="AM99" s="64">
        <v>137.063</v>
      </c>
      <c r="AN99" s="64">
        <v>1.928</v>
      </c>
      <c r="AO99" s="64">
        <v>0.263</v>
      </c>
      <c r="AP99" s="64">
        <v>2.853</v>
      </c>
      <c r="AQ99" s="48"/>
      <c r="AR99" s="53">
        <f>G99/'Table seawater composition'!C$7</f>
        <v>0</v>
      </c>
      <c r="AS99" s="53">
        <f>H99/'Table seawater composition'!C$6</f>
        <v>0</v>
      </c>
      <c r="AT99" s="53">
        <f>I99*1000/'Table seawater composition'!$C$4</f>
        <v>0.000324449156</v>
      </c>
      <c r="AU99" s="53">
        <f>J99/'Table seawater composition'!C$10</f>
        <v>11.78561452</v>
      </c>
      <c r="AV99" s="53">
        <f>K99*1000/'Table seawater composition'!$C$3</f>
        <v>0.1413133595</v>
      </c>
      <c r="AW99" s="53">
        <f>L99/'Table seawater composition'!C$8</f>
        <v>0</v>
      </c>
      <c r="AX99" s="53">
        <f>M99/'Table seawater composition'!$C$5</f>
        <v>0.4101031579</v>
      </c>
      <c r="AY99" s="53">
        <f>N99/('Table seawater composition'!C$9*1000)</f>
        <v>0</v>
      </c>
      <c r="AZ99" s="48"/>
      <c r="BA99" s="48"/>
      <c r="BB99" s="48"/>
      <c r="BC99" s="48"/>
      <c r="BD99" s="48"/>
      <c r="BE99" s="48"/>
      <c r="BF99" s="48"/>
      <c r="BG99" s="48"/>
    </row>
    <row r="100" ht="15.75" customHeight="1">
      <c r="A100" s="65" t="s">
        <v>293</v>
      </c>
      <c r="B100" s="65" t="s">
        <v>118</v>
      </c>
      <c r="C100" s="66">
        <v>1.1</v>
      </c>
      <c r="D100" s="72" t="s">
        <v>291</v>
      </c>
      <c r="E100" s="66">
        <v>900.0</v>
      </c>
      <c r="F100" s="67" t="s">
        <v>96</v>
      </c>
      <c r="G100" s="68">
        <v>15.0934633</v>
      </c>
      <c r="H100" s="68">
        <v>3.525151</v>
      </c>
      <c r="I100" s="68">
        <v>3.82277108</v>
      </c>
      <c r="J100" s="68">
        <v>11.6591618</v>
      </c>
      <c r="K100" s="68">
        <v>1.11619809</v>
      </c>
      <c r="L100" s="68">
        <v>0.00140432</v>
      </c>
      <c r="M100" s="68">
        <v>1.51895636</v>
      </c>
      <c r="N100" s="68">
        <v>2.11471936</v>
      </c>
      <c r="O100" s="69"/>
      <c r="P100" s="66"/>
      <c r="Q100" s="66"/>
      <c r="R100" s="66"/>
      <c r="S100" s="66"/>
      <c r="T100" s="66"/>
      <c r="U100" s="66"/>
      <c r="V100" s="66">
        <v>902.99</v>
      </c>
      <c r="W100" s="66">
        <v>11.736</v>
      </c>
      <c r="X100" s="66">
        <v>31.883</v>
      </c>
      <c r="Y100" s="66">
        <v>0.191</v>
      </c>
      <c r="Z100" s="66">
        <v>24.92</v>
      </c>
      <c r="AA100" s="66">
        <v>0.148</v>
      </c>
      <c r="AB100" s="66">
        <v>1849.115</v>
      </c>
      <c r="AC100" s="66">
        <v>62.782</v>
      </c>
      <c r="AD100" s="66">
        <v>7.857</v>
      </c>
      <c r="AE100" s="66">
        <v>0.073</v>
      </c>
      <c r="AF100" s="70">
        <v>1733.025</v>
      </c>
      <c r="AG100" s="70">
        <v>77.914</v>
      </c>
      <c r="AH100" s="70">
        <v>93.661</v>
      </c>
      <c r="AI100" s="70">
        <v>12.199</v>
      </c>
      <c r="AJ100" s="70">
        <v>1616.139</v>
      </c>
      <c r="AK100" s="70">
        <v>81.904</v>
      </c>
      <c r="AL100" s="70">
        <v>831.168</v>
      </c>
      <c r="AM100" s="70">
        <v>167.777</v>
      </c>
      <c r="AN100" s="70">
        <v>1.513</v>
      </c>
      <c r="AO100" s="70">
        <v>0.199</v>
      </c>
      <c r="AP100" s="70">
        <v>2.239</v>
      </c>
      <c r="AQ100" s="48"/>
      <c r="AR100" s="53">
        <f>G100/'Table seawater composition'!C$7</f>
        <v>0.005984936992</v>
      </c>
      <c r="AS100" s="53">
        <f>H100/'Table seawater composition'!C$6</f>
        <v>0.00008702716531</v>
      </c>
      <c r="AT100" s="53">
        <f>I100*1000/'Table seawater composition'!$C$4</f>
        <v>0.0007449688613</v>
      </c>
      <c r="AU100" s="53">
        <f>J100/'Table seawater composition'!C$10</f>
        <v>22.17399846</v>
      </c>
      <c r="AV100" s="53">
        <f>K100*1000/'Table seawater composition'!$C$3</f>
        <v>0.1288017347</v>
      </c>
      <c r="AW100" s="53">
        <f>L100/'Table seawater composition'!C$8</f>
        <v>0.02326188129</v>
      </c>
      <c r="AX100" s="53">
        <f>M100/'Table seawater composition'!$C$5</f>
        <v>0.1431163469</v>
      </c>
      <c r="AY100" s="53">
        <f>N100/('Table seawater composition'!C$9*1000)</f>
        <v>0.001620758793</v>
      </c>
      <c r="AZ100" s="48"/>
      <c r="BA100" s="48"/>
      <c r="BB100" s="48"/>
      <c r="BC100" s="48"/>
      <c r="BD100" s="48"/>
      <c r="BE100" s="48"/>
      <c r="BF100" s="48"/>
      <c r="BG100" s="48"/>
    </row>
    <row r="101" ht="15.75" customHeight="1">
      <c r="A101" s="65" t="s">
        <v>293</v>
      </c>
      <c r="B101" s="65" t="s">
        <v>118</v>
      </c>
      <c r="C101" s="66">
        <v>1.1</v>
      </c>
      <c r="D101" s="72" t="s">
        <v>291</v>
      </c>
      <c r="E101" s="66">
        <v>900.0</v>
      </c>
      <c r="F101" s="67" t="s">
        <v>65</v>
      </c>
      <c r="G101" s="68"/>
      <c r="H101" s="68"/>
      <c r="I101" s="68">
        <v>3.87238799</v>
      </c>
      <c r="J101" s="68">
        <v>43.1202134</v>
      </c>
      <c r="K101" s="68">
        <v>1.10218164</v>
      </c>
      <c r="L101" s="68"/>
      <c r="M101" s="68">
        <v>1.52793979</v>
      </c>
      <c r="N101" s="68"/>
      <c r="O101" s="69">
        <v>19.8788379</v>
      </c>
      <c r="P101" s="66"/>
      <c r="Q101" s="66"/>
      <c r="R101" s="66"/>
      <c r="S101" s="66"/>
      <c r="T101" s="66"/>
      <c r="U101" s="66"/>
      <c r="V101" s="66">
        <v>902.99</v>
      </c>
      <c r="W101" s="66">
        <v>11.736</v>
      </c>
      <c r="X101" s="66">
        <v>31.883</v>
      </c>
      <c r="Y101" s="66">
        <v>0.191</v>
      </c>
      <c r="Z101" s="66">
        <v>24.92</v>
      </c>
      <c r="AA101" s="66">
        <v>0.148</v>
      </c>
      <c r="AB101" s="66">
        <v>1849.115</v>
      </c>
      <c r="AC101" s="66">
        <v>62.782</v>
      </c>
      <c r="AD101" s="66">
        <v>7.857</v>
      </c>
      <c r="AE101" s="66">
        <v>0.073</v>
      </c>
      <c r="AF101" s="70">
        <v>1733.025</v>
      </c>
      <c r="AG101" s="70">
        <v>77.914</v>
      </c>
      <c r="AH101" s="70">
        <v>93.661</v>
      </c>
      <c r="AI101" s="70">
        <v>12.199</v>
      </c>
      <c r="AJ101" s="70">
        <v>1616.139</v>
      </c>
      <c r="AK101" s="70">
        <v>81.904</v>
      </c>
      <c r="AL101" s="70">
        <v>831.168</v>
      </c>
      <c r="AM101" s="70">
        <v>167.777</v>
      </c>
      <c r="AN101" s="70">
        <v>1.513</v>
      </c>
      <c r="AO101" s="70">
        <v>0.199</v>
      </c>
      <c r="AP101" s="70">
        <v>2.239</v>
      </c>
      <c r="AQ101" s="48"/>
      <c r="AR101" s="53">
        <f>G101/'Table seawater composition'!C$7</f>
        <v>0</v>
      </c>
      <c r="AS101" s="53">
        <f>H101/'Table seawater composition'!C$6</f>
        <v>0</v>
      </c>
      <c r="AT101" s="53">
        <f>I101*1000/'Table seawater composition'!$C$4</f>
        <v>0.000754638039</v>
      </c>
      <c r="AU101" s="53">
        <f>J101/'Table seawater composition'!C$10</f>
        <v>82.00825771</v>
      </c>
      <c r="AV101" s="53">
        <f>K101*1000/'Table seawater composition'!$C$3</f>
        <v>0.1271843308</v>
      </c>
      <c r="AW101" s="53">
        <f>L101/'Table seawater composition'!C$8</f>
        <v>0</v>
      </c>
      <c r="AX101" s="53">
        <f>M101/'Table seawater composition'!$C$5</f>
        <v>0.1439627674</v>
      </c>
      <c r="AY101" s="53">
        <f>N101/('Table seawater composition'!C$9*1000)</f>
        <v>0</v>
      </c>
      <c r="AZ101" s="48"/>
      <c r="BA101" s="48"/>
      <c r="BB101" s="48"/>
      <c r="BC101" s="48"/>
      <c r="BD101" s="48"/>
      <c r="BE101" s="48"/>
      <c r="BF101" s="48"/>
      <c r="BG101" s="48"/>
    </row>
    <row r="102" ht="15.75" customHeight="1">
      <c r="A102" s="65" t="s">
        <v>293</v>
      </c>
      <c r="B102" s="65" t="s">
        <v>119</v>
      </c>
      <c r="C102" s="66">
        <v>2.8</v>
      </c>
      <c r="D102" s="72" t="s">
        <v>291</v>
      </c>
      <c r="E102" s="66">
        <v>900.0</v>
      </c>
      <c r="F102" s="67" t="s">
        <v>96</v>
      </c>
      <c r="G102" s="68">
        <v>12.4516151</v>
      </c>
      <c r="H102" s="68">
        <v>4.72361147</v>
      </c>
      <c r="I102" s="68">
        <v>4.8994683</v>
      </c>
      <c r="J102" s="68">
        <v>1.56818195</v>
      </c>
      <c r="K102" s="68">
        <v>1.22414138</v>
      </c>
      <c r="L102" s="68">
        <v>0.0759911</v>
      </c>
      <c r="M102" s="68">
        <v>0.93219204</v>
      </c>
      <c r="N102" s="68">
        <v>12.8241122</v>
      </c>
      <c r="O102" s="69"/>
      <c r="P102" s="66"/>
      <c r="Q102" s="66"/>
      <c r="R102" s="66"/>
      <c r="S102" s="66"/>
      <c r="T102" s="66"/>
      <c r="U102" s="66"/>
      <c r="V102" s="66">
        <v>902.99</v>
      </c>
      <c r="W102" s="66">
        <v>11.736</v>
      </c>
      <c r="X102" s="66">
        <v>31.883</v>
      </c>
      <c r="Y102" s="66">
        <v>0.191</v>
      </c>
      <c r="Z102" s="66">
        <v>24.92</v>
      </c>
      <c r="AA102" s="66">
        <v>0.148</v>
      </c>
      <c r="AB102" s="66">
        <v>1849.115</v>
      </c>
      <c r="AC102" s="66">
        <v>62.782</v>
      </c>
      <c r="AD102" s="66">
        <v>7.857</v>
      </c>
      <c r="AE102" s="66">
        <v>0.073</v>
      </c>
      <c r="AF102" s="70">
        <v>1733.025</v>
      </c>
      <c r="AG102" s="70">
        <v>77.914</v>
      </c>
      <c r="AH102" s="70">
        <v>93.661</v>
      </c>
      <c r="AI102" s="70">
        <v>12.199</v>
      </c>
      <c r="AJ102" s="70">
        <v>1616.139</v>
      </c>
      <c r="AK102" s="70">
        <v>81.904</v>
      </c>
      <c r="AL102" s="70">
        <v>831.168</v>
      </c>
      <c r="AM102" s="70">
        <v>167.777</v>
      </c>
      <c r="AN102" s="70">
        <v>1.513</v>
      </c>
      <c r="AO102" s="70">
        <v>0.199</v>
      </c>
      <c r="AP102" s="70">
        <v>2.239</v>
      </c>
      <c r="AQ102" s="48"/>
      <c r="AR102" s="53">
        <f>G102/'Table seawater composition'!C$7</f>
        <v>0.004937377879</v>
      </c>
      <c r="AS102" s="53">
        <f>H102/'Table seawater composition'!C$6</f>
        <v>0.0001166141582</v>
      </c>
      <c r="AT102" s="53">
        <f>I102*1000/'Table seawater composition'!$C$4</f>
        <v>0.0009547920198</v>
      </c>
      <c r="AU102" s="53">
        <f>J102/'Table seawater composition'!C$10</f>
        <v>2.982449746</v>
      </c>
      <c r="AV102" s="53">
        <f>K102*1000/'Table seawater composition'!$C$3</f>
        <v>0.1412576626</v>
      </c>
      <c r="AW102" s="53">
        <f>L102/'Table seawater composition'!C$8</f>
        <v>1.258755802</v>
      </c>
      <c r="AX102" s="53">
        <f>M102/'Table seawater composition'!$C$5</f>
        <v>0.08783130505</v>
      </c>
      <c r="AY102" s="53">
        <f>N102/('Table seawater composition'!C$9*1000)</f>
        <v>0.009828629276</v>
      </c>
      <c r="AZ102" s="48"/>
      <c r="BA102" s="48"/>
      <c r="BB102" s="48"/>
      <c r="BC102" s="48"/>
      <c r="BD102" s="48"/>
      <c r="BE102" s="48"/>
      <c r="BF102" s="48"/>
      <c r="BG102" s="48"/>
    </row>
    <row r="103" ht="15.75" customHeight="1">
      <c r="A103" s="65" t="s">
        <v>293</v>
      </c>
      <c r="B103" s="65" t="s">
        <v>119</v>
      </c>
      <c r="C103" s="66">
        <v>2.8</v>
      </c>
      <c r="D103" s="72" t="s">
        <v>291</v>
      </c>
      <c r="E103" s="66">
        <v>900.0</v>
      </c>
      <c r="F103" s="67" t="s">
        <v>65</v>
      </c>
      <c r="G103" s="68"/>
      <c r="H103" s="68"/>
      <c r="I103" s="68">
        <v>4.86330948</v>
      </c>
      <c r="J103" s="68">
        <v>3.75383925</v>
      </c>
      <c r="K103" s="68">
        <v>1.21122864</v>
      </c>
      <c r="L103" s="68"/>
      <c r="M103" s="68">
        <v>1.02993661</v>
      </c>
      <c r="N103" s="68"/>
      <c r="O103" s="69">
        <v>13.8367979</v>
      </c>
      <c r="P103" s="66"/>
      <c r="Q103" s="66"/>
      <c r="R103" s="66"/>
      <c r="S103" s="66"/>
      <c r="T103" s="66"/>
      <c r="U103" s="66"/>
      <c r="V103" s="66">
        <v>902.99</v>
      </c>
      <c r="W103" s="66">
        <v>11.736</v>
      </c>
      <c r="X103" s="66">
        <v>31.883</v>
      </c>
      <c r="Y103" s="66">
        <v>0.191</v>
      </c>
      <c r="Z103" s="66">
        <v>24.92</v>
      </c>
      <c r="AA103" s="66">
        <v>0.148</v>
      </c>
      <c r="AB103" s="66">
        <v>1849.115</v>
      </c>
      <c r="AC103" s="66">
        <v>62.782</v>
      </c>
      <c r="AD103" s="66">
        <v>7.857</v>
      </c>
      <c r="AE103" s="66">
        <v>0.073</v>
      </c>
      <c r="AF103" s="70">
        <v>1733.025</v>
      </c>
      <c r="AG103" s="70">
        <v>77.914</v>
      </c>
      <c r="AH103" s="70">
        <v>93.661</v>
      </c>
      <c r="AI103" s="70">
        <v>12.199</v>
      </c>
      <c r="AJ103" s="70">
        <v>1616.139</v>
      </c>
      <c r="AK103" s="70">
        <v>81.904</v>
      </c>
      <c r="AL103" s="70">
        <v>831.168</v>
      </c>
      <c r="AM103" s="70">
        <v>167.777</v>
      </c>
      <c r="AN103" s="70">
        <v>1.513</v>
      </c>
      <c r="AO103" s="70">
        <v>0.199</v>
      </c>
      <c r="AP103" s="70">
        <v>2.239</v>
      </c>
      <c r="AQ103" s="48"/>
      <c r="AR103" s="53">
        <f>G103/'Table seawater composition'!C$7</f>
        <v>0</v>
      </c>
      <c r="AS103" s="53">
        <f>H103/'Table seawater composition'!C$6</f>
        <v>0</v>
      </c>
      <c r="AT103" s="53">
        <f>I103*1000/'Table seawater composition'!$C$4</f>
        <v>0.0009477455097</v>
      </c>
      <c r="AU103" s="53">
        <f>J103/'Table seawater composition'!C$10</f>
        <v>7.139246129</v>
      </c>
      <c r="AV103" s="53">
        <f>K103*1000/'Table seawater composition'!$C$3</f>
        <v>0.1397676195</v>
      </c>
      <c r="AW103" s="53">
        <f>L103/'Table seawater composition'!C$8</f>
        <v>0</v>
      </c>
      <c r="AX103" s="53">
        <f>M103/'Table seawater composition'!$C$5</f>
        <v>0.09704081637</v>
      </c>
      <c r="AY103" s="53">
        <f>N103/('Table seawater composition'!C$9*1000)</f>
        <v>0</v>
      </c>
      <c r="AZ103" s="48"/>
      <c r="BA103" s="48"/>
      <c r="BB103" s="48"/>
      <c r="BC103" s="48"/>
      <c r="BD103" s="48"/>
      <c r="BE103" s="48"/>
      <c r="BF103" s="48"/>
      <c r="BG103" s="48"/>
    </row>
    <row r="104" ht="15.75" customHeight="1">
      <c r="A104" s="65" t="s">
        <v>293</v>
      </c>
      <c r="B104" s="65" t="s">
        <v>120</v>
      </c>
      <c r="C104" s="66">
        <v>1.8</v>
      </c>
      <c r="D104" s="72" t="s">
        <v>291</v>
      </c>
      <c r="E104" s="66">
        <v>900.0</v>
      </c>
      <c r="F104" s="67" t="s">
        <v>96</v>
      </c>
      <c r="G104" s="68">
        <v>24.1856036</v>
      </c>
      <c r="H104" s="68">
        <v>1.40281191</v>
      </c>
      <c r="I104" s="68">
        <v>5.17234165</v>
      </c>
      <c r="J104" s="68">
        <v>2.58601531</v>
      </c>
      <c r="K104" s="68">
        <v>1.02230173</v>
      </c>
      <c r="L104" s="68">
        <v>0.00221126</v>
      </c>
      <c r="M104" s="68">
        <v>1.18896297</v>
      </c>
      <c r="N104" s="68">
        <v>6.30884829</v>
      </c>
      <c r="O104" s="69"/>
      <c r="P104" s="66"/>
      <c r="Q104" s="66"/>
      <c r="R104" s="66"/>
      <c r="S104" s="66"/>
      <c r="T104" s="66"/>
      <c r="U104" s="66"/>
      <c r="V104" s="66">
        <v>902.99</v>
      </c>
      <c r="W104" s="66">
        <v>11.736</v>
      </c>
      <c r="X104" s="66">
        <v>31.883</v>
      </c>
      <c r="Y104" s="66">
        <v>0.191</v>
      </c>
      <c r="Z104" s="66">
        <v>24.92</v>
      </c>
      <c r="AA104" s="66">
        <v>0.148</v>
      </c>
      <c r="AB104" s="66">
        <v>1849.115</v>
      </c>
      <c r="AC104" s="66">
        <v>62.782</v>
      </c>
      <c r="AD104" s="66">
        <v>7.857</v>
      </c>
      <c r="AE104" s="66">
        <v>0.073</v>
      </c>
      <c r="AF104" s="70">
        <v>1733.025</v>
      </c>
      <c r="AG104" s="70">
        <v>77.914</v>
      </c>
      <c r="AH104" s="70">
        <v>93.661</v>
      </c>
      <c r="AI104" s="70">
        <v>12.199</v>
      </c>
      <c r="AJ104" s="70">
        <v>1616.139</v>
      </c>
      <c r="AK104" s="70">
        <v>81.904</v>
      </c>
      <c r="AL104" s="70">
        <v>831.168</v>
      </c>
      <c r="AM104" s="70">
        <v>167.777</v>
      </c>
      <c r="AN104" s="70">
        <v>1.513</v>
      </c>
      <c r="AO104" s="70">
        <v>0.199</v>
      </c>
      <c r="AP104" s="70">
        <v>2.239</v>
      </c>
      <c r="AQ104" s="48"/>
      <c r="AR104" s="53">
        <f>G104/'Table seawater composition'!C$7</f>
        <v>0.009590198802</v>
      </c>
      <c r="AS104" s="53">
        <f>H104/'Table seawater composition'!C$6</f>
        <v>0.00003463191903</v>
      </c>
      <c r="AT104" s="53">
        <f>I104*1000/'Table seawater composition'!$C$4</f>
        <v>0.001007968667</v>
      </c>
      <c r="AU104" s="53">
        <f>J104/'Table seawater composition'!C$10</f>
        <v>4.918218006</v>
      </c>
      <c r="AV104" s="53">
        <f>K104*1000/'Table seawater composition'!$C$3</f>
        <v>0.1179667277</v>
      </c>
      <c r="AW104" s="53">
        <f>L104/'Table seawater composition'!C$8</f>
        <v>0.03662845194</v>
      </c>
      <c r="AX104" s="53">
        <f>M104/'Table seawater composition'!$C$5</f>
        <v>0.1120243092</v>
      </c>
      <c r="AY104" s="53">
        <f>N104/('Table seawater composition'!C$9*1000)</f>
        <v>0.004835214324</v>
      </c>
      <c r="AZ104" s="48"/>
      <c r="BA104" s="48"/>
      <c r="BB104" s="48"/>
      <c r="BC104" s="48"/>
      <c r="BD104" s="48"/>
      <c r="BE104" s="48"/>
      <c r="BF104" s="48"/>
      <c r="BG104" s="48"/>
    </row>
    <row r="105" ht="15.75" customHeight="1">
      <c r="A105" s="65" t="s">
        <v>293</v>
      </c>
      <c r="B105" s="65" t="s">
        <v>120</v>
      </c>
      <c r="C105" s="66">
        <v>1.8</v>
      </c>
      <c r="D105" s="72" t="s">
        <v>291</v>
      </c>
      <c r="E105" s="66">
        <v>900.0</v>
      </c>
      <c r="F105" s="67" t="s">
        <v>65</v>
      </c>
      <c r="G105" s="68"/>
      <c r="H105" s="68"/>
      <c r="I105" s="68">
        <v>5.16551024</v>
      </c>
      <c r="J105" s="68">
        <v>8.65299065</v>
      </c>
      <c r="K105" s="68">
        <v>1.00636527</v>
      </c>
      <c r="L105" s="68"/>
      <c r="M105" s="68">
        <v>1.33656297</v>
      </c>
      <c r="N105" s="68"/>
      <c r="O105" s="69">
        <v>13.8736991</v>
      </c>
      <c r="P105" s="66"/>
      <c r="Q105" s="66"/>
      <c r="R105" s="66"/>
      <c r="S105" s="66"/>
      <c r="T105" s="66"/>
      <c r="U105" s="66"/>
      <c r="V105" s="66">
        <v>902.99</v>
      </c>
      <c r="W105" s="66">
        <v>11.736</v>
      </c>
      <c r="X105" s="66">
        <v>31.883</v>
      </c>
      <c r="Y105" s="66">
        <v>0.191</v>
      </c>
      <c r="Z105" s="66">
        <v>24.92</v>
      </c>
      <c r="AA105" s="66">
        <v>0.148</v>
      </c>
      <c r="AB105" s="66">
        <v>1849.115</v>
      </c>
      <c r="AC105" s="66">
        <v>62.782</v>
      </c>
      <c r="AD105" s="66">
        <v>7.857</v>
      </c>
      <c r="AE105" s="66">
        <v>0.073</v>
      </c>
      <c r="AF105" s="70">
        <v>1733.025</v>
      </c>
      <c r="AG105" s="70">
        <v>77.914</v>
      </c>
      <c r="AH105" s="70">
        <v>93.661</v>
      </c>
      <c r="AI105" s="70">
        <v>12.199</v>
      </c>
      <c r="AJ105" s="70">
        <v>1616.139</v>
      </c>
      <c r="AK105" s="70">
        <v>81.904</v>
      </c>
      <c r="AL105" s="70">
        <v>831.168</v>
      </c>
      <c r="AM105" s="70">
        <v>167.777</v>
      </c>
      <c r="AN105" s="70">
        <v>1.513</v>
      </c>
      <c r="AO105" s="70">
        <v>0.199</v>
      </c>
      <c r="AP105" s="70">
        <v>2.239</v>
      </c>
      <c r="AQ105" s="48"/>
      <c r="AR105" s="53">
        <f>G105/'Table seawater composition'!C$7</f>
        <v>0</v>
      </c>
      <c r="AS105" s="53">
        <f>H105/'Table seawater composition'!C$6</f>
        <v>0</v>
      </c>
      <c r="AT105" s="53">
        <f>I105*1000/'Table seawater composition'!$C$4</f>
        <v>0.001006637385</v>
      </c>
      <c r="AU105" s="53">
        <f>J105/'Table seawater composition'!C$10</f>
        <v>16.45670629</v>
      </c>
      <c r="AV105" s="53">
        <f>K105*1000/'Table seawater composition'!$C$3</f>
        <v>0.1161277677</v>
      </c>
      <c r="AW105" s="53">
        <f>L105/'Table seawater composition'!C$8</f>
        <v>0</v>
      </c>
      <c r="AX105" s="53">
        <f>M105/'Table seawater composition'!$C$5</f>
        <v>0.1259312083</v>
      </c>
      <c r="AY105" s="53">
        <f>N105/('Table seawater composition'!C$9*1000)</f>
        <v>0</v>
      </c>
      <c r="AZ105" s="48"/>
      <c r="BA105" s="48"/>
      <c r="BB105" s="48"/>
      <c r="BC105" s="48"/>
      <c r="BD105" s="48"/>
      <c r="BE105" s="48"/>
      <c r="BF105" s="48"/>
      <c r="BG105" s="48"/>
    </row>
    <row r="106" ht="15.75" customHeight="1">
      <c r="A106" s="71" t="s">
        <v>293</v>
      </c>
      <c r="B106" s="71" t="s">
        <v>121</v>
      </c>
      <c r="C106" s="72">
        <v>1.2</v>
      </c>
      <c r="D106" s="72" t="s">
        <v>291</v>
      </c>
      <c r="E106" s="72">
        <v>2850.0</v>
      </c>
      <c r="F106" s="73" t="s">
        <v>96</v>
      </c>
      <c r="G106" s="74">
        <v>14.798208</v>
      </c>
      <c r="H106" s="74">
        <v>3.26681073</v>
      </c>
      <c r="I106" s="74">
        <v>3.43601825</v>
      </c>
      <c r="J106" s="74">
        <v>4.83334546</v>
      </c>
      <c r="K106" s="74">
        <v>1.09926473</v>
      </c>
      <c r="L106" s="74">
        <v>-4.5805E-4</v>
      </c>
      <c r="M106" s="74">
        <v>1.49393973</v>
      </c>
      <c r="N106" s="74">
        <v>6.43790275</v>
      </c>
      <c r="O106" s="75"/>
      <c r="P106" s="72"/>
      <c r="Q106" s="72"/>
      <c r="R106" s="72"/>
      <c r="S106" s="72"/>
      <c r="T106" s="72"/>
      <c r="U106" s="72"/>
      <c r="V106" s="72">
        <v>2856.004</v>
      </c>
      <c r="W106" s="72">
        <v>53.733</v>
      </c>
      <c r="X106" s="72">
        <v>31.657</v>
      </c>
      <c r="Y106" s="72">
        <v>0.11</v>
      </c>
      <c r="Z106" s="72">
        <v>24.86</v>
      </c>
      <c r="AA106" s="72">
        <v>0.134</v>
      </c>
      <c r="AB106" s="72">
        <v>2079.157</v>
      </c>
      <c r="AC106" s="72">
        <v>124.229</v>
      </c>
      <c r="AD106" s="72">
        <v>7.419</v>
      </c>
      <c r="AE106" s="72">
        <v>0.066</v>
      </c>
      <c r="AF106" s="76">
        <v>2097.067</v>
      </c>
      <c r="AG106" s="76">
        <v>111.495</v>
      </c>
      <c r="AH106" s="76">
        <v>41.772</v>
      </c>
      <c r="AI106" s="76">
        <v>7.617</v>
      </c>
      <c r="AJ106" s="76">
        <v>1978.021</v>
      </c>
      <c r="AK106" s="76">
        <v>109.508</v>
      </c>
      <c r="AL106" s="76">
        <v>2758.275</v>
      </c>
      <c r="AM106" s="76">
        <v>316.255</v>
      </c>
      <c r="AN106" s="76">
        <v>0.675</v>
      </c>
      <c r="AO106" s="76">
        <v>0.123</v>
      </c>
      <c r="AP106" s="76">
        <v>0.999</v>
      </c>
      <c r="AQ106" s="48"/>
      <c r="AR106" s="53">
        <f>G106/'Table seawater composition'!C$7</f>
        <v>0.005867860856</v>
      </c>
      <c r="AS106" s="53">
        <f>H106/'Table seawater composition'!C$6</f>
        <v>0.0000806493899</v>
      </c>
      <c r="AT106" s="53">
        <f>I106*1000/'Table seawater composition'!$C$4</f>
        <v>0.0006695997614</v>
      </c>
      <c r="AU106" s="53">
        <f>J106/'Table seawater composition'!C$10</f>
        <v>9.192307014</v>
      </c>
      <c r="AV106" s="53">
        <f>K106*1000/'Table seawater composition'!$C$3</f>
        <v>0.1268477391</v>
      </c>
      <c r="AW106" s="53">
        <f>L106/'Table seawater composition'!C$8</f>
        <v>-0.007587376613</v>
      </c>
      <c r="AX106" s="53">
        <f>M106/'Table seawater composition'!$C$5</f>
        <v>0.1407592755</v>
      </c>
      <c r="AY106" s="53">
        <f>N106/('Table seawater composition'!C$9*1000)</f>
        <v>0.004934123973</v>
      </c>
      <c r="AZ106" s="48"/>
      <c r="BA106" s="48"/>
      <c r="BB106" s="48"/>
      <c r="BC106" s="48"/>
      <c r="BD106" s="48"/>
      <c r="BE106" s="48"/>
      <c r="BF106" s="48"/>
      <c r="BG106" s="48"/>
    </row>
    <row r="107" ht="15.75" customHeight="1">
      <c r="A107" s="71" t="s">
        <v>293</v>
      </c>
      <c r="B107" s="71" t="s">
        <v>121</v>
      </c>
      <c r="C107" s="72">
        <v>0.0</v>
      </c>
      <c r="D107" s="72" t="s">
        <v>291</v>
      </c>
      <c r="E107" s="72">
        <v>2850.0</v>
      </c>
      <c r="F107" s="73" t="s">
        <v>96</v>
      </c>
      <c r="G107" s="74">
        <v>13.8153949</v>
      </c>
      <c r="H107" s="74">
        <v>3.51414682</v>
      </c>
      <c r="I107" s="74">
        <v>6.62598924</v>
      </c>
      <c r="J107" s="74">
        <v>2.22006254</v>
      </c>
      <c r="K107" s="74">
        <v>1.18546459</v>
      </c>
      <c r="L107" s="74">
        <v>0.00543663</v>
      </c>
      <c r="M107" s="74">
        <v>1.57186371</v>
      </c>
      <c r="N107" s="74">
        <v>12.9131577</v>
      </c>
      <c r="O107" s="75"/>
      <c r="P107" s="72"/>
      <c r="Q107" s="72"/>
      <c r="R107" s="72"/>
      <c r="S107" s="72"/>
      <c r="T107" s="72"/>
      <c r="U107" s="72"/>
      <c r="V107" s="72">
        <v>2856.004</v>
      </c>
      <c r="W107" s="72">
        <v>53.733</v>
      </c>
      <c r="X107" s="72">
        <v>31.657</v>
      </c>
      <c r="Y107" s="72">
        <v>0.11</v>
      </c>
      <c r="Z107" s="72">
        <v>24.86</v>
      </c>
      <c r="AA107" s="72">
        <v>0.134</v>
      </c>
      <c r="AB107" s="72">
        <v>2079.157</v>
      </c>
      <c r="AC107" s="72">
        <v>124.229</v>
      </c>
      <c r="AD107" s="72">
        <v>7.419</v>
      </c>
      <c r="AE107" s="72">
        <v>0.066</v>
      </c>
      <c r="AF107" s="76">
        <v>2097.067</v>
      </c>
      <c r="AG107" s="76">
        <v>111.495</v>
      </c>
      <c r="AH107" s="76">
        <v>41.772</v>
      </c>
      <c r="AI107" s="76">
        <v>7.617</v>
      </c>
      <c r="AJ107" s="76">
        <v>1978.021</v>
      </c>
      <c r="AK107" s="76">
        <v>109.508</v>
      </c>
      <c r="AL107" s="76">
        <v>2758.275</v>
      </c>
      <c r="AM107" s="76">
        <v>316.255</v>
      </c>
      <c r="AN107" s="76">
        <v>0.675</v>
      </c>
      <c r="AO107" s="76">
        <v>0.123</v>
      </c>
      <c r="AP107" s="76">
        <v>0.999</v>
      </c>
      <c r="AQ107" s="48"/>
      <c r="AR107" s="53">
        <f>G107/'Table seawater composition'!C$7</f>
        <v>0.005478150796</v>
      </c>
      <c r="AS107" s="53">
        <f>H107/'Table seawater composition'!C$6</f>
        <v>0.00008675549962</v>
      </c>
      <c r="AT107" s="53">
        <f>I107*1000/'Table seawater composition'!$C$4</f>
        <v>0.001291250655</v>
      </c>
      <c r="AU107" s="53">
        <f>J107/'Table seawater composition'!C$10</f>
        <v>4.222230053</v>
      </c>
      <c r="AV107" s="53">
        <f>K107*1000/'Table seawater composition'!$C$3</f>
        <v>0.1367946218</v>
      </c>
      <c r="AW107" s="53">
        <f>L107/'Table seawater composition'!C$8</f>
        <v>0.09005514532</v>
      </c>
      <c r="AX107" s="53">
        <f>M107/'Table seawater composition'!$C$5</f>
        <v>0.1481012872</v>
      </c>
      <c r="AY107" s="53">
        <f>N107/('Table seawater composition'!C$9*1000)</f>
        <v>0.009896875342</v>
      </c>
      <c r="AZ107" s="48"/>
      <c r="BA107" s="48"/>
      <c r="BB107" s="48"/>
      <c r="BC107" s="48"/>
      <c r="BD107" s="48"/>
      <c r="BE107" s="48"/>
      <c r="BF107" s="48"/>
      <c r="BG107" s="48"/>
    </row>
    <row r="108" ht="15.75" customHeight="1">
      <c r="A108" s="71" t="s">
        <v>293</v>
      </c>
      <c r="B108" s="71" t="s">
        <v>121</v>
      </c>
      <c r="C108" s="72">
        <v>0.9</v>
      </c>
      <c r="D108" s="72" t="s">
        <v>291</v>
      </c>
      <c r="E108" s="72">
        <v>2850.0</v>
      </c>
      <c r="F108" s="73" t="s">
        <v>96</v>
      </c>
      <c r="G108" s="74">
        <v>11.7156187</v>
      </c>
      <c r="H108" s="74">
        <v>3.5870203</v>
      </c>
      <c r="I108" s="74">
        <v>2.33594432</v>
      </c>
      <c r="J108" s="74">
        <v>19.8400689</v>
      </c>
      <c r="K108" s="74">
        <v>1.36728339</v>
      </c>
      <c r="L108" s="74">
        <v>0.01255525</v>
      </c>
      <c r="M108" s="74">
        <v>2.82734857</v>
      </c>
      <c r="N108" s="74">
        <v>4.81371938</v>
      </c>
      <c r="O108" s="75"/>
      <c r="P108" s="72"/>
      <c r="Q108" s="72"/>
      <c r="R108" s="72"/>
      <c r="S108" s="72"/>
      <c r="T108" s="72"/>
      <c r="U108" s="72"/>
      <c r="V108" s="72">
        <v>2856.004</v>
      </c>
      <c r="W108" s="72">
        <v>53.733</v>
      </c>
      <c r="X108" s="72">
        <v>31.657</v>
      </c>
      <c r="Y108" s="72">
        <v>0.11</v>
      </c>
      <c r="Z108" s="72">
        <v>24.86</v>
      </c>
      <c r="AA108" s="72">
        <v>0.134</v>
      </c>
      <c r="AB108" s="72">
        <v>2079.157</v>
      </c>
      <c r="AC108" s="72">
        <v>124.229</v>
      </c>
      <c r="AD108" s="72">
        <v>7.419</v>
      </c>
      <c r="AE108" s="72">
        <v>0.066</v>
      </c>
      <c r="AF108" s="76">
        <v>2097.067</v>
      </c>
      <c r="AG108" s="76">
        <v>111.495</v>
      </c>
      <c r="AH108" s="76">
        <v>41.772</v>
      </c>
      <c r="AI108" s="76">
        <v>7.617</v>
      </c>
      <c r="AJ108" s="76">
        <v>1978.021</v>
      </c>
      <c r="AK108" s="76">
        <v>109.508</v>
      </c>
      <c r="AL108" s="76">
        <v>2758.275</v>
      </c>
      <c r="AM108" s="76">
        <v>316.255</v>
      </c>
      <c r="AN108" s="76">
        <v>0.675</v>
      </c>
      <c r="AO108" s="76">
        <v>0.123</v>
      </c>
      <c r="AP108" s="76">
        <v>0.999</v>
      </c>
      <c r="AQ108" s="48"/>
      <c r="AR108" s="53">
        <f>G108/'Table seawater composition'!C$7</f>
        <v>0.004645536836</v>
      </c>
      <c r="AS108" s="53">
        <f>H108/'Table seawater composition'!C$6</f>
        <v>0.00008855456366</v>
      </c>
      <c r="AT108" s="53">
        <f>I108*1000/'Table seawater composition'!$C$4</f>
        <v>0.0004552210278</v>
      </c>
      <c r="AU108" s="53">
        <f>J108/'Table seawater composition'!C$10</f>
        <v>37.73287178</v>
      </c>
      <c r="AV108" s="53">
        <f>K108*1000/'Table seawater composition'!$C$3</f>
        <v>0.1577752856</v>
      </c>
      <c r="AW108" s="53">
        <f>L108/'Table seawater composition'!C$8</f>
        <v>0.2079716411</v>
      </c>
      <c r="AX108" s="53">
        <f>M108/'Table seawater composition'!$C$5</f>
        <v>0.266393301</v>
      </c>
      <c r="AY108" s="53">
        <f>N108/('Table seawater composition'!C$9*1000)</f>
        <v>0.003689320749</v>
      </c>
      <c r="AZ108" s="48"/>
      <c r="BA108" s="48"/>
      <c r="BB108" s="48"/>
      <c r="BC108" s="48"/>
      <c r="BD108" s="48"/>
      <c r="BE108" s="48"/>
      <c r="BF108" s="48"/>
      <c r="BG108" s="48"/>
    </row>
    <row r="109" ht="15.75" customHeight="1">
      <c r="A109" s="71" t="s">
        <v>293</v>
      </c>
      <c r="B109" s="71" t="s">
        <v>121</v>
      </c>
      <c r="C109" s="72">
        <v>1.2</v>
      </c>
      <c r="D109" s="72" t="s">
        <v>291</v>
      </c>
      <c r="E109" s="72">
        <v>2850.0</v>
      </c>
      <c r="F109" s="73" t="s">
        <v>65</v>
      </c>
      <c r="G109" s="74"/>
      <c r="H109" s="56"/>
      <c r="I109" s="74">
        <v>3.37391924</v>
      </c>
      <c r="J109" s="74">
        <v>6.57660197</v>
      </c>
      <c r="K109" s="74">
        <v>1.06614141</v>
      </c>
      <c r="L109" s="74"/>
      <c r="M109" s="74">
        <v>1.50872907</v>
      </c>
      <c r="N109" s="74"/>
      <c r="O109" s="75">
        <v>17.4889486</v>
      </c>
      <c r="P109" s="72"/>
      <c r="Q109" s="72"/>
      <c r="R109" s="72"/>
      <c r="S109" s="72"/>
      <c r="T109" s="72"/>
      <c r="U109" s="72"/>
      <c r="V109" s="72">
        <v>2856.004</v>
      </c>
      <c r="W109" s="72">
        <v>53.733</v>
      </c>
      <c r="X109" s="72">
        <v>31.657</v>
      </c>
      <c r="Y109" s="72">
        <v>0.11</v>
      </c>
      <c r="Z109" s="72">
        <v>24.86</v>
      </c>
      <c r="AA109" s="72">
        <v>0.134</v>
      </c>
      <c r="AB109" s="72">
        <v>2079.157</v>
      </c>
      <c r="AC109" s="72">
        <v>124.229</v>
      </c>
      <c r="AD109" s="72">
        <v>7.419</v>
      </c>
      <c r="AE109" s="72">
        <v>0.066</v>
      </c>
      <c r="AF109" s="76">
        <v>2097.067</v>
      </c>
      <c r="AG109" s="76">
        <v>111.495</v>
      </c>
      <c r="AH109" s="76">
        <v>41.772</v>
      </c>
      <c r="AI109" s="76">
        <v>7.617</v>
      </c>
      <c r="AJ109" s="76">
        <v>1978.021</v>
      </c>
      <c r="AK109" s="76">
        <v>109.508</v>
      </c>
      <c r="AL109" s="76">
        <v>2758.275</v>
      </c>
      <c r="AM109" s="76">
        <v>316.255</v>
      </c>
      <c r="AN109" s="76">
        <v>0.675</v>
      </c>
      <c r="AO109" s="76">
        <v>0.123</v>
      </c>
      <c r="AP109" s="76">
        <v>0.999</v>
      </c>
      <c r="AQ109" s="48"/>
      <c r="AR109" s="53">
        <f>G109/'Table seawater composition'!C$7</f>
        <v>0</v>
      </c>
      <c r="AS109" s="53">
        <f>H109/'Table seawater composition'!C$6</f>
        <v>0</v>
      </c>
      <c r="AT109" s="53">
        <f>I109*1000/'Table seawater composition'!$C$4</f>
        <v>0.0006574981138</v>
      </c>
      <c r="AU109" s="53">
        <f>J109/'Table seawater composition'!C$10</f>
        <v>12.50772264</v>
      </c>
      <c r="AV109" s="53">
        <f>K109*1000/'Table seawater composition'!$C$3</f>
        <v>0.1230255312</v>
      </c>
      <c r="AW109" s="53">
        <f>L109/'Table seawater composition'!C$8</f>
        <v>0</v>
      </c>
      <c r="AX109" s="53">
        <f>M109/'Table seawater composition'!$C$5</f>
        <v>0.1421527298</v>
      </c>
      <c r="AY109" s="53">
        <f>N109/('Table seawater composition'!C$9*1000)</f>
        <v>0</v>
      </c>
      <c r="AZ109" s="48"/>
      <c r="BA109" s="48"/>
      <c r="BB109" s="48"/>
      <c r="BC109" s="48"/>
      <c r="BD109" s="48"/>
      <c r="BE109" s="48"/>
      <c r="BF109" s="48"/>
      <c r="BG109" s="48"/>
    </row>
    <row r="110" ht="15.75" customHeight="1">
      <c r="A110" s="71" t="s">
        <v>293</v>
      </c>
      <c r="B110" s="71" t="s">
        <v>121</v>
      </c>
      <c r="C110" s="72">
        <v>0.0</v>
      </c>
      <c r="D110" s="72" t="s">
        <v>291</v>
      </c>
      <c r="E110" s="72">
        <v>2850.0</v>
      </c>
      <c r="F110" s="73" t="s">
        <v>65</v>
      </c>
      <c r="G110" s="74"/>
      <c r="H110" s="56"/>
      <c r="I110" s="74">
        <v>6.55534054</v>
      </c>
      <c r="J110" s="74">
        <v>1.68601238</v>
      </c>
      <c r="K110" s="74">
        <v>1.14143849</v>
      </c>
      <c r="L110" s="74"/>
      <c r="M110" s="74">
        <v>1.35331885</v>
      </c>
      <c r="N110" s="74"/>
      <c r="O110" s="75">
        <v>15.5090762</v>
      </c>
      <c r="P110" s="72"/>
      <c r="Q110" s="72"/>
      <c r="R110" s="72"/>
      <c r="S110" s="72"/>
      <c r="T110" s="72"/>
      <c r="U110" s="72"/>
      <c r="V110" s="72">
        <v>2856.004</v>
      </c>
      <c r="W110" s="72">
        <v>53.733</v>
      </c>
      <c r="X110" s="72">
        <v>31.657</v>
      </c>
      <c r="Y110" s="72">
        <v>0.11</v>
      </c>
      <c r="Z110" s="72">
        <v>24.86</v>
      </c>
      <c r="AA110" s="72">
        <v>0.134</v>
      </c>
      <c r="AB110" s="72">
        <v>2079.157</v>
      </c>
      <c r="AC110" s="72">
        <v>124.229</v>
      </c>
      <c r="AD110" s="72">
        <v>7.419</v>
      </c>
      <c r="AE110" s="72">
        <v>0.066</v>
      </c>
      <c r="AF110" s="76">
        <v>2097.067</v>
      </c>
      <c r="AG110" s="76">
        <v>111.495</v>
      </c>
      <c r="AH110" s="76">
        <v>41.772</v>
      </c>
      <c r="AI110" s="76">
        <v>7.617</v>
      </c>
      <c r="AJ110" s="76">
        <v>1978.021</v>
      </c>
      <c r="AK110" s="76">
        <v>109.508</v>
      </c>
      <c r="AL110" s="76">
        <v>2758.275</v>
      </c>
      <c r="AM110" s="76">
        <v>316.255</v>
      </c>
      <c r="AN110" s="76">
        <v>0.675</v>
      </c>
      <c r="AO110" s="76">
        <v>0.123</v>
      </c>
      <c r="AP110" s="76">
        <v>0.999</v>
      </c>
      <c r="AQ110" s="48"/>
      <c r="AR110" s="53">
        <f>G110/'Table seawater composition'!C$7</f>
        <v>0</v>
      </c>
      <c r="AS110" s="53">
        <f>H110/'Table seawater composition'!C$6</f>
        <v>0</v>
      </c>
      <c r="AT110" s="53">
        <f>I110*1000/'Table seawater composition'!$C$4</f>
        <v>0.001277482872</v>
      </c>
      <c r="AU110" s="53">
        <f>J110/'Table seawater composition'!C$10</f>
        <v>3.206545767</v>
      </c>
      <c r="AV110" s="53">
        <f>K110*1000/'Table seawater composition'!$C$3</f>
        <v>0.1317143067</v>
      </c>
      <c r="AW110" s="53">
        <f>L110/'Table seawater composition'!C$8</f>
        <v>0</v>
      </c>
      <c r="AX110" s="53">
        <f>M110/'Table seawater composition'!$C$5</f>
        <v>0.1275099504</v>
      </c>
      <c r="AY110" s="53">
        <f>N110/('Table seawater composition'!C$9*1000)</f>
        <v>0</v>
      </c>
      <c r="AZ110" s="48"/>
      <c r="BA110" s="48"/>
      <c r="BB110" s="48"/>
      <c r="BC110" s="48"/>
      <c r="BD110" s="48"/>
      <c r="BE110" s="48"/>
      <c r="BF110" s="48"/>
      <c r="BG110" s="48"/>
    </row>
    <row r="111" ht="15.75" customHeight="1">
      <c r="A111" s="71" t="s">
        <v>293</v>
      </c>
      <c r="B111" s="71" t="s">
        <v>121</v>
      </c>
      <c r="C111" s="72">
        <v>0.9</v>
      </c>
      <c r="D111" s="72" t="s">
        <v>291</v>
      </c>
      <c r="E111" s="72">
        <v>2850.0</v>
      </c>
      <c r="F111" s="73" t="s">
        <v>65</v>
      </c>
      <c r="G111" s="74"/>
      <c r="H111" s="56"/>
      <c r="I111" s="74">
        <v>2.29715188</v>
      </c>
      <c r="J111" s="74">
        <v>5.02032582</v>
      </c>
      <c r="K111" s="74">
        <v>1.34692825</v>
      </c>
      <c r="L111" s="74"/>
      <c r="M111" s="74">
        <v>2.71780561</v>
      </c>
      <c r="N111" s="74"/>
      <c r="O111" s="75">
        <v>17.316753</v>
      </c>
      <c r="P111" s="72"/>
      <c r="Q111" s="72"/>
      <c r="R111" s="72"/>
      <c r="S111" s="72"/>
      <c r="T111" s="72"/>
      <c r="U111" s="72"/>
      <c r="V111" s="72">
        <v>2856.004</v>
      </c>
      <c r="W111" s="72">
        <v>53.733</v>
      </c>
      <c r="X111" s="72">
        <v>31.657</v>
      </c>
      <c r="Y111" s="72">
        <v>0.11</v>
      </c>
      <c r="Z111" s="72">
        <v>24.86</v>
      </c>
      <c r="AA111" s="72">
        <v>0.134</v>
      </c>
      <c r="AB111" s="72">
        <v>2079.157</v>
      </c>
      <c r="AC111" s="72">
        <v>124.229</v>
      </c>
      <c r="AD111" s="72">
        <v>7.419</v>
      </c>
      <c r="AE111" s="72">
        <v>0.066</v>
      </c>
      <c r="AF111" s="76">
        <v>2097.067</v>
      </c>
      <c r="AG111" s="76">
        <v>111.495</v>
      </c>
      <c r="AH111" s="76">
        <v>41.772</v>
      </c>
      <c r="AI111" s="76">
        <v>7.617</v>
      </c>
      <c r="AJ111" s="76">
        <v>1978.021</v>
      </c>
      <c r="AK111" s="76">
        <v>109.508</v>
      </c>
      <c r="AL111" s="76">
        <v>2758.275</v>
      </c>
      <c r="AM111" s="76">
        <v>316.255</v>
      </c>
      <c r="AN111" s="76">
        <v>0.675</v>
      </c>
      <c r="AO111" s="76">
        <v>0.123</v>
      </c>
      <c r="AP111" s="76">
        <v>0.999</v>
      </c>
      <c r="AQ111" s="48"/>
      <c r="AR111" s="53">
        <f>G111/'Table seawater composition'!C$7</f>
        <v>0</v>
      </c>
      <c r="AS111" s="53">
        <f>H111/'Table seawater composition'!C$6</f>
        <v>0</v>
      </c>
      <c r="AT111" s="53">
        <f>I111*1000/'Table seawater composition'!$C$4</f>
        <v>0.0004476612867</v>
      </c>
      <c r="AU111" s="53">
        <f>J111/'Table seawater composition'!C$10</f>
        <v>9.547915958</v>
      </c>
      <c r="AV111" s="53">
        <f>K111*1000/'Table seawater composition'!$C$3</f>
        <v>0.1554264396</v>
      </c>
      <c r="AW111" s="53">
        <f>L111/'Table seawater composition'!C$8</f>
        <v>0</v>
      </c>
      <c r="AX111" s="53">
        <f>M111/'Table seawater composition'!$C$5</f>
        <v>0.2560721433</v>
      </c>
      <c r="AY111" s="53">
        <f>N111/('Table seawater composition'!C$9*1000)</f>
        <v>0</v>
      </c>
      <c r="AZ111" s="48"/>
      <c r="BA111" s="48"/>
      <c r="BB111" s="48"/>
      <c r="BC111" s="48"/>
      <c r="BD111" s="48"/>
      <c r="BE111" s="48"/>
      <c r="BF111" s="48"/>
      <c r="BG111" s="48"/>
    </row>
    <row r="112" ht="15.75" customHeight="1">
      <c r="A112" s="71"/>
      <c r="B112" s="71"/>
      <c r="C112" s="71"/>
      <c r="D112" s="71"/>
      <c r="E112" s="71"/>
      <c r="F112" s="73"/>
      <c r="G112" s="74"/>
      <c r="H112" s="56"/>
      <c r="I112" s="74"/>
      <c r="J112" s="74"/>
      <c r="K112" s="74"/>
      <c r="L112" s="74"/>
      <c r="M112" s="74"/>
      <c r="N112" s="74"/>
      <c r="O112" s="75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48"/>
      <c r="AR112" s="53"/>
      <c r="AS112" s="48"/>
      <c r="AT112" s="48"/>
      <c r="AU112" s="53"/>
      <c r="AV112" s="48"/>
      <c r="AW112" s="48"/>
      <c r="AX112" s="53"/>
      <c r="AY112" s="48"/>
      <c r="AZ112" s="48"/>
      <c r="BA112" s="48"/>
      <c r="BB112" s="48"/>
      <c r="BC112" s="48"/>
      <c r="BD112" s="48"/>
      <c r="BE112" s="48"/>
      <c r="BF112" s="48"/>
      <c r="BG112" s="48"/>
    </row>
    <row r="113" ht="15.75" customHeight="1">
      <c r="A113" s="53" t="s">
        <v>294</v>
      </c>
      <c r="B113" s="53" t="s">
        <v>97</v>
      </c>
      <c r="C113" s="54">
        <v>4.5</v>
      </c>
      <c r="D113" s="72" t="s">
        <v>291</v>
      </c>
      <c r="E113" s="54">
        <v>400.0</v>
      </c>
      <c r="F113" s="55" t="s">
        <v>96</v>
      </c>
      <c r="G113" s="56">
        <v>5.46075646</v>
      </c>
      <c r="H113" s="56">
        <v>12.0375374</v>
      </c>
      <c r="I113" s="56">
        <v>0.82033477</v>
      </c>
      <c r="J113" s="56">
        <v>2.95680759</v>
      </c>
      <c r="K113" s="56">
        <v>2.25261022</v>
      </c>
      <c r="L113" s="56">
        <v>0.02115006</v>
      </c>
      <c r="M113" s="56">
        <v>1.38556737</v>
      </c>
      <c r="N113" s="56">
        <v>60.7698807</v>
      </c>
      <c r="O113" s="57"/>
      <c r="P113" s="54"/>
      <c r="Q113" s="54"/>
      <c r="R113" s="54"/>
      <c r="S113" s="54"/>
      <c r="T113" s="54"/>
      <c r="U113" s="54"/>
      <c r="V113" s="54">
        <v>409.254</v>
      </c>
      <c r="W113" s="54">
        <v>5.656</v>
      </c>
      <c r="X113" s="54">
        <v>31.839</v>
      </c>
      <c r="Y113" s="54">
        <v>0.088</v>
      </c>
      <c r="Z113" s="54">
        <v>25.12</v>
      </c>
      <c r="AA113" s="54">
        <v>0.11</v>
      </c>
      <c r="AB113" s="54">
        <v>1770.141</v>
      </c>
      <c r="AC113" s="54">
        <v>107.547</v>
      </c>
      <c r="AD113" s="54">
        <v>8.091</v>
      </c>
      <c r="AE113" s="54">
        <v>0.03</v>
      </c>
      <c r="AF113" s="58">
        <v>1568.406</v>
      </c>
      <c r="AG113" s="58">
        <v>100.949</v>
      </c>
      <c r="AH113" s="58">
        <v>140.826</v>
      </c>
      <c r="AI113" s="58">
        <v>11.554</v>
      </c>
      <c r="AJ113" s="58">
        <v>1415.901</v>
      </c>
      <c r="AK113" s="58">
        <v>92.923</v>
      </c>
      <c r="AL113" s="58">
        <v>420.093</v>
      </c>
      <c r="AM113" s="58">
        <v>45.529</v>
      </c>
      <c r="AN113" s="58">
        <v>2.277</v>
      </c>
      <c r="AO113" s="58">
        <v>0.187</v>
      </c>
      <c r="AP113" s="58">
        <v>3.371</v>
      </c>
      <c r="AQ113" s="48"/>
      <c r="AR113" s="53">
        <f>G113/'Table seawater composition'!C$7</f>
        <v>0.002165326982</v>
      </c>
      <c r="AS113" s="53">
        <f>H113/'Table seawater composition'!C$6</f>
        <v>0.0002971767046</v>
      </c>
      <c r="AT113" s="53">
        <f>I113*1000/'Table seawater composition'!$C$4</f>
        <v>0.0001598641003</v>
      </c>
      <c r="AU113" s="53">
        <f>J113/'Table seawater composition'!C$10</f>
        <v>5.623409991</v>
      </c>
      <c r="AV113" s="53">
        <f>K113*1000/'Table seawater composition'!$C$3</f>
        <v>0.2599360333</v>
      </c>
      <c r="AW113" s="53">
        <f>L113/'Table seawater composition'!C$8</f>
        <v>0.35034051</v>
      </c>
      <c r="AX113" s="53">
        <f>M113/'Table seawater composition'!$C$5</f>
        <v>0.1305484118</v>
      </c>
      <c r="AY113" s="53">
        <f>N113/('Table seawater composition'!C$9*1000)</f>
        <v>0.04657512498</v>
      </c>
      <c r="AZ113" s="48"/>
      <c r="BA113" s="48"/>
      <c r="BB113" s="48"/>
      <c r="BC113" s="48"/>
      <c r="BD113" s="48"/>
      <c r="BE113" s="48"/>
      <c r="BF113" s="48"/>
      <c r="BG113" s="48"/>
    </row>
    <row r="114" ht="15.75" customHeight="1">
      <c r="A114" s="53" t="s">
        <v>294</v>
      </c>
      <c r="B114" s="53" t="s">
        <v>98</v>
      </c>
      <c r="C114" s="54">
        <v>3.7</v>
      </c>
      <c r="D114" s="72" t="s">
        <v>291</v>
      </c>
      <c r="E114" s="54">
        <v>400.0</v>
      </c>
      <c r="F114" s="55" t="s">
        <v>96</v>
      </c>
      <c r="G114" s="56">
        <v>6.28528669</v>
      </c>
      <c r="H114" s="56">
        <v>15.8114182</v>
      </c>
      <c r="I114" s="56">
        <v>1.46568808</v>
      </c>
      <c r="J114" s="56">
        <v>1.10590218</v>
      </c>
      <c r="K114" s="56">
        <v>1.86407484</v>
      </c>
      <c r="L114" s="56">
        <v>0.06893943</v>
      </c>
      <c r="M114" s="56">
        <v>1.9008261</v>
      </c>
      <c r="N114" s="56">
        <v>67.9478737</v>
      </c>
      <c r="O114" s="57"/>
      <c r="P114" s="54"/>
      <c r="Q114" s="54"/>
      <c r="R114" s="54"/>
      <c r="S114" s="54"/>
      <c r="T114" s="54"/>
      <c r="U114" s="54"/>
      <c r="V114" s="54">
        <v>409.254</v>
      </c>
      <c r="W114" s="54">
        <v>5.656</v>
      </c>
      <c r="X114" s="54">
        <v>31.839</v>
      </c>
      <c r="Y114" s="54">
        <v>0.088</v>
      </c>
      <c r="Z114" s="54">
        <v>25.12</v>
      </c>
      <c r="AA114" s="54">
        <v>0.11</v>
      </c>
      <c r="AB114" s="54">
        <v>1770.141</v>
      </c>
      <c r="AC114" s="54">
        <v>107.547</v>
      </c>
      <c r="AD114" s="54">
        <v>8.091</v>
      </c>
      <c r="AE114" s="54">
        <v>0.03</v>
      </c>
      <c r="AF114" s="58">
        <v>1568.406</v>
      </c>
      <c r="AG114" s="58">
        <v>100.949</v>
      </c>
      <c r="AH114" s="58">
        <v>140.826</v>
      </c>
      <c r="AI114" s="58">
        <v>11.554</v>
      </c>
      <c r="AJ114" s="58">
        <v>1415.901</v>
      </c>
      <c r="AK114" s="58">
        <v>92.923</v>
      </c>
      <c r="AL114" s="58">
        <v>420.093</v>
      </c>
      <c r="AM114" s="58">
        <v>45.529</v>
      </c>
      <c r="AN114" s="58">
        <v>2.277</v>
      </c>
      <c r="AO114" s="58">
        <v>0.187</v>
      </c>
      <c r="AP114" s="58">
        <v>3.371</v>
      </c>
      <c r="AQ114" s="48"/>
      <c r="AR114" s="53">
        <f>G114/'Table seawater composition'!C$7</f>
        <v>0.002492273911</v>
      </c>
      <c r="AS114" s="53">
        <f>H114/'Table seawater composition'!C$6</f>
        <v>0.0003903443868</v>
      </c>
      <c r="AT114" s="53">
        <f>I114*1000/'Table seawater composition'!$C$4</f>
        <v>0.0002856283981</v>
      </c>
      <c r="AU114" s="53">
        <f>J114/'Table seawater composition'!C$10</f>
        <v>2.103262109</v>
      </c>
      <c r="AV114" s="53">
        <f>K114*1000/'Table seawater composition'!$C$3</f>
        <v>0.2151016697</v>
      </c>
      <c r="AW114" s="53">
        <f>L114/'Table seawater composition'!C$8</f>
        <v>1.1419483</v>
      </c>
      <c r="AX114" s="53">
        <f>M114/'Table seawater composition'!$C$5</f>
        <v>0.1790961839</v>
      </c>
      <c r="AY114" s="53">
        <f>N114/('Table seawater composition'!C$9*1000)</f>
        <v>0.05207646738</v>
      </c>
      <c r="AZ114" s="48"/>
      <c r="BA114" s="48"/>
      <c r="BB114" s="48"/>
      <c r="BC114" s="48"/>
      <c r="BD114" s="48"/>
      <c r="BE114" s="48"/>
      <c r="BF114" s="48"/>
      <c r="BG114" s="48"/>
    </row>
    <row r="115" ht="15.75" customHeight="1">
      <c r="A115" s="53" t="s">
        <v>294</v>
      </c>
      <c r="B115" s="53" t="s">
        <v>124</v>
      </c>
      <c r="C115" s="54">
        <v>1.5</v>
      </c>
      <c r="D115" s="72" t="s">
        <v>291</v>
      </c>
      <c r="E115" s="54">
        <v>400.0</v>
      </c>
      <c r="F115" s="55" t="s">
        <v>96</v>
      </c>
      <c r="G115" s="56">
        <v>5.20579988</v>
      </c>
      <c r="H115" s="56">
        <v>17.5125029</v>
      </c>
      <c r="I115" s="56">
        <v>0.85390797</v>
      </c>
      <c r="J115" s="56">
        <v>5.6560755</v>
      </c>
      <c r="K115" s="56">
        <v>2.2703949</v>
      </c>
      <c r="L115" s="56">
        <v>0.44060659</v>
      </c>
      <c r="M115" s="56">
        <v>1.28536157</v>
      </c>
      <c r="N115" s="56">
        <v>64.6873964</v>
      </c>
      <c r="O115" s="57"/>
      <c r="P115" s="54"/>
      <c r="Q115" s="54"/>
      <c r="R115" s="54"/>
      <c r="S115" s="54"/>
      <c r="T115" s="54"/>
      <c r="U115" s="54"/>
      <c r="V115" s="54">
        <v>409.254</v>
      </c>
      <c r="W115" s="54">
        <v>5.656</v>
      </c>
      <c r="X115" s="54">
        <v>31.839</v>
      </c>
      <c r="Y115" s="54">
        <v>0.088</v>
      </c>
      <c r="Z115" s="54">
        <v>25.12</v>
      </c>
      <c r="AA115" s="54">
        <v>0.11</v>
      </c>
      <c r="AB115" s="54">
        <v>1770.141</v>
      </c>
      <c r="AC115" s="54">
        <v>107.547</v>
      </c>
      <c r="AD115" s="54">
        <v>8.091</v>
      </c>
      <c r="AE115" s="54">
        <v>0.03</v>
      </c>
      <c r="AF115" s="58">
        <v>1568.406</v>
      </c>
      <c r="AG115" s="58">
        <v>100.949</v>
      </c>
      <c r="AH115" s="58">
        <v>140.826</v>
      </c>
      <c r="AI115" s="58">
        <v>11.554</v>
      </c>
      <c r="AJ115" s="58">
        <v>1415.901</v>
      </c>
      <c r="AK115" s="58">
        <v>92.923</v>
      </c>
      <c r="AL115" s="58">
        <v>420.093</v>
      </c>
      <c r="AM115" s="58">
        <v>45.529</v>
      </c>
      <c r="AN115" s="58">
        <v>2.277</v>
      </c>
      <c r="AO115" s="58">
        <v>0.187</v>
      </c>
      <c r="AP115" s="58">
        <v>3.371</v>
      </c>
      <c r="AQ115" s="48"/>
      <c r="AR115" s="53">
        <f>G115/'Table seawater composition'!C$7</f>
        <v>0.0020642303</v>
      </c>
      <c r="AS115" s="53">
        <f>H115/'Table seawater composition'!C$6</f>
        <v>0.0004323399153</v>
      </c>
      <c r="AT115" s="53">
        <f>I115*1000/'Table seawater composition'!$C$4</f>
        <v>0.0001664067334</v>
      </c>
      <c r="AU115" s="53">
        <f>J115/'Table seawater composition'!C$10</f>
        <v>10.75701766</v>
      </c>
      <c r="AV115" s="53">
        <f>K115*1000/'Table seawater composition'!$C$3</f>
        <v>0.2619882654</v>
      </c>
      <c r="AW115" s="53">
        <f>L115/'Table seawater composition'!C$8</f>
        <v>7.298434967</v>
      </c>
      <c r="AX115" s="53">
        <f>M115/'Table seawater composition'!$C$5</f>
        <v>0.121107003</v>
      </c>
      <c r="AY115" s="53">
        <f>N115/('Table seawater composition'!C$9*1000)</f>
        <v>0.04957757918</v>
      </c>
      <c r="AZ115" s="48"/>
      <c r="BA115" s="48"/>
      <c r="BB115" s="48"/>
      <c r="BC115" s="48"/>
      <c r="BD115" s="48"/>
      <c r="BE115" s="48"/>
      <c r="BF115" s="48"/>
      <c r="BG115" s="48"/>
    </row>
    <row r="116" ht="15.75" customHeight="1">
      <c r="A116" s="53" t="s">
        <v>294</v>
      </c>
      <c r="B116" s="53" t="s">
        <v>97</v>
      </c>
      <c r="C116" s="54">
        <v>4.5</v>
      </c>
      <c r="D116" s="72" t="s">
        <v>291</v>
      </c>
      <c r="E116" s="54">
        <v>400.0</v>
      </c>
      <c r="F116" s="55" t="s">
        <v>65</v>
      </c>
      <c r="G116" s="56"/>
      <c r="H116" s="56"/>
      <c r="I116" s="56">
        <v>0.80271413</v>
      </c>
      <c r="J116" s="56">
        <v>0.00267727</v>
      </c>
      <c r="K116" s="56">
        <v>2.26007724</v>
      </c>
      <c r="L116" s="56"/>
      <c r="M116" s="56">
        <v>1.53778028</v>
      </c>
      <c r="N116" s="56"/>
      <c r="O116" s="57">
        <v>22.9198048</v>
      </c>
      <c r="P116" s="54"/>
      <c r="Q116" s="54"/>
      <c r="R116" s="54"/>
      <c r="S116" s="54"/>
      <c r="T116" s="54"/>
      <c r="U116" s="54"/>
      <c r="V116" s="54">
        <v>409.254</v>
      </c>
      <c r="W116" s="54">
        <v>5.656</v>
      </c>
      <c r="X116" s="54">
        <v>31.839</v>
      </c>
      <c r="Y116" s="54">
        <v>0.088</v>
      </c>
      <c r="Z116" s="54">
        <v>25.12</v>
      </c>
      <c r="AA116" s="54">
        <v>0.11</v>
      </c>
      <c r="AB116" s="54">
        <v>1770.141</v>
      </c>
      <c r="AC116" s="54">
        <v>107.547</v>
      </c>
      <c r="AD116" s="54">
        <v>8.091</v>
      </c>
      <c r="AE116" s="54">
        <v>0.03</v>
      </c>
      <c r="AF116" s="58">
        <v>1568.406</v>
      </c>
      <c r="AG116" s="58">
        <v>100.949</v>
      </c>
      <c r="AH116" s="58">
        <v>140.826</v>
      </c>
      <c r="AI116" s="58">
        <v>11.554</v>
      </c>
      <c r="AJ116" s="58">
        <v>1415.901</v>
      </c>
      <c r="AK116" s="58">
        <v>92.923</v>
      </c>
      <c r="AL116" s="58">
        <v>420.093</v>
      </c>
      <c r="AM116" s="58">
        <v>45.529</v>
      </c>
      <c r="AN116" s="58">
        <v>2.277</v>
      </c>
      <c r="AO116" s="58">
        <v>0.187</v>
      </c>
      <c r="AP116" s="58">
        <v>3.371</v>
      </c>
      <c r="AQ116" s="48"/>
      <c r="AR116" s="53">
        <f>G116/'Table seawater composition'!C$7</f>
        <v>0</v>
      </c>
      <c r="AS116" s="53">
        <f>H116/'Table seawater composition'!C$6</f>
        <v>0</v>
      </c>
      <c r="AT116" s="53">
        <f>I116*1000/'Table seawater composition'!$C$4</f>
        <v>0.0001564302489</v>
      </c>
      <c r="AU116" s="53">
        <f>J116/'Table seawater composition'!C$10</f>
        <v>0.005091770907</v>
      </c>
      <c r="AV116" s="53">
        <f>K116*1000/'Table seawater composition'!$C$3</f>
        <v>0.260797677</v>
      </c>
      <c r="AW116" s="53">
        <f>L116/'Table seawater composition'!C$8</f>
        <v>0</v>
      </c>
      <c r="AX116" s="53">
        <f>M116/'Table seawater composition'!$C$5</f>
        <v>0.1448899401</v>
      </c>
      <c r="AY116" s="53">
        <f>N116/('Table seawater composition'!C$9*1000)</f>
        <v>0</v>
      </c>
      <c r="AZ116" s="48"/>
      <c r="BA116" s="48"/>
      <c r="BB116" s="48"/>
      <c r="BC116" s="48"/>
      <c r="BD116" s="48"/>
      <c r="BE116" s="48"/>
      <c r="BF116" s="48"/>
      <c r="BG116" s="48"/>
    </row>
    <row r="117" ht="15.75" customHeight="1">
      <c r="A117" s="53" t="s">
        <v>294</v>
      </c>
      <c r="B117" s="53" t="s">
        <v>98</v>
      </c>
      <c r="C117" s="54">
        <v>3.7</v>
      </c>
      <c r="D117" s="72" t="s">
        <v>291</v>
      </c>
      <c r="E117" s="54">
        <v>400.0</v>
      </c>
      <c r="F117" s="55" t="s">
        <v>65</v>
      </c>
      <c r="G117" s="56"/>
      <c r="H117" s="56"/>
      <c r="I117" s="56">
        <v>1.45693597</v>
      </c>
      <c r="J117" s="56">
        <v>0.00217334</v>
      </c>
      <c r="K117" s="56">
        <v>1.84115147</v>
      </c>
      <c r="L117" s="56"/>
      <c r="M117" s="56">
        <v>2.06708855</v>
      </c>
      <c r="N117" s="56"/>
      <c r="O117" s="57">
        <v>22.4916915</v>
      </c>
      <c r="P117" s="54"/>
      <c r="Q117" s="54"/>
      <c r="R117" s="54"/>
      <c r="S117" s="54"/>
      <c r="T117" s="54"/>
      <c r="U117" s="54"/>
      <c r="V117" s="54">
        <v>409.254</v>
      </c>
      <c r="W117" s="54">
        <v>5.656</v>
      </c>
      <c r="X117" s="54">
        <v>31.839</v>
      </c>
      <c r="Y117" s="54">
        <v>0.088</v>
      </c>
      <c r="Z117" s="54">
        <v>25.12</v>
      </c>
      <c r="AA117" s="54">
        <v>0.11</v>
      </c>
      <c r="AB117" s="54">
        <v>1770.141</v>
      </c>
      <c r="AC117" s="54">
        <v>107.547</v>
      </c>
      <c r="AD117" s="54">
        <v>8.091</v>
      </c>
      <c r="AE117" s="54">
        <v>0.03</v>
      </c>
      <c r="AF117" s="58">
        <v>1568.406</v>
      </c>
      <c r="AG117" s="58">
        <v>100.949</v>
      </c>
      <c r="AH117" s="58">
        <v>140.826</v>
      </c>
      <c r="AI117" s="58">
        <v>11.554</v>
      </c>
      <c r="AJ117" s="58">
        <v>1415.901</v>
      </c>
      <c r="AK117" s="58">
        <v>92.923</v>
      </c>
      <c r="AL117" s="58">
        <v>420.093</v>
      </c>
      <c r="AM117" s="58">
        <v>45.529</v>
      </c>
      <c r="AN117" s="58">
        <v>2.277</v>
      </c>
      <c r="AO117" s="58">
        <v>0.187</v>
      </c>
      <c r="AP117" s="58">
        <v>3.371</v>
      </c>
      <c r="AQ117" s="48"/>
      <c r="AR117" s="53">
        <f>G117/'Table seawater composition'!C$7</f>
        <v>0</v>
      </c>
      <c r="AS117" s="53">
        <f>H117/'Table seawater composition'!C$6</f>
        <v>0</v>
      </c>
      <c r="AT117" s="53">
        <f>I117*1000/'Table seawater composition'!$C$4</f>
        <v>0.0002839228162</v>
      </c>
      <c r="AU117" s="53">
        <f>J117/'Table seawater composition'!C$10</f>
        <v>0.004133370704</v>
      </c>
      <c r="AV117" s="53">
        <f>K117*1000/'Table seawater composition'!$C$3</f>
        <v>0.2124564674</v>
      </c>
      <c r="AW117" s="53">
        <f>L117/'Table seawater composition'!C$8</f>
        <v>0</v>
      </c>
      <c r="AX117" s="53">
        <f>M117/'Table seawater composition'!$C$5</f>
        <v>0.1947614625</v>
      </c>
      <c r="AY117" s="53">
        <f>N117/('Table seawater composition'!C$9*1000)</f>
        <v>0</v>
      </c>
      <c r="AZ117" s="48"/>
      <c r="BA117" s="48"/>
      <c r="BB117" s="48"/>
      <c r="BC117" s="48"/>
      <c r="BD117" s="48"/>
      <c r="BE117" s="48"/>
      <c r="BF117" s="48"/>
      <c r="BG117" s="48"/>
    </row>
    <row r="118" ht="15.75" customHeight="1">
      <c r="A118" s="53" t="s">
        <v>294</v>
      </c>
      <c r="B118" s="53" t="s">
        <v>124</v>
      </c>
      <c r="C118" s="54">
        <v>1.5</v>
      </c>
      <c r="D118" s="72" t="s">
        <v>291</v>
      </c>
      <c r="E118" s="54">
        <v>400.0</v>
      </c>
      <c r="F118" s="55" t="s">
        <v>65</v>
      </c>
      <c r="G118" s="56"/>
      <c r="H118" s="56"/>
      <c r="I118" s="56">
        <v>0.86684125</v>
      </c>
      <c r="J118" s="56">
        <v>0.04114715</v>
      </c>
      <c r="K118" s="56">
        <v>2.31293967</v>
      </c>
      <c r="L118" s="56"/>
      <c r="M118" s="56">
        <v>1.54403627</v>
      </c>
      <c r="N118" s="56"/>
      <c r="O118" s="57">
        <v>22.6266412</v>
      </c>
      <c r="P118" s="54"/>
      <c r="Q118" s="54"/>
      <c r="R118" s="54"/>
      <c r="S118" s="54"/>
      <c r="T118" s="54"/>
      <c r="U118" s="54"/>
      <c r="V118" s="54">
        <v>409.254</v>
      </c>
      <c r="W118" s="54">
        <v>5.656</v>
      </c>
      <c r="X118" s="54">
        <v>31.839</v>
      </c>
      <c r="Y118" s="54">
        <v>0.088</v>
      </c>
      <c r="Z118" s="54">
        <v>25.12</v>
      </c>
      <c r="AA118" s="54">
        <v>0.11</v>
      </c>
      <c r="AB118" s="54">
        <v>1770.141</v>
      </c>
      <c r="AC118" s="54">
        <v>107.547</v>
      </c>
      <c r="AD118" s="54">
        <v>8.091</v>
      </c>
      <c r="AE118" s="54">
        <v>0.03</v>
      </c>
      <c r="AF118" s="58">
        <v>1568.406</v>
      </c>
      <c r="AG118" s="58">
        <v>100.949</v>
      </c>
      <c r="AH118" s="58">
        <v>140.826</v>
      </c>
      <c r="AI118" s="58">
        <v>11.554</v>
      </c>
      <c r="AJ118" s="58">
        <v>1415.901</v>
      </c>
      <c r="AK118" s="58">
        <v>92.923</v>
      </c>
      <c r="AL118" s="58">
        <v>420.093</v>
      </c>
      <c r="AM118" s="58">
        <v>45.529</v>
      </c>
      <c r="AN118" s="58">
        <v>2.277</v>
      </c>
      <c r="AO118" s="58">
        <v>0.187</v>
      </c>
      <c r="AP118" s="58">
        <v>3.371</v>
      </c>
      <c r="AQ118" s="48"/>
      <c r="AR118" s="53">
        <f>G118/'Table seawater composition'!C$7</f>
        <v>0</v>
      </c>
      <c r="AS118" s="53">
        <f>H118/'Table seawater composition'!C$6</f>
        <v>0</v>
      </c>
      <c r="AT118" s="53">
        <f>I118*1000/'Table seawater composition'!$C$4</f>
        <v>0.0001689271278</v>
      </c>
      <c r="AU118" s="53">
        <f>J118/'Table seawater composition'!C$10</f>
        <v>0.07825578343</v>
      </c>
      <c r="AV118" s="53">
        <f>K118*1000/'Table seawater composition'!$C$3</f>
        <v>0.2668976451</v>
      </c>
      <c r="AW118" s="53">
        <f>L118/'Table seawater composition'!C$8</f>
        <v>0</v>
      </c>
      <c r="AX118" s="53">
        <f>M118/'Table seawater composition'!$C$5</f>
        <v>0.1454793807</v>
      </c>
      <c r="AY118" s="53">
        <f>N118/('Table seawater composition'!C$9*1000)</f>
        <v>0</v>
      </c>
      <c r="AZ118" s="48"/>
      <c r="BA118" s="48"/>
      <c r="BB118" s="48"/>
      <c r="BC118" s="48"/>
      <c r="BD118" s="48"/>
      <c r="BE118" s="48"/>
      <c r="BF118" s="48"/>
      <c r="BG118" s="48"/>
    </row>
    <row r="119" ht="15.75" customHeight="1">
      <c r="A119" s="59" t="s">
        <v>294</v>
      </c>
      <c r="B119" s="59" t="s">
        <v>100</v>
      </c>
      <c r="C119" s="60">
        <v>-0.3</v>
      </c>
      <c r="D119" s="72" t="s">
        <v>291</v>
      </c>
      <c r="E119" s="60">
        <v>600.0</v>
      </c>
      <c r="F119" s="61" t="s">
        <v>96</v>
      </c>
      <c r="G119" s="62">
        <v>5.11049145</v>
      </c>
      <c r="H119" s="62">
        <v>18.7666094</v>
      </c>
      <c r="I119" s="62">
        <v>1.4547312</v>
      </c>
      <c r="J119" s="62">
        <v>3.78381444</v>
      </c>
      <c r="K119" s="62">
        <v>2.38461947</v>
      </c>
      <c r="L119" s="62">
        <v>0.03706896</v>
      </c>
      <c r="M119" s="62">
        <v>18.3747138</v>
      </c>
      <c r="N119" s="62">
        <v>86.8350808</v>
      </c>
      <c r="O119" s="63"/>
      <c r="P119" s="60"/>
      <c r="Q119" s="60"/>
      <c r="R119" s="60"/>
      <c r="S119" s="60"/>
      <c r="T119" s="60"/>
      <c r="U119" s="60"/>
      <c r="V119" s="60">
        <v>605.668</v>
      </c>
      <c r="W119" s="60">
        <v>7.259</v>
      </c>
      <c r="X119" s="60">
        <v>31.783</v>
      </c>
      <c r="Y119" s="60">
        <v>0.228</v>
      </c>
      <c r="Z119" s="60">
        <v>24.94</v>
      </c>
      <c r="AA119" s="60">
        <v>0.152</v>
      </c>
      <c r="AB119" s="60">
        <v>1797.504</v>
      </c>
      <c r="AC119" s="60">
        <v>141.756</v>
      </c>
      <c r="AD119" s="60">
        <v>7.996</v>
      </c>
      <c r="AE119" s="60">
        <v>0.072</v>
      </c>
      <c r="AF119" s="64">
        <v>1633.564</v>
      </c>
      <c r="AG119" s="64">
        <v>147.124</v>
      </c>
      <c r="AH119" s="64">
        <v>119.285</v>
      </c>
      <c r="AI119" s="64">
        <v>16.33</v>
      </c>
      <c r="AJ119" s="64">
        <v>1498.601</v>
      </c>
      <c r="AK119" s="64">
        <v>144.485</v>
      </c>
      <c r="AL119" s="64">
        <v>560.971</v>
      </c>
      <c r="AM119" s="64">
        <v>137.063</v>
      </c>
      <c r="AN119" s="64">
        <v>1.928</v>
      </c>
      <c r="AO119" s="64">
        <v>0.263</v>
      </c>
      <c r="AP119" s="64">
        <v>2.853</v>
      </c>
      <c r="AQ119" s="48"/>
      <c r="AR119" s="53">
        <f>G119/'Table seawater composition'!C$7</f>
        <v>0.002026438116</v>
      </c>
      <c r="AS119" s="53">
        <f>H119/'Table seawater composition'!C$6</f>
        <v>0.0004633006696</v>
      </c>
      <c r="AT119" s="53">
        <f>I119*1000/'Table seawater composition'!$C$4</f>
        <v>0.000283493158</v>
      </c>
      <c r="AU119" s="53">
        <f>J119/'Table seawater composition'!C$10</f>
        <v>7.1962545</v>
      </c>
      <c r="AV119" s="53">
        <f>K119*1000/'Table seawater composition'!$C$3</f>
        <v>0.2751690108</v>
      </c>
      <c r="AW119" s="53">
        <f>L119/'Table seawater composition'!C$8</f>
        <v>0.6140293858</v>
      </c>
      <c r="AX119" s="53">
        <f>M119/'Table seawater composition'!$C$5</f>
        <v>1.731268906</v>
      </c>
      <c r="AY119" s="53">
        <f>N119/('Table seawater composition'!C$9*1000)</f>
        <v>0.06655196118</v>
      </c>
      <c r="AZ119" s="48"/>
      <c r="BA119" s="48"/>
      <c r="BB119" s="48"/>
      <c r="BC119" s="48"/>
      <c r="BD119" s="48"/>
      <c r="BE119" s="48"/>
      <c r="BF119" s="48"/>
      <c r="BG119" s="48"/>
    </row>
    <row r="120" ht="15.75" customHeight="1">
      <c r="A120" s="59" t="s">
        <v>294</v>
      </c>
      <c r="B120" s="59" t="s">
        <v>101</v>
      </c>
      <c r="C120" s="60">
        <v>-0.1</v>
      </c>
      <c r="D120" s="72" t="s">
        <v>291</v>
      </c>
      <c r="E120" s="60">
        <v>600.0</v>
      </c>
      <c r="F120" s="61" t="s">
        <v>96</v>
      </c>
      <c r="G120" s="62">
        <v>4.70325036</v>
      </c>
      <c r="H120" s="62">
        <v>20.0028933</v>
      </c>
      <c r="I120" s="62">
        <v>1.65898506</v>
      </c>
      <c r="J120" s="62">
        <v>5.40812235</v>
      </c>
      <c r="K120" s="62">
        <v>2.02793451</v>
      </c>
      <c r="L120" s="62">
        <v>9.84076978</v>
      </c>
      <c r="M120" s="62">
        <v>12.3010853</v>
      </c>
      <c r="N120" s="62">
        <v>62.8325724</v>
      </c>
      <c r="O120" s="63"/>
      <c r="P120" s="60"/>
      <c r="Q120" s="60"/>
      <c r="R120" s="60"/>
      <c r="S120" s="60"/>
      <c r="T120" s="60"/>
      <c r="U120" s="60"/>
      <c r="V120" s="60">
        <v>605.668</v>
      </c>
      <c r="W120" s="60">
        <v>7.259</v>
      </c>
      <c r="X120" s="60">
        <v>31.783</v>
      </c>
      <c r="Y120" s="60">
        <v>0.228</v>
      </c>
      <c r="Z120" s="60">
        <v>24.94</v>
      </c>
      <c r="AA120" s="60">
        <v>0.152</v>
      </c>
      <c r="AB120" s="60">
        <v>1797.504</v>
      </c>
      <c r="AC120" s="60">
        <v>141.756</v>
      </c>
      <c r="AD120" s="60">
        <v>7.996</v>
      </c>
      <c r="AE120" s="60">
        <v>0.072</v>
      </c>
      <c r="AF120" s="64">
        <v>1633.564</v>
      </c>
      <c r="AG120" s="64">
        <v>147.124</v>
      </c>
      <c r="AH120" s="64">
        <v>119.285</v>
      </c>
      <c r="AI120" s="64">
        <v>16.33</v>
      </c>
      <c r="AJ120" s="64">
        <v>1498.601</v>
      </c>
      <c r="AK120" s="64">
        <v>144.485</v>
      </c>
      <c r="AL120" s="64">
        <v>560.971</v>
      </c>
      <c r="AM120" s="64">
        <v>137.063</v>
      </c>
      <c r="AN120" s="64">
        <v>1.928</v>
      </c>
      <c r="AO120" s="64">
        <v>0.263</v>
      </c>
      <c r="AP120" s="64">
        <v>2.853</v>
      </c>
      <c r="AQ120" s="48"/>
      <c r="AR120" s="53">
        <f>G120/'Table seawater composition'!C$7</f>
        <v>0.001864956803</v>
      </c>
      <c r="AS120" s="53">
        <f>H120/'Table seawater composition'!C$6</f>
        <v>0.0004938214283</v>
      </c>
      <c r="AT120" s="53">
        <f>I120*1000/'Table seawater composition'!$C$4</f>
        <v>0.000323297468</v>
      </c>
      <c r="AU120" s="53">
        <f>J120/'Table seawater composition'!C$10</f>
        <v>10.28544751</v>
      </c>
      <c r="AV120" s="53">
        <f>K120*1000/'Table seawater composition'!$C$3</f>
        <v>0.234009971</v>
      </c>
      <c r="AW120" s="53">
        <f>L120/'Table seawater composition'!C$8</f>
        <v>163.0075897</v>
      </c>
      <c r="AX120" s="53">
        <f>M120/'Table seawater composition'!$C$5</f>
        <v>1.159010514</v>
      </c>
      <c r="AY120" s="53">
        <f>N120/('Table seawater composition'!C$9*1000)</f>
        <v>0.04815600885</v>
      </c>
      <c r="AZ120" s="48"/>
      <c r="BA120" s="48"/>
      <c r="BB120" s="48"/>
      <c r="BC120" s="48"/>
      <c r="BD120" s="48"/>
      <c r="BE120" s="48"/>
      <c r="BF120" s="48"/>
      <c r="BG120" s="48"/>
    </row>
    <row r="121" ht="15.75" customHeight="1">
      <c r="A121" s="59" t="s">
        <v>294</v>
      </c>
      <c r="B121" s="59" t="s">
        <v>125</v>
      </c>
      <c r="C121" s="60">
        <v>1.4</v>
      </c>
      <c r="D121" s="72" t="s">
        <v>291</v>
      </c>
      <c r="E121" s="60">
        <v>600.0</v>
      </c>
      <c r="F121" s="61" t="s">
        <v>96</v>
      </c>
      <c r="G121" s="62">
        <v>5.6352777</v>
      </c>
      <c r="H121" s="62">
        <v>21.3714924</v>
      </c>
      <c r="I121" s="62">
        <v>0.86406587</v>
      </c>
      <c r="J121" s="62">
        <v>2.6519054</v>
      </c>
      <c r="K121" s="62">
        <v>1.91732278</v>
      </c>
      <c r="L121" s="62">
        <v>0.03026509</v>
      </c>
      <c r="M121" s="62">
        <v>12.4507429</v>
      </c>
      <c r="N121" s="62">
        <v>56.0765097</v>
      </c>
      <c r="O121" s="63"/>
      <c r="P121" s="60"/>
      <c r="Q121" s="60"/>
      <c r="R121" s="60"/>
      <c r="S121" s="60"/>
      <c r="T121" s="60"/>
      <c r="U121" s="60"/>
      <c r="V121" s="60">
        <v>605.668</v>
      </c>
      <c r="W121" s="60">
        <v>7.259</v>
      </c>
      <c r="X121" s="60">
        <v>31.783</v>
      </c>
      <c r="Y121" s="60">
        <v>0.228</v>
      </c>
      <c r="Z121" s="60">
        <v>24.94</v>
      </c>
      <c r="AA121" s="60">
        <v>0.152</v>
      </c>
      <c r="AB121" s="60">
        <v>1797.504</v>
      </c>
      <c r="AC121" s="60">
        <v>141.756</v>
      </c>
      <c r="AD121" s="60">
        <v>7.996</v>
      </c>
      <c r="AE121" s="60">
        <v>0.072</v>
      </c>
      <c r="AF121" s="64">
        <v>1633.564</v>
      </c>
      <c r="AG121" s="64">
        <v>147.124</v>
      </c>
      <c r="AH121" s="64">
        <v>119.285</v>
      </c>
      <c r="AI121" s="64">
        <v>16.33</v>
      </c>
      <c r="AJ121" s="64">
        <v>1498.601</v>
      </c>
      <c r="AK121" s="64">
        <v>144.485</v>
      </c>
      <c r="AL121" s="64">
        <v>560.971</v>
      </c>
      <c r="AM121" s="64">
        <v>137.063</v>
      </c>
      <c r="AN121" s="64">
        <v>1.928</v>
      </c>
      <c r="AO121" s="64">
        <v>0.263</v>
      </c>
      <c r="AP121" s="64">
        <v>2.853</v>
      </c>
      <c r="AQ121" s="48"/>
      <c r="AR121" s="53">
        <f>G121/'Table seawater composition'!C$7</f>
        <v>0.002234529034</v>
      </c>
      <c r="AS121" s="53">
        <f>H121/'Table seawater composition'!C$6</f>
        <v>0.0005276087186</v>
      </c>
      <c r="AT121" s="53">
        <f>I121*1000/'Table seawater composition'!$C$4</f>
        <v>0.0001683862711</v>
      </c>
      <c r="AU121" s="53">
        <f>J121/'Table seawater composition'!C$10</f>
        <v>5.043531196</v>
      </c>
      <c r="AV121" s="53">
        <f>K121*1000/'Table seawater composition'!$C$3</f>
        <v>0.221246123</v>
      </c>
      <c r="AW121" s="53">
        <f>L121/'Table seawater composition'!C$8</f>
        <v>0.5013265715</v>
      </c>
      <c r="AX121" s="53">
        <f>M121/'Table seawater composition'!$C$5</f>
        <v>1.173111281</v>
      </c>
      <c r="AY121" s="53">
        <f>N121/('Table seawater composition'!C$9*1000)</f>
        <v>0.04297804139</v>
      </c>
      <c r="AZ121" s="48"/>
      <c r="BA121" s="48"/>
      <c r="BB121" s="48"/>
      <c r="BC121" s="48"/>
      <c r="BD121" s="48"/>
      <c r="BE121" s="48"/>
      <c r="BF121" s="48"/>
      <c r="BG121" s="48"/>
    </row>
    <row r="122" ht="15.75" customHeight="1">
      <c r="A122" s="59" t="s">
        <v>294</v>
      </c>
      <c r="B122" s="59" t="s">
        <v>100</v>
      </c>
      <c r="C122" s="60">
        <v>-0.3</v>
      </c>
      <c r="D122" s="72" t="s">
        <v>291</v>
      </c>
      <c r="E122" s="60">
        <v>600.0</v>
      </c>
      <c r="F122" s="61" t="s">
        <v>65</v>
      </c>
      <c r="G122" s="62"/>
      <c r="H122" s="62"/>
      <c r="I122" s="62">
        <v>1.47459455</v>
      </c>
      <c r="J122" s="62">
        <v>0.00753523</v>
      </c>
      <c r="K122" s="62">
        <v>2.40544875</v>
      </c>
      <c r="L122" s="62"/>
      <c r="M122" s="62">
        <v>17.2763817</v>
      </c>
      <c r="N122" s="62"/>
      <c r="O122" s="63">
        <v>24.3448186</v>
      </c>
      <c r="P122" s="60"/>
      <c r="Q122" s="60"/>
      <c r="R122" s="60"/>
      <c r="S122" s="60"/>
      <c r="T122" s="60"/>
      <c r="U122" s="60"/>
      <c r="V122" s="60">
        <v>605.668</v>
      </c>
      <c r="W122" s="60">
        <v>7.259</v>
      </c>
      <c r="X122" s="60">
        <v>31.783</v>
      </c>
      <c r="Y122" s="60">
        <v>0.228</v>
      </c>
      <c r="Z122" s="60">
        <v>24.94</v>
      </c>
      <c r="AA122" s="60">
        <v>0.152</v>
      </c>
      <c r="AB122" s="60">
        <v>1797.504</v>
      </c>
      <c r="AC122" s="60">
        <v>141.756</v>
      </c>
      <c r="AD122" s="60">
        <v>7.996</v>
      </c>
      <c r="AE122" s="60">
        <v>0.072</v>
      </c>
      <c r="AF122" s="64">
        <v>1633.564</v>
      </c>
      <c r="AG122" s="64">
        <v>147.124</v>
      </c>
      <c r="AH122" s="64">
        <v>119.285</v>
      </c>
      <c r="AI122" s="64">
        <v>16.33</v>
      </c>
      <c r="AJ122" s="64">
        <v>1498.601</v>
      </c>
      <c r="AK122" s="64">
        <v>144.485</v>
      </c>
      <c r="AL122" s="64">
        <v>560.971</v>
      </c>
      <c r="AM122" s="64">
        <v>137.063</v>
      </c>
      <c r="AN122" s="64">
        <v>1.928</v>
      </c>
      <c r="AO122" s="64">
        <v>0.263</v>
      </c>
      <c r="AP122" s="64">
        <v>2.853</v>
      </c>
      <c r="AQ122" s="48"/>
      <c r="AR122" s="53">
        <f>G122/'Table seawater composition'!C$7</f>
        <v>0</v>
      </c>
      <c r="AS122" s="53">
        <f>H122/'Table seawater composition'!C$6</f>
        <v>0</v>
      </c>
      <c r="AT122" s="53">
        <f>I122*1000/'Table seawater composition'!$C$4</f>
        <v>0.0002873640613</v>
      </c>
      <c r="AU122" s="53">
        <f>J122/'Table seawater composition'!C$10</f>
        <v>0.01433089113</v>
      </c>
      <c r="AV122" s="53">
        <f>K122*1000/'Table seawater composition'!$C$3</f>
        <v>0.2775725692</v>
      </c>
      <c r="AW122" s="53">
        <f>L122/'Table seawater composition'!C$8</f>
        <v>0</v>
      </c>
      <c r="AX122" s="53">
        <f>M122/'Table seawater composition'!$C$5</f>
        <v>1.627783854</v>
      </c>
      <c r="AY122" s="53">
        <f>N122/('Table seawater composition'!C$9*1000)</f>
        <v>0</v>
      </c>
      <c r="AZ122" s="48"/>
      <c r="BA122" s="48"/>
      <c r="BB122" s="48"/>
      <c r="BC122" s="48"/>
      <c r="BD122" s="48"/>
      <c r="BE122" s="48"/>
      <c r="BF122" s="48"/>
      <c r="BG122" s="48"/>
    </row>
    <row r="123" ht="15.75" customHeight="1">
      <c r="A123" s="59" t="s">
        <v>294</v>
      </c>
      <c r="B123" s="59" t="s">
        <v>101</v>
      </c>
      <c r="C123" s="60">
        <v>-0.1</v>
      </c>
      <c r="D123" s="72" t="s">
        <v>291</v>
      </c>
      <c r="E123" s="60">
        <v>600.0</v>
      </c>
      <c r="F123" s="61" t="s">
        <v>65</v>
      </c>
      <c r="G123" s="62"/>
      <c r="H123" s="62"/>
      <c r="I123" s="62">
        <v>1.62435523</v>
      </c>
      <c r="J123" s="62">
        <v>0.00970348</v>
      </c>
      <c r="K123" s="62">
        <v>2.06990527</v>
      </c>
      <c r="L123" s="62"/>
      <c r="M123" s="62">
        <v>11.1757975</v>
      </c>
      <c r="N123" s="62"/>
      <c r="O123" s="63">
        <v>24.2230884</v>
      </c>
      <c r="P123" s="60"/>
      <c r="Q123" s="60"/>
      <c r="R123" s="60"/>
      <c r="S123" s="60"/>
      <c r="T123" s="60"/>
      <c r="U123" s="60"/>
      <c r="V123" s="60">
        <v>605.668</v>
      </c>
      <c r="W123" s="60">
        <v>7.259</v>
      </c>
      <c r="X123" s="60">
        <v>31.783</v>
      </c>
      <c r="Y123" s="60">
        <v>0.228</v>
      </c>
      <c r="Z123" s="60">
        <v>24.94</v>
      </c>
      <c r="AA123" s="60">
        <v>0.152</v>
      </c>
      <c r="AB123" s="60">
        <v>1797.504</v>
      </c>
      <c r="AC123" s="60">
        <v>141.756</v>
      </c>
      <c r="AD123" s="60">
        <v>7.996</v>
      </c>
      <c r="AE123" s="60">
        <v>0.072</v>
      </c>
      <c r="AF123" s="64">
        <v>1633.564</v>
      </c>
      <c r="AG123" s="64">
        <v>147.124</v>
      </c>
      <c r="AH123" s="64">
        <v>119.285</v>
      </c>
      <c r="AI123" s="64">
        <v>16.33</v>
      </c>
      <c r="AJ123" s="64">
        <v>1498.601</v>
      </c>
      <c r="AK123" s="64">
        <v>144.485</v>
      </c>
      <c r="AL123" s="64">
        <v>560.971</v>
      </c>
      <c r="AM123" s="64">
        <v>137.063</v>
      </c>
      <c r="AN123" s="64">
        <v>1.928</v>
      </c>
      <c r="AO123" s="64">
        <v>0.263</v>
      </c>
      <c r="AP123" s="64">
        <v>2.853</v>
      </c>
      <c r="AQ123" s="48"/>
      <c r="AR123" s="53">
        <f>G123/'Table seawater composition'!C$7</f>
        <v>0</v>
      </c>
      <c r="AS123" s="53">
        <f>H123/'Table seawater composition'!C$6</f>
        <v>0</v>
      </c>
      <c r="AT123" s="53">
        <f>I123*1000/'Table seawater composition'!$C$4</f>
        <v>0.0003165489224</v>
      </c>
      <c r="AU123" s="53">
        <f>J123/'Table seawater composition'!C$10</f>
        <v>0.01845458141</v>
      </c>
      <c r="AV123" s="53">
        <f>K123*1000/'Table seawater composition'!$C$3</f>
        <v>0.2388531137</v>
      </c>
      <c r="AW123" s="53">
        <f>L123/'Table seawater composition'!C$8</f>
        <v>0</v>
      </c>
      <c r="AX123" s="53">
        <f>M123/'Table seawater composition'!$C$5</f>
        <v>1.052985691</v>
      </c>
      <c r="AY123" s="53">
        <f>N123/('Table seawater composition'!C$9*1000)</f>
        <v>0</v>
      </c>
      <c r="AZ123" s="48"/>
      <c r="BA123" s="48"/>
      <c r="BB123" s="48"/>
      <c r="BC123" s="48"/>
      <c r="BD123" s="48"/>
      <c r="BE123" s="48"/>
      <c r="BF123" s="48"/>
      <c r="BG123" s="48"/>
    </row>
    <row r="124" ht="15.75" customHeight="1">
      <c r="A124" s="59" t="s">
        <v>294</v>
      </c>
      <c r="B124" s="59" t="s">
        <v>125</v>
      </c>
      <c r="C124" s="60">
        <v>1.4</v>
      </c>
      <c r="D124" s="72" t="s">
        <v>291</v>
      </c>
      <c r="E124" s="60">
        <v>600.0</v>
      </c>
      <c r="F124" s="61" t="s">
        <v>65</v>
      </c>
      <c r="G124" s="62"/>
      <c r="H124" s="62"/>
      <c r="I124" s="62">
        <v>0.84042642</v>
      </c>
      <c r="J124" s="62">
        <v>0.01229373</v>
      </c>
      <c r="K124" s="62">
        <v>1.93913656</v>
      </c>
      <c r="L124" s="62"/>
      <c r="M124" s="62">
        <v>11.8445201</v>
      </c>
      <c r="N124" s="62"/>
      <c r="O124" s="63">
        <v>25.4800783</v>
      </c>
      <c r="P124" s="60"/>
      <c r="Q124" s="60"/>
      <c r="R124" s="60"/>
      <c r="S124" s="60"/>
      <c r="T124" s="60"/>
      <c r="U124" s="60"/>
      <c r="V124" s="60">
        <v>605.668</v>
      </c>
      <c r="W124" s="60">
        <v>7.259</v>
      </c>
      <c r="X124" s="60">
        <v>31.783</v>
      </c>
      <c r="Y124" s="60">
        <v>0.228</v>
      </c>
      <c r="Z124" s="60">
        <v>24.94</v>
      </c>
      <c r="AA124" s="60">
        <v>0.152</v>
      </c>
      <c r="AB124" s="60">
        <v>1797.504</v>
      </c>
      <c r="AC124" s="60">
        <v>141.756</v>
      </c>
      <c r="AD124" s="60">
        <v>7.996</v>
      </c>
      <c r="AE124" s="60">
        <v>0.072</v>
      </c>
      <c r="AF124" s="64">
        <v>1633.564</v>
      </c>
      <c r="AG124" s="64">
        <v>147.124</v>
      </c>
      <c r="AH124" s="64">
        <v>119.285</v>
      </c>
      <c r="AI124" s="64">
        <v>16.33</v>
      </c>
      <c r="AJ124" s="64">
        <v>1498.601</v>
      </c>
      <c r="AK124" s="64">
        <v>144.485</v>
      </c>
      <c r="AL124" s="64">
        <v>560.971</v>
      </c>
      <c r="AM124" s="64">
        <v>137.063</v>
      </c>
      <c r="AN124" s="64">
        <v>1.928</v>
      </c>
      <c r="AO124" s="64">
        <v>0.263</v>
      </c>
      <c r="AP124" s="64">
        <v>2.853</v>
      </c>
      <c r="AQ124" s="48"/>
      <c r="AR124" s="53">
        <f>G124/'Table seawater composition'!C$7</f>
        <v>0</v>
      </c>
      <c r="AS124" s="53">
        <f>H124/'Table seawater composition'!C$6</f>
        <v>0</v>
      </c>
      <c r="AT124" s="53">
        <f>I124*1000/'Table seawater composition'!$C$4</f>
        <v>0.000163779494</v>
      </c>
      <c r="AU124" s="53">
        <f>J124/'Table seawater composition'!C$10</f>
        <v>0.02338085317</v>
      </c>
      <c r="AV124" s="53">
        <f>K124*1000/'Table seawater composition'!$C$3</f>
        <v>0.2237632862</v>
      </c>
      <c r="AW124" s="53">
        <f>L124/'Table seawater composition'!C$8</f>
        <v>0</v>
      </c>
      <c r="AX124" s="53">
        <f>M124/'Table seawater composition'!$C$5</f>
        <v>1.115992857</v>
      </c>
      <c r="AY124" s="53">
        <f>N124/('Table seawater composition'!C$9*1000)</f>
        <v>0</v>
      </c>
      <c r="AZ124" s="48"/>
      <c r="BA124" s="48"/>
      <c r="BB124" s="48"/>
      <c r="BC124" s="48"/>
      <c r="BD124" s="48"/>
      <c r="BE124" s="48"/>
      <c r="BF124" s="48"/>
      <c r="BG124" s="48"/>
    </row>
    <row r="125" ht="15.75" customHeight="1">
      <c r="A125" s="65" t="s">
        <v>294</v>
      </c>
      <c r="B125" s="65" t="s">
        <v>103</v>
      </c>
      <c r="C125" s="66">
        <v>0.1</v>
      </c>
      <c r="D125" s="72" t="s">
        <v>291</v>
      </c>
      <c r="E125" s="66">
        <v>900.0</v>
      </c>
      <c r="F125" s="67" t="s">
        <v>96</v>
      </c>
      <c r="G125" s="68">
        <v>6.5722917</v>
      </c>
      <c r="H125" s="68">
        <v>15.8977239</v>
      </c>
      <c r="I125" s="68">
        <v>0.78778916</v>
      </c>
      <c r="J125" s="68">
        <v>1.56760765</v>
      </c>
      <c r="K125" s="68">
        <v>2.18372152</v>
      </c>
      <c r="L125" s="68">
        <v>0.03677515</v>
      </c>
      <c r="M125" s="68">
        <v>1.9227537</v>
      </c>
      <c r="N125" s="68">
        <v>110.647645</v>
      </c>
      <c r="O125" s="69"/>
      <c r="P125" s="66"/>
      <c r="Q125" s="66"/>
      <c r="R125" s="66"/>
      <c r="S125" s="66"/>
      <c r="T125" s="66"/>
      <c r="U125" s="66"/>
      <c r="V125" s="66">
        <v>902.99</v>
      </c>
      <c r="W125" s="66">
        <v>11.736</v>
      </c>
      <c r="X125" s="66">
        <v>31.883</v>
      </c>
      <c r="Y125" s="66">
        <v>0.191</v>
      </c>
      <c r="Z125" s="66">
        <v>24.92</v>
      </c>
      <c r="AA125" s="66">
        <v>0.148</v>
      </c>
      <c r="AB125" s="66">
        <v>1849.115</v>
      </c>
      <c r="AC125" s="66">
        <v>62.782</v>
      </c>
      <c r="AD125" s="66">
        <v>7.857</v>
      </c>
      <c r="AE125" s="66">
        <v>0.073</v>
      </c>
      <c r="AF125" s="70">
        <v>1733.025</v>
      </c>
      <c r="AG125" s="70">
        <v>77.914</v>
      </c>
      <c r="AH125" s="70">
        <v>93.661</v>
      </c>
      <c r="AI125" s="70">
        <v>12.199</v>
      </c>
      <c r="AJ125" s="70">
        <v>1616.139</v>
      </c>
      <c r="AK125" s="70">
        <v>81.904</v>
      </c>
      <c r="AL125" s="70">
        <v>831.168</v>
      </c>
      <c r="AM125" s="70">
        <v>167.777</v>
      </c>
      <c r="AN125" s="70">
        <v>1.513</v>
      </c>
      <c r="AO125" s="70">
        <v>0.199</v>
      </c>
      <c r="AP125" s="70">
        <v>2.239</v>
      </c>
      <c r="AQ125" s="48"/>
      <c r="AR125" s="53">
        <f>G125/'Table seawater composition'!C$7</f>
        <v>0.002606078601</v>
      </c>
      <c r="AS125" s="53">
        <f>H125/'Table seawater composition'!C$6</f>
        <v>0.0003924750588</v>
      </c>
      <c r="AT125" s="53">
        <f>I125*1000/'Table seawater composition'!$C$4</f>
        <v>0.0001535217206</v>
      </c>
      <c r="AU125" s="53">
        <f>J125/'Table seawater composition'!C$10</f>
        <v>2.981357512</v>
      </c>
      <c r="AV125" s="53">
        <f>K125*1000/'Table seawater composition'!$C$3</f>
        <v>0.2519867417</v>
      </c>
      <c r="AW125" s="53">
        <f>L125/'Table seawater composition'!C$8</f>
        <v>0.6091625653</v>
      </c>
      <c r="AX125" s="53">
        <f>M125/'Table seawater composition'!$C$5</f>
        <v>0.1811622064</v>
      </c>
      <c r="AY125" s="53">
        <f>N125/('Table seawater composition'!C$9*1000)</f>
        <v>0.08480233688</v>
      </c>
      <c r="AZ125" s="48"/>
      <c r="BA125" s="48"/>
      <c r="BB125" s="48"/>
      <c r="BC125" s="48"/>
      <c r="BD125" s="48"/>
      <c r="BE125" s="48"/>
      <c r="BF125" s="48"/>
      <c r="BG125" s="48"/>
    </row>
    <row r="126" ht="15.75" customHeight="1">
      <c r="A126" s="65" t="s">
        <v>294</v>
      </c>
      <c r="B126" s="65" t="s">
        <v>118</v>
      </c>
      <c r="C126" s="66">
        <v>0.9</v>
      </c>
      <c r="D126" s="72" t="s">
        <v>291</v>
      </c>
      <c r="E126" s="66">
        <v>900.0</v>
      </c>
      <c r="F126" s="67" t="s">
        <v>96</v>
      </c>
      <c r="G126" s="68">
        <v>6.94736548</v>
      </c>
      <c r="H126" s="68">
        <v>12.9468431</v>
      </c>
      <c r="I126" s="68">
        <v>1.84959905</v>
      </c>
      <c r="J126" s="68">
        <v>1.67371052</v>
      </c>
      <c r="K126" s="68">
        <v>2.00642398</v>
      </c>
      <c r="L126" s="68">
        <v>0.02079991</v>
      </c>
      <c r="M126" s="68">
        <v>2.80374783</v>
      </c>
      <c r="N126" s="68">
        <v>114.209563</v>
      </c>
      <c r="O126" s="69"/>
      <c r="P126" s="66"/>
      <c r="Q126" s="66"/>
      <c r="R126" s="66"/>
      <c r="S126" s="66"/>
      <c r="T126" s="66"/>
      <c r="U126" s="66"/>
      <c r="V126" s="66">
        <v>902.99</v>
      </c>
      <c r="W126" s="66">
        <v>11.736</v>
      </c>
      <c r="X126" s="66">
        <v>31.883</v>
      </c>
      <c r="Y126" s="66">
        <v>0.191</v>
      </c>
      <c r="Z126" s="66">
        <v>24.92</v>
      </c>
      <c r="AA126" s="66">
        <v>0.148</v>
      </c>
      <c r="AB126" s="66">
        <v>1849.115</v>
      </c>
      <c r="AC126" s="66">
        <v>62.782</v>
      </c>
      <c r="AD126" s="66">
        <v>7.857</v>
      </c>
      <c r="AE126" s="66">
        <v>0.073</v>
      </c>
      <c r="AF126" s="70">
        <v>1733.025</v>
      </c>
      <c r="AG126" s="70">
        <v>77.914</v>
      </c>
      <c r="AH126" s="70">
        <v>93.661</v>
      </c>
      <c r="AI126" s="70">
        <v>12.199</v>
      </c>
      <c r="AJ126" s="70">
        <v>1616.139</v>
      </c>
      <c r="AK126" s="70">
        <v>81.904</v>
      </c>
      <c r="AL126" s="70">
        <v>831.168</v>
      </c>
      <c r="AM126" s="70">
        <v>167.777</v>
      </c>
      <c r="AN126" s="70">
        <v>1.513</v>
      </c>
      <c r="AO126" s="70">
        <v>0.199</v>
      </c>
      <c r="AP126" s="70">
        <v>2.239</v>
      </c>
      <c r="AQ126" s="48"/>
      <c r="AR126" s="53">
        <f>G126/'Table seawater composition'!C$7</f>
        <v>0.002754804768</v>
      </c>
      <c r="AS126" s="53">
        <f>H126/'Table seawater composition'!C$6</f>
        <v>0.000319625189</v>
      </c>
      <c r="AT126" s="53">
        <f>I126*1000/'Table seawater composition'!$C$4</f>
        <v>0.0003604436858</v>
      </c>
      <c r="AU126" s="53">
        <f>J126/'Table seawater composition'!C$10</f>
        <v>3.183149452</v>
      </c>
      <c r="AV126" s="53">
        <f>K126*1000/'Table seawater composition'!$C$3</f>
        <v>0.2315278008</v>
      </c>
      <c r="AW126" s="53">
        <f>L126/'Table seawater composition'!C$8</f>
        <v>0.3445404447</v>
      </c>
      <c r="AX126" s="53">
        <f>M126/'Table seawater composition'!$C$5</f>
        <v>0.264169635</v>
      </c>
      <c r="AY126" s="53">
        <f>N126/('Table seawater composition'!C$9*1000)</f>
        <v>0.08753225463</v>
      </c>
      <c r="AZ126" s="48"/>
      <c r="BA126" s="48"/>
      <c r="BB126" s="48"/>
      <c r="BC126" s="48"/>
      <c r="BD126" s="48"/>
      <c r="BE126" s="48"/>
      <c r="BF126" s="48"/>
      <c r="BG126" s="48"/>
    </row>
    <row r="127" ht="15.75" customHeight="1">
      <c r="A127" s="65" t="s">
        <v>294</v>
      </c>
      <c r="B127" s="65" t="s">
        <v>126</v>
      </c>
      <c r="C127" s="66">
        <v>0.8</v>
      </c>
      <c r="D127" s="72" t="s">
        <v>291</v>
      </c>
      <c r="E127" s="66">
        <v>900.0</v>
      </c>
      <c r="F127" s="67" t="s">
        <v>96</v>
      </c>
      <c r="G127" s="68">
        <v>4.29278121</v>
      </c>
      <c r="H127" s="68">
        <v>14.6154229</v>
      </c>
      <c r="I127" s="68">
        <v>0.50114905</v>
      </c>
      <c r="J127" s="68">
        <v>1.43865639</v>
      </c>
      <c r="K127" s="68">
        <v>2.06168545</v>
      </c>
      <c r="L127" s="68">
        <v>1.1564698</v>
      </c>
      <c r="M127" s="68">
        <v>1.3159526</v>
      </c>
      <c r="N127" s="68">
        <v>36.0050629</v>
      </c>
      <c r="O127" s="69"/>
      <c r="P127" s="66"/>
      <c r="Q127" s="66"/>
      <c r="R127" s="66"/>
      <c r="S127" s="66"/>
      <c r="T127" s="66"/>
      <c r="U127" s="66"/>
      <c r="V127" s="66">
        <v>902.99</v>
      </c>
      <c r="W127" s="66">
        <v>11.736</v>
      </c>
      <c r="X127" s="66">
        <v>31.883</v>
      </c>
      <c r="Y127" s="66">
        <v>0.191</v>
      </c>
      <c r="Z127" s="66">
        <v>24.92</v>
      </c>
      <c r="AA127" s="66">
        <v>0.148</v>
      </c>
      <c r="AB127" s="66">
        <v>1849.115</v>
      </c>
      <c r="AC127" s="66">
        <v>62.782</v>
      </c>
      <c r="AD127" s="66">
        <v>7.857</v>
      </c>
      <c r="AE127" s="66">
        <v>0.073</v>
      </c>
      <c r="AF127" s="70">
        <v>1733.025</v>
      </c>
      <c r="AG127" s="70">
        <v>77.914</v>
      </c>
      <c r="AH127" s="70">
        <v>93.661</v>
      </c>
      <c r="AI127" s="70">
        <v>12.199</v>
      </c>
      <c r="AJ127" s="70">
        <v>1616.139</v>
      </c>
      <c r="AK127" s="70">
        <v>81.904</v>
      </c>
      <c r="AL127" s="70">
        <v>831.168</v>
      </c>
      <c r="AM127" s="70">
        <v>167.777</v>
      </c>
      <c r="AN127" s="70">
        <v>1.513</v>
      </c>
      <c r="AO127" s="70">
        <v>0.199</v>
      </c>
      <c r="AP127" s="70">
        <v>2.239</v>
      </c>
      <c r="AQ127" s="48"/>
      <c r="AR127" s="53">
        <f>G127/'Table seawater composition'!C$7</f>
        <v>0.001702195484</v>
      </c>
      <c r="AS127" s="53">
        <f>H127/'Table seawater composition'!C$6</f>
        <v>0.0003608182528</v>
      </c>
      <c r="AT127" s="53">
        <f>I127*1000/'Table seawater composition'!$C$4</f>
        <v>0.0000976622532</v>
      </c>
      <c r="AU127" s="53">
        <f>J127/'Table seawater composition'!C$10</f>
        <v>2.73611132</v>
      </c>
      <c r="AV127" s="53">
        <f>K127*1000/'Table seawater composition'!$C$3</f>
        <v>0.2379046019</v>
      </c>
      <c r="AW127" s="53">
        <f>L127/'Table seawater composition'!C$8</f>
        <v>19.15636265</v>
      </c>
      <c r="AX127" s="53">
        <f>M127/'Table seawater composition'!$C$5</f>
        <v>0.1239892954</v>
      </c>
      <c r="AY127" s="53">
        <f>N127/('Table seawater composition'!C$9*1000)</f>
        <v>0.02759492507</v>
      </c>
      <c r="AZ127" s="48"/>
      <c r="BA127" s="48"/>
      <c r="BB127" s="48"/>
      <c r="BC127" s="48"/>
      <c r="BD127" s="48"/>
      <c r="BE127" s="48"/>
      <c r="BF127" s="48"/>
      <c r="BG127" s="48"/>
    </row>
    <row r="128" ht="15.75" customHeight="1">
      <c r="A128" s="65" t="s">
        <v>294</v>
      </c>
      <c r="B128" s="65" t="s">
        <v>103</v>
      </c>
      <c r="C128" s="66">
        <v>0.1</v>
      </c>
      <c r="D128" s="72" t="s">
        <v>291</v>
      </c>
      <c r="E128" s="66">
        <v>900.0</v>
      </c>
      <c r="F128" s="67" t="s">
        <v>65</v>
      </c>
      <c r="G128" s="68"/>
      <c r="H128" s="68"/>
      <c r="I128" s="68">
        <v>0.76487943</v>
      </c>
      <c r="J128" s="68">
        <v>0.00293398</v>
      </c>
      <c r="K128" s="68">
        <v>2.20546701</v>
      </c>
      <c r="L128" s="68"/>
      <c r="M128" s="68">
        <v>2.06602625</v>
      </c>
      <c r="N128" s="68"/>
      <c r="O128" s="69">
        <v>23.8291366</v>
      </c>
      <c r="P128" s="66"/>
      <c r="Q128" s="66"/>
      <c r="R128" s="66"/>
      <c r="S128" s="66"/>
      <c r="T128" s="66"/>
      <c r="U128" s="66"/>
      <c r="V128" s="66">
        <v>902.99</v>
      </c>
      <c r="W128" s="66">
        <v>11.736</v>
      </c>
      <c r="X128" s="66">
        <v>31.883</v>
      </c>
      <c r="Y128" s="66">
        <v>0.191</v>
      </c>
      <c r="Z128" s="66">
        <v>24.92</v>
      </c>
      <c r="AA128" s="66">
        <v>0.148</v>
      </c>
      <c r="AB128" s="66">
        <v>1849.115</v>
      </c>
      <c r="AC128" s="66">
        <v>62.782</v>
      </c>
      <c r="AD128" s="66">
        <v>7.857</v>
      </c>
      <c r="AE128" s="66">
        <v>0.073</v>
      </c>
      <c r="AF128" s="70">
        <v>1733.025</v>
      </c>
      <c r="AG128" s="70">
        <v>77.914</v>
      </c>
      <c r="AH128" s="70">
        <v>93.661</v>
      </c>
      <c r="AI128" s="70">
        <v>12.199</v>
      </c>
      <c r="AJ128" s="70">
        <v>1616.139</v>
      </c>
      <c r="AK128" s="70">
        <v>81.904</v>
      </c>
      <c r="AL128" s="70">
        <v>831.168</v>
      </c>
      <c r="AM128" s="70">
        <v>167.777</v>
      </c>
      <c r="AN128" s="70">
        <v>1.513</v>
      </c>
      <c r="AO128" s="70">
        <v>0.199</v>
      </c>
      <c r="AP128" s="70">
        <v>2.239</v>
      </c>
      <c r="AQ128" s="48"/>
      <c r="AR128" s="53">
        <f>G128/'Table seawater composition'!C$7</f>
        <v>0</v>
      </c>
      <c r="AS128" s="53">
        <f>H128/'Table seawater composition'!C$6</f>
        <v>0</v>
      </c>
      <c r="AT128" s="53">
        <f>I128*1000/'Table seawater composition'!$C$4</f>
        <v>0.0001490571489</v>
      </c>
      <c r="AU128" s="53">
        <f>J128/'Table seawater composition'!C$10</f>
        <v>0.005579995296</v>
      </c>
      <c r="AV128" s="53">
        <f>K128*1000/'Table seawater composition'!$C$3</f>
        <v>0.2544960246</v>
      </c>
      <c r="AW128" s="53">
        <f>L128/'Table seawater composition'!C$8</f>
        <v>0</v>
      </c>
      <c r="AX128" s="53">
        <f>M128/'Table seawater composition'!$C$5</f>
        <v>0.1946613724</v>
      </c>
      <c r="AY128" s="53">
        <f>N128/('Table seawater composition'!C$9*1000)</f>
        <v>0</v>
      </c>
      <c r="AZ128" s="48"/>
      <c r="BA128" s="48"/>
      <c r="BB128" s="48"/>
      <c r="BC128" s="48"/>
      <c r="BD128" s="48"/>
      <c r="BE128" s="48"/>
      <c r="BF128" s="48"/>
      <c r="BG128" s="48"/>
    </row>
    <row r="129" ht="15.75" customHeight="1">
      <c r="A129" s="65" t="s">
        <v>294</v>
      </c>
      <c r="B129" s="65" t="s">
        <v>118</v>
      </c>
      <c r="C129" s="66">
        <v>0.9</v>
      </c>
      <c r="D129" s="72" t="s">
        <v>291</v>
      </c>
      <c r="E129" s="66">
        <v>900.0</v>
      </c>
      <c r="F129" s="67" t="s">
        <v>65</v>
      </c>
      <c r="G129" s="68"/>
      <c r="H129" s="68"/>
      <c r="I129" s="68">
        <v>1.8244995</v>
      </c>
      <c r="J129" s="68">
        <v>0.0021141</v>
      </c>
      <c r="K129" s="68">
        <v>1.98531718</v>
      </c>
      <c r="L129" s="68"/>
      <c r="M129" s="68">
        <v>13.776675</v>
      </c>
      <c r="N129" s="68"/>
      <c r="O129" s="69">
        <v>21.1823291</v>
      </c>
      <c r="P129" s="66"/>
      <c r="Q129" s="66"/>
      <c r="R129" s="66"/>
      <c r="S129" s="66"/>
      <c r="T129" s="66"/>
      <c r="U129" s="66"/>
      <c r="V129" s="66">
        <v>902.99</v>
      </c>
      <c r="W129" s="66">
        <v>11.736</v>
      </c>
      <c r="X129" s="66">
        <v>31.883</v>
      </c>
      <c r="Y129" s="66">
        <v>0.191</v>
      </c>
      <c r="Z129" s="66">
        <v>24.92</v>
      </c>
      <c r="AA129" s="66">
        <v>0.148</v>
      </c>
      <c r="AB129" s="66">
        <v>1849.115</v>
      </c>
      <c r="AC129" s="66">
        <v>62.782</v>
      </c>
      <c r="AD129" s="66">
        <v>7.857</v>
      </c>
      <c r="AE129" s="66">
        <v>0.073</v>
      </c>
      <c r="AF129" s="70">
        <v>1733.025</v>
      </c>
      <c r="AG129" s="70">
        <v>77.914</v>
      </c>
      <c r="AH129" s="70">
        <v>93.661</v>
      </c>
      <c r="AI129" s="70">
        <v>12.199</v>
      </c>
      <c r="AJ129" s="70">
        <v>1616.139</v>
      </c>
      <c r="AK129" s="70">
        <v>81.904</v>
      </c>
      <c r="AL129" s="70">
        <v>831.168</v>
      </c>
      <c r="AM129" s="70">
        <v>167.777</v>
      </c>
      <c r="AN129" s="70">
        <v>1.513</v>
      </c>
      <c r="AO129" s="70">
        <v>0.199</v>
      </c>
      <c r="AP129" s="70">
        <v>2.239</v>
      </c>
      <c r="AQ129" s="48"/>
      <c r="AR129" s="53">
        <f>G129/'Table seawater composition'!C$7</f>
        <v>0</v>
      </c>
      <c r="AS129" s="53">
        <f>H129/'Table seawater composition'!C$6</f>
        <v>0</v>
      </c>
      <c r="AT129" s="53">
        <f>I129*1000/'Table seawater composition'!$C$4</f>
        <v>0.0003555523694</v>
      </c>
      <c r="AU129" s="53">
        <f>J129/'Table seawater composition'!C$10</f>
        <v>0.004020705</v>
      </c>
      <c r="AV129" s="53">
        <f>K129*1000/'Table seawater composition'!$C$3</f>
        <v>0.2290922184</v>
      </c>
      <c r="AW129" s="53">
        <f>L129/'Table seawater composition'!C$8</f>
        <v>0</v>
      </c>
      <c r="AX129" s="53">
        <f>M129/'Table seawater composition'!$C$5</f>
        <v>1.298040846</v>
      </c>
      <c r="AY129" s="53">
        <f>N129/('Table seawater composition'!C$9*1000)</f>
        <v>0</v>
      </c>
      <c r="AZ129" s="48"/>
      <c r="BA129" s="48"/>
      <c r="BB129" s="48"/>
      <c r="BC129" s="48"/>
      <c r="BD129" s="48"/>
      <c r="BE129" s="48"/>
      <c r="BF129" s="48"/>
      <c r="BG129" s="48"/>
    </row>
    <row r="130" ht="15.75" customHeight="1">
      <c r="A130" s="65" t="s">
        <v>294</v>
      </c>
      <c r="B130" s="65" t="s">
        <v>126</v>
      </c>
      <c r="C130" s="66">
        <v>0.8</v>
      </c>
      <c r="D130" s="72" t="s">
        <v>291</v>
      </c>
      <c r="E130" s="66">
        <v>900.0</v>
      </c>
      <c r="F130" s="67" t="s">
        <v>65</v>
      </c>
      <c r="G130" s="68"/>
      <c r="H130" s="68"/>
      <c r="I130" s="68">
        <v>0.49436271</v>
      </c>
      <c r="J130" s="68">
        <v>0.00128675</v>
      </c>
      <c r="K130" s="68">
        <v>2.08810499</v>
      </c>
      <c r="L130" s="68"/>
      <c r="M130" s="68">
        <v>1.33502735</v>
      </c>
      <c r="N130" s="68"/>
      <c r="O130" s="69">
        <v>23.124491</v>
      </c>
      <c r="P130" s="66"/>
      <c r="Q130" s="66"/>
      <c r="R130" s="66"/>
      <c r="S130" s="66"/>
      <c r="T130" s="66"/>
      <c r="U130" s="66"/>
      <c r="V130" s="66">
        <v>902.99</v>
      </c>
      <c r="W130" s="66">
        <v>11.736</v>
      </c>
      <c r="X130" s="66">
        <v>31.883</v>
      </c>
      <c r="Y130" s="66">
        <v>0.191</v>
      </c>
      <c r="Z130" s="66">
        <v>24.92</v>
      </c>
      <c r="AA130" s="66">
        <v>0.148</v>
      </c>
      <c r="AB130" s="66">
        <v>1849.115</v>
      </c>
      <c r="AC130" s="66">
        <v>62.782</v>
      </c>
      <c r="AD130" s="66">
        <v>7.857</v>
      </c>
      <c r="AE130" s="66">
        <v>0.073</v>
      </c>
      <c r="AF130" s="70">
        <v>1733.025</v>
      </c>
      <c r="AG130" s="70">
        <v>77.914</v>
      </c>
      <c r="AH130" s="70">
        <v>93.661</v>
      </c>
      <c r="AI130" s="70">
        <v>12.199</v>
      </c>
      <c r="AJ130" s="70">
        <v>1616.139</v>
      </c>
      <c r="AK130" s="70">
        <v>81.904</v>
      </c>
      <c r="AL130" s="70">
        <v>831.168</v>
      </c>
      <c r="AM130" s="70">
        <v>167.777</v>
      </c>
      <c r="AN130" s="70">
        <v>1.513</v>
      </c>
      <c r="AO130" s="70">
        <v>0.199</v>
      </c>
      <c r="AP130" s="70">
        <v>2.239</v>
      </c>
      <c r="AQ130" s="48"/>
      <c r="AR130" s="53">
        <f>G130/'Table seawater composition'!C$7</f>
        <v>0</v>
      </c>
      <c r="AS130" s="53">
        <f>H130/'Table seawater composition'!C$6</f>
        <v>0</v>
      </c>
      <c r="AT130" s="53">
        <f>I130*1000/'Table seawater composition'!$C$4</f>
        <v>0.00009633975392</v>
      </c>
      <c r="AU130" s="53">
        <f>J130/'Table seawater composition'!C$10</f>
        <v>0.00244720787</v>
      </c>
      <c r="AV130" s="53">
        <f>K130*1000/'Table seawater composition'!$C$3</f>
        <v>0.2409532387</v>
      </c>
      <c r="AW130" s="53">
        <f>L130/'Table seawater composition'!C$8</f>
        <v>0</v>
      </c>
      <c r="AX130" s="53">
        <f>M130/'Table seawater composition'!$C$5</f>
        <v>0.1257865219</v>
      </c>
      <c r="AY130" s="53">
        <f>N130/('Table seawater composition'!C$9*1000)</f>
        <v>0</v>
      </c>
      <c r="AZ130" s="48"/>
      <c r="BA130" s="48"/>
      <c r="BB130" s="48"/>
      <c r="BC130" s="48"/>
      <c r="BD130" s="48"/>
      <c r="BE130" s="48"/>
      <c r="BF130" s="48"/>
      <c r="BG130" s="48"/>
    </row>
    <row r="131" ht="15.75" customHeight="1">
      <c r="A131" s="71" t="s">
        <v>294</v>
      </c>
      <c r="B131" s="71" t="s">
        <v>127</v>
      </c>
      <c r="C131" s="72">
        <v>-0.2</v>
      </c>
      <c r="D131" s="72" t="s">
        <v>291</v>
      </c>
      <c r="E131" s="72">
        <v>2850.0</v>
      </c>
      <c r="F131" s="73" t="s">
        <v>96</v>
      </c>
      <c r="G131" s="74">
        <v>4.11066925</v>
      </c>
      <c r="H131" s="74">
        <v>13.3989221</v>
      </c>
      <c r="I131" s="74">
        <v>0.51262675</v>
      </c>
      <c r="J131" s="74">
        <v>1.71073272</v>
      </c>
      <c r="K131" s="74">
        <v>2.20826389</v>
      </c>
      <c r="L131" s="74">
        <v>0.00404788</v>
      </c>
      <c r="M131" s="74">
        <v>0.9820855</v>
      </c>
      <c r="N131" s="74">
        <v>23.9057472</v>
      </c>
      <c r="O131" s="75"/>
      <c r="P131" s="72"/>
      <c r="Q131" s="72"/>
      <c r="R131" s="72"/>
      <c r="S131" s="72"/>
      <c r="T131" s="72"/>
      <c r="U131" s="72"/>
      <c r="V131" s="72">
        <v>2856.004</v>
      </c>
      <c r="W131" s="72">
        <v>53.733</v>
      </c>
      <c r="X131" s="72">
        <v>31.657</v>
      </c>
      <c r="Y131" s="72">
        <v>0.11</v>
      </c>
      <c r="Z131" s="72">
        <v>24.86</v>
      </c>
      <c r="AA131" s="72">
        <v>0.134</v>
      </c>
      <c r="AB131" s="72">
        <v>2079.157</v>
      </c>
      <c r="AC131" s="72">
        <v>124.229</v>
      </c>
      <c r="AD131" s="72">
        <v>7.419</v>
      </c>
      <c r="AE131" s="72">
        <v>0.066</v>
      </c>
      <c r="AF131" s="76">
        <v>2097.067</v>
      </c>
      <c r="AG131" s="76">
        <v>111.495</v>
      </c>
      <c r="AH131" s="76">
        <v>41.772</v>
      </c>
      <c r="AI131" s="76">
        <v>7.617</v>
      </c>
      <c r="AJ131" s="76">
        <v>1978.021</v>
      </c>
      <c r="AK131" s="76">
        <v>109.508</v>
      </c>
      <c r="AL131" s="76">
        <v>2758.275</v>
      </c>
      <c r="AM131" s="76">
        <v>316.255</v>
      </c>
      <c r="AN131" s="76">
        <v>0.675</v>
      </c>
      <c r="AO131" s="76">
        <v>0.123</v>
      </c>
      <c r="AP131" s="76">
        <v>0.999</v>
      </c>
      <c r="AQ131" s="48"/>
      <c r="AR131" s="53">
        <f>G131/'Table seawater composition'!C$7</f>
        <v>0.001629983521</v>
      </c>
      <c r="AS131" s="53">
        <f>H131/'Table seawater composition'!C$6</f>
        <v>0.0003307858893</v>
      </c>
      <c r="AT131" s="53">
        <f>I131*1000/'Table seawater composition'!$C$4</f>
        <v>0.00009989898904</v>
      </c>
      <c r="AU131" s="53">
        <f>J131/'Table seawater composition'!C$10</f>
        <v>3.253560192</v>
      </c>
      <c r="AV131" s="53">
        <f>K131*1000/'Table seawater composition'!$C$3</f>
        <v>0.2548187657</v>
      </c>
      <c r="AW131" s="53">
        <f>L131/'Table seawater composition'!C$8</f>
        <v>0.06705117355</v>
      </c>
      <c r="AX131" s="53">
        <f>M131/'Table seawater composition'!$C$5</f>
        <v>0.09253227601</v>
      </c>
      <c r="AY131" s="53">
        <f>N131/('Table seawater composition'!C$9*1000)</f>
        <v>0.01832179282</v>
      </c>
      <c r="AZ131" s="48"/>
      <c r="BA131" s="48"/>
      <c r="BB131" s="48"/>
      <c r="BC131" s="48"/>
      <c r="BD131" s="48"/>
      <c r="BE131" s="48"/>
      <c r="BF131" s="48"/>
      <c r="BG131" s="48"/>
    </row>
    <row r="132" ht="15.75" customHeight="1">
      <c r="A132" s="71" t="s">
        <v>294</v>
      </c>
      <c r="B132" s="71" t="s">
        <v>128</v>
      </c>
      <c r="C132" s="71"/>
      <c r="D132" s="72" t="s">
        <v>291</v>
      </c>
      <c r="E132" s="72">
        <v>2850.0</v>
      </c>
      <c r="F132" s="73" t="s">
        <v>96</v>
      </c>
      <c r="G132" s="74">
        <v>5.19002276</v>
      </c>
      <c r="H132" s="74">
        <v>14.3497678</v>
      </c>
      <c r="I132" s="74">
        <v>0.58948088</v>
      </c>
      <c r="J132" s="74">
        <v>10.4689783</v>
      </c>
      <c r="K132" s="74">
        <v>1.8841422</v>
      </c>
      <c r="L132" s="74">
        <v>0.13855305</v>
      </c>
      <c r="M132" s="74">
        <v>2.12768972</v>
      </c>
      <c r="N132" s="74">
        <v>43.3146651</v>
      </c>
      <c r="O132" s="75"/>
      <c r="P132" s="72"/>
      <c r="Q132" s="72"/>
      <c r="R132" s="72"/>
      <c r="S132" s="72"/>
      <c r="T132" s="72"/>
      <c r="U132" s="72"/>
      <c r="V132" s="72">
        <v>2856.004</v>
      </c>
      <c r="W132" s="72">
        <v>53.733</v>
      </c>
      <c r="X132" s="72">
        <v>31.657</v>
      </c>
      <c r="Y132" s="72">
        <v>0.11</v>
      </c>
      <c r="Z132" s="72">
        <v>24.86</v>
      </c>
      <c r="AA132" s="72">
        <v>0.134</v>
      </c>
      <c r="AB132" s="72">
        <v>2079.157</v>
      </c>
      <c r="AC132" s="72">
        <v>124.229</v>
      </c>
      <c r="AD132" s="72">
        <v>7.419</v>
      </c>
      <c r="AE132" s="72">
        <v>0.066</v>
      </c>
      <c r="AF132" s="76">
        <v>2097.067</v>
      </c>
      <c r="AG132" s="76">
        <v>111.495</v>
      </c>
      <c r="AH132" s="76">
        <v>41.772</v>
      </c>
      <c r="AI132" s="76">
        <v>7.617</v>
      </c>
      <c r="AJ132" s="76">
        <v>1978.021</v>
      </c>
      <c r="AK132" s="76">
        <v>109.508</v>
      </c>
      <c r="AL132" s="76">
        <v>2758.275</v>
      </c>
      <c r="AM132" s="76">
        <v>316.255</v>
      </c>
      <c r="AN132" s="76">
        <v>0.675</v>
      </c>
      <c r="AO132" s="76">
        <v>0.123</v>
      </c>
      <c r="AP132" s="76">
        <v>0.999</v>
      </c>
      <c r="AQ132" s="48"/>
      <c r="AR132" s="53">
        <f>G132/'Table seawater composition'!C$7</f>
        <v>0.002057974276</v>
      </c>
      <c r="AS132" s="53">
        <f>H132/'Table seawater composition'!C$6</f>
        <v>0.0003542598926</v>
      </c>
      <c r="AT132" s="53">
        <f>I132*1000/'Table seawater composition'!$C$4</f>
        <v>0.0001148760652</v>
      </c>
      <c r="AU132" s="53">
        <f>J132/'Table seawater composition'!C$10</f>
        <v>19.91044577</v>
      </c>
      <c r="AV132" s="53">
        <f>K132*1000/'Table seawater composition'!$C$3</f>
        <v>0.2174173078</v>
      </c>
      <c r="AW132" s="53">
        <f>L132/'Table seawater composition'!C$8</f>
        <v>2.295064231</v>
      </c>
      <c r="AX132" s="53">
        <f>M132/'Table seawater composition'!$C$5</f>
        <v>0.2004713158</v>
      </c>
      <c r="AY132" s="53">
        <f>N132/('Table seawater composition'!C$9*1000)</f>
        <v>0.03319713512</v>
      </c>
      <c r="AZ132" s="48"/>
      <c r="BA132" s="48"/>
      <c r="BB132" s="48"/>
      <c r="BC132" s="48"/>
      <c r="BD132" s="48"/>
      <c r="BE132" s="48"/>
      <c r="BF132" s="48"/>
      <c r="BG132" s="48"/>
    </row>
    <row r="133" ht="15.75" customHeight="1">
      <c r="A133" s="71" t="s">
        <v>294</v>
      </c>
      <c r="B133" s="71" t="s">
        <v>129</v>
      </c>
      <c r="C133" s="72">
        <v>-0.7</v>
      </c>
      <c r="D133" s="72" t="s">
        <v>291</v>
      </c>
      <c r="E133" s="72">
        <v>2850.0</v>
      </c>
      <c r="F133" s="73" t="s">
        <v>96</v>
      </c>
      <c r="G133" s="74">
        <v>5.69225067</v>
      </c>
      <c r="H133" s="74">
        <v>14.758262</v>
      </c>
      <c r="I133" s="74">
        <v>0.41132378</v>
      </c>
      <c r="J133" s="74">
        <v>39.8548781</v>
      </c>
      <c r="K133" s="74">
        <v>1.61888524</v>
      </c>
      <c r="L133" s="74">
        <v>2.7301E-4</v>
      </c>
      <c r="M133" s="74">
        <v>1.13487168</v>
      </c>
      <c r="N133" s="74">
        <v>31.6611289</v>
      </c>
      <c r="O133" s="75"/>
      <c r="P133" s="72"/>
      <c r="Q133" s="72"/>
      <c r="R133" s="72"/>
      <c r="S133" s="72"/>
      <c r="T133" s="72"/>
      <c r="U133" s="72"/>
      <c r="V133" s="72">
        <v>2856.004</v>
      </c>
      <c r="W133" s="72">
        <v>53.733</v>
      </c>
      <c r="X133" s="72">
        <v>31.657</v>
      </c>
      <c r="Y133" s="72">
        <v>0.11</v>
      </c>
      <c r="Z133" s="72">
        <v>24.86</v>
      </c>
      <c r="AA133" s="72">
        <v>0.134</v>
      </c>
      <c r="AB133" s="72">
        <v>2079.157</v>
      </c>
      <c r="AC133" s="72">
        <v>124.229</v>
      </c>
      <c r="AD133" s="72">
        <v>7.419</v>
      </c>
      <c r="AE133" s="72">
        <v>0.066</v>
      </c>
      <c r="AF133" s="76">
        <v>2097.067</v>
      </c>
      <c r="AG133" s="76">
        <v>111.495</v>
      </c>
      <c r="AH133" s="76">
        <v>41.772</v>
      </c>
      <c r="AI133" s="76">
        <v>7.617</v>
      </c>
      <c r="AJ133" s="76">
        <v>1978.021</v>
      </c>
      <c r="AK133" s="76">
        <v>109.508</v>
      </c>
      <c r="AL133" s="76">
        <v>2758.275</v>
      </c>
      <c r="AM133" s="76">
        <v>316.255</v>
      </c>
      <c r="AN133" s="76">
        <v>0.675</v>
      </c>
      <c r="AO133" s="76">
        <v>0.123</v>
      </c>
      <c r="AP133" s="76">
        <v>0.999</v>
      </c>
      <c r="AQ133" s="48"/>
      <c r="AR133" s="53">
        <f>G133/'Table seawater composition'!C$7</f>
        <v>0.002257120246</v>
      </c>
      <c r="AS133" s="53">
        <f>H133/'Table seawater composition'!C$6</f>
        <v>0.0003643445931</v>
      </c>
      <c r="AT133" s="53">
        <f>I133*1000/'Table seawater composition'!$C$4</f>
        <v>0.00008015740457</v>
      </c>
      <c r="AU133" s="53">
        <f>J133/'Table seawater composition'!C$10</f>
        <v>75.79807372</v>
      </c>
      <c r="AV133" s="53">
        <f>K133*1000/'Table seawater composition'!$C$3</f>
        <v>0.1868084429</v>
      </c>
      <c r="AW133" s="53">
        <f>L133/'Table seawater composition'!C$8</f>
        <v>0.004522278548</v>
      </c>
      <c r="AX133" s="53">
        <f>M133/'Table seawater composition'!$C$5</f>
        <v>0.1069278179</v>
      </c>
      <c r="AY133" s="53">
        <f>N133/('Table seawater composition'!C$9*1000)</f>
        <v>0.02426565625</v>
      </c>
      <c r="AZ133" s="48"/>
      <c r="BA133" s="48"/>
      <c r="BB133" s="48"/>
      <c r="BC133" s="48"/>
      <c r="BD133" s="48"/>
      <c r="BE133" s="48"/>
      <c r="BF133" s="48"/>
      <c r="BG133" s="48"/>
    </row>
    <row r="134" ht="15.75" customHeight="1">
      <c r="A134" s="71" t="s">
        <v>294</v>
      </c>
      <c r="B134" s="71" t="s">
        <v>127</v>
      </c>
      <c r="C134" s="72">
        <v>-0.2</v>
      </c>
      <c r="D134" s="72" t="s">
        <v>291</v>
      </c>
      <c r="E134" s="72">
        <v>2850.0</v>
      </c>
      <c r="F134" s="73" t="s">
        <v>65</v>
      </c>
      <c r="G134" s="74"/>
      <c r="H134" s="74"/>
      <c r="I134" s="74">
        <v>0.50457911</v>
      </c>
      <c r="J134" s="74">
        <v>0.00184864</v>
      </c>
      <c r="K134" s="74">
        <v>2.19517174</v>
      </c>
      <c r="L134" s="74"/>
      <c r="M134" s="74">
        <v>1.17366988</v>
      </c>
      <c r="N134" s="74"/>
      <c r="O134" s="75">
        <v>21.5328571</v>
      </c>
      <c r="P134" s="72"/>
      <c r="Q134" s="72"/>
      <c r="R134" s="72"/>
      <c r="S134" s="72"/>
      <c r="T134" s="72"/>
      <c r="U134" s="72"/>
      <c r="V134" s="72">
        <v>2856.004</v>
      </c>
      <c r="W134" s="72">
        <v>53.733</v>
      </c>
      <c r="X134" s="72">
        <v>31.657</v>
      </c>
      <c r="Y134" s="72">
        <v>0.11</v>
      </c>
      <c r="Z134" s="72">
        <v>24.86</v>
      </c>
      <c r="AA134" s="72">
        <v>0.134</v>
      </c>
      <c r="AB134" s="72">
        <v>2079.157</v>
      </c>
      <c r="AC134" s="72">
        <v>124.229</v>
      </c>
      <c r="AD134" s="72">
        <v>7.419</v>
      </c>
      <c r="AE134" s="72">
        <v>0.066</v>
      </c>
      <c r="AF134" s="76">
        <v>2097.067</v>
      </c>
      <c r="AG134" s="76">
        <v>111.495</v>
      </c>
      <c r="AH134" s="76">
        <v>41.772</v>
      </c>
      <c r="AI134" s="76">
        <v>7.617</v>
      </c>
      <c r="AJ134" s="76">
        <v>1978.021</v>
      </c>
      <c r="AK134" s="76">
        <v>109.508</v>
      </c>
      <c r="AL134" s="76">
        <v>2758.275</v>
      </c>
      <c r="AM134" s="76">
        <v>316.255</v>
      </c>
      <c r="AN134" s="76">
        <v>0.675</v>
      </c>
      <c r="AO134" s="76">
        <v>0.123</v>
      </c>
      <c r="AP134" s="76">
        <v>0.999</v>
      </c>
      <c r="AQ134" s="48"/>
      <c r="AR134" s="53">
        <f>G134/'Table seawater composition'!C$7</f>
        <v>0</v>
      </c>
      <c r="AS134" s="53">
        <f>H134/'Table seawater composition'!C$6</f>
        <v>0</v>
      </c>
      <c r="AT134" s="53">
        <f>I134*1000/'Table seawater composition'!$C$4</f>
        <v>0.00009833069183</v>
      </c>
      <c r="AU134" s="53">
        <f>J134/'Table seawater composition'!C$10</f>
        <v>0.003515839407</v>
      </c>
      <c r="AV134" s="53">
        <f>K134*1000/'Table seawater composition'!$C$3</f>
        <v>0.2533080199</v>
      </c>
      <c r="AW134" s="53">
        <f>L134/'Table seawater composition'!C$8</f>
        <v>0</v>
      </c>
      <c r="AX134" s="53">
        <f>M134/'Table seawater composition'!$C$5</f>
        <v>0.1105833914</v>
      </c>
      <c r="AY134" s="53">
        <f>N134/('Table seawater composition'!C$9*1000)</f>
        <v>0</v>
      </c>
      <c r="AZ134" s="48"/>
      <c r="BA134" s="48"/>
      <c r="BB134" s="48"/>
      <c r="BC134" s="48"/>
      <c r="BD134" s="48"/>
      <c r="BE134" s="48"/>
      <c r="BF134" s="48"/>
      <c r="BG134" s="48"/>
    </row>
    <row r="135" ht="15.75" customHeight="1">
      <c r="A135" s="71" t="s">
        <v>294</v>
      </c>
      <c r="B135" s="71" t="s">
        <v>128</v>
      </c>
      <c r="C135" s="71"/>
      <c r="D135" s="72" t="s">
        <v>291</v>
      </c>
      <c r="E135" s="72">
        <v>2850.0</v>
      </c>
      <c r="F135" s="73" t="s">
        <v>65</v>
      </c>
      <c r="G135" s="74"/>
      <c r="H135" s="74"/>
      <c r="I135" s="74">
        <v>0.56902206</v>
      </c>
      <c r="J135" s="74">
        <v>0.01004682</v>
      </c>
      <c r="K135" s="74">
        <v>1.82013116</v>
      </c>
      <c r="L135" s="74"/>
      <c r="M135" s="74">
        <v>2.03891188</v>
      </c>
      <c r="N135" s="74"/>
      <c r="O135" s="75">
        <v>21.2975631</v>
      </c>
      <c r="P135" s="72"/>
      <c r="Q135" s="72"/>
      <c r="R135" s="72"/>
      <c r="S135" s="72"/>
      <c r="T135" s="72"/>
      <c r="U135" s="72"/>
      <c r="V135" s="72">
        <v>2856.004</v>
      </c>
      <c r="W135" s="72">
        <v>53.733</v>
      </c>
      <c r="X135" s="72">
        <v>31.657</v>
      </c>
      <c r="Y135" s="72">
        <v>0.11</v>
      </c>
      <c r="Z135" s="72">
        <v>24.86</v>
      </c>
      <c r="AA135" s="72">
        <v>0.134</v>
      </c>
      <c r="AB135" s="72">
        <v>2079.157</v>
      </c>
      <c r="AC135" s="72">
        <v>124.229</v>
      </c>
      <c r="AD135" s="72">
        <v>7.419</v>
      </c>
      <c r="AE135" s="72">
        <v>0.066</v>
      </c>
      <c r="AF135" s="76">
        <v>2097.067</v>
      </c>
      <c r="AG135" s="76">
        <v>111.495</v>
      </c>
      <c r="AH135" s="76">
        <v>41.772</v>
      </c>
      <c r="AI135" s="76">
        <v>7.617</v>
      </c>
      <c r="AJ135" s="76">
        <v>1978.021</v>
      </c>
      <c r="AK135" s="76">
        <v>109.508</v>
      </c>
      <c r="AL135" s="76">
        <v>2758.275</v>
      </c>
      <c r="AM135" s="76">
        <v>316.255</v>
      </c>
      <c r="AN135" s="76">
        <v>0.675</v>
      </c>
      <c r="AO135" s="76">
        <v>0.123</v>
      </c>
      <c r="AP135" s="76">
        <v>0.999</v>
      </c>
      <c r="AQ135" s="48"/>
      <c r="AR135" s="53">
        <f>G135/'Table seawater composition'!C$7</f>
        <v>0</v>
      </c>
      <c r="AS135" s="53">
        <f>H135/'Table seawater composition'!C$6</f>
        <v>0</v>
      </c>
      <c r="AT135" s="53">
        <f>I135*1000/'Table seawater composition'!$C$4</f>
        <v>0.0001108891187</v>
      </c>
      <c r="AU135" s="53">
        <f>J135/'Table seawater composition'!C$10</f>
        <v>0.01910756322</v>
      </c>
      <c r="AV135" s="53">
        <f>K135*1000/'Table seawater composition'!$C$3</f>
        <v>0.2100308653</v>
      </c>
      <c r="AW135" s="53">
        <f>L135/'Table seawater composition'!C$8</f>
        <v>0</v>
      </c>
      <c r="AX135" s="53">
        <f>M135/'Table seawater composition'!$C$5</f>
        <v>0.1921066514</v>
      </c>
      <c r="AY135" s="53">
        <f>N135/('Table seawater composition'!C$9*1000)</f>
        <v>0</v>
      </c>
      <c r="AZ135" s="48"/>
      <c r="BA135" s="48"/>
      <c r="BB135" s="48"/>
      <c r="BC135" s="48"/>
      <c r="BD135" s="48"/>
      <c r="BE135" s="48"/>
      <c r="BF135" s="48"/>
      <c r="BG135" s="48"/>
    </row>
    <row r="136" ht="15.75" customHeight="1">
      <c r="A136" s="71" t="s">
        <v>294</v>
      </c>
      <c r="B136" s="71" t="s">
        <v>129</v>
      </c>
      <c r="C136" s="72">
        <v>-0.7</v>
      </c>
      <c r="D136" s="72" t="s">
        <v>291</v>
      </c>
      <c r="E136" s="72">
        <v>2850.0</v>
      </c>
      <c r="F136" s="73" t="s">
        <v>65</v>
      </c>
      <c r="G136" s="74"/>
      <c r="H136" s="74"/>
      <c r="I136" s="74">
        <v>0.40805534</v>
      </c>
      <c r="J136" s="74">
        <v>0.00339021</v>
      </c>
      <c r="K136" s="74">
        <v>1.60174363</v>
      </c>
      <c r="L136" s="74"/>
      <c r="M136" s="74">
        <v>1.2948169</v>
      </c>
      <c r="N136" s="74"/>
      <c r="O136" s="75">
        <v>25.6134718</v>
      </c>
      <c r="P136" s="72"/>
      <c r="Q136" s="72"/>
      <c r="R136" s="72"/>
      <c r="S136" s="72"/>
      <c r="T136" s="72"/>
      <c r="U136" s="72"/>
      <c r="V136" s="72">
        <v>2856.004</v>
      </c>
      <c r="W136" s="72">
        <v>53.733</v>
      </c>
      <c r="X136" s="72">
        <v>31.657</v>
      </c>
      <c r="Y136" s="72">
        <v>0.11</v>
      </c>
      <c r="Z136" s="72">
        <v>24.86</v>
      </c>
      <c r="AA136" s="72">
        <v>0.134</v>
      </c>
      <c r="AB136" s="72">
        <v>2079.157</v>
      </c>
      <c r="AC136" s="72">
        <v>124.229</v>
      </c>
      <c r="AD136" s="72">
        <v>7.419</v>
      </c>
      <c r="AE136" s="72">
        <v>0.066</v>
      </c>
      <c r="AF136" s="76">
        <v>2097.067</v>
      </c>
      <c r="AG136" s="76">
        <v>111.495</v>
      </c>
      <c r="AH136" s="76">
        <v>41.772</v>
      </c>
      <c r="AI136" s="76">
        <v>7.617</v>
      </c>
      <c r="AJ136" s="76">
        <v>1978.021</v>
      </c>
      <c r="AK136" s="76">
        <v>109.508</v>
      </c>
      <c r="AL136" s="76">
        <v>2758.275</v>
      </c>
      <c r="AM136" s="76">
        <v>316.255</v>
      </c>
      <c r="AN136" s="76">
        <v>0.675</v>
      </c>
      <c r="AO136" s="76">
        <v>0.123</v>
      </c>
      <c r="AP136" s="76">
        <v>0.999</v>
      </c>
      <c r="AQ136" s="48"/>
      <c r="AR136" s="53">
        <f>G136/'Table seawater composition'!C$7</f>
        <v>0</v>
      </c>
      <c r="AS136" s="53">
        <f>H136/'Table seawater composition'!C$6</f>
        <v>0</v>
      </c>
      <c r="AT136" s="53">
        <f>I136*1000/'Table seawater composition'!$C$4</f>
        <v>0.00007952046189</v>
      </c>
      <c r="AU136" s="53">
        <f>J136/'Table seawater composition'!C$10</f>
        <v>0.006447677167</v>
      </c>
      <c r="AV136" s="53">
        <f>K136*1000/'Table seawater composition'!$C$3</f>
        <v>0.1848304166</v>
      </c>
      <c r="AW136" s="53">
        <f>L136/'Table seawater composition'!C$8</f>
        <v>0</v>
      </c>
      <c r="AX136" s="53">
        <f>M136/'Table seawater composition'!$C$5</f>
        <v>0.1219978859</v>
      </c>
      <c r="AY136" s="53">
        <f>N136/('Table seawater composition'!C$9*1000)</f>
        <v>0</v>
      </c>
      <c r="AZ136" s="48"/>
      <c r="BA136" s="48"/>
      <c r="BB136" s="48"/>
      <c r="BC136" s="48"/>
      <c r="BD136" s="48"/>
      <c r="BE136" s="48"/>
      <c r="BF136" s="48"/>
      <c r="BG136" s="48"/>
    </row>
    <row r="137" ht="15.75" customHeight="1">
      <c r="A137" s="71"/>
      <c r="B137" s="71"/>
      <c r="C137" s="71"/>
      <c r="D137" s="71"/>
      <c r="E137" s="71"/>
      <c r="F137" s="73"/>
      <c r="G137" s="74"/>
      <c r="H137" s="74"/>
      <c r="I137" s="74"/>
      <c r="J137" s="74"/>
      <c r="K137" s="74"/>
      <c r="L137" s="74"/>
      <c r="M137" s="74"/>
      <c r="N137" s="74"/>
      <c r="O137" s="75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48"/>
      <c r="AR137" s="48"/>
      <c r="AS137" s="48"/>
      <c r="AT137" s="48"/>
      <c r="AU137" s="53"/>
      <c r="AV137" s="48"/>
      <c r="AW137" s="48"/>
      <c r="AX137" s="53"/>
      <c r="AY137" s="48"/>
      <c r="AZ137" s="48"/>
      <c r="BA137" s="48"/>
      <c r="BB137" s="48"/>
      <c r="BC137" s="48"/>
      <c r="BD137" s="48"/>
      <c r="BE137" s="48"/>
      <c r="BF137" s="48"/>
      <c r="BG137" s="48"/>
    </row>
    <row r="138" ht="15.75" customHeight="1">
      <c r="A138" s="53" t="s">
        <v>295</v>
      </c>
      <c r="B138" s="53" t="s">
        <v>131</v>
      </c>
      <c r="C138" s="53"/>
      <c r="D138" s="71" t="s">
        <v>287</v>
      </c>
      <c r="E138" s="54">
        <v>400.0</v>
      </c>
      <c r="F138" s="55" t="s">
        <v>96</v>
      </c>
      <c r="G138" s="56">
        <v>46.4958794</v>
      </c>
      <c r="H138" s="56">
        <v>499.11068</v>
      </c>
      <c r="I138" s="56"/>
      <c r="J138" s="56">
        <v>64.1621087</v>
      </c>
      <c r="K138" s="56">
        <v>3.18289259</v>
      </c>
      <c r="L138" s="56">
        <v>8.99889521</v>
      </c>
      <c r="M138" s="56">
        <v>27.1989545</v>
      </c>
      <c r="N138" s="56">
        <v>141.271252</v>
      </c>
      <c r="O138" s="57"/>
      <c r="P138" s="78">
        <v>39.94</v>
      </c>
      <c r="Q138" s="78">
        <v>0.12</v>
      </c>
      <c r="R138" s="54"/>
      <c r="S138" s="54"/>
      <c r="T138" s="54"/>
      <c r="U138" s="54"/>
      <c r="V138" s="54">
        <v>409.254</v>
      </c>
      <c r="W138" s="54">
        <v>5.656</v>
      </c>
      <c r="X138" s="54">
        <v>31.756</v>
      </c>
      <c r="Y138" s="54">
        <v>0.207</v>
      </c>
      <c r="Z138" s="54">
        <v>25.04</v>
      </c>
      <c r="AA138" s="54">
        <v>0.055</v>
      </c>
      <c r="AB138" s="54">
        <v>2008.232</v>
      </c>
      <c r="AC138" s="54">
        <v>56.49</v>
      </c>
      <c r="AD138" s="54">
        <v>8.194</v>
      </c>
      <c r="AE138" s="54">
        <v>0.032</v>
      </c>
      <c r="AF138" s="58">
        <v>1737.707</v>
      </c>
      <c r="AG138" s="58">
        <v>50.347</v>
      </c>
      <c r="AH138" s="58">
        <v>192.822</v>
      </c>
      <c r="AI138" s="58">
        <v>13.545</v>
      </c>
      <c r="AJ138" s="58">
        <v>1534.887</v>
      </c>
      <c r="AK138" s="58">
        <v>47.38</v>
      </c>
      <c r="AL138" s="58">
        <v>358.771</v>
      </c>
      <c r="AM138" s="58">
        <v>31.878</v>
      </c>
      <c r="AN138" s="58">
        <v>3.118</v>
      </c>
      <c r="AO138" s="58">
        <v>0.221</v>
      </c>
      <c r="AP138" s="58">
        <v>4.615</v>
      </c>
      <c r="AQ138" s="48"/>
      <c r="AR138" s="53">
        <f>G138/'Table seawater composition'!C$7</f>
        <v>0.01843678307</v>
      </c>
      <c r="AS138" s="53">
        <f>H138/'Table seawater composition'!C$6</f>
        <v>0.01232179491</v>
      </c>
      <c r="AT138" s="53">
        <f>I138*1000/'Table seawater composition'!$C$4</f>
        <v>0</v>
      </c>
      <c r="AU138" s="53">
        <f>J138/'Table seawater composition'!C$10</f>
        <v>122.0268252</v>
      </c>
      <c r="AV138" s="53">
        <f>K138*1000/'Table seawater composition'!$C$3</f>
        <v>0.3672843472</v>
      </c>
      <c r="AW138" s="53">
        <f>L138/'Table seawater composition'!C$8</f>
        <v>149.0623448</v>
      </c>
      <c r="AX138" s="53">
        <f>M138/'Table seawater composition'!$C$5</f>
        <v>2.562690484</v>
      </c>
      <c r="AY138" s="53">
        <f>N138/('Table seawater composition'!C$9*1000)</f>
        <v>0.1082728178</v>
      </c>
      <c r="AZ138" s="48"/>
      <c r="BA138" s="48"/>
      <c r="BB138" s="48"/>
      <c r="BC138" s="48"/>
      <c r="BD138" s="48"/>
      <c r="BE138" s="48"/>
      <c r="BF138" s="48"/>
      <c r="BG138" s="48"/>
    </row>
    <row r="139" ht="15.75" customHeight="1">
      <c r="A139" s="53" t="s">
        <v>295</v>
      </c>
      <c r="B139" s="53" t="s">
        <v>131</v>
      </c>
      <c r="C139" s="53"/>
      <c r="D139" s="71" t="s">
        <v>287</v>
      </c>
      <c r="E139" s="54">
        <v>400.0</v>
      </c>
      <c r="F139" s="55" t="s">
        <v>65</v>
      </c>
      <c r="G139" s="56"/>
      <c r="H139" s="56"/>
      <c r="I139" s="56">
        <v>277.267418</v>
      </c>
      <c r="J139" s="56">
        <v>65.0257186</v>
      </c>
      <c r="K139" s="56">
        <v>3.31246382</v>
      </c>
      <c r="L139" s="56"/>
      <c r="M139" s="56">
        <v>21.5781432</v>
      </c>
      <c r="N139" s="56"/>
      <c r="O139" s="57">
        <v>16.7094059</v>
      </c>
      <c r="P139" s="78">
        <v>39.94</v>
      </c>
      <c r="Q139" s="78">
        <v>0.12</v>
      </c>
      <c r="R139" s="54"/>
      <c r="S139" s="54"/>
      <c r="T139" s="54"/>
      <c r="U139" s="54"/>
      <c r="V139" s="54">
        <v>409.254</v>
      </c>
      <c r="W139" s="54">
        <v>5.656</v>
      </c>
      <c r="X139" s="54">
        <v>31.756</v>
      </c>
      <c r="Y139" s="54">
        <v>0.207</v>
      </c>
      <c r="Z139" s="54">
        <v>25.04</v>
      </c>
      <c r="AA139" s="54">
        <v>0.055</v>
      </c>
      <c r="AB139" s="54">
        <v>2008.232</v>
      </c>
      <c r="AC139" s="54">
        <v>56.49</v>
      </c>
      <c r="AD139" s="54">
        <v>8.194</v>
      </c>
      <c r="AE139" s="54">
        <v>0.032</v>
      </c>
      <c r="AF139" s="58">
        <v>1737.707</v>
      </c>
      <c r="AG139" s="58">
        <v>50.347</v>
      </c>
      <c r="AH139" s="58">
        <v>192.822</v>
      </c>
      <c r="AI139" s="58">
        <v>13.545</v>
      </c>
      <c r="AJ139" s="58">
        <v>1534.887</v>
      </c>
      <c r="AK139" s="58">
        <v>47.38</v>
      </c>
      <c r="AL139" s="58">
        <v>358.771</v>
      </c>
      <c r="AM139" s="58">
        <v>31.878</v>
      </c>
      <c r="AN139" s="58">
        <v>3.118</v>
      </c>
      <c r="AO139" s="58">
        <v>0.221</v>
      </c>
      <c r="AP139" s="58">
        <v>4.615</v>
      </c>
      <c r="AQ139" s="48"/>
      <c r="AR139" s="53">
        <f>G139/'Table seawater composition'!C$7</f>
        <v>0</v>
      </c>
      <c r="AS139" s="53">
        <f>H139/'Table seawater composition'!C$6</f>
        <v>0</v>
      </c>
      <c r="AT139" s="53">
        <f>I139*1000/'Table seawater composition'!$C$4</f>
        <v>0.05403294844</v>
      </c>
      <c r="AU139" s="53">
        <f>J139/'Table seawater composition'!C$10</f>
        <v>123.6692833</v>
      </c>
      <c r="AV139" s="53">
        <f>K139*1000/'Table seawater composition'!$C$3</f>
        <v>0.3822359936</v>
      </c>
      <c r="AW139" s="53">
        <f>L139/'Table seawater composition'!C$8</f>
        <v>0</v>
      </c>
      <c r="AX139" s="53">
        <f>M139/'Table seawater composition'!$C$5</f>
        <v>2.033096612</v>
      </c>
      <c r="AY139" s="53">
        <f>N139/('Table seawater composition'!C$9*1000)</f>
        <v>0</v>
      </c>
      <c r="AZ139" s="48"/>
      <c r="BA139" s="48"/>
      <c r="BB139" s="48"/>
      <c r="BC139" s="48"/>
      <c r="BD139" s="48"/>
      <c r="BE139" s="48"/>
      <c r="BF139" s="48"/>
      <c r="BG139" s="48"/>
    </row>
    <row r="140" ht="15.75" customHeight="1">
      <c r="A140" s="53" t="s">
        <v>295</v>
      </c>
      <c r="B140" s="53" t="s">
        <v>133</v>
      </c>
      <c r="C140" s="54">
        <v>10.8</v>
      </c>
      <c r="D140" s="71" t="s">
        <v>287</v>
      </c>
      <c r="E140" s="54">
        <v>400.0</v>
      </c>
      <c r="F140" s="55" t="s">
        <v>96</v>
      </c>
      <c r="G140" s="56">
        <v>41.7521857</v>
      </c>
      <c r="H140" s="56">
        <v>424.983291</v>
      </c>
      <c r="I140" s="56"/>
      <c r="J140" s="56">
        <v>27.9844068</v>
      </c>
      <c r="K140" s="56">
        <v>3.09876955</v>
      </c>
      <c r="L140" s="56">
        <v>0.60162233</v>
      </c>
      <c r="M140" s="56">
        <v>20.5428201</v>
      </c>
      <c r="N140" s="56">
        <v>128.586491</v>
      </c>
      <c r="O140" s="57"/>
      <c r="P140" s="78">
        <v>35.07</v>
      </c>
      <c r="Q140" s="54"/>
      <c r="R140" s="78">
        <v>9.33</v>
      </c>
      <c r="S140" s="78">
        <v>0.12</v>
      </c>
      <c r="T140" s="78">
        <v>1.14</v>
      </c>
      <c r="U140" s="78">
        <v>0.13</v>
      </c>
      <c r="V140" s="54">
        <v>409.254</v>
      </c>
      <c r="W140" s="54">
        <v>5.656</v>
      </c>
      <c r="X140" s="54">
        <v>31.756</v>
      </c>
      <c r="Y140" s="54">
        <v>0.207</v>
      </c>
      <c r="Z140" s="54">
        <v>25.04</v>
      </c>
      <c r="AA140" s="54">
        <v>0.055</v>
      </c>
      <c r="AB140" s="54">
        <v>2008.232</v>
      </c>
      <c r="AC140" s="54">
        <v>56.49</v>
      </c>
      <c r="AD140" s="54">
        <v>8.194</v>
      </c>
      <c r="AE140" s="54">
        <v>0.032</v>
      </c>
      <c r="AF140" s="58">
        <v>1737.707</v>
      </c>
      <c r="AG140" s="58">
        <v>50.347</v>
      </c>
      <c r="AH140" s="58">
        <v>192.822</v>
      </c>
      <c r="AI140" s="58">
        <v>13.545</v>
      </c>
      <c r="AJ140" s="58">
        <v>1534.887</v>
      </c>
      <c r="AK140" s="58">
        <v>47.38</v>
      </c>
      <c r="AL140" s="58">
        <v>358.771</v>
      </c>
      <c r="AM140" s="58">
        <v>31.878</v>
      </c>
      <c r="AN140" s="58">
        <v>3.118</v>
      </c>
      <c r="AO140" s="58">
        <v>0.221</v>
      </c>
      <c r="AP140" s="58">
        <v>4.615</v>
      </c>
      <c r="AQ140" s="48"/>
      <c r="AR140" s="53">
        <f>G140/'Table seawater composition'!C$7</f>
        <v>0.01655578946</v>
      </c>
      <c r="AS140" s="53">
        <f>H140/'Table seawater composition'!C$6</f>
        <v>0.010491775</v>
      </c>
      <c r="AT140" s="53">
        <f>I140*1000/'Table seawater composition'!$C$4</f>
        <v>0</v>
      </c>
      <c r="AU140" s="53">
        <f>J140/'Table seawater composition'!C$10</f>
        <v>53.2221959</v>
      </c>
      <c r="AV140" s="53">
        <f>K140*1000/'Table seawater composition'!$C$3</f>
        <v>0.3575771155</v>
      </c>
      <c r="AW140" s="53">
        <f>L140/'Table seawater composition'!C$8</f>
        <v>9.965582789</v>
      </c>
      <c r="AX140" s="53">
        <f>M140/'Table seawater composition'!$C$5</f>
        <v>1.935548279</v>
      </c>
      <c r="AY140" s="53">
        <f>N140/('Table seawater composition'!C$9*1000)</f>
        <v>0.09855098974</v>
      </c>
      <c r="AZ140" s="48"/>
      <c r="BA140" s="48"/>
      <c r="BB140" s="48"/>
      <c r="BC140" s="48"/>
      <c r="BD140" s="48"/>
      <c r="BE140" s="48"/>
      <c r="BF140" s="48"/>
      <c r="BG140" s="48"/>
    </row>
    <row r="141" ht="15.75" customHeight="1">
      <c r="A141" s="53" t="s">
        <v>295</v>
      </c>
      <c r="B141" s="53" t="s">
        <v>133</v>
      </c>
      <c r="C141" s="54">
        <v>10.8</v>
      </c>
      <c r="D141" s="71" t="s">
        <v>287</v>
      </c>
      <c r="E141" s="54">
        <v>400.0</v>
      </c>
      <c r="F141" s="55" t="s">
        <v>65</v>
      </c>
      <c r="G141" s="56"/>
      <c r="H141" s="56"/>
      <c r="I141" s="56">
        <v>271.298062</v>
      </c>
      <c r="J141" s="56">
        <v>31.7142875</v>
      </c>
      <c r="K141" s="56">
        <v>3.17547037</v>
      </c>
      <c r="L141" s="56"/>
      <c r="M141" s="56">
        <v>17.2190078</v>
      </c>
      <c r="N141" s="56"/>
      <c r="O141" s="57">
        <v>14.9084959</v>
      </c>
      <c r="P141" s="78">
        <v>35.07</v>
      </c>
      <c r="Q141" s="54"/>
      <c r="R141" s="78">
        <v>9.33</v>
      </c>
      <c r="S141" s="78">
        <v>0.12</v>
      </c>
      <c r="T141" s="78">
        <v>1.14</v>
      </c>
      <c r="U141" s="78">
        <v>0.13</v>
      </c>
      <c r="V141" s="54">
        <v>409.254</v>
      </c>
      <c r="W141" s="54">
        <v>5.656</v>
      </c>
      <c r="X141" s="54">
        <v>31.756</v>
      </c>
      <c r="Y141" s="54">
        <v>0.207</v>
      </c>
      <c r="Z141" s="54">
        <v>25.04</v>
      </c>
      <c r="AA141" s="54">
        <v>0.055</v>
      </c>
      <c r="AB141" s="54">
        <v>2008.232</v>
      </c>
      <c r="AC141" s="54">
        <v>56.49</v>
      </c>
      <c r="AD141" s="54">
        <v>8.194</v>
      </c>
      <c r="AE141" s="54">
        <v>0.032</v>
      </c>
      <c r="AF141" s="58">
        <v>1737.707</v>
      </c>
      <c r="AG141" s="58">
        <v>50.347</v>
      </c>
      <c r="AH141" s="58">
        <v>192.822</v>
      </c>
      <c r="AI141" s="58">
        <v>13.545</v>
      </c>
      <c r="AJ141" s="58">
        <v>1534.887</v>
      </c>
      <c r="AK141" s="58">
        <v>47.38</v>
      </c>
      <c r="AL141" s="58">
        <v>358.771</v>
      </c>
      <c r="AM141" s="58">
        <v>31.878</v>
      </c>
      <c r="AN141" s="58">
        <v>3.118</v>
      </c>
      <c r="AO141" s="58">
        <v>0.221</v>
      </c>
      <c r="AP141" s="58">
        <v>4.615</v>
      </c>
      <c r="AQ141" s="48"/>
      <c r="AR141" s="53">
        <f>G141/'Table seawater composition'!C$7</f>
        <v>0</v>
      </c>
      <c r="AS141" s="53">
        <f>H141/'Table seawater composition'!C$6</f>
        <v>0</v>
      </c>
      <c r="AT141" s="53">
        <f>I141*1000/'Table seawater composition'!$C$4</f>
        <v>0.05286966028</v>
      </c>
      <c r="AU141" s="53">
        <f>J141/'Table seawater composition'!C$10</f>
        <v>60.31587641</v>
      </c>
      <c r="AV141" s="53">
        <f>K141*1000/'Table seawater composition'!$C$3</f>
        <v>0.366427873</v>
      </c>
      <c r="AW141" s="53">
        <f>L141/'Table seawater composition'!C$8</f>
        <v>0</v>
      </c>
      <c r="AX141" s="53">
        <f>M141/'Table seawater composition'!$C$5</f>
        <v>1.622378074</v>
      </c>
      <c r="AY141" s="53">
        <f>N141/('Table seawater composition'!C$9*1000)</f>
        <v>0</v>
      </c>
      <c r="AZ141" s="48"/>
      <c r="BA141" s="48"/>
      <c r="BB141" s="48"/>
      <c r="BC141" s="48"/>
      <c r="BD141" s="48"/>
      <c r="BE141" s="48"/>
      <c r="BF141" s="48"/>
      <c r="BG141" s="48"/>
    </row>
    <row r="142" ht="15.75" customHeight="1">
      <c r="A142" s="53" t="s">
        <v>295</v>
      </c>
      <c r="B142" s="53" t="s">
        <v>134</v>
      </c>
      <c r="C142" s="53"/>
      <c r="D142" s="71" t="s">
        <v>287</v>
      </c>
      <c r="E142" s="54">
        <v>400.0</v>
      </c>
      <c r="F142" s="55" t="s">
        <v>96</v>
      </c>
      <c r="G142" s="56">
        <v>44.0739433</v>
      </c>
      <c r="H142" s="56">
        <v>435.856682</v>
      </c>
      <c r="I142" s="56"/>
      <c r="J142" s="56">
        <v>42.4216803</v>
      </c>
      <c r="K142" s="56">
        <v>3.16715288</v>
      </c>
      <c r="L142" s="56">
        <v>1.11239541</v>
      </c>
      <c r="M142" s="56">
        <v>32.9845574</v>
      </c>
      <c r="N142" s="56">
        <v>149.49122</v>
      </c>
      <c r="O142" s="57"/>
      <c r="P142" s="78">
        <v>32.68</v>
      </c>
      <c r="Q142" s="78">
        <v>0.22</v>
      </c>
      <c r="R142" s="78">
        <v>9.1</v>
      </c>
      <c r="S142" s="78">
        <v>0.09</v>
      </c>
      <c r="T142" s="78">
        <v>0.91</v>
      </c>
      <c r="U142" s="78">
        <v>0.11</v>
      </c>
      <c r="V142" s="54">
        <v>409.254</v>
      </c>
      <c r="W142" s="54">
        <v>5.656</v>
      </c>
      <c r="X142" s="54">
        <v>31.756</v>
      </c>
      <c r="Y142" s="54">
        <v>0.207</v>
      </c>
      <c r="Z142" s="54">
        <v>25.04</v>
      </c>
      <c r="AA142" s="54">
        <v>0.055</v>
      </c>
      <c r="AB142" s="54">
        <v>2008.232</v>
      </c>
      <c r="AC142" s="54">
        <v>56.49</v>
      </c>
      <c r="AD142" s="54">
        <v>8.194</v>
      </c>
      <c r="AE142" s="54">
        <v>0.032</v>
      </c>
      <c r="AF142" s="58">
        <v>1737.707</v>
      </c>
      <c r="AG142" s="58">
        <v>50.347</v>
      </c>
      <c r="AH142" s="58">
        <v>192.822</v>
      </c>
      <c r="AI142" s="58">
        <v>13.545</v>
      </c>
      <c r="AJ142" s="58">
        <v>1534.887</v>
      </c>
      <c r="AK142" s="58">
        <v>47.38</v>
      </c>
      <c r="AL142" s="58">
        <v>358.771</v>
      </c>
      <c r="AM142" s="58">
        <v>31.878</v>
      </c>
      <c r="AN142" s="58">
        <v>3.118</v>
      </c>
      <c r="AO142" s="58">
        <v>0.221</v>
      </c>
      <c r="AP142" s="58">
        <v>4.615</v>
      </c>
      <c r="AQ142" s="48"/>
      <c r="AR142" s="53">
        <f>G142/'Table seawater composition'!C$7</f>
        <v>0.01747642462</v>
      </c>
      <c r="AS142" s="53">
        <f>H142/'Table seawater composition'!C$6</f>
        <v>0.01076021184</v>
      </c>
      <c r="AT142" s="53">
        <f>I142*1000/'Table seawater composition'!$C$4</f>
        <v>0</v>
      </c>
      <c r="AU142" s="53">
        <f>J142/'Table seawater composition'!C$10</f>
        <v>80.67975124</v>
      </c>
      <c r="AV142" s="53">
        <f>K142*1000/'Table seawater composition'!$C$3</f>
        <v>0.3654680908</v>
      </c>
      <c r="AW142" s="53">
        <f>L142/'Table seawater composition'!C$8</f>
        <v>18.42629171</v>
      </c>
      <c r="AX142" s="53">
        <f>M142/'Table seawater composition'!$C$5</f>
        <v>3.10781105</v>
      </c>
      <c r="AY142" s="53">
        <f>N142/('Table seawater composition'!C$9*1000)</f>
        <v>0.1145727485</v>
      </c>
      <c r="AZ142" s="48"/>
      <c r="BA142" s="48"/>
      <c r="BB142" s="48"/>
      <c r="BC142" s="48"/>
      <c r="BD142" s="48"/>
      <c r="BE142" s="48"/>
      <c r="BF142" s="48"/>
      <c r="BG142" s="48"/>
    </row>
    <row r="143" ht="15.75" customHeight="1">
      <c r="A143" s="53" t="s">
        <v>295</v>
      </c>
      <c r="B143" s="53" t="s">
        <v>134</v>
      </c>
      <c r="C143" s="53"/>
      <c r="D143" s="71" t="s">
        <v>287</v>
      </c>
      <c r="E143" s="54">
        <v>400.0</v>
      </c>
      <c r="F143" s="55" t="s">
        <v>65</v>
      </c>
      <c r="G143" s="56"/>
      <c r="H143" s="56"/>
      <c r="I143" s="56">
        <v>249.455471</v>
      </c>
      <c r="J143" s="56">
        <v>43.7602384</v>
      </c>
      <c r="K143" s="56">
        <v>3.2871137</v>
      </c>
      <c r="L143" s="56"/>
      <c r="M143" s="56">
        <v>26.5981188</v>
      </c>
      <c r="N143" s="56"/>
      <c r="O143" s="57">
        <v>15.8334146</v>
      </c>
      <c r="P143" s="78">
        <v>32.68</v>
      </c>
      <c r="Q143" s="78">
        <v>0.22</v>
      </c>
      <c r="R143" s="78">
        <v>9.1</v>
      </c>
      <c r="S143" s="78">
        <v>0.09</v>
      </c>
      <c r="T143" s="78">
        <v>0.91</v>
      </c>
      <c r="U143" s="78">
        <v>0.11</v>
      </c>
      <c r="V143" s="54">
        <v>409.254</v>
      </c>
      <c r="W143" s="54">
        <v>5.656</v>
      </c>
      <c r="X143" s="54">
        <v>31.756</v>
      </c>
      <c r="Y143" s="54">
        <v>0.207</v>
      </c>
      <c r="Z143" s="54">
        <v>25.04</v>
      </c>
      <c r="AA143" s="54">
        <v>0.055</v>
      </c>
      <c r="AB143" s="54">
        <v>2008.232</v>
      </c>
      <c r="AC143" s="54">
        <v>56.49</v>
      </c>
      <c r="AD143" s="54">
        <v>8.194</v>
      </c>
      <c r="AE143" s="54">
        <v>0.032</v>
      </c>
      <c r="AF143" s="58">
        <v>1737.707</v>
      </c>
      <c r="AG143" s="58">
        <v>50.347</v>
      </c>
      <c r="AH143" s="58">
        <v>192.822</v>
      </c>
      <c r="AI143" s="58">
        <v>13.545</v>
      </c>
      <c r="AJ143" s="58">
        <v>1534.887</v>
      </c>
      <c r="AK143" s="58">
        <v>47.38</v>
      </c>
      <c r="AL143" s="58">
        <v>358.771</v>
      </c>
      <c r="AM143" s="58">
        <v>31.878</v>
      </c>
      <c r="AN143" s="58">
        <v>3.118</v>
      </c>
      <c r="AO143" s="58">
        <v>0.221</v>
      </c>
      <c r="AP143" s="58">
        <v>4.615</v>
      </c>
      <c r="AQ143" s="48"/>
      <c r="AR143" s="53">
        <f>G143/'Table seawater composition'!C$7</f>
        <v>0</v>
      </c>
      <c r="AS143" s="53">
        <f>H143/'Table seawater composition'!C$6</f>
        <v>0</v>
      </c>
      <c r="AT143" s="53">
        <f>I143*1000/'Table seawater composition'!$C$4</f>
        <v>0.04861304909</v>
      </c>
      <c r="AU143" s="53">
        <f>J143/'Table seawater composition'!C$10</f>
        <v>83.22549044</v>
      </c>
      <c r="AV143" s="53">
        <f>K143*1000/'Table seawater composition'!$C$3</f>
        <v>0.3793107607</v>
      </c>
      <c r="AW143" s="53">
        <f>L143/'Table seawater composition'!C$8</f>
        <v>0</v>
      </c>
      <c r="AX143" s="53">
        <f>M143/'Table seawater composition'!$C$5</f>
        <v>2.506079634</v>
      </c>
      <c r="AY143" s="53">
        <f>N143/('Table seawater composition'!C$9*1000)</f>
        <v>0</v>
      </c>
      <c r="AZ143" s="48"/>
      <c r="BA143" s="48"/>
      <c r="BB143" s="48"/>
      <c r="BC143" s="48"/>
      <c r="BD143" s="48"/>
      <c r="BE143" s="48"/>
      <c r="BF143" s="48"/>
      <c r="BG143" s="48"/>
    </row>
    <row r="144" ht="15.75" customHeight="1">
      <c r="A144" s="59" t="s">
        <v>295</v>
      </c>
      <c r="B144" s="59" t="s">
        <v>135</v>
      </c>
      <c r="C144" s="60">
        <v>26.3</v>
      </c>
      <c r="D144" s="71" t="s">
        <v>287</v>
      </c>
      <c r="E144" s="60">
        <v>600.0</v>
      </c>
      <c r="F144" s="61" t="s">
        <v>96</v>
      </c>
      <c r="G144" s="62">
        <v>47.8584928</v>
      </c>
      <c r="H144" s="62">
        <v>428.748311</v>
      </c>
      <c r="I144" s="62"/>
      <c r="J144" s="62">
        <v>55.6057285</v>
      </c>
      <c r="K144" s="62">
        <v>3.07536913</v>
      </c>
      <c r="L144" s="62">
        <v>2.00218095</v>
      </c>
      <c r="M144" s="62">
        <v>207.169515</v>
      </c>
      <c r="N144" s="62">
        <v>126.719507</v>
      </c>
      <c r="O144" s="63"/>
      <c r="P144" s="78">
        <v>34.57</v>
      </c>
      <c r="Q144" s="60"/>
      <c r="R144" s="78">
        <v>9.28</v>
      </c>
      <c r="S144" s="78">
        <v>0.11</v>
      </c>
      <c r="T144" s="78">
        <v>1.23</v>
      </c>
      <c r="U144" s="78">
        <v>0.16</v>
      </c>
      <c r="V144" s="60">
        <v>605.668</v>
      </c>
      <c r="W144" s="60">
        <v>7.259</v>
      </c>
      <c r="X144" s="60">
        <v>31.733</v>
      </c>
      <c r="Y144" s="60">
        <v>0.118</v>
      </c>
      <c r="Z144" s="60">
        <v>24.96</v>
      </c>
      <c r="AA144" s="60">
        <v>0.152</v>
      </c>
      <c r="AB144" s="60">
        <v>1986.627</v>
      </c>
      <c r="AC144" s="60">
        <v>127.329</v>
      </c>
      <c r="AD144" s="60">
        <v>8.053</v>
      </c>
      <c r="AE144" s="60">
        <v>0.06</v>
      </c>
      <c r="AF144" s="64">
        <v>1786.068</v>
      </c>
      <c r="AG144" s="64">
        <v>100.706</v>
      </c>
      <c r="AH144" s="64">
        <v>148.133</v>
      </c>
      <c r="AI144" s="64">
        <v>25.858</v>
      </c>
      <c r="AJ144" s="64">
        <v>1623.233</v>
      </c>
      <c r="AK144" s="64">
        <v>82.961</v>
      </c>
      <c r="AL144" s="64">
        <v>526.252</v>
      </c>
      <c r="AM144" s="64">
        <v>67.866</v>
      </c>
      <c r="AN144" s="64">
        <v>2.395</v>
      </c>
      <c r="AO144" s="64">
        <v>0.42</v>
      </c>
      <c r="AP144" s="64">
        <v>3.545</v>
      </c>
      <c r="AQ144" s="48"/>
      <c r="AR144" s="53">
        <f>G144/'Table seawater composition'!C$7</f>
        <v>0.01897709348</v>
      </c>
      <c r="AS144" s="53">
        <f>H144/'Table seawater composition'!C$6</f>
        <v>0.01058472393</v>
      </c>
      <c r="AT144" s="53">
        <f>I144*1000/'Table seawater composition'!$C$4</f>
        <v>0</v>
      </c>
      <c r="AU144" s="53">
        <f>J144/'Table seawater composition'!C$10</f>
        <v>105.7538577</v>
      </c>
      <c r="AV144" s="53">
        <f>K144*1000/'Table seawater composition'!$C$3</f>
        <v>0.3548768648</v>
      </c>
      <c r="AW144" s="53">
        <f>L144/'Table seawater composition'!C$8</f>
        <v>33.16515864</v>
      </c>
      <c r="AX144" s="53">
        <f>M144/'Table seawater composition'!$C$5</f>
        <v>19.51954972</v>
      </c>
      <c r="AY144" s="53">
        <f>N144/('Table seawater composition'!C$9*1000)</f>
        <v>0.09712009977</v>
      </c>
      <c r="AZ144" s="48"/>
      <c r="BA144" s="48"/>
      <c r="BB144" s="48"/>
      <c r="BC144" s="48"/>
      <c r="BD144" s="48"/>
      <c r="BE144" s="48"/>
      <c r="BF144" s="48"/>
      <c r="BG144" s="48"/>
    </row>
    <row r="145" ht="15.75" customHeight="1">
      <c r="A145" s="59" t="s">
        <v>295</v>
      </c>
      <c r="B145" s="59" t="s">
        <v>135</v>
      </c>
      <c r="C145" s="60">
        <v>26.3</v>
      </c>
      <c r="D145" s="71" t="s">
        <v>287</v>
      </c>
      <c r="E145" s="60">
        <v>600.0</v>
      </c>
      <c r="F145" s="61" t="s">
        <v>65</v>
      </c>
      <c r="G145" s="62"/>
      <c r="H145" s="62"/>
      <c r="I145" s="62">
        <v>276.386963</v>
      </c>
      <c r="J145" s="62">
        <v>61.9691657</v>
      </c>
      <c r="K145" s="62">
        <v>3.20190597</v>
      </c>
      <c r="L145" s="62"/>
      <c r="M145" s="62">
        <v>211.268834</v>
      </c>
      <c r="N145" s="62"/>
      <c r="O145" s="63">
        <v>14.7461159</v>
      </c>
      <c r="P145" s="78">
        <v>34.57</v>
      </c>
      <c r="Q145" s="60"/>
      <c r="R145" s="78">
        <v>9.28</v>
      </c>
      <c r="S145" s="78">
        <v>0.11</v>
      </c>
      <c r="T145" s="78">
        <v>1.23</v>
      </c>
      <c r="U145" s="78">
        <v>0.16</v>
      </c>
      <c r="V145" s="60">
        <v>605.668</v>
      </c>
      <c r="W145" s="60">
        <v>7.259</v>
      </c>
      <c r="X145" s="60">
        <v>31.733</v>
      </c>
      <c r="Y145" s="60">
        <v>0.118</v>
      </c>
      <c r="Z145" s="60">
        <v>24.96</v>
      </c>
      <c r="AA145" s="60">
        <v>0.152</v>
      </c>
      <c r="AB145" s="60">
        <v>1986.627</v>
      </c>
      <c r="AC145" s="60">
        <v>127.329</v>
      </c>
      <c r="AD145" s="60">
        <v>8.053</v>
      </c>
      <c r="AE145" s="60">
        <v>0.06</v>
      </c>
      <c r="AF145" s="64">
        <v>1786.068</v>
      </c>
      <c r="AG145" s="64">
        <v>100.706</v>
      </c>
      <c r="AH145" s="64">
        <v>148.133</v>
      </c>
      <c r="AI145" s="64">
        <v>25.858</v>
      </c>
      <c r="AJ145" s="64">
        <v>1623.233</v>
      </c>
      <c r="AK145" s="64">
        <v>82.961</v>
      </c>
      <c r="AL145" s="64">
        <v>526.252</v>
      </c>
      <c r="AM145" s="64">
        <v>67.866</v>
      </c>
      <c r="AN145" s="64">
        <v>2.395</v>
      </c>
      <c r="AO145" s="64">
        <v>0.42</v>
      </c>
      <c r="AP145" s="64">
        <v>3.545</v>
      </c>
      <c r="AQ145" s="48"/>
      <c r="AR145" s="53">
        <f>G145/'Table seawater composition'!C$7</f>
        <v>0</v>
      </c>
      <c r="AS145" s="53">
        <f>H145/'Table seawater composition'!C$6</f>
        <v>0</v>
      </c>
      <c r="AT145" s="53">
        <f>I145*1000/'Table seawater composition'!$C$4</f>
        <v>0.05386136831</v>
      </c>
      <c r="AU145" s="53">
        <f>J145/'Table seawater composition'!C$10</f>
        <v>117.8561725</v>
      </c>
      <c r="AV145" s="53">
        <f>K145*1000/'Table seawater composition'!$C$3</f>
        <v>0.3694783631</v>
      </c>
      <c r="AW145" s="53">
        <f>L145/'Table seawater composition'!C$8</f>
        <v>0</v>
      </c>
      <c r="AX145" s="53">
        <f>M145/'Table seawater composition'!$C$5</f>
        <v>19.9057883</v>
      </c>
      <c r="AY145" s="53">
        <f>N145/('Table seawater composition'!C$9*1000)</f>
        <v>0</v>
      </c>
      <c r="AZ145" s="48"/>
      <c r="BA145" s="48"/>
      <c r="BB145" s="48"/>
      <c r="BC145" s="48"/>
      <c r="BD145" s="48"/>
      <c r="BE145" s="48"/>
      <c r="BF145" s="48"/>
      <c r="BG145" s="48"/>
    </row>
    <row r="146" ht="15.75" customHeight="1">
      <c r="A146" s="59" t="s">
        <v>295</v>
      </c>
      <c r="B146" s="59" t="s">
        <v>136</v>
      </c>
      <c r="C146" s="60">
        <v>10.0</v>
      </c>
      <c r="D146" s="71" t="s">
        <v>287</v>
      </c>
      <c r="E146" s="60">
        <v>600.0</v>
      </c>
      <c r="F146" s="61" t="s">
        <v>96</v>
      </c>
      <c r="G146" s="62">
        <v>43.703699</v>
      </c>
      <c r="H146" s="62">
        <v>440.304511</v>
      </c>
      <c r="I146" s="62"/>
      <c r="J146" s="62">
        <v>90.4492298</v>
      </c>
      <c r="K146" s="62">
        <v>3.01535705</v>
      </c>
      <c r="L146" s="62">
        <v>1.80160128</v>
      </c>
      <c r="M146" s="62">
        <v>222.410794</v>
      </c>
      <c r="N146" s="62">
        <v>162.144263</v>
      </c>
      <c r="O146" s="63"/>
      <c r="P146" s="60"/>
      <c r="Q146" s="60"/>
      <c r="R146" s="60"/>
      <c r="S146" s="60"/>
      <c r="T146" s="60"/>
      <c r="U146" s="60"/>
      <c r="V146" s="60">
        <v>605.668</v>
      </c>
      <c r="W146" s="60">
        <v>7.259</v>
      </c>
      <c r="X146" s="60">
        <v>31.733</v>
      </c>
      <c r="Y146" s="60">
        <v>0.118</v>
      </c>
      <c r="Z146" s="60">
        <v>24.96</v>
      </c>
      <c r="AA146" s="60">
        <v>0.152</v>
      </c>
      <c r="AB146" s="60">
        <v>1986.627</v>
      </c>
      <c r="AC146" s="60">
        <v>127.329</v>
      </c>
      <c r="AD146" s="60">
        <v>8.053</v>
      </c>
      <c r="AE146" s="60">
        <v>0.06</v>
      </c>
      <c r="AF146" s="64">
        <v>1786.068</v>
      </c>
      <c r="AG146" s="64">
        <v>100.706</v>
      </c>
      <c r="AH146" s="64">
        <v>148.133</v>
      </c>
      <c r="AI146" s="64">
        <v>25.858</v>
      </c>
      <c r="AJ146" s="64">
        <v>1623.233</v>
      </c>
      <c r="AK146" s="64">
        <v>82.961</v>
      </c>
      <c r="AL146" s="64">
        <v>526.252</v>
      </c>
      <c r="AM146" s="64">
        <v>67.866</v>
      </c>
      <c r="AN146" s="64">
        <v>2.395</v>
      </c>
      <c r="AO146" s="64">
        <v>0.42</v>
      </c>
      <c r="AP146" s="64">
        <v>3.545</v>
      </c>
      <c r="AQ146" s="48"/>
      <c r="AR146" s="53">
        <f>G146/'Table seawater composition'!C$7</f>
        <v>0.01732961346</v>
      </c>
      <c r="AS146" s="53">
        <f>H146/'Table seawater composition'!C$6</f>
        <v>0.01087001762</v>
      </c>
      <c r="AT146" s="53">
        <f>I146*1000/'Table seawater composition'!$C$4</f>
        <v>0</v>
      </c>
      <c r="AU146" s="53">
        <f>J146/'Table seawater composition'!C$10</f>
        <v>172.0210352</v>
      </c>
      <c r="AV146" s="53">
        <f>K146*1000/'Table seawater composition'!$C$3</f>
        <v>0.3479518753</v>
      </c>
      <c r="AW146" s="53">
        <f>L146/'Table seawater composition'!C$8</f>
        <v>29.84265346</v>
      </c>
      <c r="AX146" s="53">
        <f>M146/'Table seawater composition'!$C$5</f>
        <v>20.95558582</v>
      </c>
      <c r="AY146" s="53">
        <f>N146/('Table seawater composition'!C$9*1000)</f>
        <v>0.1242702672</v>
      </c>
      <c r="AZ146" s="48"/>
      <c r="BA146" s="48"/>
      <c r="BB146" s="48"/>
      <c r="BC146" s="48"/>
      <c r="BD146" s="48"/>
      <c r="BE146" s="48"/>
      <c r="BF146" s="48"/>
      <c r="BG146" s="48"/>
    </row>
    <row r="147" ht="15.75" customHeight="1">
      <c r="A147" s="59" t="s">
        <v>295</v>
      </c>
      <c r="B147" s="59" t="s">
        <v>136</v>
      </c>
      <c r="C147" s="60">
        <v>10.0</v>
      </c>
      <c r="D147" s="71" t="s">
        <v>287</v>
      </c>
      <c r="E147" s="60">
        <v>600.0</v>
      </c>
      <c r="F147" s="61" t="s">
        <v>65</v>
      </c>
      <c r="G147" s="62"/>
      <c r="H147" s="62"/>
      <c r="I147" s="62">
        <v>268.277646</v>
      </c>
      <c r="J147" s="62">
        <v>93.8882203</v>
      </c>
      <c r="K147" s="62">
        <v>3.15702139</v>
      </c>
      <c r="L147" s="62"/>
      <c r="M147" s="62">
        <v>0.0</v>
      </c>
      <c r="N147" s="62"/>
      <c r="O147" s="63">
        <v>15.7530764</v>
      </c>
      <c r="P147" s="60"/>
      <c r="Q147" s="60"/>
      <c r="R147" s="60"/>
      <c r="S147" s="60"/>
      <c r="T147" s="60"/>
      <c r="U147" s="60"/>
      <c r="V147" s="60">
        <v>605.668</v>
      </c>
      <c r="W147" s="60">
        <v>7.259</v>
      </c>
      <c r="X147" s="60">
        <v>31.733</v>
      </c>
      <c r="Y147" s="60">
        <v>0.118</v>
      </c>
      <c r="Z147" s="60">
        <v>24.96</v>
      </c>
      <c r="AA147" s="60">
        <v>0.152</v>
      </c>
      <c r="AB147" s="60">
        <v>1986.627</v>
      </c>
      <c r="AC147" s="60">
        <v>127.329</v>
      </c>
      <c r="AD147" s="60">
        <v>8.053</v>
      </c>
      <c r="AE147" s="60">
        <v>0.06</v>
      </c>
      <c r="AF147" s="64">
        <v>1786.068</v>
      </c>
      <c r="AG147" s="64">
        <v>100.706</v>
      </c>
      <c r="AH147" s="64">
        <v>148.133</v>
      </c>
      <c r="AI147" s="64">
        <v>25.858</v>
      </c>
      <c r="AJ147" s="64">
        <v>1623.233</v>
      </c>
      <c r="AK147" s="64">
        <v>82.961</v>
      </c>
      <c r="AL147" s="64">
        <v>526.252</v>
      </c>
      <c r="AM147" s="64">
        <v>67.866</v>
      </c>
      <c r="AN147" s="64">
        <v>2.395</v>
      </c>
      <c r="AO147" s="64">
        <v>0.42</v>
      </c>
      <c r="AP147" s="64">
        <v>3.545</v>
      </c>
      <c r="AQ147" s="48"/>
      <c r="AR147" s="53">
        <f>G147/'Table seawater composition'!C$7</f>
        <v>0</v>
      </c>
      <c r="AS147" s="53">
        <f>H147/'Table seawater composition'!C$6</f>
        <v>0</v>
      </c>
      <c r="AT147" s="53">
        <f>I147*1000/'Table seawater composition'!$C$4</f>
        <v>0.0522810517</v>
      </c>
      <c r="AU147" s="53">
        <f>J147/'Table seawater composition'!C$10</f>
        <v>178.5614856</v>
      </c>
      <c r="AV147" s="53">
        <f>K147*1000/'Table seawater composition'!$C$3</f>
        <v>0.3642989851</v>
      </c>
      <c r="AW147" s="53">
        <f>L147/'Table seawater composition'!C$8</f>
        <v>0</v>
      </c>
      <c r="AX147" s="53">
        <f>M147/'Table seawater composition'!$C$5</f>
        <v>0</v>
      </c>
      <c r="AY147" s="53">
        <f>N147/('Table seawater composition'!C$9*1000)</f>
        <v>0</v>
      </c>
      <c r="AZ147" s="48"/>
      <c r="BA147" s="48"/>
      <c r="BB147" s="48"/>
      <c r="BC147" s="48"/>
      <c r="BD147" s="48"/>
      <c r="BE147" s="48"/>
      <c r="BF147" s="48"/>
      <c r="BG147" s="48"/>
    </row>
    <row r="148" ht="15.75" customHeight="1">
      <c r="A148" s="59" t="s">
        <v>295</v>
      </c>
      <c r="B148" s="59" t="s">
        <v>137</v>
      </c>
      <c r="C148" s="60">
        <v>22.4</v>
      </c>
      <c r="D148" s="71" t="s">
        <v>287</v>
      </c>
      <c r="E148" s="60">
        <v>600.0</v>
      </c>
      <c r="F148" s="61" t="s">
        <v>96</v>
      </c>
      <c r="G148" s="62">
        <v>49.8029593</v>
      </c>
      <c r="H148" s="62">
        <v>469.005789</v>
      </c>
      <c r="I148" s="62"/>
      <c r="J148" s="62">
        <v>70.3122874</v>
      </c>
      <c r="K148" s="62">
        <v>3.23740768</v>
      </c>
      <c r="L148" s="62">
        <v>2.20853979</v>
      </c>
      <c r="M148" s="62">
        <v>220.877757</v>
      </c>
      <c r="N148" s="62">
        <v>122.294264</v>
      </c>
      <c r="O148" s="63"/>
      <c r="P148" s="78">
        <v>36.92</v>
      </c>
      <c r="Q148" s="60"/>
      <c r="R148" s="78">
        <v>9.59</v>
      </c>
      <c r="S148" s="78">
        <v>0.18</v>
      </c>
      <c r="T148" s="78">
        <v>1.54</v>
      </c>
      <c r="U148" s="78">
        <v>0.22</v>
      </c>
      <c r="V148" s="60">
        <v>605.668</v>
      </c>
      <c r="W148" s="60">
        <v>7.259</v>
      </c>
      <c r="X148" s="60">
        <v>31.733</v>
      </c>
      <c r="Y148" s="60">
        <v>0.118</v>
      </c>
      <c r="Z148" s="60">
        <v>24.96</v>
      </c>
      <c r="AA148" s="60">
        <v>0.152</v>
      </c>
      <c r="AB148" s="60">
        <v>1986.627</v>
      </c>
      <c r="AC148" s="60">
        <v>127.329</v>
      </c>
      <c r="AD148" s="60">
        <v>8.053</v>
      </c>
      <c r="AE148" s="60">
        <v>0.06</v>
      </c>
      <c r="AF148" s="64">
        <v>1786.068</v>
      </c>
      <c r="AG148" s="64">
        <v>100.706</v>
      </c>
      <c r="AH148" s="64">
        <v>148.133</v>
      </c>
      <c r="AI148" s="64">
        <v>25.858</v>
      </c>
      <c r="AJ148" s="64">
        <v>1623.233</v>
      </c>
      <c r="AK148" s="64">
        <v>82.961</v>
      </c>
      <c r="AL148" s="64">
        <v>526.252</v>
      </c>
      <c r="AM148" s="64">
        <v>67.866</v>
      </c>
      <c r="AN148" s="64">
        <v>2.395</v>
      </c>
      <c r="AO148" s="64">
        <v>0.42</v>
      </c>
      <c r="AP148" s="64">
        <v>3.545</v>
      </c>
      <c r="AQ148" s="48"/>
      <c r="AR148" s="53">
        <f>G148/'Table seawater composition'!C$7</f>
        <v>0.01974812324</v>
      </c>
      <c r="AS148" s="53">
        <f>H148/'Table seawater composition'!C$6</f>
        <v>0.01157858042</v>
      </c>
      <c r="AT148" s="53">
        <f>I148*1000/'Table seawater composition'!$C$4</f>
        <v>0</v>
      </c>
      <c r="AU148" s="53">
        <f>J148/'Table seawater composition'!C$10</f>
        <v>133.723554</v>
      </c>
      <c r="AV148" s="53">
        <f>K148*1000/'Table seawater composition'!$C$3</f>
        <v>0.3735750211</v>
      </c>
      <c r="AW148" s="53">
        <f>L148/'Table seawater composition'!C$8</f>
        <v>36.58339297</v>
      </c>
      <c r="AX148" s="53">
        <f>M148/'Table seawater composition'!$C$5</f>
        <v>20.81114279</v>
      </c>
      <c r="AY148" s="53">
        <f>N148/('Table seawater composition'!C$9*1000)</f>
        <v>0.09372851427</v>
      </c>
      <c r="AZ148" s="48"/>
      <c r="BA148" s="48"/>
      <c r="BB148" s="48"/>
      <c r="BC148" s="48"/>
      <c r="BD148" s="48"/>
      <c r="BE148" s="48"/>
      <c r="BF148" s="48"/>
      <c r="BG148" s="48"/>
    </row>
    <row r="149" ht="15.75" customHeight="1">
      <c r="A149" s="59" t="s">
        <v>295</v>
      </c>
      <c r="B149" s="59" t="s">
        <v>137</v>
      </c>
      <c r="C149" s="60">
        <v>22.4</v>
      </c>
      <c r="D149" s="71" t="s">
        <v>287</v>
      </c>
      <c r="E149" s="60">
        <v>600.0</v>
      </c>
      <c r="F149" s="61" t="s">
        <v>65</v>
      </c>
      <c r="G149" s="62"/>
      <c r="H149" s="62"/>
      <c r="I149" s="62">
        <v>277.517369</v>
      </c>
      <c r="J149" s="62">
        <v>74.3577881</v>
      </c>
      <c r="K149" s="62">
        <v>3.46968982</v>
      </c>
      <c r="L149" s="62"/>
      <c r="M149" s="62">
        <v>215.221285</v>
      </c>
      <c r="N149" s="62"/>
      <c r="O149" s="63">
        <v>17.3838525</v>
      </c>
      <c r="P149" s="78">
        <v>36.92</v>
      </c>
      <c r="Q149" s="60"/>
      <c r="R149" s="78">
        <v>9.59</v>
      </c>
      <c r="S149" s="78">
        <v>0.18</v>
      </c>
      <c r="T149" s="78">
        <v>1.54</v>
      </c>
      <c r="U149" s="78">
        <v>0.22</v>
      </c>
      <c r="V149" s="60">
        <v>605.668</v>
      </c>
      <c r="W149" s="60">
        <v>7.259</v>
      </c>
      <c r="X149" s="60">
        <v>31.733</v>
      </c>
      <c r="Y149" s="60">
        <v>0.118</v>
      </c>
      <c r="Z149" s="60">
        <v>24.96</v>
      </c>
      <c r="AA149" s="60">
        <v>0.152</v>
      </c>
      <c r="AB149" s="60">
        <v>1986.627</v>
      </c>
      <c r="AC149" s="60">
        <v>127.329</v>
      </c>
      <c r="AD149" s="60">
        <v>8.053</v>
      </c>
      <c r="AE149" s="60">
        <v>0.06</v>
      </c>
      <c r="AF149" s="64">
        <v>1786.068</v>
      </c>
      <c r="AG149" s="64">
        <v>100.706</v>
      </c>
      <c r="AH149" s="64">
        <v>148.133</v>
      </c>
      <c r="AI149" s="64">
        <v>25.858</v>
      </c>
      <c r="AJ149" s="64">
        <v>1623.233</v>
      </c>
      <c r="AK149" s="64">
        <v>82.961</v>
      </c>
      <c r="AL149" s="64">
        <v>526.252</v>
      </c>
      <c r="AM149" s="64">
        <v>67.866</v>
      </c>
      <c r="AN149" s="64">
        <v>2.395</v>
      </c>
      <c r="AO149" s="64">
        <v>0.42</v>
      </c>
      <c r="AP149" s="64">
        <v>3.545</v>
      </c>
      <c r="AQ149" s="48"/>
      <c r="AR149" s="53">
        <f>G149/'Table seawater composition'!C$7</f>
        <v>0</v>
      </c>
      <c r="AS149" s="53">
        <f>H149/'Table seawater composition'!C$6</f>
        <v>0</v>
      </c>
      <c r="AT149" s="53">
        <f>I149*1000/'Table seawater composition'!$C$4</f>
        <v>0.05408165806</v>
      </c>
      <c r="AU149" s="53">
        <f>J149/'Table seawater composition'!C$10</f>
        <v>141.417497</v>
      </c>
      <c r="AV149" s="53">
        <f>K149*1000/'Table seawater composition'!$C$3</f>
        <v>0.4003788141</v>
      </c>
      <c r="AW149" s="53">
        <f>L149/'Table seawater composition'!C$8</f>
        <v>0</v>
      </c>
      <c r="AX149" s="53">
        <f>M149/'Table seawater composition'!$C$5</f>
        <v>20.27818896</v>
      </c>
      <c r="AY149" s="53">
        <f>N149/('Table seawater composition'!C$9*1000)</f>
        <v>0</v>
      </c>
      <c r="AZ149" s="48"/>
      <c r="BA149" s="48"/>
      <c r="BB149" s="48"/>
      <c r="BC149" s="48"/>
      <c r="BD149" s="48"/>
      <c r="BE149" s="48"/>
      <c r="BF149" s="48"/>
      <c r="BG149" s="48"/>
    </row>
    <row r="150" ht="15.75" customHeight="1">
      <c r="A150" s="65" t="s">
        <v>295</v>
      </c>
      <c r="B150" s="65" t="s">
        <v>138</v>
      </c>
      <c r="C150" s="65"/>
      <c r="D150" s="71" t="s">
        <v>287</v>
      </c>
      <c r="E150" s="66">
        <v>900.0</v>
      </c>
      <c r="F150" s="67" t="s">
        <v>96</v>
      </c>
      <c r="G150" s="68">
        <v>51.6840253</v>
      </c>
      <c r="H150" s="68">
        <v>462.330528</v>
      </c>
      <c r="I150" s="68"/>
      <c r="J150" s="68">
        <v>47.974873</v>
      </c>
      <c r="K150" s="68">
        <v>3.29398964</v>
      </c>
      <c r="L150" s="68">
        <v>1.26103661</v>
      </c>
      <c r="M150" s="68">
        <v>31.198709</v>
      </c>
      <c r="N150" s="68">
        <v>117.204524</v>
      </c>
      <c r="O150" s="69"/>
      <c r="P150" s="78">
        <v>30.62</v>
      </c>
      <c r="Q150" s="78">
        <v>0.15</v>
      </c>
      <c r="R150" s="78">
        <v>8.94</v>
      </c>
      <c r="S150" s="78">
        <v>0.07</v>
      </c>
      <c r="T150" s="78">
        <v>1.03</v>
      </c>
      <c r="U150" s="78">
        <v>0.09</v>
      </c>
      <c r="V150" s="66">
        <v>902.99</v>
      </c>
      <c r="W150" s="66">
        <v>11.736</v>
      </c>
      <c r="X150" s="66">
        <v>31.543</v>
      </c>
      <c r="Y150" s="66">
        <v>0.155</v>
      </c>
      <c r="Z150" s="66">
        <v>25.08</v>
      </c>
      <c r="AA150" s="66">
        <v>0.164</v>
      </c>
      <c r="AB150" s="66">
        <v>2043.545</v>
      </c>
      <c r="AC150" s="66">
        <v>53.209</v>
      </c>
      <c r="AD150" s="66">
        <v>7.906</v>
      </c>
      <c r="AE150" s="66">
        <v>0.029</v>
      </c>
      <c r="AF150" s="70">
        <v>1902.533</v>
      </c>
      <c r="AG150" s="70">
        <v>45.911</v>
      </c>
      <c r="AH150" s="70">
        <v>113.784</v>
      </c>
      <c r="AI150" s="70">
        <v>7.942</v>
      </c>
      <c r="AJ150" s="70">
        <v>1766.395</v>
      </c>
      <c r="AK150" s="70">
        <v>40.952</v>
      </c>
      <c r="AL150" s="70">
        <v>802.18</v>
      </c>
      <c r="AM150" s="70">
        <v>48.374</v>
      </c>
      <c r="AN150" s="70">
        <v>1.843</v>
      </c>
      <c r="AO150" s="70">
        <v>0.129</v>
      </c>
      <c r="AP150" s="70">
        <v>2.727</v>
      </c>
      <c r="AQ150" s="48"/>
      <c r="AR150" s="53">
        <f>G150/'Table seawater composition'!C$7</f>
        <v>0.02049401312</v>
      </c>
      <c r="AS150" s="53">
        <f>H150/'Table seawater composition'!C$6</f>
        <v>0.01141378491</v>
      </c>
      <c r="AT150" s="53">
        <f>I150*1000/'Table seawater composition'!$C$4</f>
        <v>0</v>
      </c>
      <c r="AU150" s="53">
        <f>J150/'Table seawater composition'!C$10</f>
        <v>91.24110106</v>
      </c>
      <c r="AV150" s="53">
        <f>K150*1000/'Table seawater composition'!$C$3</f>
        <v>0.3801041978</v>
      </c>
      <c r="AW150" s="53">
        <f>L150/'Table seawater composition'!C$8</f>
        <v>20.88846127</v>
      </c>
      <c r="AX150" s="53">
        <f>M150/'Table seawater composition'!$C$5</f>
        <v>2.939548087</v>
      </c>
      <c r="AY150" s="53">
        <f>N150/('Table seawater composition'!C$9*1000)</f>
        <v>0.08982764638</v>
      </c>
      <c r="AZ150" s="48"/>
      <c r="BA150" s="48"/>
      <c r="BB150" s="48"/>
      <c r="BC150" s="48"/>
      <c r="BD150" s="48"/>
      <c r="BE150" s="48"/>
      <c r="BF150" s="48"/>
      <c r="BG150" s="48"/>
    </row>
    <row r="151" ht="15.75" customHeight="1">
      <c r="A151" s="65" t="s">
        <v>295</v>
      </c>
      <c r="B151" s="65" t="s">
        <v>138</v>
      </c>
      <c r="C151" s="65"/>
      <c r="D151" s="71" t="s">
        <v>287</v>
      </c>
      <c r="E151" s="66">
        <v>900.0</v>
      </c>
      <c r="F151" s="67" t="s">
        <v>65</v>
      </c>
      <c r="G151" s="68"/>
      <c r="H151" s="68"/>
      <c r="I151" s="68">
        <v>266.166926</v>
      </c>
      <c r="J151" s="68">
        <v>51.3268173</v>
      </c>
      <c r="K151" s="68">
        <v>3.41027188</v>
      </c>
      <c r="L151" s="68"/>
      <c r="M151" s="68">
        <v>24.4433649</v>
      </c>
      <c r="N151" s="68"/>
      <c r="O151" s="69">
        <v>16.9396761</v>
      </c>
      <c r="P151" s="78">
        <v>30.62</v>
      </c>
      <c r="Q151" s="78">
        <v>0.15</v>
      </c>
      <c r="R151" s="78">
        <v>8.94</v>
      </c>
      <c r="S151" s="78">
        <v>0.07</v>
      </c>
      <c r="T151" s="78">
        <v>1.03</v>
      </c>
      <c r="U151" s="78">
        <v>0.09</v>
      </c>
      <c r="V151" s="66">
        <v>902.99</v>
      </c>
      <c r="W151" s="66">
        <v>11.736</v>
      </c>
      <c r="X151" s="66">
        <v>31.543</v>
      </c>
      <c r="Y151" s="66">
        <v>0.155</v>
      </c>
      <c r="Z151" s="66">
        <v>25.08</v>
      </c>
      <c r="AA151" s="66">
        <v>0.164</v>
      </c>
      <c r="AB151" s="66">
        <v>2043.545</v>
      </c>
      <c r="AC151" s="66">
        <v>53.209</v>
      </c>
      <c r="AD151" s="66">
        <v>7.906</v>
      </c>
      <c r="AE151" s="66">
        <v>0.029</v>
      </c>
      <c r="AF151" s="70">
        <v>1902.533</v>
      </c>
      <c r="AG151" s="70">
        <v>45.911</v>
      </c>
      <c r="AH151" s="70">
        <v>113.784</v>
      </c>
      <c r="AI151" s="70">
        <v>7.942</v>
      </c>
      <c r="AJ151" s="70">
        <v>1766.395</v>
      </c>
      <c r="AK151" s="70">
        <v>40.952</v>
      </c>
      <c r="AL151" s="70">
        <v>802.18</v>
      </c>
      <c r="AM151" s="70">
        <v>48.374</v>
      </c>
      <c r="AN151" s="70">
        <v>1.843</v>
      </c>
      <c r="AO151" s="70">
        <v>0.129</v>
      </c>
      <c r="AP151" s="70">
        <v>2.727</v>
      </c>
      <c r="AQ151" s="48"/>
      <c r="AR151" s="53">
        <f>G151/'Table seawater composition'!C$7</f>
        <v>0</v>
      </c>
      <c r="AS151" s="53">
        <f>H151/'Table seawater composition'!C$6</f>
        <v>0</v>
      </c>
      <c r="AT151" s="53">
        <f>I151*1000/'Table seawater composition'!$C$4</f>
        <v>0.05186972163</v>
      </c>
      <c r="AU151" s="53">
        <f>J151/'Table seawater composition'!C$10</f>
        <v>97.61600253</v>
      </c>
      <c r="AV151" s="53">
        <f>K151*1000/'Table seawater composition'!$C$3</f>
        <v>0.3935223844</v>
      </c>
      <c r="AW151" s="53">
        <f>L151/'Table seawater composition'!C$8</f>
        <v>0</v>
      </c>
      <c r="AX151" s="53">
        <f>M151/'Table seawater composition'!$C$5</f>
        <v>2.303058326</v>
      </c>
      <c r="AY151" s="53">
        <f>N151/('Table seawater composition'!C$9*1000)</f>
        <v>0</v>
      </c>
      <c r="AZ151" s="48"/>
      <c r="BA151" s="48"/>
      <c r="BB151" s="48"/>
      <c r="BC151" s="48"/>
      <c r="BD151" s="48"/>
      <c r="BE151" s="48"/>
      <c r="BF151" s="48"/>
      <c r="BG151" s="48"/>
    </row>
    <row r="152" ht="15.75" customHeight="1">
      <c r="A152" s="65" t="s">
        <v>295</v>
      </c>
      <c r="B152" s="65" t="s">
        <v>139</v>
      </c>
      <c r="C152" s="66">
        <v>5.0</v>
      </c>
      <c r="D152" s="71" t="s">
        <v>287</v>
      </c>
      <c r="E152" s="66">
        <v>900.0</v>
      </c>
      <c r="F152" s="67" t="s">
        <v>96</v>
      </c>
      <c r="G152" s="68">
        <v>39.8043503</v>
      </c>
      <c r="H152" s="68">
        <v>515.720907</v>
      </c>
      <c r="I152" s="68"/>
      <c r="J152" s="68">
        <v>42.3781164</v>
      </c>
      <c r="K152" s="68">
        <v>2.81944183</v>
      </c>
      <c r="L152" s="68">
        <v>0.59959786</v>
      </c>
      <c r="M152" s="68">
        <v>21.8885224</v>
      </c>
      <c r="N152" s="68">
        <v>143.597406</v>
      </c>
      <c r="O152" s="69"/>
      <c r="P152" s="78">
        <v>41.64</v>
      </c>
      <c r="Q152" s="78">
        <v>0.47</v>
      </c>
      <c r="R152" s="66"/>
      <c r="S152" s="66"/>
      <c r="T152" s="66"/>
      <c r="U152" s="66"/>
      <c r="V152" s="66">
        <v>902.99</v>
      </c>
      <c r="W152" s="66">
        <v>11.736</v>
      </c>
      <c r="X152" s="66">
        <v>31.543</v>
      </c>
      <c r="Y152" s="66">
        <v>0.155</v>
      </c>
      <c r="Z152" s="66">
        <v>25.08</v>
      </c>
      <c r="AA152" s="66">
        <v>0.164</v>
      </c>
      <c r="AB152" s="66">
        <v>2043.545</v>
      </c>
      <c r="AC152" s="66">
        <v>53.209</v>
      </c>
      <c r="AD152" s="66">
        <v>7.906</v>
      </c>
      <c r="AE152" s="66">
        <v>0.029</v>
      </c>
      <c r="AF152" s="70">
        <v>1902.533</v>
      </c>
      <c r="AG152" s="70">
        <v>45.911</v>
      </c>
      <c r="AH152" s="70">
        <v>113.784</v>
      </c>
      <c r="AI152" s="70">
        <v>7.942</v>
      </c>
      <c r="AJ152" s="70">
        <v>1766.395</v>
      </c>
      <c r="AK152" s="70">
        <v>40.952</v>
      </c>
      <c r="AL152" s="70">
        <v>802.18</v>
      </c>
      <c r="AM152" s="70">
        <v>48.374</v>
      </c>
      <c r="AN152" s="70">
        <v>1.843</v>
      </c>
      <c r="AO152" s="70">
        <v>0.129</v>
      </c>
      <c r="AP152" s="70">
        <v>2.727</v>
      </c>
      <c r="AQ152" s="48"/>
      <c r="AR152" s="53">
        <f>G152/'Table seawater composition'!C$7</f>
        <v>0.01578342384</v>
      </c>
      <c r="AS152" s="53">
        <f>H152/'Table seawater composition'!C$6</f>
        <v>0.01273185989</v>
      </c>
      <c r="AT152" s="53">
        <f>I152*1000/'Table seawater composition'!$C$4</f>
        <v>0</v>
      </c>
      <c r="AU152" s="53">
        <f>J152/'Table seawater composition'!C$10</f>
        <v>80.59689915</v>
      </c>
      <c r="AV152" s="53">
        <f>K152*1000/'Table seawater composition'!$C$3</f>
        <v>0.3253445797</v>
      </c>
      <c r="AW152" s="53">
        <f>L152/'Table seawater composition'!C$8</f>
        <v>9.932048423</v>
      </c>
      <c r="AX152" s="53">
        <f>M152/'Table seawater composition'!$C$5</f>
        <v>2.062340597</v>
      </c>
      <c r="AY152" s="53">
        <f>N152/('Table seawater composition'!C$9*1000)</f>
        <v>0.1100556239</v>
      </c>
      <c r="AZ152" s="48"/>
      <c r="BA152" s="48"/>
      <c r="BB152" s="48"/>
      <c r="BC152" s="48"/>
      <c r="BD152" s="48"/>
      <c r="BE152" s="48"/>
      <c r="BF152" s="48"/>
      <c r="BG152" s="48"/>
    </row>
    <row r="153" ht="15.75" customHeight="1">
      <c r="A153" s="65" t="s">
        <v>295</v>
      </c>
      <c r="B153" s="65" t="s">
        <v>139</v>
      </c>
      <c r="C153" s="66">
        <v>5.0</v>
      </c>
      <c r="D153" s="71" t="s">
        <v>287</v>
      </c>
      <c r="E153" s="66">
        <v>900.0</v>
      </c>
      <c r="F153" s="67" t="s">
        <v>65</v>
      </c>
      <c r="G153" s="68"/>
      <c r="H153" s="68"/>
      <c r="I153" s="68">
        <v>270.529556</v>
      </c>
      <c r="J153" s="68">
        <v>45.7049218</v>
      </c>
      <c r="K153" s="68">
        <v>2.91062612</v>
      </c>
      <c r="L153" s="68"/>
      <c r="M153" s="68">
        <v>17.6278712</v>
      </c>
      <c r="N153" s="68"/>
      <c r="O153" s="69">
        <v>14.793915</v>
      </c>
      <c r="P153" s="78">
        <v>41.64</v>
      </c>
      <c r="Q153" s="78">
        <v>0.47</v>
      </c>
      <c r="R153" s="66"/>
      <c r="S153" s="66"/>
      <c r="T153" s="66"/>
      <c r="U153" s="66"/>
      <c r="V153" s="66">
        <v>902.99</v>
      </c>
      <c r="W153" s="66">
        <v>11.736</v>
      </c>
      <c r="X153" s="66">
        <v>31.543</v>
      </c>
      <c r="Y153" s="66">
        <v>0.155</v>
      </c>
      <c r="Z153" s="66">
        <v>25.08</v>
      </c>
      <c r="AA153" s="66">
        <v>0.164</v>
      </c>
      <c r="AB153" s="66">
        <v>2043.545</v>
      </c>
      <c r="AC153" s="66">
        <v>53.209</v>
      </c>
      <c r="AD153" s="66">
        <v>7.906</v>
      </c>
      <c r="AE153" s="66">
        <v>0.029</v>
      </c>
      <c r="AF153" s="70">
        <v>1902.533</v>
      </c>
      <c r="AG153" s="70">
        <v>45.911</v>
      </c>
      <c r="AH153" s="70">
        <v>113.784</v>
      </c>
      <c r="AI153" s="70">
        <v>7.942</v>
      </c>
      <c r="AJ153" s="70">
        <v>1766.395</v>
      </c>
      <c r="AK153" s="70">
        <v>40.952</v>
      </c>
      <c r="AL153" s="70">
        <v>802.18</v>
      </c>
      <c r="AM153" s="70">
        <v>48.374</v>
      </c>
      <c r="AN153" s="70">
        <v>1.843</v>
      </c>
      <c r="AO153" s="70">
        <v>0.129</v>
      </c>
      <c r="AP153" s="70">
        <v>2.727</v>
      </c>
      <c r="AQ153" s="48"/>
      <c r="AR153" s="53">
        <f>G153/'Table seawater composition'!C$7</f>
        <v>0</v>
      </c>
      <c r="AS153" s="53">
        <f>H153/'Table seawater composition'!C$6</f>
        <v>0</v>
      </c>
      <c r="AT153" s="53">
        <f>I153*1000/'Table seawater composition'!$C$4</f>
        <v>0.0527198964</v>
      </c>
      <c r="AU153" s="53">
        <f>J153/'Table seawater composition'!C$10</f>
        <v>86.92399016</v>
      </c>
      <c r="AV153" s="53">
        <f>K153*1000/'Table seawater composition'!$C$3</f>
        <v>0.335866632</v>
      </c>
      <c r="AW153" s="53">
        <f>L153/'Table seawater composition'!C$8</f>
        <v>0</v>
      </c>
      <c r="AX153" s="53">
        <f>M153/'Table seawater composition'!$C$5</f>
        <v>1.660901259</v>
      </c>
      <c r="AY153" s="53">
        <f>N153/('Table seawater composition'!C$9*1000)</f>
        <v>0</v>
      </c>
      <c r="AZ153" s="48"/>
      <c r="BA153" s="48"/>
      <c r="BB153" s="48"/>
      <c r="BC153" s="48"/>
      <c r="BD153" s="48"/>
      <c r="BE153" s="48"/>
      <c r="BF153" s="48"/>
      <c r="BG153" s="48"/>
    </row>
    <row r="154" ht="15.75" customHeight="1">
      <c r="A154" s="65" t="s">
        <v>295</v>
      </c>
      <c r="B154" s="65" t="s">
        <v>140</v>
      </c>
      <c r="C154" s="66">
        <v>17.0</v>
      </c>
      <c r="D154" s="71" t="s">
        <v>287</v>
      </c>
      <c r="E154" s="66">
        <v>900.0</v>
      </c>
      <c r="F154" s="67" t="s">
        <v>96</v>
      </c>
      <c r="G154" s="68">
        <v>47.2147773</v>
      </c>
      <c r="H154" s="68">
        <v>417.030656</v>
      </c>
      <c r="I154" s="68"/>
      <c r="J154" s="68">
        <v>70.5633303</v>
      </c>
      <c r="K154" s="68">
        <v>3.10758538</v>
      </c>
      <c r="L154" s="68">
        <v>1.19572137</v>
      </c>
      <c r="M154" s="68">
        <v>38.3281723</v>
      </c>
      <c r="N154" s="68">
        <v>128.311115</v>
      </c>
      <c r="O154" s="69"/>
      <c r="P154" s="78">
        <v>32.74</v>
      </c>
      <c r="Q154" s="66"/>
      <c r="R154" s="78">
        <v>9.1</v>
      </c>
      <c r="S154" s="78">
        <v>0.09</v>
      </c>
      <c r="T154" s="78">
        <v>1.19</v>
      </c>
      <c r="U154" s="78">
        <v>0.1</v>
      </c>
      <c r="V154" s="66">
        <v>902.99</v>
      </c>
      <c r="W154" s="66">
        <v>11.736</v>
      </c>
      <c r="X154" s="66">
        <v>31.543</v>
      </c>
      <c r="Y154" s="66">
        <v>0.155</v>
      </c>
      <c r="Z154" s="66">
        <v>25.08</v>
      </c>
      <c r="AA154" s="66">
        <v>0.164</v>
      </c>
      <c r="AB154" s="66">
        <v>2043.545</v>
      </c>
      <c r="AC154" s="66">
        <v>53.209</v>
      </c>
      <c r="AD154" s="66">
        <v>7.906</v>
      </c>
      <c r="AE154" s="66">
        <v>0.029</v>
      </c>
      <c r="AF154" s="70">
        <v>1902.533</v>
      </c>
      <c r="AG154" s="70">
        <v>45.911</v>
      </c>
      <c r="AH154" s="70">
        <v>113.784</v>
      </c>
      <c r="AI154" s="70">
        <v>7.942</v>
      </c>
      <c r="AJ154" s="70">
        <v>1766.395</v>
      </c>
      <c r="AK154" s="70">
        <v>40.952</v>
      </c>
      <c r="AL154" s="70">
        <v>802.18</v>
      </c>
      <c r="AM154" s="70">
        <v>48.374</v>
      </c>
      <c r="AN154" s="70">
        <v>1.843</v>
      </c>
      <c r="AO154" s="70">
        <v>0.129</v>
      </c>
      <c r="AP154" s="70">
        <v>2.727</v>
      </c>
      <c r="AQ154" s="48"/>
      <c r="AR154" s="53">
        <f>G154/'Table seawater composition'!C$7</f>
        <v>0.01872184413</v>
      </c>
      <c r="AS154" s="53">
        <f>H154/'Table seawater composition'!C$6</f>
        <v>0.01029544432</v>
      </c>
      <c r="AT154" s="53">
        <f>I154*1000/'Table seawater composition'!$C$4</f>
        <v>0</v>
      </c>
      <c r="AU154" s="53">
        <f>J154/'Table seawater composition'!C$10</f>
        <v>134.2010004</v>
      </c>
      <c r="AV154" s="53">
        <f>K154*1000/'Table seawater composition'!$C$3</f>
        <v>0.3585944028</v>
      </c>
      <c r="AW154" s="53">
        <f>L154/'Table seawater composition'!C$8</f>
        <v>19.80654592</v>
      </c>
      <c r="AX154" s="53">
        <f>M154/'Table seawater composition'!$C$5</f>
        <v>3.611287427</v>
      </c>
      <c r="AY154" s="53">
        <f>N154/('Table seawater composition'!C$9*1000)</f>
        <v>0.09833993665</v>
      </c>
      <c r="AZ154" s="48"/>
      <c r="BA154" s="48"/>
      <c r="BB154" s="48"/>
      <c r="BC154" s="48"/>
      <c r="BD154" s="48"/>
      <c r="BE154" s="48"/>
      <c r="BF154" s="48"/>
      <c r="BG154" s="48"/>
    </row>
    <row r="155" ht="15.75" customHeight="1">
      <c r="A155" s="65" t="s">
        <v>295</v>
      </c>
      <c r="B155" s="65" t="s">
        <v>140</v>
      </c>
      <c r="C155" s="66">
        <v>17.0</v>
      </c>
      <c r="D155" s="71" t="s">
        <v>287</v>
      </c>
      <c r="E155" s="66">
        <v>900.0</v>
      </c>
      <c r="F155" s="67" t="s">
        <v>65</v>
      </c>
      <c r="G155" s="68"/>
      <c r="H155" s="68"/>
      <c r="I155" s="68">
        <v>255.852281</v>
      </c>
      <c r="J155" s="68">
        <v>78.9370056</v>
      </c>
      <c r="K155" s="68">
        <v>3.21494994</v>
      </c>
      <c r="L155" s="68"/>
      <c r="M155" s="68">
        <v>28.9908184</v>
      </c>
      <c r="N155" s="68"/>
      <c r="O155" s="69">
        <v>15.7048833</v>
      </c>
      <c r="P155" s="78">
        <v>32.74</v>
      </c>
      <c r="Q155" s="66"/>
      <c r="R155" s="78">
        <v>9.1</v>
      </c>
      <c r="S155" s="78">
        <v>0.09</v>
      </c>
      <c r="T155" s="78">
        <v>1.19</v>
      </c>
      <c r="U155" s="78">
        <v>0.1</v>
      </c>
      <c r="V155" s="66">
        <v>902.99</v>
      </c>
      <c r="W155" s="66">
        <v>11.736</v>
      </c>
      <c r="X155" s="66">
        <v>31.543</v>
      </c>
      <c r="Y155" s="66">
        <v>0.155</v>
      </c>
      <c r="Z155" s="66">
        <v>25.08</v>
      </c>
      <c r="AA155" s="66">
        <v>0.164</v>
      </c>
      <c r="AB155" s="66">
        <v>2043.545</v>
      </c>
      <c r="AC155" s="66">
        <v>53.209</v>
      </c>
      <c r="AD155" s="66">
        <v>7.906</v>
      </c>
      <c r="AE155" s="66">
        <v>0.029</v>
      </c>
      <c r="AF155" s="70">
        <v>1902.533</v>
      </c>
      <c r="AG155" s="70">
        <v>45.911</v>
      </c>
      <c r="AH155" s="70">
        <v>113.784</v>
      </c>
      <c r="AI155" s="70">
        <v>7.942</v>
      </c>
      <c r="AJ155" s="70">
        <v>1766.395</v>
      </c>
      <c r="AK155" s="70">
        <v>40.952</v>
      </c>
      <c r="AL155" s="70">
        <v>802.18</v>
      </c>
      <c r="AM155" s="70">
        <v>48.374</v>
      </c>
      <c r="AN155" s="70">
        <v>1.843</v>
      </c>
      <c r="AO155" s="70">
        <v>0.129</v>
      </c>
      <c r="AP155" s="70">
        <v>2.727</v>
      </c>
      <c r="AQ155" s="48"/>
      <c r="AR155" s="53">
        <f>G155/'Table seawater composition'!C$7</f>
        <v>0</v>
      </c>
      <c r="AS155" s="53">
        <f>H155/'Table seawater composition'!C$6</f>
        <v>0</v>
      </c>
      <c r="AT155" s="53">
        <f>I155*1000/'Table seawater composition'!$C$4</f>
        <v>0.04985963806</v>
      </c>
      <c r="AU155" s="53">
        <f>J155/'Table seawater composition'!C$10</f>
        <v>150.1264903</v>
      </c>
      <c r="AV155" s="53">
        <f>K155*1000/'Table seawater composition'!$C$3</f>
        <v>0.3709835493</v>
      </c>
      <c r="AW155" s="53">
        <f>L155/'Table seawater composition'!C$8</f>
        <v>0</v>
      </c>
      <c r="AX155" s="53">
        <f>M155/'Table seawater composition'!$C$5</f>
        <v>2.731520229</v>
      </c>
      <c r="AY155" s="53">
        <f>N155/('Table seawater composition'!C$9*1000)</f>
        <v>0</v>
      </c>
      <c r="AZ155" s="48"/>
      <c r="BA155" s="48"/>
      <c r="BB155" s="48"/>
      <c r="BC155" s="48"/>
      <c r="BD155" s="48"/>
      <c r="BE155" s="48"/>
      <c r="BF155" s="48"/>
      <c r="BG155" s="48"/>
    </row>
    <row r="156" ht="15.75" customHeight="1">
      <c r="A156" s="71" t="s">
        <v>295</v>
      </c>
      <c r="B156" s="71" t="s">
        <v>141</v>
      </c>
      <c r="C156" s="71"/>
      <c r="D156" s="71" t="s">
        <v>287</v>
      </c>
      <c r="E156" s="72">
        <v>2850.0</v>
      </c>
      <c r="F156" s="73" t="s">
        <v>96</v>
      </c>
      <c r="G156" s="74">
        <v>39.6473068</v>
      </c>
      <c r="H156" s="74">
        <v>339.650432</v>
      </c>
      <c r="I156" s="74"/>
      <c r="J156" s="74">
        <v>92.5862675</v>
      </c>
      <c r="K156" s="74">
        <v>2.99617658</v>
      </c>
      <c r="L156" s="74">
        <v>1.56243223</v>
      </c>
      <c r="M156" s="74">
        <v>20.1364115</v>
      </c>
      <c r="N156" s="74">
        <v>162.389696</v>
      </c>
      <c r="O156" s="75"/>
      <c r="P156" s="78">
        <v>24.7</v>
      </c>
      <c r="Q156" s="78">
        <v>0.42</v>
      </c>
      <c r="R156" s="78">
        <v>8.55</v>
      </c>
      <c r="S156" s="78">
        <v>0.06</v>
      </c>
      <c r="T156" s="78">
        <v>1.06</v>
      </c>
      <c r="U156" s="78">
        <v>0.08</v>
      </c>
      <c r="V156" s="72">
        <v>2856.004</v>
      </c>
      <c r="W156" s="72">
        <v>53.733</v>
      </c>
      <c r="X156" s="72">
        <v>31.781</v>
      </c>
      <c r="Y156" s="72">
        <v>0.258</v>
      </c>
      <c r="Z156" s="72">
        <v>24.88</v>
      </c>
      <c r="AA156" s="72">
        <v>0.13</v>
      </c>
      <c r="AB156" s="72">
        <v>2353.725</v>
      </c>
      <c r="AC156" s="72">
        <v>37.017</v>
      </c>
      <c r="AD156" s="72">
        <v>7.494</v>
      </c>
      <c r="AE156" s="72">
        <v>0.022</v>
      </c>
      <c r="AF156" s="76">
        <v>2350.141</v>
      </c>
      <c r="AG156" s="76">
        <v>33.21</v>
      </c>
      <c r="AH156" s="76">
        <v>55.398</v>
      </c>
      <c r="AI156" s="76">
        <v>3.055</v>
      </c>
      <c r="AJ156" s="76">
        <v>2222.159</v>
      </c>
      <c r="AK156" s="76">
        <v>32.121</v>
      </c>
      <c r="AL156" s="76">
        <v>2593.452</v>
      </c>
      <c r="AM156" s="76">
        <v>106.082</v>
      </c>
      <c r="AN156" s="76">
        <v>0.895</v>
      </c>
      <c r="AO156" s="76">
        <v>0.05</v>
      </c>
      <c r="AP156" s="76">
        <v>1.325</v>
      </c>
      <c r="AQ156" s="48"/>
      <c r="AR156" s="53">
        <f>G156/'Table seawater composition'!C$7</f>
        <v>0.01572115216</v>
      </c>
      <c r="AS156" s="53">
        <f>H156/'Table seawater composition'!C$6</f>
        <v>0.00838512004</v>
      </c>
      <c r="AT156" s="53">
        <f>I156*1000/'Table seawater composition'!$C$4</f>
        <v>0</v>
      </c>
      <c r="AU156" s="53">
        <f>J156/'Table seawater composition'!C$10</f>
        <v>176.0853643</v>
      </c>
      <c r="AV156" s="53">
        <f>K156*1000/'Table seawater composition'!$C$3</f>
        <v>0.3457385784</v>
      </c>
      <c r="AW156" s="53">
        <f>L156/'Table seawater composition'!C$8</f>
        <v>25.88093387</v>
      </c>
      <c r="AX156" s="53">
        <f>M156/'Table seawater composition'!$C$5</f>
        <v>1.897256386</v>
      </c>
      <c r="AY156" s="53">
        <f>N156/('Table seawater composition'!C$9*1000)</f>
        <v>0.1244583715</v>
      </c>
      <c r="AZ156" s="48"/>
      <c r="BA156" s="48"/>
      <c r="BB156" s="48"/>
      <c r="BC156" s="48"/>
      <c r="BD156" s="48"/>
      <c r="BE156" s="48"/>
      <c r="BF156" s="48"/>
      <c r="BG156" s="48"/>
    </row>
    <row r="157" ht="15.75" customHeight="1">
      <c r="A157" s="71" t="s">
        <v>295</v>
      </c>
      <c r="B157" s="71" t="s">
        <v>141</v>
      </c>
      <c r="C157" s="71"/>
      <c r="D157" s="71" t="s">
        <v>287</v>
      </c>
      <c r="E157" s="72">
        <v>2850.0</v>
      </c>
      <c r="F157" s="73" t="s">
        <v>65</v>
      </c>
      <c r="G157" s="74"/>
      <c r="H157" s="56"/>
      <c r="I157" s="74">
        <v>242.946374</v>
      </c>
      <c r="J157" s="74">
        <v>138.815805</v>
      </c>
      <c r="K157" s="74">
        <v>3.12305003</v>
      </c>
      <c r="L157" s="74"/>
      <c r="M157" s="74">
        <v>20.3930816</v>
      </c>
      <c r="N157" s="74"/>
      <c r="O157" s="75">
        <v>13.0401896</v>
      </c>
      <c r="P157" s="78">
        <v>24.7</v>
      </c>
      <c r="Q157" s="78">
        <v>0.42</v>
      </c>
      <c r="R157" s="78">
        <v>8.55</v>
      </c>
      <c r="S157" s="78">
        <v>0.06</v>
      </c>
      <c r="T157" s="78">
        <v>1.06</v>
      </c>
      <c r="U157" s="78">
        <v>0.08</v>
      </c>
      <c r="V157" s="72">
        <v>2856.004</v>
      </c>
      <c r="W157" s="72">
        <v>53.733</v>
      </c>
      <c r="X157" s="72">
        <v>31.781</v>
      </c>
      <c r="Y157" s="72">
        <v>0.258</v>
      </c>
      <c r="Z157" s="72">
        <v>24.88</v>
      </c>
      <c r="AA157" s="72">
        <v>0.13</v>
      </c>
      <c r="AB157" s="72">
        <v>2353.725</v>
      </c>
      <c r="AC157" s="72">
        <v>37.017</v>
      </c>
      <c r="AD157" s="72">
        <v>7.494</v>
      </c>
      <c r="AE157" s="72">
        <v>0.022</v>
      </c>
      <c r="AF157" s="76">
        <v>2350.141</v>
      </c>
      <c r="AG157" s="76">
        <v>33.21</v>
      </c>
      <c r="AH157" s="76">
        <v>55.398</v>
      </c>
      <c r="AI157" s="76">
        <v>3.055</v>
      </c>
      <c r="AJ157" s="76">
        <v>2222.159</v>
      </c>
      <c r="AK157" s="76">
        <v>32.121</v>
      </c>
      <c r="AL157" s="76">
        <v>2593.452</v>
      </c>
      <c r="AM157" s="76">
        <v>106.082</v>
      </c>
      <c r="AN157" s="76">
        <v>0.895</v>
      </c>
      <c r="AO157" s="76">
        <v>0.05</v>
      </c>
      <c r="AP157" s="76">
        <v>1.325</v>
      </c>
      <c r="AQ157" s="48"/>
      <c r="AR157" s="53">
        <f>G157/'Table seawater composition'!C$7</f>
        <v>0</v>
      </c>
      <c r="AS157" s="53">
        <f>H157/'Table seawater composition'!C$6</f>
        <v>0</v>
      </c>
      <c r="AT157" s="53">
        <f>I157*1000/'Table seawater composition'!$C$4</f>
        <v>0.04734457801</v>
      </c>
      <c r="AU157" s="53">
        <f>J157/'Table seawater composition'!C$10</f>
        <v>264.0070958</v>
      </c>
      <c r="AV157" s="53">
        <f>K157*1000/'Table seawater composition'!$C$3</f>
        <v>0.3603789192</v>
      </c>
      <c r="AW157" s="53">
        <f>L157/'Table seawater composition'!C$8</f>
        <v>0</v>
      </c>
      <c r="AX157" s="53">
        <f>M157/'Table seawater composition'!$C$5</f>
        <v>1.92143989</v>
      </c>
      <c r="AY157" s="53">
        <f>N157/('Table seawater composition'!C$9*1000)</f>
        <v>0</v>
      </c>
      <c r="AZ157" s="48"/>
      <c r="BA157" s="48"/>
      <c r="BB157" s="48"/>
      <c r="BC157" s="48"/>
      <c r="BD157" s="48"/>
      <c r="BE157" s="48"/>
      <c r="BF157" s="48"/>
      <c r="BG157" s="48"/>
    </row>
    <row r="158" ht="15.75" customHeight="1">
      <c r="A158" s="71" t="s">
        <v>295</v>
      </c>
      <c r="B158" s="71" t="s">
        <v>142</v>
      </c>
      <c r="C158" s="72">
        <v>1.3</v>
      </c>
      <c r="D158" s="71" t="s">
        <v>287</v>
      </c>
      <c r="E158" s="72">
        <v>2850.0</v>
      </c>
      <c r="F158" s="73" t="s">
        <v>96</v>
      </c>
      <c r="G158" s="74">
        <v>45.5052517</v>
      </c>
      <c r="H158" s="74">
        <v>346.353774</v>
      </c>
      <c r="I158" s="74"/>
      <c r="J158" s="74">
        <v>131.358039</v>
      </c>
      <c r="K158" s="74">
        <v>3.61010806</v>
      </c>
      <c r="L158" s="74">
        <v>1.69536248</v>
      </c>
      <c r="M158" s="74">
        <v>23.9448243</v>
      </c>
      <c r="N158" s="74">
        <v>157.195563</v>
      </c>
      <c r="O158" s="75"/>
      <c r="P158" s="78">
        <v>24.47</v>
      </c>
      <c r="Q158" s="78">
        <v>0.35</v>
      </c>
      <c r="R158" s="78">
        <v>8.54</v>
      </c>
      <c r="S158" s="78">
        <v>0.07</v>
      </c>
      <c r="T158" s="78">
        <v>1.05</v>
      </c>
      <c r="U158" s="78">
        <v>0.08</v>
      </c>
      <c r="V158" s="72">
        <v>2856.004</v>
      </c>
      <c r="W158" s="72">
        <v>53.733</v>
      </c>
      <c r="X158" s="72">
        <v>31.781</v>
      </c>
      <c r="Y158" s="72">
        <v>0.258</v>
      </c>
      <c r="Z158" s="72">
        <v>24.88</v>
      </c>
      <c r="AA158" s="72">
        <v>0.13</v>
      </c>
      <c r="AB158" s="72">
        <v>2353.725</v>
      </c>
      <c r="AC158" s="72">
        <v>37.017</v>
      </c>
      <c r="AD158" s="72">
        <v>7.494</v>
      </c>
      <c r="AE158" s="72">
        <v>0.022</v>
      </c>
      <c r="AF158" s="76">
        <v>2350.141</v>
      </c>
      <c r="AG158" s="76">
        <v>33.21</v>
      </c>
      <c r="AH158" s="76">
        <v>55.398</v>
      </c>
      <c r="AI158" s="76">
        <v>3.055</v>
      </c>
      <c r="AJ158" s="76">
        <v>2222.159</v>
      </c>
      <c r="AK158" s="76">
        <v>32.121</v>
      </c>
      <c r="AL158" s="76">
        <v>2593.452</v>
      </c>
      <c r="AM158" s="76">
        <v>106.082</v>
      </c>
      <c r="AN158" s="76">
        <v>0.895</v>
      </c>
      <c r="AO158" s="76">
        <v>0.05</v>
      </c>
      <c r="AP158" s="76">
        <v>1.325</v>
      </c>
      <c r="AQ158" s="48"/>
      <c r="AR158" s="53">
        <f>G158/'Table seawater composition'!C$7</f>
        <v>0.01804397432</v>
      </c>
      <c r="AS158" s="53">
        <f>H158/'Table seawater composition'!C$6</f>
        <v>0.008550608796</v>
      </c>
      <c r="AT158" s="53">
        <f>I158*1000/'Table seawater composition'!$C$4</f>
        <v>0</v>
      </c>
      <c r="AU158" s="53">
        <f>J158/'Table seawater composition'!C$10</f>
        <v>249.8235297</v>
      </c>
      <c r="AV158" s="53">
        <f>K158*1000/'Table seawater composition'!$C$3</f>
        <v>0.4165821323</v>
      </c>
      <c r="AW158" s="53">
        <f>L158/'Table seawater composition'!C$8</f>
        <v>28.08285914</v>
      </c>
      <c r="AX158" s="53">
        <f>M158/'Table seawater composition'!$C$5</f>
        <v>2.256085739</v>
      </c>
      <c r="AY158" s="53">
        <f>N158/('Table seawater composition'!C$9*1000)</f>
        <v>0.1204774949</v>
      </c>
      <c r="AZ158" s="48"/>
      <c r="BA158" s="48"/>
      <c r="BB158" s="48"/>
      <c r="BC158" s="48"/>
      <c r="BD158" s="48"/>
      <c r="BE158" s="48"/>
      <c r="BF158" s="48"/>
      <c r="BG158" s="48"/>
    </row>
    <row r="159" ht="15.75" customHeight="1">
      <c r="A159" s="71" t="s">
        <v>295</v>
      </c>
      <c r="B159" s="71" t="s">
        <v>142</v>
      </c>
      <c r="C159" s="72">
        <v>1.3</v>
      </c>
      <c r="D159" s="71" t="s">
        <v>287</v>
      </c>
      <c r="E159" s="72">
        <v>2850.0</v>
      </c>
      <c r="F159" s="73" t="s">
        <v>65</v>
      </c>
      <c r="G159" s="74"/>
      <c r="H159" s="56"/>
      <c r="I159" s="74">
        <v>251.781763</v>
      </c>
      <c r="J159" s="74">
        <v>140.424875</v>
      </c>
      <c r="K159" s="74">
        <v>3.76928454</v>
      </c>
      <c r="L159" s="74"/>
      <c r="M159" s="74">
        <v>22.5694281</v>
      </c>
      <c r="N159" s="74"/>
      <c r="O159" s="75">
        <v>14.2976701</v>
      </c>
      <c r="P159" s="78">
        <v>24.47</v>
      </c>
      <c r="Q159" s="78">
        <v>0.35</v>
      </c>
      <c r="R159" s="78">
        <v>8.54</v>
      </c>
      <c r="S159" s="78">
        <v>0.07</v>
      </c>
      <c r="T159" s="78">
        <v>1.05</v>
      </c>
      <c r="U159" s="78">
        <v>0.08</v>
      </c>
      <c r="V159" s="72">
        <v>2856.004</v>
      </c>
      <c r="W159" s="72">
        <v>53.733</v>
      </c>
      <c r="X159" s="72">
        <v>31.781</v>
      </c>
      <c r="Y159" s="72">
        <v>0.258</v>
      </c>
      <c r="Z159" s="72">
        <v>24.88</v>
      </c>
      <c r="AA159" s="72">
        <v>0.13</v>
      </c>
      <c r="AB159" s="72">
        <v>2353.725</v>
      </c>
      <c r="AC159" s="72">
        <v>37.017</v>
      </c>
      <c r="AD159" s="72">
        <v>7.494</v>
      </c>
      <c r="AE159" s="72">
        <v>0.022</v>
      </c>
      <c r="AF159" s="76">
        <v>2350.141</v>
      </c>
      <c r="AG159" s="76">
        <v>33.21</v>
      </c>
      <c r="AH159" s="76">
        <v>55.398</v>
      </c>
      <c r="AI159" s="76">
        <v>3.055</v>
      </c>
      <c r="AJ159" s="76">
        <v>2222.159</v>
      </c>
      <c r="AK159" s="76">
        <v>32.121</v>
      </c>
      <c r="AL159" s="76">
        <v>2593.452</v>
      </c>
      <c r="AM159" s="76">
        <v>106.082</v>
      </c>
      <c r="AN159" s="76">
        <v>0.895</v>
      </c>
      <c r="AO159" s="76">
        <v>0.05</v>
      </c>
      <c r="AP159" s="76">
        <v>1.325</v>
      </c>
      <c r="AQ159" s="48"/>
      <c r="AR159" s="53">
        <f>G159/'Table seawater composition'!C$7</f>
        <v>0</v>
      </c>
      <c r="AS159" s="53">
        <f>H159/'Table seawater composition'!C$6</f>
        <v>0</v>
      </c>
      <c r="AT159" s="53">
        <f>I159*1000/'Table seawater composition'!$C$4</f>
        <v>0.04906638911</v>
      </c>
      <c r="AU159" s="53">
        <f>J159/'Table seawater composition'!C$10</f>
        <v>267.0673086</v>
      </c>
      <c r="AV159" s="53">
        <f>K159*1000/'Table seawater composition'!$C$3</f>
        <v>0.434950025</v>
      </c>
      <c r="AW159" s="53">
        <f>L159/'Table seawater composition'!C$8</f>
        <v>0</v>
      </c>
      <c r="AX159" s="53">
        <f>M159/'Table seawater composition'!$C$5</f>
        <v>2.126495657</v>
      </c>
      <c r="AY159" s="53">
        <f>N159/('Table seawater composition'!C$9*1000)</f>
        <v>0</v>
      </c>
      <c r="AZ159" s="48"/>
      <c r="BA159" s="48"/>
      <c r="BB159" s="48"/>
      <c r="BC159" s="48"/>
      <c r="BD159" s="48"/>
      <c r="BE159" s="48"/>
      <c r="BF159" s="48"/>
      <c r="BG159" s="48"/>
    </row>
    <row r="160" ht="15.75" customHeight="1">
      <c r="A160" s="71" t="s">
        <v>295</v>
      </c>
      <c r="B160" s="71" t="s">
        <v>143</v>
      </c>
      <c r="C160" s="71"/>
      <c r="D160" s="71" t="s">
        <v>287</v>
      </c>
      <c r="E160" s="72">
        <v>2850.0</v>
      </c>
      <c r="F160" s="73" t="s">
        <v>96</v>
      </c>
      <c r="G160" s="74">
        <v>47.200992</v>
      </c>
      <c r="H160" s="74">
        <v>325.919062</v>
      </c>
      <c r="I160" s="74"/>
      <c r="J160" s="74">
        <v>119.242469</v>
      </c>
      <c r="K160" s="74">
        <v>3.34026907</v>
      </c>
      <c r="L160" s="74">
        <v>1.05263379</v>
      </c>
      <c r="M160" s="74">
        <v>23.9579981</v>
      </c>
      <c r="N160" s="74">
        <v>148.341593</v>
      </c>
      <c r="O160" s="75"/>
      <c r="P160" s="78">
        <v>26.2</v>
      </c>
      <c r="Q160" s="78">
        <v>0.59</v>
      </c>
      <c r="R160" s="78">
        <v>8.65</v>
      </c>
      <c r="S160" s="78">
        <v>0.06</v>
      </c>
      <c r="T160" s="78">
        <v>1.16</v>
      </c>
      <c r="U160" s="78">
        <v>0.08</v>
      </c>
      <c r="V160" s="72">
        <v>2856.004</v>
      </c>
      <c r="W160" s="72">
        <v>53.733</v>
      </c>
      <c r="X160" s="72">
        <v>31.781</v>
      </c>
      <c r="Y160" s="72">
        <v>0.258</v>
      </c>
      <c r="Z160" s="72">
        <v>24.88</v>
      </c>
      <c r="AA160" s="72">
        <v>0.13</v>
      </c>
      <c r="AB160" s="72">
        <v>2353.725</v>
      </c>
      <c r="AC160" s="72">
        <v>37.017</v>
      </c>
      <c r="AD160" s="72">
        <v>7.494</v>
      </c>
      <c r="AE160" s="72">
        <v>0.022</v>
      </c>
      <c r="AF160" s="76">
        <v>2350.141</v>
      </c>
      <c r="AG160" s="76">
        <v>33.21</v>
      </c>
      <c r="AH160" s="76">
        <v>55.398</v>
      </c>
      <c r="AI160" s="76">
        <v>3.055</v>
      </c>
      <c r="AJ160" s="76">
        <v>2222.159</v>
      </c>
      <c r="AK160" s="76">
        <v>32.121</v>
      </c>
      <c r="AL160" s="76">
        <v>2593.452</v>
      </c>
      <c r="AM160" s="76">
        <v>106.082</v>
      </c>
      <c r="AN160" s="76">
        <v>0.895</v>
      </c>
      <c r="AO160" s="76">
        <v>0.05</v>
      </c>
      <c r="AP160" s="76">
        <v>1.325</v>
      </c>
      <c r="AQ160" s="48"/>
      <c r="AR160" s="53">
        <f>G160/'Table seawater composition'!C$7</f>
        <v>0.01871637791</v>
      </c>
      <c r="AS160" s="53">
        <f>H160/'Table seawater composition'!C$6</f>
        <v>0.008046126843</v>
      </c>
      <c r="AT160" s="53">
        <f>I160*1000/'Table seawater composition'!$C$4</f>
        <v>0</v>
      </c>
      <c r="AU160" s="53">
        <f>J160/'Table seawater composition'!C$10</f>
        <v>226.7815105</v>
      </c>
      <c r="AV160" s="53">
        <f>K160*1000/'Table seawater composition'!$C$3</f>
        <v>0.385444532</v>
      </c>
      <c r="AW160" s="53">
        <f>L160/'Table seawater composition'!C$8</f>
        <v>17.43636939</v>
      </c>
      <c r="AX160" s="53">
        <f>M160/'Table seawater composition'!$C$5</f>
        <v>2.257326977</v>
      </c>
      <c r="AY160" s="53">
        <f>N160/('Table seawater composition'!C$9*1000)</f>
        <v>0.1136916537</v>
      </c>
      <c r="AZ160" s="48"/>
      <c r="BA160" s="48"/>
      <c r="BB160" s="48"/>
      <c r="BC160" s="48"/>
      <c r="BD160" s="48"/>
      <c r="BE160" s="48"/>
      <c r="BF160" s="48"/>
      <c r="BG160" s="48"/>
    </row>
    <row r="161" ht="15.75" customHeight="1">
      <c r="A161" s="71" t="s">
        <v>295</v>
      </c>
      <c r="B161" s="71" t="s">
        <v>143</v>
      </c>
      <c r="C161" s="71"/>
      <c r="D161" s="71" t="s">
        <v>287</v>
      </c>
      <c r="E161" s="72">
        <v>2850.0</v>
      </c>
      <c r="F161" s="73" t="s">
        <v>65</v>
      </c>
      <c r="G161" s="74"/>
      <c r="H161" s="56"/>
      <c r="I161" s="74">
        <v>265.541098</v>
      </c>
      <c r="J161" s="74">
        <v>127.343915</v>
      </c>
      <c r="K161" s="74">
        <v>3.49030742</v>
      </c>
      <c r="L161" s="74"/>
      <c r="M161" s="74">
        <v>20.7450639</v>
      </c>
      <c r="N161" s="74"/>
      <c r="O161" s="75">
        <v>14.9480942</v>
      </c>
      <c r="P161" s="78">
        <v>26.2</v>
      </c>
      <c r="Q161" s="78">
        <v>0.59</v>
      </c>
      <c r="R161" s="78">
        <v>8.65</v>
      </c>
      <c r="S161" s="78">
        <v>0.06</v>
      </c>
      <c r="T161" s="78">
        <v>1.16</v>
      </c>
      <c r="U161" s="78">
        <v>0.08</v>
      </c>
      <c r="V161" s="72">
        <v>2856.004</v>
      </c>
      <c r="W161" s="72">
        <v>53.733</v>
      </c>
      <c r="X161" s="72">
        <v>31.781</v>
      </c>
      <c r="Y161" s="72">
        <v>0.258</v>
      </c>
      <c r="Z161" s="72">
        <v>24.88</v>
      </c>
      <c r="AA161" s="72">
        <v>0.13</v>
      </c>
      <c r="AB161" s="72">
        <v>2353.725</v>
      </c>
      <c r="AC161" s="72">
        <v>37.017</v>
      </c>
      <c r="AD161" s="72">
        <v>7.494</v>
      </c>
      <c r="AE161" s="72">
        <v>0.022</v>
      </c>
      <c r="AF161" s="76">
        <v>2350.141</v>
      </c>
      <c r="AG161" s="76">
        <v>33.21</v>
      </c>
      <c r="AH161" s="76">
        <v>55.398</v>
      </c>
      <c r="AI161" s="76">
        <v>3.055</v>
      </c>
      <c r="AJ161" s="76">
        <v>2222.159</v>
      </c>
      <c r="AK161" s="76">
        <v>32.121</v>
      </c>
      <c r="AL161" s="76">
        <v>2593.452</v>
      </c>
      <c r="AM161" s="76">
        <v>106.082</v>
      </c>
      <c r="AN161" s="76">
        <v>0.895</v>
      </c>
      <c r="AO161" s="76">
        <v>0.05</v>
      </c>
      <c r="AP161" s="76">
        <v>1.325</v>
      </c>
      <c r="AQ161" s="48"/>
      <c r="AR161" s="53">
        <f>G161/'Table seawater composition'!C$7</f>
        <v>0</v>
      </c>
      <c r="AS161" s="53">
        <f>H161/'Table seawater composition'!C$6</f>
        <v>0</v>
      </c>
      <c r="AT161" s="53">
        <f>I161*1000/'Table seawater composition'!$C$4</f>
        <v>0.05174776236</v>
      </c>
      <c r="AU161" s="53">
        <f>J161/'Table seawater composition'!C$10</f>
        <v>242.1892606</v>
      </c>
      <c r="AV161" s="53">
        <f>K161*1000/'Table seawater composition'!$C$3</f>
        <v>0.4027579461</v>
      </c>
      <c r="AW161" s="53">
        <f>L161/'Table seawater composition'!C$8</f>
        <v>0</v>
      </c>
      <c r="AX161" s="53">
        <f>M161/'Table seawater composition'!$C$5</f>
        <v>1.954603727</v>
      </c>
      <c r="AY161" s="53">
        <f>N161/('Table seawater composition'!C$9*1000)</f>
        <v>0</v>
      </c>
      <c r="AZ161" s="48"/>
      <c r="BA161" s="48"/>
      <c r="BB161" s="48"/>
      <c r="BC161" s="48"/>
      <c r="BD161" s="48"/>
      <c r="BE161" s="48"/>
      <c r="BF161" s="48"/>
      <c r="BG161" s="48"/>
    </row>
    <row r="162" ht="15.75" customHeight="1">
      <c r="A162" s="71"/>
      <c r="B162" s="71"/>
      <c r="C162" s="71"/>
      <c r="D162" s="71"/>
      <c r="E162" s="71"/>
      <c r="F162" s="73"/>
      <c r="G162" s="74"/>
      <c r="H162" s="56"/>
      <c r="I162" s="74"/>
      <c r="J162" s="74"/>
      <c r="K162" s="74"/>
      <c r="L162" s="74"/>
      <c r="M162" s="74"/>
      <c r="N162" s="74"/>
      <c r="O162" s="75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48"/>
      <c r="AR162" s="48"/>
      <c r="AS162" s="48"/>
      <c r="AT162" s="48"/>
      <c r="AU162" s="53">
        <f>J162/'Table seawater composition'!C$10</f>
        <v>0</v>
      </c>
      <c r="AV162" s="48"/>
      <c r="AW162" s="48"/>
      <c r="AX162" s="53"/>
      <c r="AY162" s="48"/>
      <c r="AZ162" s="48"/>
      <c r="BA162" s="48"/>
      <c r="BB162" s="48"/>
      <c r="BC162" s="48"/>
      <c r="BD162" s="48"/>
      <c r="BE162" s="48"/>
      <c r="BF162" s="48"/>
      <c r="BG162" s="48"/>
    </row>
    <row r="163" ht="15.75" customHeight="1">
      <c r="A163" s="53" t="s">
        <v>296</v>
      </c>
      <c r="B163" s="53" t="s">
        <v>131</v>
      </c>
      <c r="C163" s="54">
        <v>38.1</v>
      </c>
      <c r="D163" s="81" t="s">
        <v>297</v>
      </c>
      <c r="E163" s="54">
        <v>400.0</v>
      </c>
      <c r="F163" s="55" t="s">
        <v>65</v>
      </c>
      <c r="G163" s="56"/>
      <c r="H163" s="56"/>
      <c r="I163" s="56">
        <v>6.94991673</v>
      </c>
      <c r="J163" s="56">
        <v>0.22127995</v>
      </c>
      <c r="K163" s="56">
        <v>10.4777004</v>
      </c>
      <c r="L163" s="56"/>
      <c r="M163" s="56">
        <v>24.9404276</v>
      </c>
      <c r="N163" s="56"/>
      <c r="O163" s="57">
        <v>12.1215056</v>
      </c>
      <c r="P163" s="54"/>
      <c r="Q163" s="54"/>
      <c r="R163" s="54"/>
      <c r="S163" s="54"/>
      <c r="T163" s="54"/>
      <c r="U163" s="54"/>
      <c r="V163" s="54">
        <v>409.254</v>
      </c>
      <c r="W163" s="54">
        <v>5.656</v>
      </c>
      <c r="X163" s="54">
        <v>31.756</v>
      </c>
      <c r="Y163" s="54">
        <v>0.207</v>
      </c>
      <c r="Z163" s="54">
        <v>25.04</v>
      </c>
      <c r="AA163" s="54">
        <v>0.055</v>
      </c>
      <c r="AB163" s="54">
        <v>2008.232</v>
      </c>
      <c r="AC163" s="54">
        <v>56.49</v>
      </c>
      <c r="AD163" s="54">
        <v>8.194</v>
      </c>
      <c r="AE163" s="54">
        <v>0.032</v>
      </c>
      <c r="AF163" s="58">
        <v>1737.707</v>
      </c>
      <c r="AG163" s="58">
        <v>50.347</v>
      </c>
      <c r="AH163" s="58">
        <v>192.822</v>
      </c>
      <c r="AI163" s="58">
        <v>13.545</v>
      </c>
      <c r="AJ163" s="58">
        <v>1534.887</v>
      </c>
      <c r="AK163" s="58">
        <v>47.38</v>
      </c>
      <c r="AL163" s="58">
        <v>358.771</v>
      </c>
      <c r="AM163" s="58">
        <v>31.878</v>
      </c>
      <c r="AN163" s="58">
        <v>3.118</v>
      </c>
      <c r="AO163" s="58">
        <v>0.221</v>
      </c>
      <c r="AP163" s="58">
        <v>4.615</v>
      </c>
      <c r="AQ163" s="48"/>
      <c r="AR163" s="53">
        <f>G163/'Table seawater composition'!C$7</f>
        <v>0</v>
      </c>
      <c r="AS163" s="53">
        <f>H163/'Table seawater composition'!C$6</f>
        <v>0</v>
      </c>
      <c r="AT163" s="53">
        <f>I163*1000/'Table seawater composition'!$C$4</f>
        <v>0.001354376562</v>
      </c>
      <c r="AU163" s="53">
        <f>J163/'Table seawater composition'!C$10</f>
        <v>0.4208416827</v>
      </c>
      <c r="AV163" s="53">
        <f>K163*1000/'Table seawater composition'!$C$3</f>
        <v>1.20905599</v>
      </c>
      <c r="AW163" s="53">
        <f>L163/'Table seawater composition'!C$8</f>
        <v>0</v>
      </c>
      <c r="AX163" s="53">
        <f>M163/'Table seawater composition'!$C$5</f>
        <v>2.349891665</v>
      </c>
      <c r="AY163" s="53">
        <f>N163/('Table seawater composition'!C$9*1000)</f>
        <v>0</v>
      </c>
      <c r="AZ163" s="48"/>
      <c r="BA163" s="48"/>
      <c r="BB163" s="48"/>
      <c r="BC163" s="48"/>
      <c r="BD163" s="48"/>
      <c r="BE163" s="48"/>
      <c r="BF163" s="48"/>
      <c r="BG163" s="48"/>
    </row>
    <row r="164" ht="15.75" customHeight="1">
      <c r="A164" s="53" t="s">
        <v>296</v>
      </c>
      <c r="B164" s="53" t="s">
        <v>146</v>
      </c>
      <c r="C164" s="53"/>
      <c r="D164" s="81" t="s">
        <v>297</v>
      </c>
      <c r="E164" s="54">
        <v>400.0</v>
      </c>
      <c r="F164" s="55" t="s">
        <v>65</v>
      </c>
      <c r="G164" s="56"/>
      <c r="H164" s="56"/>
      <c r="I164" s="56">
        <v>2.29616503</v>
      </c>
      <c r="J164" s="56">
        <v>0.13607202</v>
      </c>
      <c r="K164" s="56">
        <v>11.0002182</v>
      </c>
      <c r="L164" s="56"/>
      <c r="M164" s="56">
        <v>21.1062388</v>
      </c>
      <c r="N164" s="56"/>
      <c r="O164" s="57">
        <v>11.0498976</v>
      </c>
      <c r="P164" s="54"/>
      <c r="Q164" s="54"/>
      <c r="R164" s="54"/>
      <c r="S164" s="54"/>
      <c r="T164" s="54"/>
      <c r="U164" s="54"/>
      <c r="V164" s="54">
        <v>409.254</v>
      </c>
      <c r="W164" s="54">
        <v>5.656</v>
      </c>
      <c r="X164" s="54">
        <v>31.756</v>
      </c>
      <c r="Y164" s="54">
        <v>0.207</v>
      </c>
      <c r="Z164" s="54">
        <v>25.04</v>
      </c>
      <c r="AA164" s="54">
        <v>0.055</v>
      </c>
      <c r="AB164" s="54">
        <v>2008.232</v>
      </c>
      <c r="AC164" s="54">
        <v>56.49</v>
      </c>
      <c r="AD164" s="54">
        <v>8.194</v>
      </c>
      <c r="AE164" s="54">
        <v>0.032</v>
      </c>
      <c r="AF164" s="58">
        <v>1737.707</v>
      </c>
      <c r="AG164" s="58">
        <v>50.347</v>
      </c>
      <c r="AH164" s="58">
        <v>192.822</v>
      </c>
      <c r="AI164" s="58">
        <v>13.545</v>
      </c>
      <c r="AJ164" s="58">
        <v>1534.887</v>
      </c>
      <c r="AK164" s="58">
        <v>47.38</v>
      </c>
      <c r="AL164" s="58">
        <v>358.771</v>
      </c>
      <c r="AM164" s="58">
        <v>31.878</v>
      </c>
      <c r="AN164" s="58">
        <v>3.118</v>
      </c>
      <c r="AO164" s="58">
        <v>0.221</v>
      </c>
      <c r="AP164" s="58">
        <v>4.615</v>
      </c>
      <c r="AQ164" s="48"/>
      <c r="AR164" s="53">
        <f>G164/'Table seawater composition'!C$7</f>
        <v>0</v>
      </c>
      <c r="AS164" s="53">
        <f>H164/'Table seawater composition'!C$6</f>
        <v>0</v>
      </c>
      <c r="AT164" s="53">
        <f>I164*1000/'Table seawater composition'!$C$4</f>
        <v>0.0004474689726</v>
      </c>
      <c r="AU164" s="53">
        <f>J164/'Table seawater composition'!C$10</f>
        <v>0.2587888232</v>
      </c>
      <c r="AV164" s="53">
        <f>K164*1000/'Table seawater composition'!$C$3</f>
        <v>1.269351022</v>
      </c>
      <c r="AW164" s="53">
        <f>L164/'Table seawater composition'!C$8</f>
        <v>0</v>
      </c>
      <c r="AX164" s="53">
        <f>M164/'Table seawater composition'!$C$5</f>
        <v>1.988633692</v>
      </c>
      <c r="AY164" s="53">
        <f>N164/('Table seawater composition'!C$9*1000)</f>
        <v>0</v>
      </c>
      <c r="AZ164" s="48"/>
      <c r="BA164" s="48"/>
      <c r="BB164" s="48"/>
      <c r="BC164" s="48"/>
      <c r="BD164" s="48"/>
      <c r="BE164" s="48"/>
      <c r="BF164" s="48"/>
      <c r="BG164" s="48"/>
    </row>
    <row r="165" ht="15.75" customHeight="1">
      <c r="A165" s="53" t="s">
        <v>296</v>
      </c>
      <c r="B165" s="53" t="s">
        <v>147</v>
      </c>
      <c r="C165" s="53"/>
      <c r="D165" s="81" t="s">
        <v>297</v>
      </c>
      <c r="E165" s="54">
        <v>400.0</v>
      </c>
      <c r="F165" s="55" t="s">
        <v>65</v>
      </c>
      <c r="G165" s="56"/>
      <c r="H165" s="56"/>
      <c r="I165" s="56">
        <v>6.49542467</v>
      </c>
      <c r="J165" s="56">
        <v>0.26629072</v>
      </c>
      <c r="K165" s="56">
        <v>10.2465681</v>
      </c>
      <c r="L165" s="56"/>
      <c r="M165" s="56">
        <v>35.7291195</v>
      </c>
      <c r="N165" s="56"/>
      <c r="O165" s="57">
        <v>11.9344921</v>
      </c>
      <c r="P165" s="54"/>
      <c r="Q165" s="54"/>
      <c r="R165" s="54"/>
      <c r="S165" s="54"/>
      <c r="T165" s="54"/>
      <c r="U165" s="54"/>
      <c r="V165" s="54">
        <v>409.254</v>
      </c>
      <c r="W165" s="54">
        <v>5.656</v>
      </c>
      <c r="X165" s="54">
        <v>31.756</v>
      </c>
      <c r="Y165" s="54">
        <v>0.207</v>
      </c>
      <c r="Z165" s="54">
        <v>25.04</v>
      </c>
      <c r="AA165" s="54">
        <v>0.055</v>
      </c>
      <c r="AB165" s="54">
        <v>2008.232</v>
      </c>
      <c r="AC165" s="54">
        <v>56.49</v>
      </c>
      <c r="AD165" s="54">
        <v>8.194</v>
      </c>
      <c r="AE165" s="54">
        <v>0.032</v>
      </c>
      <c r="AF165" s="58">
        <v>1737.707</v>
      </c>
      <c r="AG165" s="58">
        <v>50.347</v>
      </c>
      <c r="AH165" s="58">
        <v>192.822</v>
      </c>
      <c r="AI165" s="58">
        <v>13.545</v>
      </c>
      <c r="AJ165" s="58">
        <v>1534.887</v>
      </c>
      <c r="AK165" s="58">
        <v>47.38</v>
      </c>
      <c r="AL165" s="58">
        <v>358.771</v>
      </c>
      <c r="AM165" s="58">
        <v>31.878</v>
      </c>
      <c r="AN165" s="58">
        <v>3.118</v>
      </c>
      <c r="AO165" s="58">
        <v>0.221</v>
      </c>
      <c r="AP165" s="58">
        <v>4.615</v>
      </c>
      <c r="AQ165" s="48"/>
      <c r="AR165" s="53">
        <f>G165/'Table seawater composition'!C$7</f>
        <v>0</v>
      </c>
      <c r="AS165" s="53">
        <f>H165/'Table seawater composition'!C$6</f>
        <v>0</v>
      </c>
      <c r="AT165" s="53">
        <f>I165*1000/'Table seawater composition'!$C$4</f>
        <v>0.001265806667</v>
      </c>
      <c r="AU165" s="53">
        <f>J165/'Table seawater composition'!C$10</f>
        <v>0.506445499</v>
      </c>
      <c r="AV165" s="53">
        <f>K165*1000/'Table seawater composition'!$C$3</f>
        <v>1.182384881</v>
      </c>
      <c r="AW165" s="53">
        <f>L165/'Table seawater composition'!C$8</f>
        <v>0</v>
      </c>
      <c r="AX165" s="53">
        <f>M165/'Table seawater composition'!$C$5</f>
        <v>3.366404195</v>
      </c>
      <c r="AY165" s="53">
        <f>N165/('Table seawater composition'!C$9*1000)</f>
        <v>0</v>
      </c>
      <c r="AZ165" s="48"/>
      <c r="BA165" s="48"/>
      <c r="BB165" s="48"/>
      <c r="BC165" s="48"/>
      <c r="BD165" s="48"/>
      <c r="BE165" s="48"/>
      <c r="BF165" s="48"/>
      <c r="BG165" s="48"/>
    </row>
    <row r="166" ht="15.75" customHeight="1">
      <c r="A166" s="59" t="s">
        <v>296</v>
      </c>
      <c r="B166" s="59" t="s">
        <v>148</v>
      </c>
      <c r="C166" s="59"/>
      <c r="D166" s="81" t="s">
        <v>297</v>
      </c>
      <c r="E166" s="60">
        <v>600.0</v>
      </c>
      <c r="F166" s="61" t="s">
        <v>65</v>
      </c>
      <c r="G166" s="62"/>
      <c r="H166" s="62"/>
      <c r="I166" s="62">
        <v>12.342255</v>
      </c>
      <c r="J166" s="62">
        <v>0.14482078</v>
      </c>
      <c r="K166" s="62">
        <v>9.28774304</v>
      </c>
      <c r="L166" s="62"/>
      <c r="M166" s="62">
        <v>954.277263</v>
      </c>
      <c r="N166" s="62"/>
      <c r="O166" s="63">
        <v>10.8020964</v>
      </c>
      <c r="P166" s="60"/>
      <c r="Q166" s="60"/>
      <c r="R166" s="60"/>
      <c r="S166" s="60"/>
      <c r="T166" s="60"/>
      <c r="U166" s="60"/>
      <c r="V166" s="60">
        <v>605.668</v>
      </c>
      <c r="W166" s="60">
        <v>7.259</v>
      </c>
      <c r="X166" s="60">
        <v>31.733</v>
      </c>
      <c r="Y166" s="60">
        <v>0.118</v>
      </c>
      <c r="Z166" s="60">
        <v>24.96</v>
      </c>
      <c r="AA166" s="60">
        <v>0.152</v>
      </c>
      <c r="AB166" s="60">
        <v>1986.627</v>
      </c>
      <c r="AC166" s="60">
        <v>127.329</v>
      </c>
      <c r="AD166" s="60">
        <v>8.053</v>
      </c>
      <c r="AE166" s="60">
        <v>0.06</v>
      </c>
      <c r="AF166" s="64">
        <v>1786.068</v>
      </c>
      <c r="AG166" s="64">
        <v>100.706</v>
      </c>
      <c r="AH166" s="64">
        <v>148.133</v>
      </c>
      <c r="AI166" s="64">
        <v>25.858</v>
      </c>
      <c r="AJ166" s="64">
        <v>1623.233</v>
      </c>
      <c r="AK166" s="64">
        <v>82.961</v>
      </c>
      <c r="AL166" s="64">
        <v>526.252</v>
      </c>
      <c r="AM166" s="64">
        <v>67.866</v>
      </c>
      <c r="AN166" s="64">
        <v>2.395</v>
      </c>
      <c r="AO166" s="64">
        <v>0.42</v>
      </c>
      <c r="AP166" s="64">
        <v>3.545</v>
      </c>
      <c r="AQ166" s="48"/>
      <c r="AR166" s="53">
        <f>G166/'Table seawater composition'!C$7</f>
        <v>0</v>
      </c>
      <c r="AS166" s="53">
        <f>H166/'Table seawater composition'!C$6</f>
        <v>0</v>
      </c>
      <c r="AT166" s="53">
        <f>I166*1000/'Table seawater composition'!$C$4</f>
        <v>0.002405217435</v>
      </c>
      <c r="AU166" s="53">
        <f>J166/'Table seawater composition'!C$10</f>
        <v>0.2754276686</v>
      </c>
      <c r="AV166" s="53">
        <f>K166*1000/'Table seawater composition'!$C$3</f>
        <v>1.071742933</v>
      </c>
      <c r="AW166" s="53">
        <f>L166/'Table seawater composition'!C$8</f>
        <v>0</v>
      </c>
      <c r="AX166" s="53">
        <f>M166/'Table seawater composition'!$C$5</f>
        <v>89.91217882</v>
      </c>
      <c r="AY166" s="53">
        <f>N166/('Table seawater composition'!C$9*1000)</f>
        <v>0</v>
      </c>
      <c r="AZ166" s="48"/>
      <c r="BA166" s="48"/>
      <c r="BB166" s="48"/>
      <c r="BC166" s="48"/>
      <c r="BD166" s="48"/>
      <c r="BE166" s="48"/>
      <c r="BF166" s="48"/>
      <c r="BG166" s="48"/>
    </row>
    <row r="167" ht="15.75" customHeight="1">
      <c r="A167" s="59" t="s">
        <v>296</v>
      </c>
      <c r="B167" s="59" t="s">
        <v>149</v>
      </c>
      <c r="C167" s="59"/>
      <c r="D167" s="81" t="s">
        <v>297</v>
      </c>
      <c r="E167" s="60">
        <v>600.0</v>
      </c>
      <c r="F167" s="61" t="s">
        <v>65</v>
      </c>
      <c r="G167" s="62"/>
      <c r="H167" s="62"/>
      <c r="I167" s="62">
        <v>2.45956929</v>
      </c>
      <c r="J167" s="62">
        <v>0.03157294</v>
      </c>
      <c r="K167" s="62">
        <v>9.52364733</v>
      </c>
      <c r="L167" s="62"/>
      <c r="M167" s="62">
        <v>604.186968</v>
      </c>
      <c r="N167" s="62"/>
      <c r="O167" s="63">
        <v>12.0700055</v>
      </c>
      <c r="P167" s="60"/>
      <c r="Q167" s="60"/>
      <c r="R167" s="60"/>
      <c r="S167" s="60"/>
      <c r="T167" s="60"/>
      <c r="U167" s="60"/>
      <c r="V167" s="60">
        <v>605.668</v>
      </c>
      <c r="W167" s="60">
        <v>7.259</v>
      </c>
      <c r="X167" s="60">
        <v>31.733</v>
      </c>
      <c r="Y167" s="60">
        <v>0.118</v>
      </c>
      <c r="Z167" s="60">
        <v>24.96</v>
      </c>
      <c r="AA167" s="60">
        <v>0.152</v>
      </c>
      <c r="AB167" s="60">
        <v>1986.627</v>
      </c>
      <c r="AC167" s="60">
        <v>127.329</v>
      </c>
      <c r="AD167" s="60">
        <v>8.053</v>
      </c>
      <c r="AE167" s="60">
        <v>0.06</v>
      </c>
      <c r="AF167" s="64">
        <v>1786.068</v>
      </c>
      <c r="AG167" s="64">
        <v>100.706</v>
      </c>
      <c r="AH167" s="64">
        <v>148.133</v>
      </c>
      <c r="AI167" s="64">
        <v>25.858</v>
      </c>
      <c r="AJ167" s="64">
        <v>1623.233</v>
      </c>
      <c r="AK167" s="64">
        <v>82.961</v>
      </c>
      <c r="AL167" s="64">
        <v>526.252</v>
      </c>
      <c r="AM167" s="64">
        <v>67.866</v>
      </c>
      <c r="AN167" s="64">
        <v>2.395</v>
      </c>
      <c r="AO167" s="64">
        <v>0.42</v>
      </c>
      <c r="AP167" s="64">
        <v>3.545</v>
      </c>
      <c r="AQ167" s="48"/>
      <c r="AR167" s="53">
        <f>G167/'Table seawater composition'!C$7</f>
        <v>0</v>
      </c>
      <c r="AS167" s="53">
        <f>H167/'Table seawater composition'!C$6</f>
        <v>0</v>
      </c>
      <c r="AT167" s="53">
        <f>I167*1000/'Table seawater composition'!$C$4</f>
        <v>0.0004793126491</v>
      </c>
      <c r="AU167" s="53">
        <f>J167/'Table seawater composition'!C$10</f>
        <v>0.06004705441</v>
      </c>
      <c r="AV167" s="53">
        <f>K167*1000/'Table seawater composition'!$C$3</f>
        <v>1.098964698</v>
      </c>
      <c r="AW167" s="53">
        <f>L167/'Table seawater composition'!C$8</f>
        <v>0</v>
      </c>
      <c r="AX167" s="53">
        <f>M167/'Table seawater composition'!$C$5</f>
        <v>56.92660698</v>
      </c>
      <c r="AY167" s="53">
        <f>N167/('Table seawater composition'!C$9*1000)</f>
        <v>0</v>
      </c>
      <c r="AZ167" s="48"/>
      <c r="BA167" s="48"/>
      <c r="BB167" s="48"/>
      <c r="BC167" s="48"/>
      <c r="BD167" s="48"/>
      <c r="BE167" s="48"/>
      <c r="BF167" s="48"/>
      <c r="BG167" s="48"/>
    </row>
    <row r="168" ht="15.75" customHeight="1">
      <c r="A168" s="59" t="s">
        <v>296</v>
      </c>
      <c r="B168" s="59" t="s">
        <v>137</v>
      </c>
      <c r="C168" s="59"/>
      <c r="D168" s="81" t="s">
        <v>297</v>
      </c>
      <c r="E168" s="60">
        <v>600.0</v>
      </c>
      <c r="F168" s="61" t="s">
        <v>65</v>
      </c>
      <c r="G168" s="62"/>
      <c r="H168" s="62"/>
      <c r="I168" s="62">
        <v>1.73738444</v>
      </c>
      <c r="J168" s="62"/>
      <c r="K168" s="62">
        <v>9.63002329</v>
      </c>
      <c r="L168" s="62"/>
      <c r="M168" s="62"/>
      <c r="N168" s="62"/>
      <c r="O168" s="63"/>
      <c r="P168" s="60"/>
      <c r="Q168" s="60"/>
      <c r="R168" s="60"/>
      <c r="S168" s="60"/>
      <c r="T168" s="60"/>
      <c r="U168" s="60"/>
      <c r="V168" s="60">
        <v>605.668</v>
      </c>
      <c r="W168" s="60">
        <v>7.259</v>
      </c>
      <c r="X168" s="60">
        <v>31.733</v>
      </c>
      <c r="Y168" s="60">
        <v>0.118</v>
      </c>
      <c r="Z168" s="60">
        <v>24.96</v>
      </c>
      <c r="AA168" s="60">
        <v>0.152</v>
      </c>
      <c r="AB168" s="60">
        <v>1986.627</v>
      </c>
      <c r="AC168" s="60">
        <v>127.329</v>
      </c>
      <c r="AD168" s="60">
        <v>8.053</v>
      </c>
      <c r="AE168" s="60">
        <v>0.06</v>
      </c>
      <c r="AF168" s="64">
        <v>1786.068</v>
      </c>
      <c r="AG168" s="64">
        <v>100.706</v>
      </c>
      <c r="AH168" s="64">
        <v>148.133</v>
      </c>
      <c r="AI168" s="64">
        <v>25.858</v>
      </c>
      <c r="AJ168" s="64">
        <v>1623.233</v>
      </c>
      <c r="AK168" s="64">
        <v>82.961</v>
      </c>
      <c r="AL168" s="64">
        <v>526.252</v>
      </c>
      <c r="AM168" s="64">
        <v>67.866</v>
      </c>
      <c r="AN168" s="64">
        <v>2.395</v>
      </c>
      <c r="AO168" s="64">
        <v>0.42</v>
      </c>
      <c r="AP168" s="64">
        <v>3.545</v>
      </c>
      <c r="AQ168" s="48"/>
      <c r="AR168" s="53">
        <f>G168/'Table seawater composition'!C$7</f>
        <v>0</v>
      </c>
      <c r="AS168" s="53">
        <f>H168/'Table seawater composition'!C$6</f>
        <v>0</v>
      </c>
      <c r="AT168" s="53">
        <f>I168*1000/'Table seawater composition'!$C$4</f>
        <v>0.0003385756774</v>
      </c>
      <c r="AU168" s="53">
        <f>J168/'Table seawater composition'!C$10</f>
        <v>0</v>
      </c>
      <c r="AV168" s="53">
        <f>K168*1000/'Table seawater composition'!$C$3</f>
        <v>1.111239766</v>
      </c>
      <c r="AW168" s="53">
        <f>L168/'Table seawater composition'!C$8</f>
        <v>0</v>
      </c>
      <c r="AX168" s="53">
        <f>M168/'Table seawater composition'!$C$5</f>
        <v>0</v>
      </c>
      <c r="AY168" s="53">
        <f>N168/('Table seawater composition'!C$9*1000)</f>
        <v>0</v>
      </c>
      <c r="AZ168" s="48"/>
      <c r="BA168" s="48"/>
      <c r="BB168" s="48"/>
      <c r="BC168" s="48"/>
      <c r="BD168" s="48"/>
      <c r="BE168" s="48"/>
      <c r="BF168" s="48"/>
      <c r="BG168" s="48"/>
    </row>
    <row r="169" ht="15.75" customHeight="1">
      <c r="A169" s="65" t="s">
        <v>296</v>
      </c>
      <c r="B169" s="65" t="s">
        <v>139</v>
      </c>
      <c r="C169" s="66">
        <v>24.7</v>
      </c>
      <c r="D169" s="81" t="s">
        <v>297</v>
      </c>
      <c r="E169" s="66">
        <v>900.0</v>
      </c>
      <c r="F169" s="67" t="s">
        <v>65</v>
      </c>
      <c r="G169" s="68"/>
      <c r="H169" s="68"/>
      <c r="I169" s="68">
        <v>1.04213462</v>
      </c>
      <c r="J169" s="68">
        <v>0.01577747</v>
      </c>
      <c r="K169" s="68">
        <v>10.7855713</v>
      </c>
      <c r="L169" s="68"/>
      <c r="M169" s="68">
        <v>28.8841774</v>
      </c>
      <c r="N169" s="68"/>
      <c r="O169" s="69">
        <v>9.90341355</v>
      </c>
      <c r="P169" s="66"/>
      <c r="Q169" s="66"/>
      <c r="R169" s="66"/>
      <c r="S169" s="66"/>
      <c r="T169" s="66"/>
      <c r="U169" s="66"/>
      <c r="V169" s="66">
        <v>902.99</v>
      </c>
      <c r="W169" s="66">
        <v>11.736</v>
      </c>
      <c r="X169" s="66">
        <v>31.543</v>
      </c>
      <c r="Y169" s="66">
        <v>0.155</v>
      </c>
      <c r="Z169" s="66">
        <v>25.08</v>
      </c>
      <c r="AA169" s="66">
        <v>0.164</v>
      </c>
      <c r="AB169" s="66">
        <v>2043.545</v>
      </c>
      <c r="AC169" s="66">
        <v>53.209</v>
      </c>
      <c r="AD169" s="66">
        <v>7.906</v>
      </c>
      <c r="AE169" s="66">
        <v>0.029</v>
      </c>
      <c r="AF169" s="70">
        <v>1902.533</v>
      </c>
      <c r="AG169" s="70">
        <v>45.911</v>
      </c>
      <c r="AH169" s="70">
        <v>113.784</v>
      </c>
      <c r="AI169" s="70">
        <v>7.942</v>
      </c>
      <c r="AJ169" s="70">
        <v>1766.395</v>
      </c>
      <c r="AK169" s="70">
        <v>40.952</v>
      </c>
      <c r="AL169" s="70">
        <v>802.18</v>
      </c>
      <c r="AM169" s="70">
        <v>48.374</v>
      </c>
      <c r="AN169" s="70">
        <v>1.843</v>
      </c>
      <c r="AO169" s="70">
        <v>0.129</v>
      </c>
      <c r="AP169" s="70">
        <v>2.727</v>
      </c>
      <c r="AQ169" s="48"/>
      <c r="AR169" s="53">
        <f>G169/'Table seawater composition'!C$7</f>
        <v>0</v>
      </c>
      <c r="AS169" s="53">
        <f>H169/'Table seawater composition'!C$6</f>
        <v>0</v>
      </c>
      <c r="AT169" s="53">
        <f>I169*1000/'Table seawater composition'!$C$4</f>
        <v>0.0002030877144</v>
      </c>
      <c r="AU169" s="53">
        <f>J169/'Table seawater composition'!C$10</f>
        <v>0.03000641054</v>
      </c>
      <c r="AV169" s="53">
        <f>K169*1000/'Table seawater composition'!$C$3</f>
        <v>1.244582216</v>
      </c>
      <c r="AW169" s="53">
        <f>L169/'Table seawater composition'!C$8</f>
        <v>0</v>
      </c>
      <c r="AX169" s="53">
        <f>M169/'Table seawater composition'!$C$5</f>
        <v>2.721472494</v>
      </c>
      <c r="AY169" s="53">
        <f>N169/('Table seawater composition'!C$9*1000)</f>
        <v>0</v>
      </c>
      <c r="AZ169" s="48"/>
      <c r="BA169" s="48"/>
      <c r="BB169" s="48"/>
      <c r="BC169" s="48"/>
      <c r="BD169" s="48"/>
      <c r="BE169" s="48"/>
      <c r="BF169" s="48"/>
      <c r="BG169" s="48"/>
    </row>
    <row r="170" ht="15.75" customHeight="1">
      <c r="A170" s="71" t="s">
        <v>296</v>
      </c>
      <c r="B170" s="71" t="s">
        <v>150</v>
      </c>
      <c r="C170" s="71"/>
      <c r="D170" s="81" t="s">
        <v>297</v>
      </c>
      <c r="E170" s="72">
        <v>2850.0</v>
      </c>
      <c r="F170" s="73" t="s">
        <v>65</v>
      </c>
      <c r="G170" s="74"/>
      <c r="H170" s="74"/>
      <c r="I170" s="74">
        <v>2.69066337</v>
      </c>
      <c r="J170" s="74">
        <v>0.02008675</v>
      </c>
      <c r="K170" s="74">
        <v>9.9335455</v>
      </c>
      <c r="L170" s="74"/>
      <c r="M170" s="74">
        <v>33.5039543</v>
      </c>
      <c r="N170" s="74"/>
      <c r="O170" s="75">
        <v>14.3896282</v>
      </c>
      <c r="P170" s="72"/>
      <c r="Q170" s="72"/>
      <c r="R170" s="72"/>
      <c r="S170" s="72"/>
      <c r="T170" s="72"/>
      <c r="U170" s="72"/>
      <c r="V170" s="72">
        <v>2856.004</v>
      </c>
      <c r="W170" s="72">
        <v>53.733</v>
      </c>
      <c r="X170" s="72">
        <v>31.781</v>
      </c>
      <c r="Y170" s="72">
        <v>0.258</v>
      </c>
      <c r="Z170" s="72">
        <v>24.88</v>
      </c>
      <c r="AA170" s="72">
        <v>0.13</v>
      </c>
      <c r="AB170" s="72">
        <v>2353.725</v>
      </c>
      <c r="AC170" s="72">
        <v>37.017</v>
      </c>
      <c r="AD170" s="72">
        <v>7.494</v>
      </c>
      <c r="AE170" s="72">
        <v>0.022</v>
      </c>
      <c r="AF170" s="76">
        <v>2350.141</v>
      </c>
      <c r="AG170" s="76">
        <v>33.21</v>
      </c>
      <c r="AH170" s="76">
        <v>55.398</v>
      </c>
      <c r="AI170" s="76">
        <v>3.055</v>
      </c>
      <c r="AJ170" s="76">
        <v>2222.159</v>
      </c>
      <c r="AK170" s="76">
        <v>32.121</v>
      </c>
      <c r="AL170" s="76">
        <v>2593.452</v>
      </c>
      <c r="AM170" s="76">
        <v>106.082</v>
      </c>
      <c r="AN170" s="76">
        <v>0.895</v>
      </c>
      <c r="AO170" s="76">
        <v>0.05</v>
      </c>
      <c r="AP170" s="76">
        <v>1.325</v>
      </c>
      <c r="AQ170" s="48"/>
      <c r="AR170" s="53">
        <f>G170/'Table seawater composition'!C$7</f>
        <v>0</v>
      </c>
      <c r="AS170" s="53">
        <f>H170/'Table seawater composition'!C$6</f>
        <v>0</v>
      </c>
      <c r="AT170" s="53">
        <f>I170*1000/'Table seawater composition'!$C$4</f>
        <v>0.0005243474916</v>
      </c>
      <c r="AU170" s="53">
        <f>J170/'Table seawater composition'!C$10</f>
        <v>0.03820202269</v>
      </c>
      <c r="AV170" s="53">
        <f>K170*1000/'Table seawater composition'!$C$3</f>
        <v>1.146264183</v>
      </c>
      <c r="AW170" s="53">
        <f>L170/'Table seawater composition'!C$8</f>
        <v>0</v>
      </c>
      <c r="AX170" s="53">
        <f>M170/'Table seawater composition'!$C$5</f>
        <v>3.156748722</v>
      </c>
      <c r="AY170" s="53">
        <f>N170/('Table seawater composition'!C$9*1000)</f>
        <v>0</v>
      </c>
      <c r="AZ170" s="48"/>
      <c r="BA170" s="48"/>
      <c r="BB170" s="48"/>
      <c r="BC170" s="48"/>
      <c r="BD170" s="48"/>
      <c r="BE170" s="48"/>
      <c r="BF170" s="48"/>
      <c r="BG170" s="48"/>
    </row>
    <row r="171" ht="15.0" customHeight="1">
      <c r="A171" s="71" t="s">
        <v>296</v>
      </c>
      <c r="B171" s="71" t="s">
        <v>151</v>
      </c>
      <c r="C171" s="72">
        <v>4.5</v>
      </c>
      <c r="D171" s="81" t="s">
        <v>297</v>
      </c>
      <c r="E171" s="72">
        <v>2850.0</v>
      </c>
      <c r="F171" s="73" t="s">
        <v>65</v>
      </c>
      <c r="G171" s="74"/>
      <c r="H171" s="74"/>
      <c r="I171" s="74">
        <v>25.3217732</v>
      </c>
      <c r="J171" s="74">
        <v>0.23151968</v>
      </c>
      <c r="K171" s="74">
        <v>8.94811682</v>
      </c>
      <c r="L171" s="74"/>
      <c r="M171" s="74">
        <v>16.3944421</v>
      </c>
      <c r="N171" s="74"/>
      <c r="O171" s="75">
        <v>12.5975533</v>
      </c>
      <c r="P171" s="72"/>
      <c r="Q171" s="72"/>
      <c r="R171" s="72"/>
      <c r="S171" s="72"/>
      <c r="T171" s="72"/>
      <c r="U171" s="72"/>
      <c r="V171" s="72">
        <v>2856.004</v>
      </c>
      <c r="W171" s="72">
        <v>53.733</v>
      </c>
      <c r="X171" s="72">
        <v>31.781</v>
      </c>
      <c r="Y171" s="72">
        <v>0.258</v>
      </c>
      <c r="Z171" s="72">
        <v>24.88</v>
      </c>
      <c r="AA171" s="72">
        <v>0.13</v>
      </c>
      <c r="AB171" s="72">
        <v>2353.725</v>
      </c>
      <c r="AC171" s="72">
        <v>37.017</v>
      </c>
      <c r="AD171" s="72">
        <v>7.494</v>
      </c>
      <c r="AE171" s="72">
        <v>0.022</v>
      </c>
      <c r="AF171" s="76">
        <v>2350.141</v>
      </c>
      <c r="AG171" s="76">
        <v>33.21</v>
      </c>
      <c r="AH171" s="76">
        <v>55.398</v>
      </c>
      <c r="AI171" s="76">
        <v>3.055</v>
      </c>
      <c r="AJ171" s="76">
        <v>2222.159</v>
      </c>
      <c r="AK171" s="76">
        <v>32.121</v>
      </c>
      <c r="AL171" s="76">
        <v>2593.452</v>
      </c>
      <c r="AM171" s="76">
        <v>106.082</v>
      </c>
      <c r="AN171" s="76">
        <v>0.895</v>
      </c>
      <c r="AO171" s="76">
        <v>0.05</v>
      </c>
      <c r="AP171" s="76">
        <v>1.325</v>
      </c>
      <c r="AQ171" s="48"/>
      <c r="AR171" s="53">
        <f>G171/'Table seawater composition'!C$7</f>
        <v>0</v>
      </c>
      <c r="AS171" s="53">
        <f>H171/'Table seawater composition'!C$6</f>
        <v>0</v>
      </c>
      <c r="AT171" s="53">
        <f>I171*1000/'Table seawater composition'!$C$4</f>
        <v>0.004934622595</v>
      </c>
      <c r="AU171" s="53">
        <f>J171/'Table seawater composition'!C$10</f>
        <v>0.4403161321</v>
      </c>
      <c r="AV171" s="53">
        <f>K171*1000/'Table seawater composition'!$C$3</f>
        <v>1.032552357</v>
      </c>
      <c r="AW171" s="53">
        <f>L171/'Table seawater composition'!C$8</f>
        <v>0</v>
      </c>
      <c r="AX171" s="53">
        <f>M171/'Table seawater composition'!$C$5</f>
        <v>1.544687343</v>
      </c>
      <c r="AY171" s="53">
        <f>N171/('Table seawater composition'!C$9*1000)</f>
        <v>0</v>
      </c>
      <c r="AZ171" s="48"/>
      <c r="BA171" s="48"/>
      <c r="BB171" s="48"/>
      <c r="BC171" s="48"/>
      <c r="BD171" s="48"/>
      <c r="BE171" s="48"/>
      <c r="BF171" s="48"/>
      <c r="BG171" s="48"/>
    </row>
    <row r="172" ht="15.75" customHeight="1">
      <c r="A172" s="53"/>
      <c r="B172" s="53"/>
      <c r="C172" s="53"/>
      <c r="D172" s="53"/>
      <c r="E172" s="54"/>
      <c r="F172" s="55"/>
      <c r="G172" s="56"/>
      <c r="H172" s="56"/>
      <c r="I172" s="56"/>
      <c r="J172" s="56"/>
      <c r="K172" s="56"/>
      <c r="L172" s="56"/>
      <c r="M172" s="56"/>
      <c r="N172" s="56"/>
      <c r="O172" s="57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48"/>
      <c r="AR172" s="48"/>
      <c r="AS172" s="48"/>
      <c r="AT172" s="48"/>
      <c r="AU172" s="53">
        <f>J172/'Table seawater composition'!C$10</f>
        <v>0</v>
      </c>
      <c r="AV172" s="48"/>
      <c r="AW172" s="48"/>
      <c r="AX172" s="53"/>
      <c r="AY172" s="53"/>
      <c r="AZ172" s="48"/>
      <c r="BA172" s="48"/>
      <c r="BB172" s="48"/>
      <c r="BC172" s="48"/>
      <c r="BD172" s="48"/>
      <c r="BE172" s="48"/>
      <c r="BF172" s="48"/>
      <c r="BG172" s="48"/>
    </row>
    <row r="173" ht="15.75" customHeight="1">
      <c r="A173" s="53" t="s">
        <v>298</v>
      </c>
      <c r="B173" s="53" t="s">
        <v>153</v>
      </c>
      <c r="C173" s="53"/>
      <c r="D173" s="71" t="s">
        <v>287</v>
      </c>
      <c r="E173" s="54">
        <v>400.0</v>
      </c>
      <c r="F173" s="55" t="s">
        <v>96</v>
      </c>
      <c r="G173" s="56">
        <v>55.286586</v>
      </c>
      <c r="H173" s="56">
        <v>387.986133</v>
      </c>
      <c r="I173" s="56"/>
      <c r="J173" s="56">
        <v>1.16721032</v>
      </c>
      <c r="K173" s="56">
        <v>2.13356491</v>
      </c>
      <c r="L173" s="56">
        <v>0.25426512</v>
      </c>
      <c r="M173" s="56">
        <v>6.63762456</v>
      </c>
      <c r="N173" s="56">
        <v>5.9504905</v>
      </c>
      <c r="O173" s="57"/>
      <c r="P173" s="77">
        <v>14.96</v>
      </c>
      <c r="Q173" s="77">
        <v>0.01</v>
      </c>
      <c r="R173" s="77">
        <v>7.69</v>
      </c>
      <c r="S173" s="77">
        <v>0.17</v>
      </c>
      <c r="T173" s="77">
        <v>-0.35</v>
      </c>
      <c r="U173" s="77">
        <v>0.21</v>
      </c>
      <c r="V173" s="54">
        <v>409.254</v>
      </c>
      <c r="W173" s="54">
        <v>5.656</v>
      </c>
      <c r="X173" s="54">
        <v>31.914</v>
      </c>
      <c r="Y173" s="54">
        <v>0.269</v>
      </c>
      <c r="Z173" s="54">
        <v>25.1</v>
      </c>
      <c r="AA173" s="54">
        <v>0.122</v>
      </c>
      <c r="AB173" s="54">
        <v>1744.358</v>
      </c>
      <c r="AC173" s="54">
        <v>146.828</v>
      </c>
      <c r="AD173" s="54">
        <v>8.042</v>
      </c>
      <c r="AE173" s="54">
        <v>0.057</v>
      </c>
      <c r="AF173" s="58">
        <v>1563.5</v>
      </c>
      <c r="AG173" s="58">
        <v>126.86</v>
      </c>
      <c r="AH173" s="58">
        <v>127.595</v>
      </c>
      <c r="AI173" s="58">
        <v>21.577</v>
      </c>
      <c r="AJ173" s="58">
        <v>1422.75</v>
      </c>
      <c r="AK173" s="58">
        <v>111.271</v>
      </c>
      <c r="AL173" s="58">
        <v>473.246</v>
      </c>
      <c r="AM173" s="58">
        <v>66.559</v>
      </c>
      <c r="AN173" s="58">
        <v>2.062</v>
      </c>
      <c r="AO173" s="58">
        <v>0.347</v>
      </c>
      <c r="AP173" s="58">
        <v>3.052</v>
      </c>
      <c r="AQ173" s="48"/>
      <c r="AR173" s="53">
        <f>G173/'Table seawater composition'!C$7</f>
        <v>0.02192251885</v>
      </c>
      <c r="AS173" s="53">
        <f>H173/'Table seawater composition'!C$6</f>
        <v>0.009578407658</v>
      </c>
      <c r="AT173" s="53">
        <f>I173*1000/'Table seawater composition'!$C$4</f>
        <v>0</v>
      </c>
      <c r="AU173" s="53">
        <f>J173/'Table seawater composition'!C$10</f>
        <v>2.219861109</v>
      </c>
      <c r="AV173" s="53">
        <f>K173*1000/'Table seawater composition'!$C$3</f>
        <v>0.246199007</v>
      </c>
      <c r="AW173" s="53">
        <f>L173/'Table seawater composition'!C$8</f>
        <v>4.211778681</v>
      </c>
      <c r="AX173" s="53">
        <f>M173/'Table seawater composition'!$C$5</f>
        <v>0.625398204</v>
      </c>
      <c r="AY173" s="53">
        <f>N173/('Table seawater composition'!C$9*1000)</f>
        <v>0.004560562495</v>
      </c>
      <c r="AZ173" s="48"/>
      <c r="BA173" s="48"/>
      <c r="BB173" s="48"/>
      <c r="BC173" s="48"/>
      <c r="BD173" s="48"/>
      <c r="BE173" s="48"/>
      <c r="BF173" s="48"/>
      <c r="BG173" s="48"/>
    </row>
    <row r="174" ht="15.75" customHeight="1">
      <c r="A174" s="53" t="s">
        <v>298</v>
      </c>
      <c r="B174" s="53" t="s">
        <v>153</v>
      </c>
      <c r="C174" s="53"/>
      <c r="D174" s="71" t="s">
        <v>287</v>
      </c>
      <c r="E174" s="54">
        <v>400.0</v>
      </c>
      <c r="F174" s="55" t="s">
        <v>65</v>
      </c>
      <c r="G174" s="56"/>
      <c r="H174" s="56"/>
      <c r="I174" s="56">
        <v>76.0673262</v>
      </c>
      <c r="J174" s="56">
        <v>1.75560611</v>
      </c>
      <c r="K174" s="56">
        <v>2.14435722</v>
      </c>
      <c r="L174" s="56"/>
      <c r="M174" s="56">
        <v>6.54287086</v>
      </c>
      <c r="N174" s="56"/>
      <c r="O174" s="57">
        <v>23.2552819</v>
      </c>
      <c r="P174" s="77">
        <v>14.96</v>
      </c>
      <c r="Q174" s="77">
        <v>0.01</v>
      </c>
      <c r="R174" s="77">
        <v>7.69</v>
      </c>
      <c r="S174" s="77">
        <v>0.17</v>
      </c>
      <c r="T174" s="77">
        <v>-0.35</v>
      </c>
      <c r="U174" s="77">
        <v>0.21</v>
      </c>
      <c r="V174" s="54">
        <v>409.254</v>
      </c>
      <c r="W174" s="54">
        <v>5.656</v>
      </c>
      <c r="X174" s="54">
        <v>31.914</v>
      </c>
      <c r="Y174" s="54">
        <v>0.269</v>
      </c>
      <c r="Z174" s="54">
        <v>25.1</v>
      </c>
      <c r="AA174" s="54">
        <v>0.122</v>
      </c>
      <c r="AB174" s="54">
        <v>1744.358</v>
      </c>
      <c r="AC174" s="54">
        <v>146.828</v>
      </c>
      <c r="AD174" s="54">
        <v>8.042</v>
      </c>
      <c r="AE174" s="54">
        <v>0.057</v>
      </c>
      <c r="AF174" s="58">
        <v>1563.5</v>
      </c>
      <c r="AG174" s="58">
        <v>126.86</v>
      </c>
      <c r="AH174" s="58">
        <v>127.595</v>
      </c>
      <c r="AI174" s="58">
        <v>21.577</v>
      </c>
      <c r="AJ174" s="58">
        <v>1422.75</v>
      </c>
      <c r="AK174" s="58">
        <v>111.271</v>
      </c>
      <c r="AL174" s="58">
        <v>473.246</v>
      </c>
      <c r="AM174" s="58">
        <v>66.559</v>
      </c>
      <c r="AN174" s="58">
        <v>2.062</v>
      </c>
      <c r="AO174" s="58">
        <v>0.347</v>
      </c>
      <c r="AP174" s="58">
        <v>3.052</v>
      </c>
      <c r="AQ174" s="48"/>
      <c r="AR174" s="53">
        <f>G174/'Table seawater composition'!C$7</f>
        <v>0</v>
      </c>
      <c r="AS174" s="53">
        <f>H174/'Table seawater composition'!C$6</f>
        <v>0</v>
      </c>
      <c r="AT174" s="53">
        <f>I174*1000/'Table seawater composition'!$C$4</f>
        <v>0.01482374649</v>
      </c>
      <c r="AU174" s="53">
        <f>J174/'Table seawater composition'!C$10</f>
        <v>3.338902731</v>
      </c>
      <c r="AV174" s="53">
        <f>K174*1000/'Table seawater composition'!$C$3</f>
        <v>0.2474443668</v>
      </c>
      <c r="AW174" s="53">
        <f>L174/'Table seawater composition'!C$8</f>
        <v>0</v>
      </c>
      <c r="AX174" s="53">
        <f>M174/'Table seawater composition'!$C$5</f>
        <v>0.616470493</v>
      </c>
      <c r="AY174" s="53">
        <f>N174/('Table seawater composition'!C$9*1000)</f>
        <v>0</v>
      </c>
      <c r="AZ174" s="48"/>
      <c r="BA174" s="48"/>
      <c r="BB174" s="48"/>
      <c r="BC174" s="48"/>
      <c r="BD174" s="48"/>
      <c r="BE174" s="48"/>
      <c r="BF174" s="48"/>
      <c r="BG174" s="48"/>
    </row>
    <row r="175" ht="15.75" customHeight="1">
      <c r="A175" s="53" t="s">
        <v>298</v>
      </c>
      <c r="B175" s="53" t="s">
        <v>155</v>
      </c>
      <c r="C175" s="53"/>
      <c r="D175" s="71" t="s">
        <v>287</v>
      </c>
      <c r="E175" s="54">
        <v>400.0</v>
      </c>
      <c r="F175" s="55" t="s">
        <v>96</v>
      </c>
      <c r="G175" s="56">
        <v>53.2194695</v>
      </c>
      <c r="H175" s="56">
        <v>384.951574</v>
      </c>
      <c r="I175" s="56"/>
      <c r="J175" s="56">
        <v>1.583381</v>
      </c>
      <c r="K175" s="56">
        <v>2.04956362</v>
      </c>
      <c r="L175" s="56">
        <v>0.25744871</v>
      </c>
      <c r="M175" s="56">
        <v>5.64375741</v>
      </c>
      <c r="N175" s="56">
        <v>6.89866645</v>
      </c>
      <c r="O175" s="57"/>
      <c r="P175" s="78">
        <v>17.14</v>
      </c>
      <c r="Q175" s="78">
        <v>0.06</v>
      </c>
      <c r="R175" s="78">
        <v>7.98</v>
      </c>
      <c r="S175" s="78">
        <v>0.11</v>
      </c>
      <c r="T175" s="78">
        <v>-0.06</v>
      </c>
      <c r="U175" s="78">
        <v>0.16</v>
      </c>
      <c r="V175" s="54">
        <v>409.254</v>
      </c>
      <c r="W175" s="54">
        <v>5.656</v>
      </c>
      <c r="X175" s="54">
        <v>31.914</v>
      </c>
      <c r="Y175" s="54">
        <v>0.269</v>
      </c>
      <c r="Z175" s="54">
        <v>25.1</v>
      </c>
      <c r="AA175" s="54">
        <v>0.122</v>
      </c>
      <c r="AB175" s="54">
        <v>1744.358</v>
      </c>
      <c r="AC175" s="54">
        <v>146.828</v>
      </c>
      <c r="AD175" s="54">
        <v>8.042</v>
      </c>
      <c r="AE175" s="54">
        <v>0.057</v>
      </c>
      <c r="AF175" s="58">
        <v>1563.5</v>
      </c>
      <c r="AG175" s="58">
        <v>126.86</v>
      </c>
      <c r="AH175" s="58">
        <v>127.595</v>
      </c>
      <c r="AI175" s="58">
        <v>21.577</v>
      </c>
      <c r="AJ175" s="58">
        <v>1422.75</v>
      </c>
      <c r="AK175" s="58">
        <v>111.271</v>
      </c>
      <c r="AL175" s="58">
        <v>473.246</v>
      </c>
      <c r="AM175" s="58">
        <v>66.559</v>
      </c>
      <c r="AN175" s="58">
        <v>2.062</v>
      </c>
      <c r="AO175" s="58">
        <v>0.347</v>
      </c>
      <c r="AP175" s="58">
        <v>3.052</v>
      </c>
      <c r="AQ175" s="48"/>
      <c r="AR175" s="53">
        <f>G175/'Table seawater composition'!C$7</f>
        <v>0.02110285528</v>
      </c>
      <c r="AS175" s="53">
        <f>H175/'Table seawater composition'!C$6</f>
        <v>0.009503491983</v>
      </c>
      <c r="AT175" s="53">
        <f>I175*1000/'Table seawater composition'!$C$4</f>
        <v>0</v>
      </c>
      <c r="AU175" s="53">
        <f>J175/'Table seawater composition'!C$10</f>
        <v>3.011356087</v>
      </c>
      <c r="AV175" s="53">
        <f>K175*1000/'Table seawater composition'!$C$3</f>
        <v>0.2365058245</v>
      </c>
      <c r="AW175" s="53">
        <f>L175/'Table seawater composition'!C$8</f>
        <v>4.264513309</v>
      </c>
      <c r="AX175" s="53">
        <f>M175/'Table seawater composition'!$C$5</f>
        <v>0.5317558587</v>
      </c>
      <c r="AY175" s="53">
        <f>N175/('Table seawater composition'!C$9*1000)</f>
        <v>0.005287261525</v>
      </c>
      <c r="AZ175" s="48"/>
      <c r="BA175" s="48"/>
      <c r="BB175" s="48"/>
      <c r="BC175" s="48"/>
      <c r="BD175" s="48"/>
      <c r="BE175" s="48"/>
      <c r="BF175" s="48"/>
      <c r="BG175" s="48"/>
    </row>
    <row r="176" ht="15.75" customHeight="1">
      <c r="A176" s="53" t="s">
        <v>298</v>
      </c>
      <c r="B176" s="53" t="s">
        <v>155</v>
      </c>
      <c r="C176" s="53"/>
      <c r="D176" s="71" t="s">
        <v>287</v>
      </c>
      <c r="E176" s="54">
        <v>400.0</v>
      </c>
      <c r="F176" s="55" t="s">
        <v>65</v>
      </c>
      <c r="G176" s="56"/>
      <c r="H176" s="56"/>
      <c r="I176" s="56">
        <v>72.0353389</v>
      </c>
      <c r="J176" s="56">
        <v>4.30215882</v>
      </c>
      <c r="K176" s="56">
        <v>2.0328905</v>
      </c>
      <c r="L176" s="56"/>
      <c r="M176" s="56">
        <v>5.40354679</v>
      </c>
      <c r="N176" s="56"/>
      <c r="O176" s="57">
        <v>21.3588322</v>
      </c>
      <c r="P176" s="78">
        <v>17.14</v>
      </c>
      <c r="Q176" s="78">
        <v>0.06</v>
      </c>
      <c r="R176" s="78">
        <v>7.98</v>
      </c>
      <c r="S176" s="78">
        <v>0.11</v>
      </c>
      <c r="T176" s="78">
        <v>-0.06</v>
      </c>
      <c r="U176" s="78">
        <v>0.16</v>
      </c>
      <c r="V176" s="54">
        <v>409.254</v>
      </c>
      <c r="W176" s="54">
        <v>5.656</v>
      </c>
      <c r="X176" s="54">
        <v>31.914</v>
      </c>
      <c r="Y176" s="54">
        <v>0.269</v>
      </c>
      <c r="Z176" s="54">
        <v>25.1</v>
      </c>
      <c r="AA176" s="54">
        <v>0.122</v>
      </c>
      <c r="AB176" s="54">
        <v>1744.358</v>
      </c>
      <c r="AC176" s="54">
        <v>146.828</v>
      </c>
      <c r="AD176" s="54">
        <v>8.042</v>
      </c>
      <c r="AE176" s="54">
        <v>0.057</v>
      </c>
      <c r="AF176" s="58">
        <v>1563.5</v>
      </c>
      <c r="AG176" s="58">
        <v>126.86</v>
      </c>
      <c r="AH176" s="58">
        <v>127.595</v>
      </c>
      <c r="AI176" s="58">
        <v>21.577</v>
      </c>
      <c r="AJ176" s="58">
        <v>1422.75</v>
      </c>
      <c r="AK176" s="58">
        <v>111.271</v>
      </c>
      <c r="AL176" s="58">
        <v>473.246</v>
      </c>
      <c r="AM176" s="58">
        <v>66.559</v>
      </c>
      <c r="AN176" s="58">
        <v>2.062</v>
      </c>
      <c r="AO176" s="58">
        <v>0.347</v>
      </c>
      <c r="AP176" s="58">
        <v>3.052</v>
      </c>
      <c r="AQ176" s="48"/>
      <c r="AR176" s="53">
        <f>G176/'Table seawater composition'!C$7</f>
        <v>0</v>
      </c>
      <c r="AS176" s="53">
        <f>H176/'Table seawater composition'!C$6</f>
        <v>0</v>
      </c>
      <c r="AT176" s="53">
        <f>I176*1000/'Table seawater composition'!$C$4</f>
        <v>0.01403800627</v>
      </c>
      <c r="AU176" s="53">
        <f>J176/'Table seawater composition'!C$10</f>
        <v>8.182068719</v>
      </c>
      <c r="AV176" s="53">
        <f>K176*1000/'Table seawater composition'!$C$3</f>
        <v>0.2345818588</v>
      </c>
      <c r="AW176" s="53">
        <f>L176/'Table seawater composition'!C$8</f>
        <v>0</v>
      </c>
      <c r="AX176" s="53">
        <f>M176/'Table seawater composition'!$C$5</f>
        <v>0.50912317</v>
      </c>
      <c r="AY176" s="53">
        <f>N176/('Table seawater composition'!C$9*1000)</f>
        <v>0</v>
      </c>
      <c r="AZ176" s="48"/>
      <c r="BA176" s="48"/>
      <c r="BB176" s="48"/>
      <c r="BC176" s="48"/>
      <c r="BD176" s="48"/>
      <c r="BE176" s="48"/>
      <c r="BF176" s="48"/>
      <c r="BG176" s="48"/>
    </row>
    <row r="177" ht="15.75" customHeight="1">
      <c r="A177" s="53" t="s">
        <v>298</v>
      </c>
      <c r="B177" s="53" t="s">
        <v>156</v>
      </c>
      <c r="C177" s="54">
        <v>5.1</v>
      </c>
      <c r="D177" s="71" t="s">
        <v>287</v>
      </c>
      <c r="E177" s="54">
        <v>400.0</v>
      </c>
      <c r="F177" s="55" t="s">
        <v>96</v>
      </c>
      <c r="G177" s="56">
        <v>62.4828141</v>
      </c>
      <c r="H177" s="56">
        <v>413.262415</v>
      </c>
      <c r="I177" s="56"/>
      <c r="J177" s="56">
        <v>2.06018799</v>
      </c>
      <c r="K177" s="56">
        <v>2.23564358</v>
      </c>
      <c r="L177" s="56">
        <v>0.20828734</v>
      </c>
      <c r="M177" s="56">
        <v>5.02686131</v>
      </c>
      <c r="N177" s="56">
        <v>4.8851546</v>
      </c>
      <c r="O177" s="57"/>
      <c r="P177" s="78">
        <v>15.43</v>
      </c>
      <c r="Q177" s="78">
        <v>0.11</v>
      </c>
      <c r="R177" s="78">
        <v>7.77</v>
      </c>
      <c r="S177" s="78">
        <v>0.15</v>
      </c>
      <c r="T177" s="78">
        <v>-0.27</v>
      </c>
      <c r="U177" s="78">
        <v>0.19</v>
      </c>
      <c r="V177" s="54">
        <v>409.254</v>
      </c>
      <c r="W177" s="54">
        <v>5.656</v>
      </c>
      <c r="X177" s="54">
        <v>31.914</v>
      </c>
      <c r="Y177" s="54">
        <v>0.269</v>
      </c>
      <c r="Z177" s="54">
        <v>25.1</v>
      </c>
      <c r="AA177" s="54">
        <v>0.122</v>
      </c>
      <c r="AB177" s="54">
        <v>1744.358</v>
      </c>
      <c r="AC177" s="54">
        <v>146.828</v>
      </c>
      <c r="AD177" s="54">
        <v>8.042</v>
      </c>
      <c r="AE177" s="54">
        <v>0.057</v>
      </c>
      <c r="AF177" s="58">
        <v>1563.5</v>
      </c>
      <c r="AG177" s="58">
        <v>126.86</v>
      </c>
      <c r="AH177" s="58">
        <v>127.595</v>
      </c>
      <c r="AI177" s="58">
        <v>21.577</v>
      </c>
      <c r="AJ177" s="58">
        <v>1422.75</v>
      </c>
      <c r="AK177" s="58">
        <v>111.271</v>
      </c>
      <c r="AL177" s="58">
        <v>473.246</v>
      </c>
      <c r="AM177" s="58">
        <v>66.559</v>
      </c>
      <c r="AN177" s="58">
        <v>2.062</v>
      </c>
      <c r="AO177" s="58">
        <v>0.347</v>
      </c>
      <c r="AP177" s="58">
        <v>3.052</v>
      </c>
      <c r="AQ177" s="48"/>
      <c r="AR177" s="53">
        <f>G177/'Table seawater composition'!C$7</f>
        <v>0.02477600389</v>
      </c>
      <c r="AS177" s="53">
        <f>H177/'Table seawater composition'!C$6</f>
        <v>0.01020241587</v>
      </c>
      <c r="AT177" s="53">
        <f>I177*1000/'Table seawater composition'!$C$4</f>
        <v>0</v>
      </c>
      <c r="AU177" s="53">
        <f>J177/'Table seawater composition'!C$10</f>
        <v>3.918172344</v>
      </c>
      <c r="AV177" s="53">
        <f>K177*1000/'Table seawater composition'!$C$3</f>
        <v>0.2579781974</v>
      </c>
      <c r="AW177" s="53">
        <f>L177/'Table seawater composition'!C$8</f>
        <v>3.450179003</v>
      </c>
      <c r="AX177" s="53">
        <f>M177/'Table seawater composition'!$C$5</f>
        <v>0.473631795</v>
      </c>
      <c r="AY177" s="53">
        <f>N177/('Table seawater composition'!C$9*1000)</f>
        <v>0.003744069981</v>
      </c>
      <c r="AZ177" s="48"/>
      <c r="BA177" s="48"/>
      <c r="BB177" s="48"/>
      <c r="BC177" s="48"/>
      <c r="BD177" s="48"/>
      <c r="BE177" s="48"/>
      <c r="BF177" s="48"/>
      <c r="BG177" s="48"/>
    </row>
    <row r="178" ht="15.75" customHeight="1">
      <c r="A178" s="53" t="s">
        <v>298</v>
      </c>
      <c r="B178" s="53" t="s">
        <v>156</v>
      </c>
      <c r="C178" s="54">
        <v>5.1</v>
      </c>
      <c r="D178" s="71" t="s">
        <v>287</v>
      </c>
      <c r="E178" s="54">
        <v>400.0</v>
      </c>
      <c r="F178" s="55" t="s">
        <v>65</v>
      </c>
      <c r="G178" s="56"/>
      <c r="H178" s="56"/>
      <c r="I178" s="56">
        <v>79.2895132</v>
      </c>
      <c r="J178" s="56">
        <v>3.14252491</v>
      </c>
      <c r="K178" s="56">
        <v>2.26109592</v>
      </c>
      <c r="L178" s="56"/>
      <c r="M178" s="56">
        <v>5.02283355</v>
      </c>
      <c r="N178" s="56"/>
      <c r="O178" s="57">
        <v>24.8063652</v>
      </c>
      <c r="P178" s="78">
        <v>15.43</v>
      </c>
      <c r="Q178" s="78">
        <v>0.11</v>
      </c>
      <c r="R178" s="78">
        <v>7.77</v>
      </c>
      <c r="S178" s="78">
        <v>0.15</v>
      </c>
      <c r="T178" s="78">
        <v>-0.27</v>
      </c>
      <c r="U178" s="78">
        <v>0.19</v>
      </c>
      <c r="V178" s="54">
        <v>409.254</v>
      </c>
      <c r="W178" s="54">
        <v>5.656</v>
      </c>
      <c r="X178" s="54">
        <v>31.914</v>
      </c>
      <c r="Y178" s="54">
        <v>0.269</v>
      </c>
      <c r="Z178" s="54">
        <v>25.1</v>
      </c>
      <c r="AA178" s="54">
        <v>0.122</v>
      </c>
      <c r="AB178" s="54">
        <v>1744.358</v>
      </c>
      <c r="AC178" s="54">
        <v>146.828</v>
      </c>
      <c r="AD178" s="54">
        <v>8.042</v>
      </c>
      <c r="AE178" s="54">
        <v>0.057</v>
      </c>
      <c r="AF178" s="58">
        <v>1563.5</v>
      </c>
      <c r="AG178" s="58">
        <v>126.86</v>
      </c>
      <c r="AH178" s="58">
        <v>127.595</v>
      </c>
      <c r="AI178" s="58">
        <v>21.577</v>
      </c>
      <c r="AJ178" s="58">
        <v>1422.75</v>
      </c>
      <c r="AK178" s="58">
        <v>111.271</v>
      </c>
      <c r="AL178" s="58">
        <v>473.246</v>
      </c>
      <c r="AM178" s="58">
        <v>66.559</v>
      </c>
      <c r="AN178" s="58">
        <v>2.062</v>
      </c>
      <c r="AO178" s="58">
        <v>0.347</v>
      </c>
      <c r="AP178" s="58">
        <v>3.052</v>
      </c>
      <c r="AQ178" s="48"/>
      <c r="AR178" s="53">
        <f>G178/'Table seawater composition'!C$7</f>
        <v>0</v>
      </c>
      <c r="AS178" s="53">
        <f>H178/'Table seawater composition'!C$6</f>
        <v>0</v>
      </c>
      <c r="AT178" s="53">
        <f>I178*1000/'Table seawater composition'!$C$4</f>
        <v>0.01545167553</v>
      </c>
      <c r="AU178" s="53">
        <f>J178/'Table seawater composition'!C$10</f>
        <v>5.97661682</v>
      </c>
      <c r="AV178" s="53">
        <f>K178*1000/'Table seawater composition'!$C$3</f>
        <v>0.2609152258</v>
      </c>
      <c r="AW178" s="53">
        <f>L178/'Table seawater composition'!C$8</f>
        <v>0</v>
      </c>
      <c r="AX178" s="53">
        <f>M178/'Table seawater composition'!$C$5</f>
        <v>0.4732522987</v>
      </c>
      <c r="AY178" s="53">
        <f>N178/('Table seawater composition'!C$9*1000)</f>
        <v>0</v>
      </c>
      <c r="AZ178" s="48"/>
      <c r="BA178" s="48"/>
      <c r="BB178" s="48"/>
      <c r="BC178" s="48"/>
      <c r="BD178" s="48"/>
      <c r="BE178" s="48"/>
      <c r="BF178" s="48"/>
      <c r="BG178" s="48"/>
    </row>
    <row r="179" ht="15.75" customHeight="1">
      <c r="A179" s="59" t="s">
        <v>298</v>
      </c>
      <c r="B179" s="59" t="s">
        <v>157</v>
      </c>
      <c r="C179" s="60">
        <v>45.3</v>
      </c>
      <c r="D179" s="71" t="s">
        <v>287</v>
      </c>
      <c r="E179" s="60">
        <v>600.0</v>
      </c>
      <c r="F179" s="61" t="s">
        <v>65</v>
      </c>
      <c r="G179" s="62"/>
      <c r="H179" s="62"/>
      <c r="I179" s="62">
        <v>67.7859748</v>
      </c>
      <c r="J179" s="62">
        <v>1.53641912</v>
      </c>
      <c r="K179" s="62">
        <v>2.36337064</v>
      </c>
      <c r="L179" s="62"/>
      <c r="M179" s="62">
        <v>5.00983095</v>
      </c>
      <c r="N179" s="62"/>
      <c r="O179" s="63">
        <v>25.2518242</v>
      </c>
      <c r="P179" s="60"/>
      <c r="Q179" s="60"/>
      <c r="R179" s="60"/>
      <c r="S179" s="60"/>
      <c r="T179" s="60"/>
      <c r="U179" s="60"/>
      <c r="V179" s="60">
        <v>605.668</v>
      </c>
      <c r="W179" s="60">
        <v>7.259</v>
      </c>
      <c r="X179" s="60">
        <v>31.829</v>
      </c>
      <c r="Y179" s="60">
        <v>0.099</v>
      </c>
      <c r="Z179" s="60">
        <v>24.96</v>
      </c>
      <c r="AA179" s="60">
        <v>0.152</v>
      </c>
      <c r="AB179" s="60">
        <v>1750.657</v>
      </c>
      <c r="AC179" s="60">
        <v>168.305</v>
      </c>
      <c r="AD179" s="60">
        <v>7.902</v>
      </c>
      <c r="AE179" s="60">
        <v>0.051</v>
      </c>
      <c r="AF179" s="64">
        <v>1622.509</v>
      </c>
      <c r="AG179" s="64">
        <v>144.579</v>
      </c>
      <c r="AH179" s="64">
        <v>97.492</v>
      </c>
      <c r="AI179" s="64">
        <v>18.663</v>
      </c>
      <c r="AJ179" s="64">
        <v>1505.862</v>
      </c>
      <c r="AK179" s="64">
        <v>126.79</v>
      </c>
      <c r="AL179" s="64">
        <v>686.117</v>
      </c>
      <c r="AM179" s="64">
        <v>34.71</v>
      </c>
      <c r="AN179" s="64">
        <v>1.575</v>
      </c>
      <c r="AO179" s="64">
        <v>0.302</v>
      </c>
      <c r="AP179" s="64">
        <v>2.332</v>
      </c>
      <c r="AQ179" s="48"/>
      <c r="AR179" s="53">
        <f>G179/'Table seawater composition'!C$7</f>
        <v>0</v>
      </c>
      <c r="AS179" s="53">
        <f>H179/'Table seawater composition'!C$6</f>
        <v>0</v>
      </c>
      <c r="AT179" s="53">
        <f>I179*1000/'Table seawater composition'!$C$4</f>
        <v>0.01320990439</v>
      </c>
      <c r="AU179" s="53">
        <f>J179/'Table seawater composition'!C$10</f>
        <v>2.922041549</v>
      </c>
      <c r="AV179" s="53">
        <f>K179*1000/'Table seawater composition'!$C$3</f>
        <v>0.272717039</v>
      </c>
      <c r="AW179" s="53">
        <f>L179/'Table seawater composition'!C$8</f>
        <v>0</v>
      </c>
      <c r="AX179" s="53">
        <f>M179/'Table seawater composition'!$C$5</f>
        <v>0.4720271913</v>
      </c>
      <c r="AY179" s="53">
        <f>N179/('Table seawater composition'!C$9*1000)</f>
        <v>0</v>
      </c>
      <c r="AZ179" s="48"/>
      <c r="BA179" s="48"/>
      <c r="BB179" s="48"/>
      <c r="BC179" s="48"/>
      <c r="BD179" s="48"/>
      <c r="BE179" s="48"/>
      <c r="BF179" s="48"/>
      <c r="BG179" s="48"/>
    </row>
    <row r="180" ht="15.75" customHeight="1">
      <c r="A180" s="59" t="s">
        <v>298</v>
      </c>
      <c r="B180" s="59" t="s">
        <v>158</v>
      </c>
      <c r="C180" s="60">
        <v>34.1</v>
      </c>
      <c r="D180" s="71" t="s">
        <v>287</v>
      </c>
      <c r="E180" s="60">
        <v>600.0</v>
      </c>
      <c r="F180" s="61" t="s">
        <v>65</v>
      </c>
      <c r="G180" s="62"/>
      <c r="H180" s="62"/>
      <c r="I180" s="62">
        <v>70.3210258</v>
      </c>
      <c r="J180" s="62">
        <v>4.19003651</v>
      </c>
      <c r="K180" s="62">
        <v>2.24103777</v>
      </c>
      <c r="L180" s="62"/>
      <c r="M180" s="62">
        <v>7.86804914</v>
      </c>
      <c r="N180" s="62"/>
      <c r="O180" s="63">
        <v>21.2627679</v>
      </c>
      <c r="P180" s="60"/>
      <c r="Q180" s="60"/>
      <c r="R180" s="60"/>
      <c r="S180" s="60"/>
      <c r="T180" s="60"/>
      <c r="U180" s="60"/>
      <c r="V180" s="60">
        <v>605.668</v>
      </c>
      <c r="W180" s="60">
        <v>7.259</v>
      </c>
      <c r="X180" s="60">
        <v>31.829</v>
      </c>
      <c r="Y180" s="60">
        <v>0.099</v>
      </c>
      <c r="Z180" s="60">
        <v>24.96</v>
      </c>
      <c r="AA180" s="60">
        <v>0.152</v>
      </c>
      <c r="AB180" s="60">
        <v>1750.657</v>
      </c>
      <c r="AC180" s="60">
        <v>168.305</v>
      </c>
      <c r="AD180" s="60">
        <v>7.902</v>
      </c>
      <c r="AE180" s="60">
        <v>0.051</v>
      </c>
      <c r="AF180" s="64">
        <v>1622.509</v>
      </c>
      <c r="AG180" s="64">
        <v>144.579</v>
      </c>
      <c r="AH180" s="64">
        <v>97.492</v>
      </c>
      <c r="AI180" s="64">
        <v>18.663</v>
      </c>
      <c r="AJ180" s="64">
        <v>1505.862</v>
      </c>
      <c r="AK180" s="64">
        <v>126.79</v>
      </c>
      <c r="AL180" s="64">
        <v>686.117</v>
      </c>
      <c r="AM180" s="64">
        <v>34.71</v>
      </c>
      <c r="AN180" s="64">
        <v>1.575</v>
      </c>
      <c r="AO180" s="64">
        <v>0.302</v>
      </c>
      <c r="AP180" s="64">
        <v>2.332</v>
      </c>
      <c r="AQ180" s="48"/>
      <c r="AR180" s="53">
        <f>G180/'Table seawater composition'!C$7</f>
        <v>0</v>
      </c>
      <c r="AS180" s="53">
        <f>H180/'Table seawater composition'!C$6</f>
        <v>0</v>
      </c>
      <c r="AT180" s="53">
        <f>I180*1000/'Table seawater composition'!$C$4</f>
        <v>0.01370392666</v>
      </c>
      <c r="AU180" s="53">
        <f>J180/'Table seawater composition'!C$10</f>
        <v>7.968828696</v>
      </c>
      <c r="AV180" s="53">
        <f>K180*1000/'Table seawater composition'!$C$3</f>
        <v>0.2586006505</v>
      </c>
      <c r="AW180" s="53">
        <f>L180/'Table seawater composition'!C$8</f>
        <v>0</v>
      </c>
      <c r="AX180" s="53">
        <f>M180/'Table seawater composition'!$C$5</f>
        <v>0.7413290336</v>
      </c>
      <c r="AY180" s="53">
        <f>N180/('Table seawater composition'!C$9*1000)</f>
        <v>0</v>
      </c>
      <c r="AZ180" s="48"/>
      <c r="BA180" s="48"/>
      <c r="BB180" s="48"/>
      <c r="BC180" s="48"/>
      <c r="BD180" s="48"/>
      <c r="BE180" s="48"/>
      <c r="BF180" s="48"/>
      <c r="BG180" s="48"/>
    </row>
    <row r="181" ht="15.75" customHeight="1">
      <c r="A181" s="59" t="s">
        <v>298</v>
      </c>
      <c r="B181" s="59" t="s">
        <v>159</v>
      </c>
      <c r="C181" s="60">
        <v>39.9</v>
      </c>
      <c r="D181" s="71" t="s">
        <v>287</v>
      </c>
      <c r="E181" s="60">
        <v>600.0</v>
      </c>
      <c r="F181" s="61" t="s">
        <v>65</v>
      </c>
      <c r="G181" s="62"/>
      <c r="H181" s="62"/>
      <c r="I181" s="62">
        <v>86.6546258</v>
      </c>
      <c r="J181" s="62">
        <v>1.55893915</v>
      </c>
      <c r="K181" s="62">
        <v>2.23983379</v>
      </c>
      <c r="L181" s="62"/>
      <c r="M181" s="62">
        <v>10.774081</v>
      </c>
      <c r="N181" s="62"/>
      <c r="O181" s="63">
        <v>24.8628282</v>
      </c>
      <c r="P181" s="78">
        <v>17.75</v>
      </c>
      <c r="Q181" s="78">
        <v>0.15</v>
      </c>
      <c r="R181" s="78">
        <v>8.04</v>
      </c>
      <c r="S181" s="78">
        <v>0.1</v>
      </c>
      <c r="T181" s="78">
        <v>0.14</v>
      </c>
      <c r="U181" s="78">
        <v>0.14</v>
      </c>
      <c r="V181" s="60">
        <v>605.668</v>
      </c>
      <c r="W181" s="60">
        <v>7.259</v>
      </c>
      <c r="X181" s="60">
        <v>31.829</v>
      </c>
      <c r="Y181" s="60">
        <v>0.099</v>
      </c>
      <c r="Z181" s="60">
        <v>24.96</v>
      </c>
      <c r="AA181" s="60">
        <v>0.152</v>
      </c>
      <c r="AB181" s="60">
        <v>1750.657</v>
      </c>
      <c r="AC181" s="60">
        <v>168.305</v>
      </c>
      <c r="AD181" s="60">
        <v>7.902</v>
      </c>
      <c r="AE181" s="60">
        <v>0.051</v>
      </c>
      <c r="AF181" s="64">
        <v>1622.509</v>
      </c>
      <c r="AG181" s="64">
        <v>144.579</v>
      </c>
      <c r="AH181" s="64">
        <v>97.492</v>
      </c>
      <c r="AI181" s="64">
        <v>18.663</v>
      </c>
      <c r="AJ181" s="64">
        <v>1505.862</v>
      </c>
      <c r="AK181" s="64">
        <v>126.79</v>
      </c>
      <c r="AL181" s="64">
        <v>686.117</v>
      </c>
      <c r="AM181" s="64">
        <v>34.71</v>
      </c>
      <c r="AN181" s="64">
        <v>1.575</v>
      </c>
      <c r="AO181" s="64">
        <v>0.302</v>
      </c>
      <c r="AP181" s="64">
        <v>2.332</v>
      </c>
      <c r="AQ181" s="48"/>
      <c r="AR181" s="53">
        <f>G181/'Table seawater composition'!C$7</f>
        <v>0</v>
      </c>
      <c r="AS181" s="53">
        <f>H181/'Table seawater composition'!C$6</f>
        <v>0</v>
      </c>
      <c r="AT181" s="53">
        <f>I181*1000/'Table seawater composition'!$C$4</f>
        <v>0.01688696408</v>
      </c>
      <c r="AU181" s="53">
        <f>J181/'Table seawater composition'!C$10</f>
        <v>2.964871309</v>
      </c>
      <c r="AV181" s="53">
        <f>K181*1000/'Table seawater composition'!$C$3</f>
        <v>0.2584617194</v>
      </c>
      <c r="AW181" s="53">
        <f>L181/'Table seawater composition'!C$8</f>
        <v>0</v>
      </c>
      <c r="AX181" s="53">
        <f>M181/'Table seawater composition'!$C$5</f>
        <v>1.015135889</v>
      </c>
      <c r="AY181" s="53">
        <f>N181/('Table seawater composition'!C$9*1000)</f>
        <v>0</v>
      </c>
      <c r="AZ181" s="48"/>
      <c r="BA181" s="48"/>
      <c r="BB181" s="48"/>
      <c r="BC181" s="48"/>
      <c r="BD181" s="48"/>
      <c r="BE181" s="48"/>
      <c r="BF181" s="48"/>
      <c r="BG181" s="48"/>
    </row>
    <row r="182" ht="15.75" customHeight="1">
      <c r="A182" s="65" t="s">
        <v>298</v>
      </c>
      <c r="B182" s="65" t="s">
        <v>160</v>
      </c>
      <c r="C182" s="66">
        <v>39.5</v>
      </c>
      <c r="D182" s="71" t="s">
        <v>287</v>
      </c>
      <c r="E182" s="66">
        <v>900.0</v>
      </c>
      <c r="F182" s="67" t="s">
        <v>65</v>
      </c>
      <c r="G182" s="68"/>
      <c r="H182" s="68"/>
      <c r="I182" s="68">
        <v>72.3547288</v>
      </c>
      <c r="J182" s="68"/>
      <c r="K182" s="68">
        <v>2.25432754</v>
      </c>
      <c r="L182" s="68"/>
      <c r="M182" s="68">
        <v>7.47282726</v>
      </c>
      <c r="N182" s="68"/>
      <c r="O182" s="69">
        <v>24.5598827</v>
      </c>
      <c r="P182" s="78">
        <v>17.35</v>
      </c>
      <c r="Q182" s="78">
        <v>0.04</v>
      </c>
      <c r="R182" s="78">
        <v>8.0</v>
      </c>
      <c r="S182" s="78">
        <v>0.1</v>
      </c>
      <c r="T182" s="78">
        <v>0.23</v>
      </c>
      <c r="U182" s="78">
        <v>0.11</v>
      </c>
      <c r="V182" s="66">
        <v>902.99</v>
      </c>
      <c r="W182" s="66">
        <v>11.736</v>
      </c>
      <c r="X182" s="66">
        <v>31.73</v>
      </c>
      <c r="Y182" s="66">
        <v>0.286</v>
      </c>
      <c r="Z182" s="66">
        <v>24.86</v>
      </c>
      <c r="AA182" s="66">
        <v>0.114</v>
      </c>
      <c r="AB182" s="66">
        <v>1791.599</v>
      </c>
      <c r="AC182" s="66">
        <v>116.6</v>
      </c>
      <c r="AD182" s="66">
        <v>7.767</v>
      </c>
      <c r="AE182" s="66">
        <v>0.024</v>
      </c>
      <c r="AF182" s="70">
        <v>1707.394</v>
      </c>
      <c r="AG182" s="70">
        <v>107.633</v>
      </c>
      <c r="AH182" s="70">
        <v>74.918</v>
      </c>
      <c r="AI182" s="70">
        <v>8.454</v>
      </c>
      <c r="AJ182" s="70">
        <v>1604.495</v>
      </c>
      <c r="AK182" s="70">
        <v>99.23</v>
      </c>
      <c r="AL182" s="70">
        <v>998.967</v>
      </c>
      <c r="AM182" s="70">
        <v>44.243</v>
      </c>
      <c r="AN182" s="70">
        <v>1.211</v>
      </c>
      <c r="AO182" s="70">
        <v>0.136</v>
      </c>
      <c r="AP182" s="70">
        <v>1.792</v>
      </c>
      <c r="AQ182" s="48"/>
      <c r="AR182" s="53">
        <f>G182/'Table seawater composition'!C$7</f>
        <v>0</v>
      </c>
      <c r="AS182" s="53">
        <f>H182/'Table seawater composition'!C$6</f>
        <v>0</v>
      </c>
      <c r="AT182" s="53">
        <f>I182*1000/'Table seawater composition'!$C$4</f>
        <v>0.01410024791</v>
      </c>
      <c r="AU182" s="53">
        <f>J182/'Table seawater composition'!C$10</f>
        <v>0</v>
      </c>
      <c r="AV182" s="53">
        <f>K182*1000/'Table seawater composition'!$C$3</f>
        <v>0.2601342004</v>
      </c>
      <c r="AW182" s="53">
        <f>L182/'Table seawater composition'!C$8</f>
        <v>0</v>
      </c>
      <c r="AX182" s="53">
        <f>M182/'Table seawater composition'!$C$5</f>
        <v>0.7040911556</v>
      </c>
      <c r="AY182" s="53">
        <f>N182/('Table seawater composition'!C$9*1000)</f>
        <v>0</v>
      </c>
      <c r="AZ182" s="48"/>
      <c r="BA182" s="48"/>
      <c r="BB182" s="48"/>
      <c r="BC182" s="48"/>
      <c r="BD182" s="48"/>
      <c r="BE182" s="48"/>
      <c r="BF182" s="48"/>
      <c r="BG182" s="48"/>
    </row>
    <row r="183" ht="15.75" customHeight="1">
      <c r="A183" s="65" t="s">
        <v>298</v>
      </c>
      <c r="B183" s="65" t="s">
        <v>161</v>
      </c>
      <c r="C183" s="65"/>
      <c r="D183" s="71" t="s">
        <v>287</v>
      </c>
      <c r="E183" s="66">
        <v>900.0</v>
      </c>
      <c r="F183" s="67" t="s">
        <v>65</v>
      </c>
      <c r="G183" s="68"/>
      <c r="H183" s="68"/>
      <c r="I183" s="68">
        <v>69.819243</v>
      </c>
      <c r="J183" s="68">
        <v>2.28724542</v>
      </c>
      <c r="K183" s="68">
        <v>2.1975234</v>
      </c>
      <c r="L183" s="68"/>
      <c r="M183" s="68">
        <v>3.5765116</v>
      </c>
      <c r="N183" s="68"/>
      <c r="O183" s="69">
        <v>22.7475245</v>
      </c>
      <c r="P183" s="78">
        <v>17.29</v>
      </c>
      <c r="Q183" s="78">
        <v>0.46</v>
      </c>
      <c r="R183" s="78">
        <v>7.99</v>
      </c>
      <c r="S183" s="78">
        <v>0.1</v>
      </c>
      <c r="T183" s="78">
        <v>0.22</v>
      </c>
      <c r="U183" s="78">
        <v>0.12</v>
      </c>
      <c r="V183" s="66">
        <v>902.99</v>
      </c>
      <c r="W183" s="66">
        <v>11.736</v>
      </c>
      <c r="X183" s="66">
        <v>31.73</v>
      </c>
      <c r="Y183" s="66">
        <v>0.286</v>
      </c>
      <c r="Z183" s="66">
        <v>24.86</v>
      </c>
      <c r="AA183" s="66">
        <v>0.114</v>
      </c>
      <c r="AB183" s="66">
        <v>1791.599</v>
      </c>
      <c r="AC183" s="66">
        <v>116.6</v>
      </c>
      <c r="AD183" s="66">
        <v>7.767</v>
      </c>
      <c r="AE183" s="66">
        <v>0.024</v>
      </c>
      <c r="AF183" s="70">
        <v>1707.394</v>
      </c>
      <c r="AG183" s="70">
        <v>107.633</v>
      </c>
      <c r="AH183" s="70">
        <v>74.918</v>
      </c>
      <c r="AI183" s="70">
        <v>8.454</v>
      </c>
      <c r="AJ183" s="70">
        <v>1604.495</v>
      </c>
      <c r="AK183" s="70">
        <v>99.23</v>
      </c>
      <c r="AL183" s="70">
        <v>998.967</v>
      </c>
      <c r="AM183" s="70">
        <v>44.243</v>
      </c>
      <c r="AN183" s="70">
        <v>1.211</v>
      </c>
      <c r="AO183" s="70">
        <v>0.136</v>
      </c>
      <c r="AP183" s="70">
        <v>1.792</v>
      </c>
      <c r="AQ183" s="48"/>
      <c r="AR183" s="53">
        <f>G183/'Table seawater composition'!C$7</f>
        <v>0</v>
      </c>
      <c r="AS183" s="53">
        <f>H183/'Table seawater composition'!C$6</f>
        <v>0</v>
      </c>
      <c r="AT183" s="53">
        <f>I183*1000/'Table seawater composition'!$C$4</f>
        <v>0.0136061409</v>
      </c>
      <c r="AU183" s="53">
        <f>J183/'Table seawater composition'!C$10</f>
        <v>4.350001938</v>
      </c>
      <c r="AV183" s="53">
        <f>K183*1000/'Table seawater composition'!$C$3</f>
        <v>0.2535793856</v>
      </c>
      <c r="AW183" s="53">
        <f>L183/'Table seawater composition'!C$8</f>
        <v>0</v>
      </c>
      <c r="AX183" s="53">
        <f>M183/'Table seawater composition'!$C$5</f>
        <v>0.3369795792</v>
      </c>
      <c r="AY183" s="53">
        <f>N183/('Table seawater composition'!C$9*1000)</f>
        <v>0</v>
      </c>
      <c r="AZ183" s="48"/>
      <c r="BA183" s="48"/>
      <c r="BB183" s="48"/>
      <c r="BC183" s="48"/>
      <c r="BD183" s="48"/>
      <c r="BE183" s="48"/>
      <c r="BF183" s="48"/>
      <c r="BG183" s="48"/>
    </row>
    <row r="184" ht="15.75" customHeight="1">
      <c r="A184" s="65" t="s">
        <v>298</v>
      </c>
      <c r="B184" s="65" t="s">
        <v>162</v>
      </c>
      <c r="C184" s="65"/>
      <c r="D184" s="71" t="s">
        <v>287</v>
      </c>
      <c r="E184" s="66">
        <v>900.0</v>
      </c>
      <c r="F184" s="67" t="s">
        <v>65</v>
      </c>
      <c r="G184" s="68"/>
      <c r="H184" s="68"/>
      <c r="I184" s="68">
        <v>81.4725721</v>
      </c>
      <c r="J184" s="68">
        <v>1.27150611</v>
      </c>
      <c r="K184" s="68">
        <v>2.30288651</v>
      </c>
      <c r="L184" s="68"/>
      <c r="M184" s="68">
        <v>10.4373689</v>
      </c>
      <c r="N184" s="68"/>
      <c r="O184" s="69">
        <v>24.5336997</v>
      </c>
      <c r="P184" s="78">
        <v>19.18</v>
      </c>
      <c r="Q184" s="78">
        <v>0.02</v>
      </c>
      <c r="R184" s="78">
        <v>8.17</v>
      </c>
      <c r="S184" s="78">
        <v>0.08</v>
      </c>
      <c r="T184" s="78">
        <v>0.4</v>
      </c>
      <c r="U184" s="78">
        <v>0.1</v>
      </c>
      <c r="V184" s="66">
        <v>902.99</v>
      </c>
      <c r="W184" s="66">
        <v>11.736</v>
      </c>
      <c r="X184" s="66">
        <v>31.73</v>
      </c>
      <c r="Y184" s="66">
        <v>0.286</v>
      </c>
      <c r="Z184" s="66">
        <v>24.86</v>
      </c>
      <c r="AA184" s="66">
        <v>0.114</v>
      </c>
      <c r="AB184" s="66">
        <v>1791.599</v>
      </c>
      <c r="AC184" s="66">
        <v>116.6</v>
      </c>
      <c r="AD184" s="66">
        <v>7.767</v>
      </c>
      <c r="AE184" s="66">
        <v>0.024</v>
      </c>
      <c r="AF184" s="70">
        <v>1707.394</v>
      </c>
      <c r="AG184" s="70">
        <v>107.633</v>
      </c>
      <c r="AH184" s="70">
        <v>74.918</v>
      </c>
      <c r="AI184" s="70">
        <v>8.454</v>
      </c>
      <c r="AJ184" s="70">
        <v>1604.495</v>
      </c>
      <c r="AK184" s="70">
        <v>99.23</v>
      </c>
      <c r="AL184" s="70">
        <v>998.967</v>
      </c>
      <c r="AM184" s="70">
        <v>44.243</v>
      </c>
      <c r="AN184" s="70">
        <v>1.211</v>
      </c>
      <c r="AO184" s="70">
        <v>0.136</v>
      </c>
      <c r="AP184" s="70">
        <v>1.792</v>
      </c>
      <c r="AQ184" s="48"/>
      <c r="AR184" s="53">
        <f>G184/'Table seawater composition'!C$7</f>
        <v>0</v>
      </c>
      <c r="AS184" s="53">
        <f>H184/'Table seawater composition'!C$6</f>
        <v>0</v>
      </c>
      <c r="AT184" s="53">
        <f>I184*1000/'Table seawater composition'!$C$4</f>
        <v>0.01587710276</v>
      </c>
      <c r="AU184" s="53">
        <f>J184/'Table seawater composition'!C$10</f>
        <v>2.41821625</v>
      </c>
      <c r="AV184" s="53">
        <f>K184*1000/'Table seawater composition'!$C$3</f>
        <v>0.2657375782</v>
      </c>
      <c r="AW184" s="53">
        <f>L184/'Table seawater composition'!C$8</f>
        <v>0</v>
      </c>
      <c r="AX184" s="53">
        <f>M184/'Table seawater composition'!$C$5</f>
        <v>0.9834108129</v>
      </c>
      <c r="AY184" s="53">
        <f>N184/('Table seawater composition'!C$9*1000)</f>
        <v>0</v>
      </c>
      <c r="AZ184" s="48"/>
      <c r="BA184" s="48"/>
      <c r="BB184" s="48"/>
      <c r="BC184" s="48"/>
      <c r="BD184" s="48"/>
      <c r="BE184" s="48"/>
      <c r="BF184" s="48"/>
      <c r="BG184" s="48"/>
    </row>
    <row r="185" ht="15.75" customHeight="1">
      <c r="A185" s="71" t="s">
        <v>298</v>
      </c>
      <c r="B185" s="71" t="s">
        <v>163</v>
      </c>
      <c r="C185" s="72">
        <v>28.9</v>
      </c>
      <c r="D185" s="71" t="s">
        <v>287</v>
      </c>
      <c r="E185" s="72">
        <v>2850.0</v>
      </c>
      <c r="F185" s="73" t="s">
        <v>65</v>
      </c>
      <c r="G185" s="74"/>
      <c r="H185" s="56"/>
      <c r="I185" s="74">
        <v>80.5675341</v>
      </c>
      <c r="J185" s="74">
        <v>2.2743794</v>
      </c>
      <c r="K185" s="74">
        <v>2.17710853</v>
      </c>
      <c r="L185" s="74"/>
      <c r="M185" s="74">
        <v>8.48222114</v>
      </c>
      <c r="N185" s="74"/>
      <c r="O185" s="75">
        <v>22.6332678</v>
      </c>
      <c r="P185" s="72"/>
      <c r="Q185" s="72"/>
      <c r="R185" s="72"/>
      <c r="S185" s="72"/>
      <c r="T185" s="72"/>
      <c r="U185" s="72"/>
      <c r="V185" s="72">
        <v>2856.004</v>
      </c>
      <c r="W185" s="72">
        <v>53.733</v>
      </c>
      <c r="X185" s="72">
        <v>31.736</v>
      </c>
      <c r="Y185" s="72">
        <v>0.218</v>
      </c>
      <c r="Z185" s="72">
        <v>25.02</v>
      </c>
      <c r="AA185" s="72">
        <v>0.148</v>
      </c>
      <c r="AB185" s="72">
        <v>1890.831</v>
      </c>
      <c r="AC185" s="72">
        <v>78.245</v>
      </c>
      <c r="AD185" s="72">
        <v>7.364</v>
      </c>
      <c r="AE185" s="72">
        <v>0.033</v>
      </c>
      <c r="AF185" s="76">
        <v>1921.235</v>
      </c>
      <c r="AG185" s="76">
        <v>73.469</v>
      </c>
      <c r="AH185" s="76">
        <v>33.599</v>
      </c>
      <c r="AI185" s="76">
        <v>3.693</v>
      </c>
      <c r="AJ185" s="76">
        <v>1808.03</v>
      </c>
      <c r="AK185" s="76">
        <v>71.228</v>
      </c>
      <c r="AL185" s="76">
        <v>2854.445</v>
      </c>
      <c r="AM185" s="76">
        <v>159.217</v>
      </c>
      <c r="AN185" s="76">
        <v>0.543</v>
      </c>
      <c r="AO185" s="76">
        <v>0.06</v>
      </c>
      <c r="AP185" s="76">
        <v>0.804</v>
      </c>
      <c r="AQ185" s="48"/>
      <c r="AR185" s="53">
        <f>G185/'Table seawater composition'!C$7</f>
        <v>0</v>
      </c>
      <c r="AS185" s="53">
        <f>H185/'Table seawater composition'!C$6</f>
        <v>0</v>
      </c>
      <c r="AT185" s="53">
        <f>I185*1000/'Table seawater composition'!$C$4</f>
        <v>0.01570073198</v>
      </c>
      <c r="AU185" s="53">
        <f>J185/'Table seawater composition'!C$10</f>
        <v>4.325532674</v>
      </c>
      <c r="AV185" s="53">
        <f>K185*1000/'Table seawater composition'!$C$3</f>
        <v>0.2512236472</v>
      </c>
      <c r="AW185" s="53">
        <f>L185/'Table seawater composition'!C$8</f>
        <v>0</v>
      </c>
      <c r="AX185" s="53">
        <f>M185/'Table seawater composition'!$C$5</f>
        <v>0.7991964322</v>
      </c>
      <c r="AY185" s="53">
        <f>N185/('Table seawater composition'!C$9*1000)</f>
        <v>0</v>
      </c>
      <c r="AZ185" s="48"/>
      <c r="BA185" s="48"/>
      <c r="BB185" s="48"/>
      <c r="BC185" s="48"/>
      <c r="BD185" s="48"/>
      <c r="BE185" s="48"/>
      <c r="BF185" s="48"/>
      <c r="BG185" s="48"/>
    </row>
    <row r="186" ht="15.75" customHeight="1">
      <c r="A186" s="71" t="s">
        <v>298</v>
      </c>
      <c r="B186" s="71" t="s">
        <v>164</v>
      </c>
      <c r="C186" s="72">
        <v>28.9</v>
      </c>
      <c r="D186" s="71" t="s">
        <v>287</v>
      </c>
      <c r="E186" s="72">
        <v>2850.0</v>
      </c>
      <c r="F186" s="73" t="s">
        <v>65</v>
      </c>
      <c r="G186" s="74"/>
      <c r="H186" s="56"/>
      <c r="I186" s="74">
        <v>77.8596268</v>
      </c>
      <c r="J186" s="74">
        <v>1.21669728</v>
      </c>
      <c r="K186" s="74">
        <v>2.25327764</v>
      </c>
      <c r="L186" s="74"/>
      <c r="M186" s="74">
        <v>10.5748657</v>
      </c>
      <c r="N186" s="74"/>
      <c r="O186" s="75">
        <v>24.1360845</v>
      </c>
      <c r="P186" s="72"/>
      <c r="Q186" s="72"/>
      <c r="R186" s="72"/>
      <c r="S186" s="72"/>
      <c r="T186" s="72"/>
      <c r="U186" s="72"/>
      <c r="V186" s="72">
        <v>2856.004</v>
      </c>
      <c r="W186" s="72">
        <v>53.733</v>
      </c>
      <c r="X186" s="72">
        <v>31.736</v>
      </c>
      <c r="Y186" s="72">
        <v>0.218</v>
      </c>
      <c r="Z186" s="72">
        <v>25.02</v>
      </c>
      <c r="AA186" s="72">
        <v>0.148</v>
      </c>
      <c r="AB186" s="72">
        <v>1890.831</v>
      </c>
      <c r="AC186" s="72">
        <v>78.245</v>
      </c>
      <c r="AD186" s="72">
        <v>7.364</v>
      </c>
      <c r="AE186" s="72">
        <v>0.033</v>
      </c>
      <c r="AF186" s="76">
        <v>1921.235</v>
      </c>
      <c r="AG186" s="76">
        <v>73.469</v>
      </c>
      <c r="AH186" s="76">
        <v>33.599</v>
      </c>
      <c r="AI186" s="76">
        <v>3.693</v>
      </c>
      <c r="AJ186" s="76">
        <v>1808.03</v>
      </c>
      <c r="AK186" s="76">
        <v>71.228</v>
      </c>
      <c r="AL186" s="76">
        <v>2854.445</v>
      </c>
      <c r="AM186" s="76">
        <v>159.217</v>
      </c>
      <c r="AN186" s="76">
        <v>0.543</v>
      </c>
      <c r="AO186" s="76">
        <v>0.06</v>
      </c>
      <c r="AP186" s="76">
        <v>0.804</v>
      </c>
      <c r="AQ186" s="48"/>
      <c r="AR186" s="53">
        <f>G186/'Table seawater composition'!C$7</f>
        <v>0</v>
      </c>
      <c r="AS186" s="53">
        <f>H186/'Table seawater composition'!C$6</f>
        <v>0</v>
      </c>
      <c r="AT186" s="53">
        <f>I186*1000/'Table seawater composition'!$C$4</f>
        <v>0.01517302405</v>
      </c>
      <c r="AU186" s="53">
        <f>J186/'Table seawater composition'!C$10</f>
        <v>2.313977975</v>
      </c>
      <c r="AV186" s="53">
        <f>K186*1000/'Table seawater composition'!$C$3</f>
        <v>0.260013049</v>
      </c>
      <c r="AW186" s="53">
        <f>L186/'Table seawater composition'!C$8</f>
        <v>0</v>
      </c>
      <c r="AX186" s="53">
        <f>M186/'Table seawater composition'!$C$5</f>
        <v>0.9963657866</v>
      </c>
      <c r="AY186" s="53">
        <f>N186/('Table seawater composition'!C$9*1000)</f>
        <v>0</v>
      </c>
      <c r="AZ186" s="48"/>
      <c r="BA186" s="48"/>
      <c r="BB186" s="48"/>
      <c r="BC186" s="48"/>
      <c r="BD186" s="48"/>
      <c r="BE186" s="48"/>
      <c r="BF186" s="48"/>
      <c r="BG186" s="48"/>
    </row>
    <row r="187" ht="15.75" customHeight="1">
      <c r="A187" s="71" t="s">
        <v>298</v>
      </c>
      <c r="B187" s="71" t="s">
        <v>165</v>
      </c>
      <c r="C187" s="71"/>
      <c r="D187" s="71" t="s">
        <v>287</v>
      </c>
      <c r="E187" s="72">
        <v>2850.0</v>
      </c>
      <c r="F187" s="73" t="s">
        <v>65</v>
      </c>
      <c r="G187" s="74"/>
      <c r="H187" s="56"/>
      <c r="I187" s="74">
        <v>82.25466779999999</v>
      </c>
      <c r="J187" s="74">
        <v>1.26676337</v>
      </c>
      <c r="K187" s="74">
        <v>2.20176655</v>
      </c>
      <c r="L187" s="74"/>
      <c r="M187" s="74">
        <v>10.3456044</v>
      </c>
      <c r="N187" s="74"/>
      <c r="O187" s="75">
        <v>23.9767691</v>
      </c>
      <c r="P187" s="72"/>
      <c r="Q187" s="72"/>
      <c r="R187" s="72"/>
      <c r="S187" s="72"/>
      <c r="T187" s="72"/>
      <c r="U187" s="72"/>
      <c r="V187" s="72">
        <v>2856.004</v>
      </c>
      <c r="W187" s="72">
        <v>53.733</v>
      </c>
      <c r="X187" s="72">
        <v>31.736</v>
      </c>
      <c r="Y187" s="72">
        <v>0.218</v>
      </c>
      <c r="Z187" s="72">
        <v>25.02</v>
      </c>
      <c r="AA187" s="72">
        <v>0.148</v>
      </c>
      <c r="AB187" s="72">
        <v>1890.831</v>
      </c>
      <c r="AC187" s="72">
        <v>78.245</v>
      </c>
      <c r="AD187" s="72">
        <v>7.364</v>
      </c>
      <c r="AE187" s="72">
        <v>0.033</v>
      </c>
      <c r="AF187" s="76">
        <v>1921.235</v>
      </c>
      <c r="AG187" s="76">
        <v>73.469</v>
      </c>
      <c r="AH187" s="76">
        <v>33.599</v>
      </c>
      <c r="AI187" s="76">
        <v>3.693</v>
      </c>
      <c r="AJ187" s="76">
        <v>1808.03</v>
      </c>
      <c r="AK187" s="76">
        <v>71.228</v>
      </c>
      <c r="AL187" s="76">
        <v>2854.445</v>
      </c>
      <c r="AM187" s="76">
        <v>159.217</v>
      </c>
      <c r="AN187" s="76">
        <v>0.543</v>
      </c>
      <c r="AO187" s="76">
        <v>0.06</v>
      </c>
      <c r="AP187" s="76">
        <v>0.804</v>
      </c>
      <c r="AQ187" s="48"/>
      <c r="AR187" s="53">
        <f>G187/'Table seawater composition'!C$7</f>
        <v>0</v>
      </c>
      <c r="AS187" s="53">
        <f>H187/'Table seawater composition'!C$6</f>
        <v>0</v>
      </c>
      <c r="AT187" s="53">
        <f>I187*1000/'Table seawater composition'!$C$4</f>
        <v>0.01602951496</v>
      </c>
      <c r="AU187" s="53">
        <f>J187/'Table seawater composition'!C$10</f>
        <v>2.409196261</v>
      </c>
      <c r="AV187" s="53">
        <f>K187*1000/'Table seawater composition'!$C$3</f>
        <v>0.2540690165</v>
      </c>
      <c r="AW187" s="53">
        <f>L187/'Table seawater composition'!C$8</f>
        <v>0</v>
      </c>
      <c r="AX187" s="53">
        <f>M187/'Table seawater composition'!$C$5</f>
        <v>0.9747647448</v>
      </c>
      <c r="AY187" s="53">
        <f>N187/('Table seawater composition'!C$9*1000)</f>
        <v>0</v>
      </c>
      <c r="AZ187" s="48"/>
      <c r="BA187" s="48"/>
      <c r="BB187" s="48"/>
      <c r="BC187" s="48"/>
      <c r="BD187" s="48"/>
      <c r="BE187" s="48"/>
      <c r="BF187" s="48"/>
      <c r="BG187" s="48"/>
    </row>
    <row r="188" ht="15.75" customHeight="1">
      <c r="A188" s="71"/>
      <c r="B188" s="71"/>
      <c r="C188" s="72"/>
      <c r="D188" s="72"/>
      <c r="E188" s="71"/>
      <c r="F188" s="73"/>
      <c r="G188" s="74"/>
      <c r="H188" s="56"/>
      <c r="I188" s="74"/>
      <c r="J188" s="74"/>
      <c r="K188" s="74"/>
      <c r="L188" s="74"/>
      <c r="M188" s="74"/>
      <c r="N188" s="74"/>
      <c r="O188" s="75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48"/>
      <c r="AR188" s="48"/>
      <c r="AS188" s="48"/>
      <c r="AT188" s="48"/>
      <c r="AU188" s="53"/>
      <c r="AV188" s="48"/>
      <c r="AW188" s="48"/>
      <c r="AX188" s="53"/>
      <c r="AY188" s="48"/>
      <c r="AZ188" s="48"/>
      <c r="BA188" s="48"/>
      <c r="BB188" s="48"/>
      <c r="BC188" s="48"/>
      <c r="BD188" s="48"/>
      <c r="BE188" s="48"/>
      <c r="BF188" s="48"/>
      <c r="BG188" s="48"/>
    </row>
    <row r="189" ht="15.75" customHeight="1">
      <c r="A189" s="53" t="s">
        <v>299</v>
      </c>
      <c r="B189" s="53" t="s">
        <v>167</v>
      </c>
      <c r="C189" s="54">
        <v>1.9</v>
      </c>
      <c r="D189" s="71" t="s">
        <v>287</v>
      </c>
      <c r="E189" s="54">
        <v>400.0</v>
      </c>
      <c r="F189" s="55" t="s">
        <v>96</v>
      </c>
      <c r="G189" s="56">
        <v>51.6287368</v>
      </c>
      <c r="H189" s="56">
        <v>387.187841</v>
      </c>
      <c r="I189" s="56"/>
      <c r="J189" s="56">
        <v>16.8919355</v>
      </c>
      <c r="K189" s="56">
        <v>2.19841485</v>
      </c>
      <c r="L189" s="56">
        <v>1.83533263</v>
      </c>
      <c r="M189" s="56">
        <v>5.72516595</v>
      </c>
      <c r="N189" s="56">
        <v>51.6312039</v>
      </c>
      <c r="O189" s="57"/>
      <c r="P189" s="77">
        <v>18.64</v>
      </c>
      <c r="Q189" s="77">
        <v>0.11</v>
      </c>
      <c r="R189" s="77">
        <v>8.12</v>
      </c>
      <c r="S189" s="77">
        <v>0.09</v>
      </c>
      <c r="T189" s="77">
        <v>0.08</v>
      </c>
      <c r="U189" s="77">
        <v>0.15</v>
      </c>
      <c r="V189" s="54">
        <v>409.254</v>
      </c>
      <c r="W189" s="54">
        <v>5.656</v>
      </c>
      <c r="X189" s="54">
        <v>31.914</v>
      </c>
      <c r="Y189" s="54">
        <v>0.269</v>
      </c>
      <c r="Z189" s="54">
        <v>25.1</v>
      </c>
      <c r="AA189" s="54">
        <v>0.122</v>
      </c>
      <c r="AB189" s="54">
        <v>1744.358</v>
      </c>
      <c r="AC189" s="54">
        <v>146.828</v>
      </c>
      <c r="AD189" s="54">
        <v>8.042</v>
      </c>
      <c r="AE189" s="54">
        <v>0.057</v>
      </c>
      <c r="AF189" s="58">
        <v>1563.5</v>
      </c>
      <c r="AG189" s="58">
        <v>126.86</v>
      </c>
      <c r="AH189" s="58">
        <v>127.595</v>
      </c>
      <c r="AI189" s="58">
        <v>21.577</v>
      </c>
      <c r="AJ189" s="58">
        <v>1422.75</v>
      </c>
      <c r="AK189" s="58">
        <v>111.271</v>
      </c>
      <c r="AL189" s="58">
        <v>473.246</v>
      </c>
      <c r="AM189" s="58">
        <v>66.559</v>
      </c>
      <c r="AN189" s="58">
        <v>2.062</v>
      </c>
      <c r="AO189" s="58">
        <v>0.347</v>
      </c>
      <c r="AP189" s="58">
        <v>3.052</v>
      </c>
      <c r="AQ189" s="48"/>
      <c r="AR189" s="53">
        <f>G189/'Table seawater composition'!C$7</f>
        <v>0.02047208984</v>
      </c>
      <c r="AS189" s="53">
        <f>H189/'Table seawater composition'!C$6</f>
        <v>0.009558699825</v>
      </c>
      <c r="AT189" s="53">
        <f>I189*1000/'Table seawater composition'!$C$4</f>
        <v>0</v>
      </c>
      <c r="AU189" s="53">
        <f>J189/'Table seawater composition'!C$10</f>
        <v>32.12595881</v>
      </c>
      <c r="AV189" s="53">
        <f>K189*1000/'Table seawater composition'!$C$3</f>
        <v>0.2536822529</v>
      </c>
      <c r="AW189" s="53">
        <f>L189/'Table seawater composition'!C$8</f>
        <v>30.40139695</v>
      </c>
      <c r="AX189" s="53">
        <f>M189/'Table seawater composition'!$C$5</f>
        <v>0.5394261863</v>
      </c>
      <c r="AY189" s="53">
        <f>N189/('Table seawater composition'!C$9*1000)</f>
        <v>0.03957107941</v>
      </c>
      <c r="AZ189" s="48"/>
      <c r="BA189" s="48"/>
      <c r="BB189" s="48"/>
      <c r="BC189" s="48"/>
      <c r="BD189" s="48"/>
      <c r="BE189" s="48"/>
      <c r="BF189" s="48"/>
      <c r="BG189" s="48"/>
    </row>
    <row r="190" ht="15.75" customHeight="1">
      <c r="A190" s="53" t="s">
        <v>299</v>
      </c>
      <c r="B190" s="53" t="s">
        <v>167</v>
      </c>
      <c r="C190" s="54">
        <v>1.9</v>
      </c>
      <c r="D190" s="71" t="s">
        <v>287</v>
      </c>
      <c r="E190" s="54">
        <v>400.0</v>
      </c>
      <c r="F190" s="55" t="s">
        <v>65</v>
      </c>
      <c r="G190" s="56"/>
      <c r="H190" s="56"/>
      <c r="I190" s="56">
        <v>75.4064171</v>
      </c>
      <c r="J190" s="56">
        <v>11.9832447</v>
      </c>
      <c r="K190" s="56">
        <v>2.15255435</v>
      </c>
      <c r="L190" s="56"/>
      <c r="M190" s="56">
        <v>5.85128202</v>
      </c>
      <c r="N190" s="56"/>
      <c r="O190" s="57">
        <v>21.3522767</v>
      </c>
      <c r="P190" s="77">
        <v>18.64</v>
      </c>
      <c r="Q190" s="77">
        <v>0.11</v>
      </c>
      <c r="R190" s="77">
        <v>8.12</v>
      </c>
      <c r="S190" s="77">
        <v>0.09</v>
      </c>
      <c r="T190" s="77">
        <v>0.08</v>
      </c>
      <c r="U190" s="77">
        <v>0.15</v>
      </c>
      <c r="V190" s="54">
        <v>409.254</v>
      </c>
      <c r="W190" s="54">
        <v>5.656</v>
      </c>
      <c r="X190" s="54">
        <v>31.914</v>
      </c>
      <c r="Y190" s="54">
        <v>0.269</v>
      </c>
      <c r="Z190" s="54">
        <v>25.1</v>
      </c>
      <c r="AA190" s="54">
        <v>0.122</v>
      </c>
      <c r="AB190" s="54">
        <v>1744.358</v>
      </c>
      <c r="AC190" s="54">
        <v>146.828</v>
      </c>
      <c r="AD190" s="54">
        <v>8.042</v>
      </c>
      <c r="AE190" s="54">
        <v>0.057</v>
      </c>
      <c r="AF190" s="58">
        <v>1563.5</v>
      </c>
      <c r="AG190" s="58">
        <v>126.86</v>
      </c>
      <c r="AH190" s="58">
        <v>127.595</v>
      </c>
      <c r="AI190" s="58">
        <v>21.577</v>
      </c>
      <c r="AJ190" s="58">
        <v>1422.75</v>
      </c>
      <c r="AK190" s="58">
        <v>111.271</v>
      </c>
      <c r="AL190" s="58">
        <v>473.246</v>
      </c>
      <c r="AM190" s="58">
        <v>66.559</v>
      </c>
      <c r="AN190" s="58">
        <v>2.062</v>
      </c>
      <c r="AO190" s="58">
        <v>0.347</v>
      </c>
      <c r="AP190" s="58">
        <v>3.052</v>
      </c>
      <c r="AQ190" s="48"/>
      <c r="AR190" s="53">
        <f>G190/'Table seawater composition'!C$7</f>
        <v>0</v>
      </c>
      <c r="AS190" s="53">
        <f>H190/'Table seawater composition'!C$6</f>
        <v>0</v>
      </c>
      <c r="AT190" s="53">
        <f>I190*1000/'Table seawater composition'!$C$4</f>
        <v>0.01469495073</v>
      </c>
      <c r="AU190" s="53">
        <f>J190/'Table seawater composition'!C$10</f>
        <v>22.79035612</v>
      </c>
      <c r="AV190" s="53">
        <f>K190*1000/'Table seawater composition'!$C$3</f>
        <v>0.2483902604</v>
      </c>
      <c r="AW190" s="53">
        <f>L190/'Table seawater composition'!C$8</f>
        <v>0</v>
      </c>
      <c r="AX190" s="53">
        <f>M190/'Table seawater composition'!$C$5</f>
        <v>0.5513088656</v>
      </c>
      <c r="AY190" s="53">
        <f>N190/('Table seawater composition'!C$9*1000)</f>
        <v>0</v>
      </c>
      <c r="AZ190" s="48"/>
      <c r="BA190" s="48"/>
      <c r="BB190" s="48"/>
      <c r="BC190" s="48"/>
      <c r="BD190" s="48"/>
      <c r="BE190" s="48"/>
      <c r="BF190" s="48"/>
      <c r="BG190" s="48"/>
    </row>
    <row r="191" ht="15.75" customHeight="1">
      <c r="A191" s="53" t="s">
        <v>299</v>
      </c>
      <c r="B191" s="53" t="s">
        <v>168</v>
      </c>
      <c r="C191" s="54">
        <v>6.2</v>
      </c>
      <c r="D191" s="71" t="s">
        <v>287</v>
      </c>
      <c r="E191" s="54">
        <v>400.0</v>
      </c>
      <c r="F191" s="55" t="s">
        <v>96</v>
      </c>
      <c r="G191" s="56">
        <v>40.9827177</v>
      </c>
      <c r="H191" s="56">
        <v>402.435498</v>
      </c>
      <c r="I191" s="56"/>
      <c r="J191" s="56">
        <v>6.32069855</v>
      </c>
      <c r="K191" s="56">
        <v>3.55205545</v>
      </c>
      <c r="L191" s="56">
        <v>0.22366478</v>
      </c>
      <c r="M191" s="56">
        <v>6.28742314</v>
      </c>
      <c r="N191" s="56">
        <v>306.849563</v>
      </c>
      <c r="O191" s="57"/>
      <c r="P191" s="78">
        <v>19.0</v>
      </c>
      <c r="Q191" s="78">
        <v>0.36</v>
      </c>
      <c r="R191" s="78">
        <v>8.15</v>
      </c>
      <c r="S191" s="78">
        <v>0.09</v>
      </c>
      <c r="T191" s="78">
        <v>0.11</v>
      </c>
      <c r="U191" s="78">
        <v>0.14</v>
      </c>
      <c r="V191" s="54">
        <v>409.254</v>
      </c>
      <c r="W191" s="54">
        <v>5.656</v>
      </c>
      <c r="X191" s="54">
        <v>31.914</v>
      </c>
      <c r="Y191" s="54">
        <v>0.269</v>
      </c>
      <c r="Z191" s="54">
        <v>25.1</v>
      </c>
      <c r="AA191" s="54">
        <v>0.122</v>
      </c>
      <c r="AB191" s="54">
        <v>1744.358</v>
      </c>
      <c r="AC191" s="54">
        <v>146.828</v>
      </c>
      <c r="AD191" s="54">
        <v>8.042</v>
      </c>
      <c r="AE191" s="54">
        <v>0.057</v>
      </c>
      <c r="AF191" s="58">
        <v>1563.5</v>
      </c>
      <c r="AG191" s="58">
        <v>126.86</v>
      </c>
      <c r="AH191" s="58">
        <v>127.595</v>
      </c>
      <c r="AI191" s="58">
        <v>21.577</v>
      </c>
      <c r="AJ191" s="58">
        <v>1422.75</v>
      </c>
      <c r="AK191" s="58">
        <v>111.271</v>
      </c>
      <c r="AL191" s="58">
        <v>473.246</v>
      </c>
      <c r="AM191" s="58">
        <v>66.559</v>
      </c>
      <c r="AN191" s="58">
        <v>2.062</v>
      </c>
      <c r="AO191" s="58">
        <v>0.347</v>
      </c>
      <c r="AP191" s="58">
        <v>3.052</v>
      </c>
      <c r="AQ191" s="48"/>
      <c r="AR191" s="53">
        <f>G191/'Table seawater composition'!C$7</f>
        <v>0.01625067609</v>
      </c>
      <c r="AS191" s="53">
        <f>H191/'Table seawater composition'!C$6</f>
        <v>0.009935126357</v>
      </c>
      <c r="AT191" s="53">
        <f>I191*1000/'Table seawater composition'!$C$4</f>
        <v>0</v>
      </c>
      <c r="AU191" s="53">
        <f>J191/'Table seawater composition'!C$10</f>
        <v>12.02103224</v>
      </c>
      <c r="AV191" s="53">
        <f>K191*1000/'Table seawater composition'!$C$3</f>
        <v>0.4098832525</v>
      </c>
      <c r="AW191" s="53">
        <f>L191/'Table seawater composition'!C$8</f>
        <v>3.704898856</v>
      </c>
      <c r="AX191" s="53">
        <f>M191/'Table seawater composition'!$C$5</f>
        <v>0.5924021619</v>
      </c>
      <c r="AY191" s="53">
        <f>N191/('Table seawater composition'!C$9*1000)</f>
        <v>0.2351750009</v>
      </c>
      <c r="AZ191" s="48"/>
      <c r="BA191" s="48"/>
      <c r="BB191" s="48"/>
      <c r="BC191" s="48"/>
      <c r="BD191" s="48"/>
      <c r="BE191" s="48"/>
      <c r="BF191" s="48"/>
      <c r="BG191" s="48"/>
    </row>
    <row r="192" ht="15.75" customHeight="1">
      <c r="A192" s="53" t="s">
        <v>299</v>
      </c>
      <c r="B192" s="53" t="s">
        <v>168</v>
      </c>
      <c r="C192" s="54">
        <v>6.2</v>
      </c>
      <c r="D192" s="71" t="s">
        <v>287</v>
      </c>
      <c r="E192" s="54">
        <v>400.0</v>
      </c>
      <c r="F192" s="55" t="s">
        <v>65</v>
      </c>
      <c r="G192" s="56"/>
      <c r="H192" s="56"/>
      <c r="I192" s="56">
        <v>51.5859144</v>
      </c>
      <c r="J192" s="56">
        <v>7.92317408</v>
      </c>
      <c r="K192" s="56">
        <v>3.54762541</v>
      </c>
      <c r="L192" s="56"/>
      <c r="M192" s="56">
        <v>6.72711521</v>
      </c>
      <c r="N192" s="56"/>
      <c r="O192" s="57">
        <v>18.3417452</v>
      </c>
      <c r="P192" s="78">
        <v>19.0</v>
      </c>
      <c r="Q192" s="78">
        <v>0.36</v>
      </c>
      <c r="R192" s="78">
        <v>8.15</v>
      </c>
      <c r="S192" s="78">
        <v>0.09</v>
      </c>
      <c r="T192" s="78">
        <v>0.11</v>
      </c>
      <c r="U192" s="78">
        <v>0.14</v>
      </c>
      <c r="V192" s="54">
        <v>409.254</v>
      </c>
      <c r="W192" s="54">
        <v>5.656</v>
      </c>
      <c r="X192" s="54">
        <v>31.914</v>
      </c>
      <c r="Y192" s="54">
        <v>0.269</v>
      </c>
      <c r="Z192" s="54">
        <v>25.1</v>
      </c>
      <c r="AA192" s="54">
        <v>0.122</v>
      </c>
      <c r="AB192" s="54">
        <v>1744.358</v>
      </c>
      <c r="AC192" s="54">
        <v>146.828</v>
      </c>
      <c r="AD192" s="54">
        <v>8.042</v>
      </c>
      <c r="AE192" s="54">
        <v>0.057</v>
      </c>
      <c r="AF192" s="58">
        <v>1563.5</v>
      </c>
      <c r="AG192" s="58">
        <v>126.86</v>
      </c>
      <c r="AH192" s="58">
        <v>127.595</v>
      </c>
      <c r="AI192" s="58">
        <v>21.577</v>
      </c>
      <c r="AJ192" s="58">
        <v>1422.75</v>
      </c>
      <c r="AK192" s="58">
        <v>111.271</v>
      </c>
      <c r="AL192" s="58">
        <v>473.246</v>
      </c>
      <c r="AM192" s="58">
        <v>66.559</v>
      </c>
      <c r="AN192" s="58">
        <v>2.062</v>
      </c>
      <c r="AO192" s="58">
        <v>0.347</v>
      </c>
      <c r="AP192" s="58">
        <v>3.052</v>
      </c>
      <c r="AQ192" s="48"/>
      <c r="AR192" s="53">
        <f>G192/'Table seawater composition'!C$7</f>
        <v>0</v>
      </c>
      <c r="AS192" s="53">
        <f>H192/'Table seawater composition'!C$6</f>
        <v>0</v>
      </c>
      <c r="AT192" s="53">
        <f>I192*1000/'Table seawater composition'!$C$4</f>
        <v>0.01005289072</v>
      </c>
      <c r="AU192" s="53">
        <f>J192/'Table seawater composition'!C$10</f>
        <v>15.0687033</v>
      </c>
      <c r="AV192" s="53">
        <f>K192*1000/'Table seawater composition'!$C$3</f>
        <v>0.4093720557</v>
      </c>
      <c r="AW192" s="53">
        <f>L192/'Table seawater composition'!C$8</f>
        <v>0</v>
      </c>
      <c r="AX192" s="53">
        <f>M192/'Table seawater composition'!$C$5</f>
        <v>0.6338300294</v>
      </c>
      <c r="AY192" s="53">
        <f>N192/('Table seawater composition'!C$9*1000)</f>
        <v>0</v>
      </c>
      <c r="AZ192" s="48"/>
      <c r="BA192" s="48"/>
      <c r="BB192" s="48"/>
      <c r="BC192" s="48"/>
      <c r="BD192" s="48"/>
      <c r="BE192" s="48"/>
      <c r="BF192" s="48"/>
      <c r="BG192" s="48"/>
    </row>
    <row r="193" ht="15.75" customHeight="1">
      <c r="A193" s="59" t="s">
        <v>299</v>
      </c>
      <c r="B193" s="59" t="s">
        <v>157</v>
      </c>
      <c r="C193" s="60">
        <v>3.0</v>
      </c>
      <c r="D193" s="71" t="s">
        <v>287</v>
      </c>
      <c r="E193" s="60">
        <v>600.0</v>
      </c>
      <c r="F193" s="61" t="s">
        <v>96</v>
      </c>
      <c r="G193" s="62">
        <v>51.0536298</v>
      </c>
      <c r="H193" s="62">
        <v>347.232492</v>
      </c>
      <c r="I193" s="62"/>
      <c r="J193" s="62">
        <v>3.7119826</v>
      </c>
      <c r="K193" s="62">
        <v>2.03362547</v>
      </c>
      <c r="L193" s="62">
        <v>0.41554978</v>
      </c>
      <c r="M193" s="62">
        <v>9.22171711</v>
      </c>
      <c r="N193" s="62">
        <v>19.0549132</v>
      </c>
      <c r="O193" s="63"/>
      <c r="P193" s="60"/>
      <c r="Q193" s="60"/>
      <c r="R193" s="60"/>
      <c r="S193" s="60"/>
      <c r="T193" s="60"/>
      <c r="U193" s="60"/>
      <c r="V193" s="60">
        <v>605.668</v>
      </c>
      <c r="W193" s="60">
        <v>7.259</v>
      </c>
      <c r="X193" s="60">
        <v>31.829</v>
      </c>
      <c r="Y193" s="60">
        <v>0.099</v>
      </c>
      <c r="Z193" s="60">
        <v>24.96</v>
      </c>
      <c r="AA193" s="60">
        <v>0.152</v>
      </c>
      <c r="AB193" s="60">
        <v>1750.657</v>
      </c>
      <c r="AC193" s="60">
        <v>168.305</v>
      </c>
      <c r="AD193" s="60">
        <v>7.902</v>
      </c>
      <c r="AE193" s="60">
        <v>0.051</v>
      </c>
      <c r="AF193" s="64">
        <v>1622.509</v>
      </c>
      <c r="AG193" s="64">
        <v>144.579</v>
      </c>
      <c r="AH193" s="64">
        <v>97.492</v>
      </c>
      <c r="AI193" s="64">
        <v>18.663</v>
      </c>
      <c r="AJ193" s="64">
        <v>1505.862</v>
      </c>
      <c r="AK193" s="64">
        <v>126.79</v>
      </c>
      <c r="AL193" s="64">
        <v>686.117</v>
      </c>
      <c r="AM193" s="64">
        <v>34.71</v>
      </c>
      <c r="AN193" s="64">
        <v>1.575</v>
      </c>
      <c r="AO193" s="64">
        <v>0.302</v>
      </c>
      <c r="AP193" s="64">
        <v>2.332</v>
      </c>
      <c r="AQ193" s="48"/>
      <c r="AR193" s="53">
        <f>G193/'Table seawater composition'!C$7</f>
        <v>0.02024404548</v>
      </c>
      <c r="AS193" s="53">
        <f>H193/'Table seawater composition'!C$6</f>
        <v>0.008572302146</v>
      </c>
      <c r="AT193" s="53">
        <f>I193*1000/'Table seawater composition'!$C$4</f>
        <v>0</v>
      </c>
      <c r="AU193" s="53">
        <f>J193/'Table seawater composition'!C$10</f>
        <v>7.059640982</v>
      </c>
      <c r="AV193" s="53">
        <f>K193*1000/'Table seawater composition'!$C$3</f>
        <v>0.2346666694</v>
      </c>
      <c r="AW193" s="53">
        <f>L193/'Table seawater composition'!C$8</f>
        <v>6.883381033</v>
      </c>
      <c r="AX193" s="53">
        <f>M193/'Table seawater composition'!$C$5</f>
        <v>0.8688718782</v>
      </c>
      <c r="AY193" s="53">
        <f>N193/('Table seawater composition'!C$9*1000)</f>
        <v>0.01460402676</v>
      </c>
      <c r="AZ193" s="48"/>
      <c r="BA193" s="48"/>
      <c r="BB193" s="48"/>
      <c r="BC193" s="48"/>
      <c r="BD193" s="48"/>
      <c r="BE193" s="48"/>
      <c r="BF193" s="48"/>
      <c r="BG193" s="48"/>
    </row>
    <row r="194" ht="15.75" customHeight="1">
      <c r="A194" s="59" t="s">
        <v>299</v>
      </c>
      <c r="B194" s="59" t="s">
        <v>157</v>
      </c>
      <c r="C194" s="60">
        <v>3.0</v>
      </c>
      <c r="D194" s="71" t="s">
        <v>287</v>
      </c>
      <c r="E194" s="60">
        <v>600.0</v>
      </c>
      <c r="F194" s="61" t="s">
        <v>65</v>
      </c>
      <c r="G194" s="62"/>
      <c r="H194" s="62"/>
      <c r="I194" s="62">
        <v>69.2986932</v>
      </c>
      <c r="J194" s="62">
        <v>3.38697819</v>
      </c>
      <c r="K194" s="62">
        <v>2.04561899</v>
      </c>
      <c r="L194" s="62"/>
      <c r="M194" s="62">
        <v>9.50103593</v>
      </c>
      <c r="N194" s="62"/>
      <c r="O194" s="63">
        <v>21.1047181</v>
      </c>
      <c r="P194" s="60"/>
      <c r="Q194" s="60"/>
      <c r="R194" s="60"/>
      <c r="S194" s="60"/>
      <c r="T194" s="60"/>
      <c r="U194" s="60"/>
      <c r="V194" s="60">
        <v>605.668</v>
      </c>
      <c r="W194" s="60">
        <v>7.259</v>
      </c>
      <c r="X194" s="60">
        <v>31.829</v>
      </c>
      <c r="Y194" s="60">
        <v>0.099</v>
      </c>
      <c r="Z194" s="60">
        <v>24.96</v>
      </c>
      <c r="AA194" s="60">
        <v>0.152</v>
      </c>
      <c r="AB194" s="60">
        <v>1750.657</v>
      </c>
      <c r="AC194" s="60">
        <v>168.305</v>
      </c>
      <c r="AD194" s="60">
        <v>7.902</v>
      </c>
      <c r="AE194" s="60">
        <v>0.051</v>
      </c>
      <c r="AF194" s="64">
        <v>1622.509</v>
      </c>
      <c r="AG194" s="64">
        <v>144.579</v>
      </c>
      <c r="AH194" s="64">
        <v>97.492</v>
      </c>
      <c r="AI194" s="64">
        <v>18.663</v>
      </c>
      <c r="AJ194" s="64">
        <v>1505.862</v>
      </c>
      <c r="AK194" s="64">
        <v>126.79</v>
      </c>
      <c r="AL194" s="64">
        <v>686.117</v>
      </c>
      <c r="AM194" s="64">
        <v>34.71</v>
      </c>
      <c r="AN194" s="64">
        <v>1.575</v>
      </c>
      <c r="AO194" s="64">
        <v>0.302</v>
      </c>
      <c r="AP194" s="64">
        <v>2.332</v>
      </c>
      <c r="AQ194" s="48"/>
      <c r="AR194" s="53">
        <f>G194/'Table seawater composition'!C$7</f>
        <v>0</v>
      </c>
      <c r="AS194" s="53">
        <f>H194/'Table seawater composition'!C$6</f>
        <v>0</v>
      </c>
      <c r="AT194" s="53">
        <f>I194*1000/'Table seawater composition'!$C$4</f>
        <v>0.0135046979</v>
      </c>
      <c r="AU194" s="53">
        <f>J194/'Table seawater composition'!C$10</f>
        <v>6.441530743</v>
      </c>
      <c r="AV194" s="53">
        <f>K194*1000/'Table seawater composition'!$C$3</f>
        <v>0.2360506408</v>
      </c>
      <c r="AW194" s="53">
        <f>L194/'Table seawater composition'!C$8</f>
        <v>0</v>
      </c>
      <c r="AX194" s="53">
        <f>M194/'Table seawater composition'!$C$5</f>
        <v>0.8951893486</v>
      </c>
      <c r="AY194" s="53">
        <f>N194/('Table seawater composition'!C$9*1000)</f>
        <v>0</v>
      </c>
      <c r="AZ194" s="48"/>
      <c r="BA194" s="48"/>
      <c r="BB194" s="48"/>
      <c r="BC194" s="48"/>
      <c r="BD194" s="48"/>
      <c r="BE194" s="48"/>
      <c r="BF194" s="48"/>
      <c r="BG194" s="48"/>
    </row>
    <row r="195" ht="15.75" customHeight="1">
      <c r="A195" s="59" t="s">
        <v>299</v>
      </c>
      <c r="B195" s="59" t="s">
        <v>169</v>
      </c>
      <c r="C195" s="60">
        <v>8.3</v>
      </c>
      <c r="D195" s="71" t="s">
        <v>287</v>
      </c>
      <c r="E195" s="60">
        <v>600.0</v>
      </c>
      <c r="F195" s="61" t="s">
        <v>96</v>
      </c>
      <c r="G195" s="62">
        <v>51.1152676</v>
      </c>
      <c r="H195" s="62">
        <v>330.364632</v>
      </c>
      <c r="I195" s="62"/>
      <c r="J195" s="62">
        <v>1.72831491</v>
      </c>
      <c r="K195" s="62">
        <v>2.02726269</v>
      </c>
      <c r="L195" s="62">
        <v>0.37839064</v>
      </c>
      <c r="M195" s="62">
        <v>10.1733222</v>
      </c>
      <c r="N195" s="62">
        <v>20.1197478</v>
      </c>
      <c r="O195" s="63"/>
      <c r="P195" s="60"/>
      <c r="Q195" s="60"/>
      <c r="R195" s="60"/>
      <c r="S195" s="60"/>
      <c r="T195" s="60"/>
      <c r="U195" s="60"/>
      <c r="V195" s="60">
        <v>605.668</v>
      </c>
      <c r="W195" s="60">
        <v>7.259</v>
      </c>
      <c r="X195" s="60">
        <v>31.829</v>
      </c>
      <c r="Y195" s="60">
        <v>0.099</v>
      </c>
      <c r="Z195" s="60">
        <v>24.96</v>
      </c>
      <c r="AA195" s="60">
        <v>0.152</v>
      </c>
      <c r="AB195" s="60">
        <v>1750.657</v>
      </c>
      <c r="AC195" s="60">
        <v>168.305</v>
      </c>
      <c r="AD195" s="60">
        <v>7.902</v>
      </c>
      <c r="AE195" s="60">
        <v>0.051</v>
      </c>
      <c r="AF195" s="64">
        <v>1622.509</v>
      </c>
      <c r="AG195" s="64">
        <v>144.579</v>
      </c>
      <c r="AH195" s="64">
        <v>97.492</v>
      </c>
      <c r="AI195" s="64">
        <v>18.663</v>
      </c>
      <c r="AJ195" s="64">
        <v>1505.862</v>
      </c>
      <c r="AK195" s="64">
        <v>126.79</v>
      </c>
      <c r="AL195" s="64">
        <v>686.117</v>
      </c>
      <c r="AM195" s="64">
        <v>34.71</v>
      </c>
      <c r="AN195" s="64">
        <v>1.575</v>
      </c>
      <c r="AO195" s="64">
        <v>0.302</v>
      </c>
      <c r="AP195" s="64">
        <v>2.332</v>
      </c>
      <c r="AQ195" s="48"/>
      <c r="AR195" s="53">
        <f>G195/'Table seawater composition'!C$7</f>
        <v>0.02026848642</v>
      </c>
      <c r="AS195" s="53">
        <f>H195/'Table seawater composition'!C$6</f>
        <v>0.008155876853</v>
      </c>
      <c r="AT195" s="53">
        <f>I195*1000/'Table seawater composition'!$C$4</f>
        <v>0</v>
      </c>
      <c r="AU195" s="53">
        <f>J195/'Table seawater composition'!C$10</f>
        <v>3.286998912</v>
      </c>
      <c r="AV195" s="53">
        <f>K195*1000/'Table seawater composition'!$C$3</f>
        <v>0.2339324475</v>
      </c>
      <c r="AW195" s="53">
        <f>L195/'Table seawater composition'!C$8</f>
        <v>6.267857859</v>
      </c>
      <c r="AX195" s="53">
        <f>M195/'Table seawater composition'!$C$5</f>
        <v>0.9585322843</v>
      </c>
      <c r="AY195" s="53">
        <f>N195/('Table seawater composition'!C$9*1000)</f>
        <v>0.01542013507</v>
      </c>
      <c r="AZ195" s="48"/>
      <c r="BA195" s="48"/>
      <c r="BB195" s="48"/>
      <c r="BC195" s="48"/>
      <c r="BD195" s="48"/>
      <c r="BE195" s="48"/>
      <c r="BF195" s="48"/>
      <c r="BG195" s="48"/>
    </row>
    <row r="196" ht="15.75" customHeight="1">
      <c r="A196" s="59" t="s">
        <v>299</v>
      </c>
      <c r="B196" s="59" t="s">
        <v>169</v>
      </c>
      <c r="C196" s="60">
        <v>8.3</v>
      </c>
      <c r="D196" s="71" t="s">
        <v>287</v>
      </c>
      <c r="E196" s="60">
        <v>600.0</v>
      </c>
      <c r="F196" s="61" t="s">
        <v>65</v>
      </c>
      <c r="G196" s="62"/>
      <c r="H196" s="62"/>
      <c r="I196" s="62">
        <v>68.51647</v>
      </c>
      <c r="J196" s="62">
        <v>4.9092632</v>
      </c>
      <c r="K196" s="62">
        <v>2.05480646</v>
      </c>
      <c r="L196" s="62"/>
      <c r="M196" s="62">
        <v>10.0613333</v>
      </c>
      <c r="N196" s="62"/>
      <c r="O196" s="63">
        <v>22.2521362</v>
      </c>
      <c r="P196" s="60"/>
      <c r="Q196" s="60"/>
      <c r="R196" s="60"/>
      <c r="S196" s="60"/>
      <c r="T196" s="60"/>
      <c r="U196" s="60"/>
      <c r="V196" s="60">
        <v>605.668</v>
      </c>
      <c r="W196" s="60">
        <v>7.259</v>
      </c>
      <c r="X196" s="60">
        <v>31.829</v>
      </c>
      <c r="Y196" s="60">
        <v>0.099</v>
      </c>
      <c r="Z196" s="60">
        <v>24.96</v>
      </c>
      <c r="AA196" s="60">
        <v>0.152</v>
      </c>
      <c r="AB196" s="60">
        <v>1750.657</v>
      </c>
      <c r="AC196" s="60">
        <v>168.305</v>
      </c>
      <c r="AD196" s="60">
        <v>7.902</v>
      </c>
      <c r="AE196" s="60">
        <v>0.051</v>
      </c>
      <c r="AF196" s="64">
        <v>1622.509</v>
      </c>
      <c r="AG196" s="64">
        <v>144.579</v>
      </c>
      <c r="AH196" s="64">
        <v>97.492</v>
      </c>
      <c r="AI196" s="64">
        <v>18.663</v>
      </c>
      <c r="AJ196" s="64">
        <v>1505.862</v>
      </c>
      <c r="AK196" s="64">
        <v>126.79</v>
      </c>
      <c r="AL196" s="64">
        <v>686.117</v>
      </c>
      <c r="AM196" s="64">
        <v>34.71</v>
      </c>
      <c r="AN196" s="64">
        <v>1.575</v>
      </c>
      <c r="AO196" s="64">
        <v>0.302</v>
      </c>
      <c r="AP196" s="64">
        <v>2.332</v>
      </c>
      <c r="AQ196" s="48"/>
      <c r="AR196" s="53">
        <f>G196/'Table seawater composition'!C$7</f>
        <v>0</v>
      </c>
      <c r="AS196" s="53">
        <f>H196/'Table seawater composition'!C$6</f>
        <v>0</v>
      </c>
      <c r="AT196" s="53">
        <f>I196*1000/'Table seawater composition'!$C$4</f>
        <v>0.01335226085</v>
      </c>
      <c r="AU196" s="53">
        <f>J196/'Table seawater composition'!C$10</f>
        <v>9.336691308</v>
      </c>
      <c r="AV196" s="53">
        <f>K196*1000/'Table seawater composition'!$C$3</f>
        <v>0.2371108129</v>
      </c>
      <c r="AW196" s="53">
        <f>L196/'Table seawater composition'!C$8</f>
        <v>0</v>
      </c>
      <c r="AX196" s="53">
        <f>M196/'Table seawater composition'!$C$5</f>
        <v>0.9479806696</v>
      </c>
      <c r="AY196" s="53">
        <f>N196/('Table seawater composition'!C$9*1000)</f>
        <v>0</v>
      </c>
      <c r="AZ196" s="48"/>
      <c r="BA196" s="48"/>
      <c r="BB196" s="48"/>
      <c r="BC196" s="48"/>
      <c r="BD196" s="48"/>
      <c r="BE196" s="48"/>
      <c r="BF196" s="48"/>
      <c r="BG196" s="48"/>
    </row>
    <row r="197" ht="15.75" customHeight="1">
      <c r="A197" s="59" t="s">
        <v>299</v>
      </c>
      <c r="B197" s="59" t="s">
        <v>170</v>
      </c>
      <c r="C197" s="60">
        <v>3.6</v>
      </c>
      <c r="D197" s="71" t="s">
        <v>287</v>
      </c>
      <c r="E197" s="60">
        <v>600.0</v>
      </c>
      <c r="F197" s="61" t="s">
        <v>96</v>
      </c>
      <c r="G197" s="62">
        <v>52.9585349</v>
      </c>
      <c r="H197" s="62">
        <v>332.982952</v>
      </c>
      <c r="I197" s="62"/>
      <c r="J197" s="62">
        <v>4.5150185</v>
      </c>
      <c r="K197" s="62">
        <v>2.06110308</v>
      </c>
      <c r="L197" s="62">
        <v>0.57044901</v>
      </c>
      <c r="M197" s="62">
        <v>11.7066636</v>
      </c>
      <c r="N197" s="62">
        <v>19.0023498</v>
      </c>
      <c r="O197" s="63"/>
      <c r="P197" s="78">
        <v>17.1</v>
      </c>
      <c r="Q197" s="78">
        <v>0.2</v>
      </c>
      <c r="R197" s="78">
        <v>7.97</v>
      </c>
      <c r="S197" s="78">
        <v>0.11</v>
      </c>
      <c r="T197" s="78">
        <v>0.07</v>
      </c>
      <c r="U197" s="78">
        <v>0.15</v>
      </c>
      <c r="V197" s="60">
        <v>605.668</v>
      </c>
      <c r="W197" s="60">
        <v>7.259</v>
      </c>
      <c r="X197" s="60">
        <v>31.829</v>
      </c>
      <c r="Y197" s="60">
        <v>0.099</v>
      </c>
      <c r="Z197" s="60">
        <v>24.96</v>
      </c>
      <c r="AA197" s="60">
        <v>0.152</v>
      </c>
      <c r="AB197" s="60">
        <v>1750.657</v>
      </c>
      <c r="AC197" s="60">
        <v>168.305</v>
      </c>
      <c r="AD197" s="60">
        <v>7.902</v>
      </c>
      <c r="AE197" s="60">
        <v>0.051</v>
      </c>
      <c r="AF197" s="64">
        <v>1622.509</v>
      </c>
      <c r="AG197" s="64">
        <v>144.579</v>
      </c>
      <c r="AH197" s="64">
        <v>97.492</v>
      </c>
      <c r="AI197" s="64">
        <v>18.663</v>
      </c>
      <c r="AJ197" s="64">
        <v>1505.862</v>
      </c>
      <c r="AK197" s="64">
        <v>126.79</v>
      </c>
      <c r="AL197" s="64">
        <v>686.117</v>
      </c>
      <c r="AM197" s="64">
        <v>34.71</v>
      </c>
      <c r="AN197" s="64">
        <v>1.575</v>
      </c>
      <c r="AO197" s="64">
        <v>0.302</v>
      </c>
      <c r="AP197" s="64">
        <v>2.332</v>
      </c>
      <c r="AQ197" s="48"/>
      <c r="AR197" s="53">
        <f>G197/'Table seawater composition'!C$7</f>
        <v>0.02099938816</v>
      </c>
      <c r="AS197" s="53">
        <f>H197/'Table seawater composition'!C$6</f>
        <v>0.008220516628</v>
      </c>
      <c r="AT197" s="53">
        <f>I197*1000/'Table seawater composition'!$C$4</f>
        <v>0</v>
      </c>
      <c r="AU197" s="53">
        <f>J197/'Table seawater composition'!C$10</f>
        <v>8.586896295</v>
      </c>
      <c r="AV197" s="53">
        <f>K197*1000/'Table seawater composition'!$C$3</f>
        <v>0.2378374004</v>
      </c>
      <c r="AW197" s="53">
        <f>L197/'Table seawater composition'!C$8</f>
        <v>9.449211827</v>
      </c>
      <c r="AX197" s="53">
        <f>M197/'Table seawater composition'!$C$5</f>
        <v>1.103003992</v>
      </c>
      <c r="AY197" s="53">
        <f>N197/('Table seawater composition'!C$9*1000)</f>
        <v>0.01456374123</v>
      </c>
      <c r="AZ197" s="48"/>
      <c r="BA197" s="48"/>
      <c r="BB197" s="48"/>
      <c r="BC197" s="48"/>
      <c r="BD197" s="48"/>
      <c r="BE197" s="48"/>
      <c r="BF197" s="48"/>
      <c r="BG197" s="48"/>
    </row>
    <row r="198" ht="15.75" customHeight="1">
      <c r="A198" s="59" t="s">
        <v>299</v>
      </c>
      <c r="B198" s="59" t="s">
        <v>170</v>
      </c>
      <c r="C198" s="60">
        <v>3.6</v>
      </c>
      <c r="D198" s="71" t="s">
        <v>287</v>
      </c>
      <c r="E198" s="60">
        <v>600.0</v>
      </c>
      <c r="F198" s="61" t="s">
        <v>65</v>
      </c>
      <c r="G198" s="62"/>
      <c r="H198" s="62"/>
      <c r="I198" s="62">
        <v>76.9191892</v>
      </c>
      <c r="J198" s="62">
        <v>2.54195612</v>
      </c>
      <c r="K198" s="62">
        <v>2.07550963</v>
      </c>
      <c r="L198" s="62"/>
      <c r="M198" s="62">
        <v>11.7794429</v>
      </c>
      <c r="N198" s="62"/>
      <c r="O198" s="63">
        <v>21.2418111</v>
      </c>
      <c r="P198" s="78">
        <v>17.1</v>
      </c>
      <c r="Q198" s="78">
        <v>0.2</v>
      </c>
      <c r="R198" s="78">
        <v>7.97</v>
      </c>
      <c r="S198" s="78">
        <v>0.11</v>
      </c>
      <c r="T198" s="78">
        <v>0.07</v>
      </c>
      <c r="U198" s="78">
        <v>0.15</v>
      </c>
      <c r="V198" s="60">
        <v>605.668</v>
      </c>
      <c r="W198" s="60">
        <v>7.259</v>
      </c>
      <c r="X198" s="60">
        <v>31.829</v>
      </c>
      <c r="Y198" s="60">
        <v>0.099</v>
      </c>
      <c r="Z198" s="60">
        <v>24.96</v>
      </c>
      <c r="AA198" s="60">
        <v>0.152</v>
      </c>
      <c r="AB198" s="60">
        <v>1750.657</v>
      </c>
      <c r="AC198" s="60">
        <v>168.305</v>
      </c>
      <c r="AD198" s="60">
        <v>7.902</v>
      </c>
      <c r="AE198" s="60">
        <v>0.051</v>
      </c>
      <c r="AF198" s="64">
        <v>1622.509</v>
      </c>
      <c r="AG198" s="64">
        <v>144.579</v>
      </c>
      <c r="AH198" s="64">
        <v>97.492</v>
      </c>
      <c r="AI198" s="64">
        <v>18.663</v>
      </c>
      <c r="AJ198" s="64">
        <v>1505.862</v>
      </c>
      <c r="AK198" s="64">
        <v>126.79</v>
      </c>
      <c r="AL198" s="64">
        <v>686.117</v>
      </c>
      <c r="AM198" s="64">
        <v>34.71</v>
      </c>
      <c r="AN198" s="64">
        <v>1.575</v>
      </c>
      <c r="AO198" s="64">
        <v>0.302</v>
      </c>
      <c r="AP198" s="64">
        <v>2.332</v>
      </c>
      <c r="AQ198" s="48"/>
      <c r="AR198" s="53">
        <f>G198/'Table seawater composition'!C$7</f>
        <v>0</v>
      </c>
      <c r="AS198" s="53">
        <f>H198/'Table seawater composition'!C$6</f>
        <v>0</v>
      </c>
      <c r="AT198" s="53">
        <f>I198*1000/'Table seawater composition'!$C$4</f>
        <v>0.01498975471</v>
      </c>
      <c r="AU198" s="53">
        <f>J198/'Table seawater composition'!C$10</f>
        <v>4.834423954</v>
      </c>
      <c r="AV198" s="53">
        <f>K198*1000/'Table seawater composition'!$C$3</f>
        <v>0.2394998191</v>
      </c>
      <c r="AW198" s="53">
        <f>L198/'Table seawater composition'!C$8</f>
        <v>0</v>
      </c>
      <c r="AX198" s="53">
        <f>M198/'Table seawater composition'!$C$5</f>
        <v>1.109861271</v>
      </c>
      <c r="AY198" s="53">
        <f>N198/('Table seawater composition'!C$9*1000)</f>
        <v>0</v>
      </c>
      <c r="AZ198" s="48"/>
      <c r="BA198" s="48"/>
      <c r="BB198" s="48"/>
      <c r="BC198" s="48"/>
      <c r="BD198" s="48"/>
      <c r="BE198" s="48"/>
      <c r="BF198" s="48"/>
      <c r="BG198" s="48"/>
    </row>
    <row r="199" ht="15.75" customHeight="1">
      <c r="A199" s="65" t="s">
        <v>299</v>
      </c>
      <c r="B199" s="65" t="s">
        <v>161</v>
      </c>
      <c r="C199" s="65"/>
      <c r="D199" s="71" t="s">
        <v>287</v>
      </c>
      <c r="E199" s="66">
        <v>900.0</v>
      </c>
      <c r="F199" s="67" t="s">
        <v>96</v>
      </c>
      <c r="G199" s="68">
        <v>49.4177677</v>
      </c>
      <c r="H199" s="68">
        <v>328.093126</v>
      </c>
      <c r="I199" s="68"/>
      <c r="J199" s="68">
        <v>14.2321515</v>
      </c>
      <c r="K199" s="68">
        <v>2.16771778</v>
      </c>
      <c r="L199" s="68">
        <v>0.60968271</v>
      </c>
      <c r="M199" s="68">
        <v>14.6426925</v>
      </c>
      <c r="N199" s="68">
        <v>64.9758878</v>
      </c>
      <c r="O199" s="69"/>
      <c r="P199" s="78">
        <v>17.81</v>
      </c>
      <c r="Q199" s="78">
        <v>0.35</v>
      </c>
      <c r="R199" s="78">
        <v>8.05</v>
      </c>
      <c r="S199" s="78">
        <v>0.1</v>
      </c>
      <c r="T199" s="78">
        <v>0.28</v>
      </c>
      <c r="U199" s="78">
        <v>0.11</v>
      </c>
      <c r="V199" s="66">
        <v>902.99</v>
      </c>
      <c r="W199" s="66">
        <v>11.736</v>
      </c>
      <c r="X199" s="66">
        <v>31.73</v>
      </c>
      <c r="Y199" s="66">
        <v>0.286</v>
      </c>
      <c r="Z199" s="66">
        <v>24.86</v>
      </c>
      <c r="AA199" s="66">
        <v>0.114</v>
      </c>
      <c r="AB199" s="66">
        <v>1791.599</v>
      </c>
      <c r="AC199" s="66">
        <v>116.6</v>
      </c>
      <c r="AD199" s="66">
        <v>7.767</v>
      </c>
      <c r="AE199" s="66">
        <v>0.024</v>
      </c>
      <c r="AF199" s="70">
        <v>1707.394</v>
      </c>
      <c r="AG199" s="70">
        <v>107.633</v>
      </c>
      <c r="AH199" s="70">
        <v>74.918</v>
      </c>
      <c r="AI199" s="70">
        <v>8.454</v>
      </c>
      <c r="AJ199" s="70">
        <v>1604.495</v>
      </c>
      <c r="AK199" s="70">
        <v>99.23</v>
      </c>
      <c r="AL199" s="70">
        <v>998.967</v>
      </c>
      <c r="AM199" s="70">
        <v>44.243</v>
      </c>
      <c r="AN199" s="70">
        <v>1.211</v>
      </c>
      <c r="AO199" s="70">
        <v>0.136</v>
      </c>
      <c r="AP199" s="70">
        <v>1.792</v>
      </c>
      <c r="AQ199" s="48"/>
      <c r="AR199" s="53">
        <f>G199/'Table seawater composition'!C$7</f>
        <v>0.01959538511</v>
      </c>
      <c r="AS199" s="53">
        <f>H199/'Table seawater composition'!C$6</f>
        <v>0.008099799048</v>
      </c>
      <c r="AT199" s="53">
        <f>I199*1000/'Table seawater composition'!$C$4</f>
        <v>0</v>
      </c>
      <c r="AU199" s="53">
        <f>J199/'Table seawater composition'!C$10</f>
        <v>27.06744369</v>
      </c>
      <c r="AV199" s="53">
        <f>K199*1000/'Table seawater composition'!$C$3</f>
        <v>0.250140018</v>
      </c>
      <c r="AW199" s="53">
        <f>L199/'Table seawater composition'!C$8</f>
        <v>10.09909908</v>
      </c>
      <c r="AX199" s="53">
        <f>M199/'Table seawater composition'!$C$5</f>
        <v>1.379637174</v>
      </c>
      <c r="AY199" s="53">
        <f>N199/('Table seawater composition'!C$9*1000)</f>
        <v>0.04979868416</v>
      </c>
      <c r="AZ199" s="48"/>
      <c r="BA199" s="48"/>
      <c r="BB199" s="48"/>
      <c r="BC199" s="48"/>
      <c r="BD199" s="48"/>
      <c r="BE199" s="48"/>
      <c r="BF199" s="48"/>
      <c r="BG199" s="48"/>
    </row>
    <row r="200" ht="15.75" customHeight="1">
      <c r="A200" s="65" t="s">
        <v>299</v>
      </c>
      <c r="B200" s="65" t="s">
        <v>161</v>
      </c>
      <c r="C200" s="65"/>
      <c r="D200" s="71" t="s">
        <v>287</v>
      </c>
      <c r="E200" s="66">
        <v>900.0</v>
      </c>
      <c r="F200" s="67" t="s">
        <v>65</v>
      </c>
      <c r="G200" s="68"/>
      <c r="H200" s="68"/>
      <c r="I200" s="68">
        <v>73.3302112</v>
      </c>
      <c r="J200" s="68">
        <v>13.9623008</v>
      </c>
      <c r="K200" s="68">
        <v>2.15483569</v>
      </c>
      <c r="L200" s="68"/>
      <c r="M200" s="68">
        <v>15.2635474</v>
      </c>
      <c r="N200" s="68"/>
      <c r="O200" s="69">
        <v>18.4872212</v>
      </c>
      <c r="P200" s="78">
        <v>17.81</v>
      </c>
      <c r="Q200" s="78">
        <v>0.35</v>
      </c>
      <c r="R200" s="78">
        <v>8.05</v>
      </c>
      <c r="S200" s="78">
        <v>0.1</v>
      </c>
      <c r="T200" s="78">
        <v>0.28</v>
      </c>
      <c r="U200" s="78">
        <v>0.11</v>
      </c>
      <c r="V200" s="66">
        <v>902.99</v>
      </c>
      <c r="W200" s="66">
        <v>11.736</v>
      </c>
      <c r="X200" s="66">
        <v>31.73</v>
      </c>
      <c r="Y200" s="66">
        <v>0.286</v>
      </c>
      <c r="Z200" s="66">
        <v>24.86</v>
      </c>
      <c r="AA200" s="66">
        <v>0.114</v>
      </c>
      <c r="AB200" s="66">
        <v>1791.599</v>
      </c>
      <c r="AC200" s="66">
        <v>116.6</v>
      </c>
      <c r="AD200" s="66">
        <v>7.767</v>
      </c>
      <c r="AE200" s="66">
        <v>0.024</v>
      </c>
      <c r="AF200" s="70">
        <v>1707.394</v>
      </c>
      <c r="AG200" s="70">
        <v>107.633</v>
      </c>
      <c r="AH200" s="70">
        <v>74.918</v>
      </c>
      <c r="AI200" s="70">
        <v>8.454</v>
      </c>
      <c r="AJ200" s="70">
        <v>1604.495</v>
      </c>
      <c r="AK200" s="70">
        <v>99.23</v>
      </c>
      <c r="AL200" s="70">
        <v>998.967</v>
      </c>
      <c r="AM200" s="70">
        <v>44.243</v>
      </c>
      <c r="AN200" s="70">
        <v>1.211</v>
      </c>
      <c r="AO200" s="70">
        <v>0.136</v>
      </c>
      <c r="AP200" s="70">
        <v>1.792</v>
      </c>
      <c r="AQ200" s="48"/>
      <c r="AR200" s="53">
        <f>G200/'Table seawater composition'!C$7</f>
        <v>0</v>
      </c>
      <c r="AS200" s="53">
        <f>H200/'Table seawater composition'!C$6</f>
        <v>0</v>
      </c>
      <c r="AT200" s="53">
        <f>I200*1000/'Table seawater composition'!$C$4</f>
        <v>0.01429034666</v>
      </c>
      <c r="AU200" s="53">
        <f>J200/'Table seawater composition'!C$10</f>
        <v>26.55422763</v>
      </c>
      <c r="AV200" s="53">
        <f>K200*1000/'Table seawater composition'!$C$3</f>
        <v>0.2486535116</v>
      </c>
      <c r="AW200" s="53">
        <f>L200/'Table seawater composition'!C$8</f>
        <v>0</v>
      </c>
      <c r="AX200" s="53">
        <f>M200/'Table seawater composition'!$C$5</f>
        <v>1.438134237</v>
      </c>
      <c r="AY200" s="53">
        <f>N200/('Table seawater composition'!C$9*1000)</f>
        <v>0</v>
      </c>
      <c r="AZ200" s="48"/>
      <c r="BA200" s="48"/>
      <c r="BB200" s="48"/>
      <c r="BC200" s="48"/>
      <c r="BD200" s="48"/>
      <c r="BE200" s="48"/>
      <c r="BF200" s="48"/>
      <c r="BG200" s="48"/>
    </row>
    <row r="201" ht="15.75" customHeight="1">
      <c r="A201" s="65" t="s">
        <v>299</v>
      </c>
      <c r="B201" s="65" t="s">
        <v>171</v>
      </c>
      <c r="C201" s="65"/>
      <c r="D201" s="71" t="s">
        <v>287</v>
      </c>
      <c r="E201" s="66">
        <v>900.0</v>
      </c>
      <c r="F201" s="67" t="s">
        <v>96</v>
      </c>
      <c r="G201" s="68">
        <v>53.4767587</v>
      </c>
      <c r="H201" s="68">
        <v>349.359967</v>
      </c>
      <c r="I201" s="68"/>
      <c r="J201" s="68">
        <v>3.80593413</v>
      </c>
      <c r="K201" s="68">
        <v>2.16425648</v>
      </c>
      <c r="L201" s="68">
        <v>0.35328418</v>
      </c>
      <c r="M201" s="68">
        <v>15.9282137</v>
      </c>
      <c r="N201" s="68">
        <v>12.9005975</v>
      </c>
      <c r="O201" s="69"/>
      <c r="P201" s="78">
        <v>17.91</v>
      </c>
      <c r="Q201" s="78">
        <v>0.18</v>
      </c>
      <c r="R201" s="78">
        <v>8.06</v>
      </c>
      <c r="S201" s="78">
        <v>0.1</v>
      </c>
      <c r="T201" s="78">
        <v>0.29</v>
      </c>
      <c r="U201" s="78">
        <v>0.11</v>
      </c>
      <c r="V201" s="66">
        <v>902.99</v>
      </c>
      <c r="W201" s="66">
        <v>11.736</v>
      </c>
      <c r="X201" s="66">
        <v>31.73</v>
      </c>
      <c r="Y201" s="66">
        <v>0.286</v>
      </c>
      <c r="Z201" s="66">
        <v>24.86</v>
      </c>
      <c r="AA201" s="66">
        <v>0.114</v>
      </c>
      <c r="AB201" s="66">
        <v>1791.599</v>
      </c>
      <c r="AC201" s="66">
        <v>116.6</v>
      </c>
      <c r="AD201" s="66">
        <v>7.767</v>
      </c>
      <c r="AE201" s="66">
        <v>0.024</v>
      </c>
      <c r="AF201" s="70">
        <v>1707.394</v>
      </c>
      <c r="AG201" s="70">
        <v>107.633</v>
      </c>
      <c r="AH201" s="70">
        <v>74.918</v>
      </c>
      <c r="AI201" s="70">
        <v>8.454</v>
      </c>
      <c r="AJ201" s="70">
        <v>1604.495</v>
      </c>
      <c r="AK201" s="70">
        <v>99.23</v>
      </c>
      <c r="AL201" s="70">
        <v>998.967</v>
      </c>
      <c r="AM201" s="70">
        <v>44.243</v>
      </c>
      <c r="AN201" s="70">
        <v>1.211</v>
      </c>
      <c r="AO201" s="70">
        <v>0.136</v>
      </c>
      <c r="AP201" s="70">
        <v>1.792</v>
      </c>
      <c r="AQ201" s="48"/>
      <c r="AR201" s="53">
        <f>G201/'Table seawater composition'!C$7</f>
        <v>0.02120487691</v>
      </c>
      <c r="AS201" s="53">
        <f>H201/'Table seawater composition'!C$6</f>
        <v>0.008624824185</v>
      </c>
      <c r="AT201" s="53">
        <f>I201*1000/'Table seawater composition'!$C$4</f>
        <v>0</v>
      </c>
      <c r="AU201" s="53">
        <f>J201/'Table seawater composition'!C$10</f>
        <v>7.238322873</v>
      </c>
      <c r="AV201" s="53">
        <f>K201*1000/'Table seawater composition'!$C$3</f>
        <v>0.2497406073</v>
      </c>
      <c r="AW201" s="53">
        <f>L201/'Table seawater composition'!C$8</f>
        <v>5.851981498</v>
      </c>
      <c r="AX201" s="53">
        <f>M201/'Table seawater composition'!$C$5</f>
        <v>1.500759217</v>
      </c>
      <c r="AY201" s="53">
        <f>N201/('Table seawater composition'!C$9*1000)</f>
        <v>0.009887248979</v>
      </c>
      <c r="AZ201" s="48"/>
      <c r="BA201" s="48"/>
      <c r="BB201" s="48"/>
      <c r="BC201" s="48"/>
      <c r="BD201" s="48"/>
      <c r="BE201" s="48"/>
      <c r="BF201" s="48"/>
      <c r="BG201" s="48"/>
    </row>
    <row r="202" ht="15.75" customHeight="1">
      <c r="A202" s="65" t="s">
        <v>299</v>
      </c>
      <c r="B202" s="65" t="s">
        <v>171</v>
      </c>
      <c r="C202" s="65"/>
      <c r="D202" s="71" t="s">
        <v>287</v>
      </c>
      <c r="E202" s="66">
        <v>900.0</v>
      </c>
      <c r="F202" s="67" t="s">
        <v>65</v>
      </c>
      <c r="G202" s="68"/>
      <c r="H202" s="68"/>
      <c r="I202" s="68">
        <v>73.9486516</v>
      </c>
      <c r="J202" s="68">
        <v>4.5065954</v>
      </c>
      <c r="K202" s="68">
        <v>2.18241714</v>
      </c>
      <c r="L202" s="68"/>
      <c r="M202" s="68">
        <v>16.3999057</v>
      </c>
      <c r="N202" s="68"/>
      <c r="O202" s="69">
        <v>19.2993557</v>
      </c>
      <c r="P202" s="78">
        <v>17.91</v>
      </c>
      <c r="Q202" s="78">
        <v>0.18</v>
      </c>
      <c r="R202" s="78">
        <v>8.06</v>
      </c>
      <c r="S202" s="78">
        <v>0.1</v>
      </c>
      <c r="T202" s="78">
        <v>0.29</v>
      </c>
      <c r="U202" s="78">
        <v>0.11</v>
      </c>
      <c r="V202" s="66">
        <v>902.99</v>
      </c>
      <c r="W202" s="66">
        <v>11.736</v>
      </c>
      <c r="X202" s="66">
        <v>31.73</v>
      </c>
      <c r="Y202" s="66">
        <v>0.286</v>
      </c>
      <c r="Z202" s="66">
        <v>24.86</v>
      </c>
      <c r="AA202" s="66">
        <v>0.114</v>
      </c>
      <c r="AB202" s="66">
        <v>1791.599</v>
      </c>
      <c r="AC202" s="66">
        <v>116.6</v>
      </c>
      <c r="AD202" s="66">
        <v>7.767</v>
      </c>
      <c r="AE202" s="66">
        <v>0.024</v>
      </c>
      <c r="AF202" s="70">
        <v>1707.394</v>
      </c>
      <c r="AG202" s="70">
        <v>107.633</v>
      </c>
      <c r="AH202" s="70">
        <v>74.918</v>
      </c>
      <c r="AI202" s="70">
        <v>8.454</v>
      </c>
      <c r="AJ202" s="70">
        <v>1604.495</v>
      </c>
      <c r="AK202" s="70">
        <v>99.23</v>
      </c>
      <c r="AL202" s="70">
        <v>998.967</v>
      </c>
      <c r="AM202" s="70">
        <v>44.243</v>
      </c>
      <c r="AN202" s="70">
        <v>1.211</v>
      </c>
      <c r="AO202" s="70">
        <v>0.136</v>
      </c>
      <c r="AP202" s="70">
        <v>1.792</v>
      </c>
      <c r="AQ202" s="48"/>
      <c r="AR202" s="53">
        <f>G202/'Table seawater composition'!C$7</f>
        <v>0</v>
      </c>
      <c r="AS202" s="53">
        <f>H202/'Table seawater composition'!C$6</f>
        <v>0</v>
      </c>
      <c r="AT202" s="53">
        <f>I202*1000/'Table seawater composition'!$C$4</f>
        <v>0.01441086626</v>
      </c>
      <c r="AU202" s="53">
        <f>J202/'Table seawater composition'!C$10</f>
        <v>8.570876807</v>
      </c>
      <c r="AV202" s="53">
        <f>K202*1000/'Table seawater composition'!$C$3</f>
        <v>0.251836225</v>
      </c>
      <c r="AW202" s="53">
        <f>L202/'Table seawater composition'!C$8</f>
        <v>0</v>
      </c>
      <c r="AX202" s="53">
        <f>M202/'Table seawater composition'!$C$5</f>
        <v>1.545202124</v>
      </c>
      <c r="AY202" s="53">
        <f>N202/('Table seawater composition'!C$9*1000)</f>
        <v>0</v>
      </c>
      <c r="AZ202" s="48"/>
      <c r="BA202" s="48"/>
      <c r="BB202" s="48"/>
      <c r="BC202" s="48"/>
      <c r="BD202" s="48"/>
      <c r="BE202" s="48"/>
      <c r="BF202" s="48"/>
      <c r="BG202" s="48"/>
    </row>
    <row r="203" ht="15.75" customHeight="1">
      <c r="A203" s="65" t="s">
        <v>299</v>
      </c>
      <c r="B203" s="65" t="s">
        <v>172</v>
      </c>
      <c r="C203" s="66">
        <v>2.1</v>
      </c>
      <c r="D203" s="71" t="s">
        <v>287</v>
      </c>
      <c r="E203" s="66">
        <v>900.0</v>
      </c>
      <c r="F203" s="67" t="s">
        <v>96</v>
      </c>
      <c r="G203" s="68">
        <v>52.2544244</v>
      </c>
      <c r="H203" s="68">
        <v>349.231899</v>
      </c>
      <c r="I203" s="68"/>
      <c r="J203" s="68">
        <v>3.26484714</v>
      </c>
      <c r="K203" s="68">
        <v>2.07241205</v>
      </c>
      <c r="L203" s="68">
        <v>0.42848645</v>
      </c>
      <c r="M203" s="68">
        <v>12.5439139</v>
      </c>
      <c r="N203" s="68">
        <v>12.0578695</v>
      </c>
      <c r="O203" s="69"/>
      <c r="P203" s="78">
        <v>17.39</v>
      </c>
      <c r="Q203" s="78">
        <v>0.03</v>
      </c>
      <c r="R203" s="78">
        <v>8.0</v>
      </c>
      <c r="S203" s="78">
        <v>0.1</v>
      </c>
      <c r="T203" s="78">
        <v>0.23</v>
      </c>
      <c r="U203" s="78">
        <v>0.11</v>
      </c>
      <c r="V203" s="66">
        <v>902.99</v>
      </c>
      <c r="W203" s="66">
        <v>11.736</v>
      </c>
      <c r="X203" s="66">
        <v>31.73</v>
      </c>
      <c r="Y203" s="66">
        <v>0.286</v>
      </c>
      <c r="Z203" s="66">
        <v>24.86</v>
      </c>
      <c r="AA203" s="66">
        <v>0.114</v>
      </c>
      <c r="AB203" s="66">
        <v>1791.599</v>
      </c>
      <c r="AC203" s="66">
        <v>116.6</v>
      </c>
      <c r="AD203" s="66">
        <v>7.767</v>
      </c>
      <c r="AE203" s="66">
        <v>0.024</v>
      </c>
      <c r="AF203" s="70">
        <v>1707.394</v>
      </c>
      <c r="AG203" s="70">
        <v>107.633</v>
      </c>
      <c r="AH203" s="70">
        <v>74.918</v>
      </c>
      <c r="AI203" s="70">
        <v>8.454</v>
      </c>
      <c r="AJ203" s="70">
        <v>1604.495</v>
      </c>
      <c r="AK203" s="70">
        <v>99.23</v>
      </c>
      <c r="AL203" s="70">
        <v>998.967</v>
      </c>
      <c r="AM203" s="70">
        <v>44.243</v>
      </c>
      <c r="AN203" s="70">
        <v>1.211</v>
      </c>
      <c r="AO203" s="70">
        <v>0.136</v>
      </c>
      <c r="AP203" s="70">
        <v>1.792</v>
      </c>
      <c r="AQ203" s="48"/>
      <c r="AR203" s="53">
        <f>G203/'Table seawater composition'!C$7</f>
        <v>0.02072019068</v>
      </c>
      <c r="AS203" s="53">
        <f>H203/'Table seawater composition'!C$6</f>
        <v>0.008621662507</v>
      </c>
      <c r="AT203" s="53">
        <f>I203*1000/'Table seawater composition'!$C$4</f>
        <v>0</v>
      </c>
      <c r="AU203" s="53">
        <f>J203/'Table seawater composition'!C$10</f>
        <v>6.209255579</v>
      </c>
      <c r="AV203" s="53">
        <f>K203*1000/'Table seawater composition'!$C$3</f>
        <v>0.2391423793</v>
      </c>
      <c r="AW203" s="53">
        <f>L203/'Table seawater composition'!C$8</f>
        <v>7.097670712</v>
      </c>
      <c r="AX203" s="53">
        <f>M203/'Table seawater composition'!$C$5</f>
        <v>1.181889869</v>
      </c>
      <c r="AY203" s="53">
        <f>N203/('Table seawater composition'!C$9*1000)</f>
        <v>0.009241367147</v>
      </c>
      <c r="AZ203" s="48"/>
      <c r="BA203" s="48"/>
      <c r="BB203" s="48"/>
      <c r="BC203" s="48"/>
      <c r="BD203" s="48"/>
      <c r="BE203" s="48"/>
      <c r="BF203" s="48"/>
      <c r="BG203" s="48"/>
    </row>
    <row r="204" ht="15.75" customHeight="1">
      <c r="A204" s="65" t="s">
        <v>299</v>
      </c>
      <c r="B204" s="65" t="s">
        <v>172</v>
      </c>
      <c r="C204" s="66">
        <v>2.1</v>
      </c>
      <c r="D204" s="71" t="s">
        <v>287</v>
      </c>
      <c r="E204" s="66">
        <v>900.0</v>
      </c>
      <c r="F204" s="67" t="s">
        <v>65</v>
      </c>
      <c r="G204" s="68"/>
      <c r="H204" s="68"/>
      <c r="I204" s="68">
        <v>70.3580532</v>
      </c>
      <c r="J204" s="68">
        <v>4.09383488</v>
      </c>
      <c r="K204" s="68">
        <v>2.08008076</v>
      </c>
      <c r="L204" s="68"/>
      <c r="M204" s="68">
        <v>12.5109789</v>
      </c>
      <c r="N204" s="68"/>
      <c r="O204" s="69">
        <v>21.3917156</v>
      </c>
      <c r="P204" s="78">
        <v>17.39</v>
      </c>
      <c r="Q204" s="78">
        <v>0.03</v>
      </c>
      <c r="R204" s="78">
        <v>8.0</v>
      </c>
      <c r="S204" s="78">
        <v>0.1</v>
      </c>
      <c r="T204" s="78">
        <v>0.23</v>
      </c>
      <c r="U204" s="78">
        <v>0.11</v>
      </c>
      <c r="V204" s="66">
        <v>902.99</v>
      </c>
      <c r="W204" s="66">
        <v>11.736</v>
      </c>
      <c r="X204" s="66">
        <v>31.73</v>
      </c>
      <c r="Y204" s="66">
        <v>0.286</v>
      </c>
      <c r="Z204" s="66">
        <v>24.86</v>
      </c>
      <c r="AA204" s="66">
        <v>0.114</v>
      </c>
      <c r="AB204" s="66">
        <v>1791.599</v>
      </c>
      <c r="AC204" s="66">
        <v>116.6</v>
      </c>
      <c r="AD204" s="66">
        <v>7.767</v>
      </c>
      <c r="AE204" s="66">
        <v>0.024</v>
      </c>
      <c r="AF204" s="70">
        <v>1707.394</v>
      </c>
      <c r="AG204" s="70">
        <v>107.633</v>
      </c>
      <c r="AH204" s="70">
        <v>74.918</v>
      </c>
      <c r="AI204" s="70">
        <v>8.454</v>
      </c>
      <c r="AJ204" s="70">
        <v>1604.495</v>
      </c>
      <c r="AK204" s="70">
        <v>99.23</v>
      </c>
      <c r="AL204" s="70">
        <v>998.967</v>
      </c>
      <c r="AM204" s="70">
        <v>44.243</v>
      </c>
      <c r="AN204" s="70">
        <v>1.211</v>
      </c>
      <c r="AO204" s="70">
        <v>0.136</v>
      </c>
      <c r="AP204" s="70">
        <v>1.792</v>
      </c>
      <c r="AQ204" s="48"/>
      <c r="AR204" s="53">
        <f>G204/'Table seawater composition'!C$7</f>
        <v>0</v>
      </c>
      <c r="AS204" s="53">
        <f>H204/'Table seawater composition'!C$6</f>
        <v>0</v>
      </c>
      <c r="AT204" s="53">
        <f>I204*1000/'Table seawater composition'!$C$4</f>
        <v>0.01371114244</v>
      </c>
      <c r="AU204" s="53">
        <f>J204/'Table seawater composition'!C$10</f>
        <v>7.785867448</v>
      </c>
      <c r="AV204" s="53">
        <f>K204*1000/'Table seawater composition'!$C$3</f>
        <v>0.2400272967</v>
      </c>
      <c r="AW204" s="53">
        <f>L204/'Table seawater composition'!C$8</f>
        <v>0</v>
      </c>
      <c r="AX204" s="53">
        <f>M204/'Table seawater composition'!$C$5</f>
        <v>1.178786728</v>
      </c>
      <c r="AY204" s="53">
        <f>N204/('Table seawater composition'!C$9*1000)</f>
        <v>0</v>
      </c>
      <c r="AZ204" s="48"/>
      <c r="BA204" s="48"/>
      <c r="BB204" s="48"/>
      <c r="BC204" s="48"/>
      <c r="BD204" s="48"/>
      <c r="BE204" s="48"/>
      <c r="BF204" s="48"/>
      <c r="BG204" s="48"/>
    </row>
    <row r="205" ht="15.75" customHeight="1">
      <c r="A205" s="71" t="s">
        <v>299</v>
      </c>
      <c r="B205" s="71" t="s">
        <v>173</v>
      </c>
      <c r="C205" s="72">
        <v>-27.0</v>
      </c>
      <c r="D205" s="71" t="s">
        <v>287</v>
      </c>
      <c r="E205" s="72">
        <v>2850.0</v>
      </c>
      <c r="F205" s="73" t="s">
        <v>96</v>
      </c>
      <c r="G205" s="74">
        <v>50.2101602</v>
      </c>
      <c r="H205" s="74">
        <v>237.903593</v>
      </c>
      <c r="I205" s="74"/>
      <c r="J205" s="74">
        <v>2.94297473</v>
      </c>
      <c r="K205" s="74">
        <v>2.07141466</v>
      </c>
      <c r="L205" s="74">
        <v>0.52105729</v>
      </c>
      <c r="M205" s="74">
        <v>8.98738032</v>
      </c>
      <c r="N205" s="74">
        <v>6.78479344</v>
      </c>
      <c r="O205" s="75"/>
      <c r="P205" s="72"/>
      <c r="Q205" s="72"/>
      <c r="R205" s="72"/>
      <c r="S205" s="72"/>
      <c r="T205" s="72"/>
      <c r="U205" s="72"/>
      <c r="V205" s="72">
        <v>2856.004</v>
      </c>
      <c r="W205" s="72">
        <v>53.733</v>
      </c>
      <c r="X205" s="72">
        <v>31.736</v>
      </c>
      <c r="Y205" s="72">
        <v>0.218</v>
      </c>
      <c r="Z205" s="72">
        <v>25.02</v>
      </c>
      <c r="AA205" s="72">
        <v>0.148</v>
      </c>
      <c r="AB205" s="72">
        <v>1890.831</v>
      </c>
      <c r="AC205" s="72">
        <v>78.245</v>
      </c>
      <c r="AD205" s="72">
        <v>7.364</v>
      </c>
      <c r="AE205" s="72">
        <v>0.033</v>
      </c>
      <c r="AF205" s="76">
        <v>1921.235</v>
      </c>
      <c r="AG205" s="76">
        <v>73.469</v>
      </c>
      <c r="AH205" s="76">
        <v>33.599</v>
      </c>
      <c r="AI205" s="76">
        <v>3.693</v>
      </c>
      <c r="AJ205" s="76">
        <v>1808.03</v>
      </c>
      <c r="AK205" s="76">
        <v>71.228</v>
      </c>
      <c r="AL205" s="76">
        <v>2854.445</v>
      </c>
      <c r="AM205" s="76">
        <v>159.217</v>
      </c>
      <c r="AN205" s="76">
        <v>0.543</v>
      </c>
      <c r="AO205" s="76">
        <v>0.06</v>
      </c>
      <c r="AP205" s="76">
        <v>0.804</v>
      </c>
      <c r="AQ205" s="48"/>
      <c r="AR205" s="53">
        <f>G205/'Table seawater composition'!C$7</f>
        <v>0.01990958862</v>
      </c>
      <c r="AS205" s="53">
        <f>H205/'Table seawater composition'!C$6</f>
        <v>0.005873244952</v>
      </c>
      <c r="AT205" s="53">
        <f>I205*1000/'Table seawater composition'!$C$4</f>
        <v>0</v>
      </c>
      <c r="AU205" s="53">
        <f>J205/'Table seawater composition'!C$10</f>
        <v>5.59710194</v>
      </c>
      <c r="AV205" s="53">
        <f>K205*1000/'Table seawater composition'!$C$3</f>
        <v>0.2390272872</v>
      </c>
      <c r="AW205" s="53">
        <f>L205/'Table seawater composition'!C$8</f>
        <v>8.631061884</v>
      </c>
      <c r="AX205" s="53">
        <f>M205/'Table seawater composition'!$C$5</f>
        <v>0.8467926228</v>
      </c>
      <c r="AY205" s="53">
        <f>N205/('Table seawater composition'!C$9*1000)</f>
        <v>0.005199987211</v>
      </c>
      <c r="AZ205" s="48"/>
      <c r="BA205" s="48"/>
      <c r="BB205" s="48"/>
      <c r="BC205" s="48"/>
      <c r="BD205" s="48"/>
      <c r="BE205" s="48"/>
      <c r="BF205" s="48"/>
      <c r="BG205" s="48"/>
    </row>
    <row r="206" ht="15.75" customHeight="1">
      <c r="A206" s="71" t="s">
        <v>299</v>
      </c>
      <c r="B206" s="71" t="s">
        <v>173</v>
      </c>
      <c r="C206" s="72">
        <v>-27.0</v>
      </c>
      <c r="D206" s="71" t="s">
        <v>287</v>
      </c>
      <c r="E206" s="72">
        <v>2850.0</v>
      </c>
      <c r="F206" s="73" t="s">
        <v>65</v>
      </c>
      <c r="G206" s="74"/>
      <c r="H206" s="56"/>
      <c r="I206" s="74">
        <v>64.5375212</v>
      </c>
      <c r="J206" s="74">
        <v>3.96539282</v>
      </c>
      <c r="K206" s="74">
        <v>2.04368776</v>
      </c>
      <c r="L206" s="74"/>
      <c r="M206" s="74">
        <v>8.97561039</v>
      </c>
      <c r="N206" s="74"/>
      <c r="O206" s="75">
        <v>20.194004</v>
      </c>
      <c r="P206" s="72"/>
      <c r="Q206" s="72"/>
      <c r="R206" s="72"/>
      <c r="S206" s="72"/>
      <c r="T206" s="72"/>
      <c r="U206" s="72"/>
      <c r="V206" s="72">
        <v>2856.004</v>
      </c>
      <c r="W206" s="72">
        <v>53.733</v>
      </c>
      <c r="X206" s="72">
        <v>31.736</v>
      </c>
      <c r="Y206" s="72">
        <v>0.218</v>
      </c>
      <c r="Z206" s="72">
        <v>25.02</v>
      </c>
      <c r="AA206" s="72">
        <v>0.148</v>
      </c>
      <c r="AB206" s="72">
        <v>1890.831</v>
      </c>
      <c r="AC206" s="72">
        <v>78.245</v>
      </c>
      <c r="AD206" s="72">
        <v>7.364</v>
      </c>
      <c r="AE206" s="72">
        <v>0.033</v>
      </c>
      <c r="AF206" s="76">
        <v>1921.235</v>
      </c>
      <c r="AG206" s="76">
        <v>73.469</v>
      </c>
      <c r="AH206" s="76">
        <v>33.599</v>
      </c>
      <c r="AI206" s="76">
        <v>3.693</v>
      </c>
      <c r="AJ206" s="76">
        <v>1808.03</v>
      </c>
      <c r="AK206" s="76">
        <v>71.228</v>
      </c>
      <c r="AL206" s="76">
        <v>2854.445</v>
      </c>
      <c r="AM206" s="76">
        <v>159.217</v>
      </c>
      <c r="AN206" s="76">
        <v>0.543</v>
      </c>
      <c r="AO206" s="76">
        <v>0.06</v>
      </c>
      <c r="AP206" s="76">
        <v>0.804</v>
      </c>
      <c r="AQ206" s="48"/>
      <c r="AR206" s="53">
        <f>G206/'Table seawater composition'!C$7</f>
        <v>0</v>
      </c>
      <c r="AS206" s="53">
        <f>H206/'Table seawater composition'!C$6</f>
        <v>0</v>
      </c>
      <c r="AT206" s="53">
        <f>I206*1000/'Table seawater composition'!$C$4</f>
        <v>0.0125768566</v>
      </c>
      <c r="AU206" s="53">
        <f>J206/'Table seawater composition'!C$10</f>
        <v>7.541589678</v>
      </c>
      <c r="AV206" s="53">
        <f>K206*1000/'Table seawater composition'!$C$3</f>
        <v>0.2358277898</v>
      </c>
      <c r="AW206" s="53">
        <f>L206/'Table seawater composition'!C$8</f>
        <v>0</v>
      </c>
      <c r="AX206" s="53">
        <f>M206/'Table seawater composition'!$C$5</f>
        <v>0.8456836578</v>
      </c>
      <c r="AY206" s="53">
        <f>N206/('Table seawater composition'!C$9*1000)</f>
        <v>0</v>
      </c>
      <c r="AZ206" s="48"/>
      <c r="BA206" s="48"/>
      <c r="BB206" s="48"/>
      <c r="BC206" s="48"/>
      <c r="BD206" s="48"/>
      <c r="BE206" s="48"/>
      <c r="BF206" s="48"/>
      <c r="BG206" s="48"/>
    </row>
    <row r="207" ht="15.75" customHeight="1">
      <c r="A207" s="71" t="s">
        <v>299</v>
      </c>
      <c r="B207" s="71" t="s">
        <v>174</v>
      </c>
      <c r="C207" s="72">
        <v>-10.6</v>
      </c>
      <c r="D207" s="71" t="s">
        <v>287</v>
      </c>
      <c r="E207" s="72">
        <v>2850.0</v>
      </c>
      <c r="F207" s="73" t="s">
        <v>96</v>
      </c>
      <c r="G207" s="74">
        <v>51.7357343</v>
      </c>
      <c r="H207" s="74">
        <v>239.816248</v>
      </c>
      <c r="I207" s="74"/>
      <c r="J207" s="74">
        <v>3.37147254</v>
      </c>
      <c r="K207" s="74">
        <v>2.21607918</v>
      </c>
      <c r="L207" s="74">
        <v>0.36943094</v>
      </c>
      <c r="M207" s="74">
        <v>10.9613216</v>
      </c>
      <c r="N207" s="74">
        <v>7.35458008</v>
      </c>
      <c r="O207" s="75"/>
      <c r="P207" s="72"/>
      <c r="Q207" s="72"/>
      <c r="R207" s="72"/>
      <c r="S207" s="72"/>
      <c r="T207" s="72"/>
      <c r="U207" s="72"/>
      <c r="V207" s="72">
        <v>2856.004</v>
      </c>
      <c r="W207" s="72">
        <v>53.733</v>
      </c>
      <c r="X207" s="72">
        <v>31.736</v>
      </c>
      <c r="Y207" s="72">
        <v>0.218</v>
      </c>
      <c r="Z207" s="72">
        <v>25.02</v>
      </c>
      <c r="AA207" s="72">
        <v>0.148</v>
      </c>
      <c r="AB207" s="72">
        <v>1890.831</v>
      </c>
      <c r="AC207" s="72">
        <v>78.245</v>
      </c>
      <c r="AD207" s="72">
        <v>7.364</v>
      </c>
      <c r="AE207" s="72">
        <v>0.033</v>
      </c>
      <c r="AF207" s="76">
        <v>1921.235</v>
      </c>
      <c r="AG207" s="76">
        <v>73.469</v>
      </c>
      <c r="AH207" s="76">
        <v>33.599</v>
      </c>
      <c r="AI207" s="76">
        <v>3.693</v>
      </c>
      <c r="AJ207" s="76">
        <v>1808.03</v>
      </c>
      <c r="AK207" s="76">
        <v>71.228</v>
      </c>
      <c r="AL207" s="76">
        <v>2854.445</v>
      </c>
      <c r="AM207" s="76">
        <v>159.217</v>
      </c>
      <c r="AN207" s="76">
        <v>0.543</v>
      </c>
      <c r="AO207" s="76">
        <v>0.06</v>
      </c>
      <c r="AP207" s="76">
        <v>0.804</v>
      </c>
      <c r="AQ207" s="48"/>
      <c r="AR207" s="53">
        <f>G207/'Table seawater composition'!C$7</f>
        <v>0.02051451704</v>
      </c>
      <c r="AS207" s="53">
        <f>H207/'Table seawater composition'!C$6</f>
        <v>0.005920463623</v>
      </c>
      <c r="AT207" s="53">
        <f>I207*1000/'Table seawater composition'!$C$4</f>
        <v>0</v>
      </c>
      <c r="AU207" s="53">
        <f>J207/'Table seawater composition'!C$10</f>
        <v>6.412041294</v>
      </c>
      <c r="AV207" s="53">
        <f>K207*1000/'Table seawater composition'!$C$3</f>
        <v>0.2557205975</v>
      </c>
      <c r="AW207" s="53">
        <f>L207/'Table seawater composition'!C$8</f>
        <v>6.119444764</v>
      </c>
      <c r="AX207" s="53">
        <f>M207/'Table seawater composition'!$C$5</f>
        <v>1.032777732</v>
      </c>
      <c r="AY207" s="53">
        <f>N207/('Table seawater composition'!C$9*1000)</f>
        <v>0.005636681897</v>
      </c>
      <c r="AZ207" s="48"/>
      <c r="BA207" s="48"/>
      <c r="BB207" s="48"/>
      <c r="BC207" s="48"/>
      <c r="BD207" s="48"/>
      <c r="BE207" s="48"/>
      <c r="BF207" s="48"/>
      <c r="BG207" s="48"/>
    </row>
    <row r="208" ht="15.75" customHeight="1">
      <c r="A208" s="71" t="s">
        <v>299</v>
      </c>
      <c r="B208" s="71" t="s">
        <v>174</v>
      </c>
      <c r="C208" s="72">
        <v>-10.6</v>
      </c>
      <c r="D208" s="71" t="s">
        <v>287</v>
      </c>
      <c r="E208" s="72">
        <v>2850.0</v>
      </c>
      <c r="F208" s="73" t="s">
        <v>65</v>
      </c>
      <c r="G208" s="74"/>
      <c r="H208" s="56"/>
      <c r="I208" s="74">
        <v>60.3267153</v>
      </c>
      <c r="J208" s="74">
        <v>5.32778072</v>
      </c>
      <c r="K208" s="74">
        <v>2.25003903</v>
      </c>
      <c r="L208" s="74"/>
      <c r="M208" s="74">
        <v>10.9763643</v>
      </c>
      <c r="N208" s="74"/>
      <c r="O208" s="75">
        <v>22.4206919</v>
      </c>
      <c r="P208" s="72"/>
      <c r="Q208" s="72"/>
      <c r="R208" s="72"/>
      <c r="S208" s="72"/>
      <c r="T208" s="72"/>
      <c r="U208" s="72"/>
      <c r="V208" s="72">
        <v>2856.004</v>
      </c>
      <c r="W208" s="72">
        <v>53.733</v>
      </c>
      <c r="X208" s="72">
        <v>31.736</v>
      </c>
      <c r="Y208" s="72">
        <v>0.218</v>
      </c>
      <c r="Z208" s="72">
        <v>25.02</v>
      </c>
      <c r="AA208" s="72">
        <v>0.148</v>
      </c>
      <c r="AB208" s="72">
        <v>1890.831</v>
      </c>
      <c r="AC208" s="72">
        <v>78.245</v>
      </c>
      <c r="AD208" s="72">
        <v>7.364</v>
      </c>
      <c r="AE208" s="72">
        <v>0.033</v>
      </c>
      <c r="AF208" s="76">
        <v>1921.235</v>
      </c>
      <c r="AG208" s="76">
        <v>73.469</v>
      </c>
      <c r="AH208" s="76">
        <v>33.599</v>
      </c>
      <c r="AI208" s="76">
        <v>3.693</v>
      </c>
      <c r="AJ208" s="76">
        <v>1808.03</v>
      </c>
      <c r="AK208" s="76">
        <v>71.228</v>
      </c>
      <c r="AL208" s="76">
        <v>2854.445</v>
      </c>
      <c r="AM208" s="76">
        <v>159.217</v>
      </c>
      <c r="AN208" s="76">
        <v>0.543</v>
      </c>
      <c r="AO208" s="76">
        <v>0.06</v>
      </c>
      <c r="AP208" s="76">
        <v>0.804</v>
      </c>
      <c r="AQ208" s="48"/>
      <c r="AR208" s="53">
        <f>G208/'Table seawater composition'!C$7</f>
        <v>0</v>
      </c>
      <c r="AS208" s="53">
        <f>H208/'Table seawater composition'!C$6</f>
        <v>0</v>
      </c>
      <c r="AT208" s="53">
        <f>I208*1000/'Table seawater composition'!$C$4</f>
        <v>0.01175626881</v>
      </c>
      <c r="AU208" s="53">
        <f>J208/'Table seawater composition'!C$10</f>
        <v>10.13264963</v>
      </c>
      <c r="AV208" s="53">
        <f>K208*1000/'Table seawater composition'!$C$3</f>
        <v>0.2596393353</v>
      </c>
      <c r="AW208" s="53">
        <f>L208/'Table seawater composition'!C$8</f>
        <v>0</v>
      </c>
      <c r="AX208" s="53">
        <f>M208/'Table seawater composition'!$C$5</f>
        <v>1.034195058</v>
      </c>
      <c r="AY208" s="53">
        <f>N208/('Table seawater composition'!C$9*1000)</f>
        <v>0</v>
      </c>
      <c r="AZ208" s="48"/>
      <c r="BA208" s="48"/>
      <c r="BB208" s="48"/>
      <c r="BC208" s="48"/>
      <c r="BD208" s="48"/>
      <c r="BE208" s="48"/>
      <c r="BF208" s="48"/>
      <c r="BG208" s="48"/>
    </row>
    <row r="209" ht="15.75" customHeight="1">
      <c r="A209" s="71" t="s">
        <v>299</v>
      </c>
      <c r="B209" s="71" t="s">
        <v>163</v>
      </c>
      <c r="C209" s="72">
        <v>-8.2</v>
      </c>
      <c r="D209" s="71" t="s">
        <v>287</v>
      </c>
      <c r="E209" s="72">
        <v>2850.0</v>
      </c>
      <c r="F209" s="73" t="s">
        <v>96</v>
      </c>
      <c r="G209" s="74">
        <v>52.4756163</v>
      </c>
      <c r="H209" s="74">
        <v>256.329604</v>
      </c>
      <c r="I209" s="74"/>
      <c r="J209" s="74">
        <v>4.96648783</v>
      </c>
      <c r="K209" s="74">
        <v>2.11222709</v>
      </c>
      <c r="L209" s="74">
        <v>0.40068427</v>
      </c>
      <c r="M209" s="74">
        <v>9.04603491</v>
      </c>
      <c r="N209" s="74">
        <v>8.54203124</v>
      </c>
      <c r="O209" s="75"/>
      <c r="P209" s="78">
        <v>17.45</v>
      </c>
      <c r="Q209" s="78">
        <v>0.03</v>
      </c>
      <c r="R209" s="78">
        <v>8.01</v>
      </c>
      <c r="S209" s="78">
        <v>0.1</v>
      </c>
      <c r="T209" s="78">
        <v>0.65</v>
      </c>
      <c r="U209" s="78">
        <v>0.12</v>
      </c>
      <c r="V209" s="72">
        <v>2856.004</v>
      </c>
      <c r="W209" s="72">
        <v>53.733</v>
      </c>
      <c r="X209" s="72">
        <v>31.736</v>
      </c>
      <c r="Y209" s="72">
        <v>0.218</v>
      </c>
      <c r="Z209" s="72">
        <v>25.02</v>
      </c>
      <c r="AA209" s="72">
        <v>0.148</v>
      </c>
      <c r="AB209" s="72">
        <v>1890.831</v>
      </c>
      <c r="AC209" s="72">
        <v>78.245</v>
      </c>
      <c r="AD209" s="72">
        <v>7.364</v>
      </c>
      <c r="AE209" s="72">
        <v>0.033</v>
      </c>
      <c r="AF209" s="76">
        <v>1921.235</v>
      </c>
      <c r="AG209" s="76">
        <v>73.469</v>
      </c>
      <c r="AH209" s="76">
        <v>33.599</v>
      </c>
      <c r="AI209" s="76">
        <v>3.693</v>
      </c>
      <c r="AJ209" s="76">
        <v>1808.03</v>
      </c>
      <c r="AK209" s="76">
        <v>71.228</v>
      </c>
      <c r="AL209" s="76">
        <v>2854.445</v>
      </c>
      <c r="AM209" s="76">
        <v>159.217</v>
      </c>
      <c r="AN209" s="76">
        <v>0.543</v>
      </c>
      <c r="AO209" s="76">
        <v>0.06</v>
      </c>
      <c r="AP209" s="76">
        <v>0.804</v>
      </c>
      <c r="AQ209" s="48"/>
      <c r="AR209" s="53">
        <f>G209/'Table seawater composition'!C$7</f>
        <v>0.02080789882</v>
      </c>
      <c r="AS209" s="53">
        <f>H209/'Table seawater composition'!C$6</f>
        <v>0.006328137099</v>
      </c>
      <c r="AT209" s="53">
        <f>I209*1000/'Table seawater composition'!$C$4</f>
        <v>0</v>
      </c>
      <c r="AU209" s="53">
        <f>J209/'Table seawater composition'!C$10</f>
        <v>9.445524077</v>
      </c>
      <c r="AV209" s="53">
        <f>K209*1000/'Table seawater composition'!$C$3</f>
        <v>0.2437367665</v>
      </c>
      <c r="AW209" s="53">
        <f>L209/'Table seawater composition'!C$8</f>
        <v>6.637141053</v>
      </c>
      <c r="AX209" s="53">
        <f>M209/'Table seawater composition'!$C$5</f>
        <v>0.852319069</v>
      </c>
      <c r="AY209" s="53">
        <f>N209/('Table seawater composition'!C$9*1000)</f>
        <v>0.006546765734</v>
      </c>
      <c r="AZ209" s="48"/>
      <c r="BA209" s="48"/>
      <c r="BB209" s="48"/>
      <c r="BC209" s="48"/>
      <c r="BD209" s="48"/>
      <c r="BE209" s="48"/>
      <c r="BF209" s="48"/>
      <c r="BG209" s="48"/>
    </row>
    <row r="210" ht="15.75" customHeight="1">
      <c r="A210" s="71" t="s">
        <v>299</v>
      </c>
      <c r="B210" s="71" t="s">
        <v>163</v>
      </c>
      <c r="C210" s="72">
        <v>-8.2</v>
      </c>
      <c r="D210" s="71" t="s">
        <v>287</v>
      </c>
      <c r="E210" s="72">
        <v>2850.0</v>
      </c>
      <c r="F210" s="73" t="s">
        <v>65</v>
      </c>
      <c r="G210" s="74"/>
      <c r="H210" s="56"/>
      <c r="I210" s="74">
        <v>68.6875363</v>
      </c>
      <c r="J210" s="74">
        <v>8.19173031</v>
      </c>
      <c r="K210" s="74">
        <v>2.12840746</v>
      </c>
      <c r="L210" s="74"/>
      <c r="M210" s="74">
        <v>9.1680141</v>
      </c>
      <c r="N210" s="74"/>
      <c r="O210" s="75">
        <v>20.2095513</v>
      </c>
      <c r="P210" s="78">
        <v>17.45</v>
      </c>
      <c r="Q210" s="78">
        <v>0.03</v>
      </c>
      <c r="R210" s="78">
        <v>8.01</v>
      </c>
      <c r="S210" s="78">
        <v>0.1</v>
      </c>
      <c r="T210" s="78">
        <v>0.65</v>
      </c>
      <c r="U210" s="78">
        <v>0.12</v>
      </c>
      <c r="V210" s="72">
        <v>2856.004</v>
      </c>
      <c r="W210" s="72">
        <v>53.733</v>
      </c>
      <c r="X210" s="72">
        <v>31.736</v>
      </c>
      <c r="Y210" s="72">
        <v>0.218</v>
      </c>
      <c r="Z210" s="72">
        <v>25.02</v>
      </c>
      <c r="AA210" s="72">
        <v>0.148</v>
      </c>
      <c r="AB210" s="72">
        <v>1890.831</v>
      </c>
      <c r="AC210" s="72">
        <v>78.245</v>
      </c>
      <c r="AD210" s="72">
        <v>7.364</v>
      </c>
      <c r="AE210" s="72">
        <v>0.033</v>
      </c>
      <c r="AF210" s="76">
        <v>1921.235</v>
      </c>
      <c r="AG210" s="76">
        <v>73.469</v>
      </c>
      <c r="AH210" s="76">
        <v>33.599</v>
      </c>
      <c r="AI210" s="76">
        <v>3.693</v>
      </c>
      <c r="AJ210" s="76">
        <v>1808.03</v>
      </c>
      <c r="AK210" s="76">
        <v>71.228</v>
      </c>
      <c r="AL210" s="76">
        <v>2854.445</v>
      </c>
      <c r="AM210" s="76">
        <v>159.217</v>
      </c>
      <c r="AN210" s="76">
        <v>0.543</v>
      </c>
      <c r="AO210" s="76">
        <v>0.06</v>
      </c>
      <c r="AP210" s="76">
        <v>0.804</v>
      </c>
      <c r="AQ210" s="48"/>
      <c r="AR210" s="53">
        <f>G210/'Table seawater composition'!C$7</f>
        <v>0</v>
      </c>
      <c r="AS210" s="53">
        <f>H210/'Table seawater composition'!C$6</f>
        <v>0</v>
      </c>
      <c r="AT210" s="53">
        <f>I210*1000/'Table seawater composition'!$C$4</f>
        <v>0.01338559768</v>
      </c>
      <c r="AU210" s="53">
        <f>J210/'Table seawater composition'!C$10</f>
        <v>15.57945746</v>
      </c>
      <c r="AV210" s="53">
        <f>K210*1000/'Table seawater composition'!$C$3</f>
        <v>0.2456038721</v>
      </c>
      <c r="AW210" s="53">
        <f>L210/'Table seawater composition'!C$8</f>
        <v>0</v>
      </c>
      <c r="AX210" s="53">
        <f>M210/'Table seawater composition'!$C$5</f>
        <v>0.8638119707</v>
      </c>
      <c r="AY210" s="53">
        <f>N210/('Table seawater composition'!C$9*1000)</f>
        <v>0</v>
      </c>
      <c r="AZ210" s="48"/>
      <c r="BA210" s="48"/>
      <c r="BB210" s="48"/>
      <c r="BC210" s="48"/>
      <c r="BD210" s="48"/>
      <c r="BE210" s="48"/>
      <c r="BF210" s="48"/>
      <c r="BG210" s="48"/>
    </row>
    <row r="211" ht="15.75" customHeight="1">
      <c r="A211" s="53"/>
      <c r="B211" s="53"/>
      <c r="C211" s="40"/>
      <c r="D211" s="40"/>
      <c r="E211" s="40"/>
      <c r="F211" s="82"/>
      <c r="G211" s="56"/>
      <c r="H211" s="56"/>
      <c r="I211" s="56"/>
      <c r="J211" s="56"/>
      <c r="K211" s="56"/>
      <c r="L211" s="56"/>
      <c r="M211" s="56"/>
      <c r="N211" s="56"/>
      <c r="O211" s="57"/>
      <c r="P211" s="54"/>
      <c r="Q211" s="54"/>
      <c r="R211" s="54"/>
      <c r="S211" s="54"/>
      <c r="T211" s="54"/>
      <c r="U211" s="54"/>
      <c r="V211" s="54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71"/>
      <c r="AS211" s="71"/>
      <c r="AT211" s="48"/>
      <c r="AU211" s="53"/>
      <c r="AV211" s="48"/>
      <c r="AW211" s="48"/>
      <c r="AX211" s="53"/>
      <c r="AY211" s="48"/>
      <c r="AZ211" s="48"/>
      <c r="BA211" s="48"/>
      <c r="BB211" s="48"/>
      <c r="BC211" s="48"/>
      <c r="BD211" s="48"/>
      <c r="BE211" s="48"/>
      <c r="BF211" s="48"/>
      <c r="BG211" s="48"/>
    </row>
    <row r="212" ht="15.75" customHeight="1">
      <c r="A212" s="53" t="s">
        <v>300</v>
      </c>
      <c r="B212" s="53" t="s">
        <v>176</v>
      </c>
      <c r="C212" s="82">
        <v>6.6</v>
      </c>
      <c r="D212" s="72" t="s">
        <v>291</v>
      </c>
      <c r="E212" s="54">
        <v>400.0</v>
      </c>
      <c r="F212" s="53" t="s">
        <v>96</v>
      </c>
      <c r="G212" s="56">
        <v>40.2556061</v>
      </c>
      <c r="H212" s="56">
        <v>512.148553</v>
      </c>
      <c r="I212" s="56"/>
      <c r="J212" s="56">
        <v>9.4883596</v>
      </c>
      <c r="K212" s="56">
        <v>6.32873931</v>
      </c>
      <c r="L212" s="56">
        <v>0.71769759</v>
      </c>
      <c r="M212" s="57">
        <v>20.7309235</v>
      </c>
      <c r="N212" s="85"/>
      <c r="O212" s="85"/>
      <c r="P212" s="78">
        <v>19.44</v>
      </c>
      <c r="Q212" s="54"/>
      <c r="R212" s="78">
        <v>8.19</v>
      </c>
      <c r="S212" s="78">
        <v>0.08</v>
      </c>
      <c r="T212" s="78">
        <v>0.08</v>
      </c>
      <c r="U212" s="78">
        <v>0.15</v>
      </c>
      <c r="V212" s="54">
        <v>454.121133</v>
      </c>
      <c r="W212" s="83">
        <v>409.254</v>
      </c>
      <c r="X212" s="83">
        <v>5.656</v>
      </c>
      <c r="Y212" s="83">
        <v>31.673</v>
      </c>
      <c r="Z212" s="83">
        <v>0.208</v>
      </c>
      <c r="AA212" s="83">
        <v>24.95</v>
      </c>
      <c r="AB212" s="83">
        <v>0.191</v>
      </c>
      <c r="AC212" s="83">
        <v>1960.304</v>
      </c>
      <c r="AD212" s="83">
        <v>29.72</v>
      </c>
      <c r="AE212" s="83">
        <v>8.108</v>
      </c>
      <c r="AF212" s="83">
        <v>0.063</v>
      </c>
      <c r="AG212" s="84">
        <v>1738.101</v>
      </c>
      <c r="AH212" s="84">
        <v>46.827</v>
      </c>
      <c r="AI212" s="84">
        <v>160.492</v>
      </c>
      <c r="AJ212" s="84">
        <v>16.267</v>
      </c>
      <c r="AK212" s="84">
        <v>1565.027</v>
      </c>
      <c r="AL212" s="84">
        <v>58.087</v>
      </c>
      <c r="AM212" s="84">
        <v>450.448</v>
      </c>
      <c r="AN212" s="84">
        <v>82.573</v>
      </c>
      <c r="AO212" s="84">
        <v>2.595</v>
      </c>
      <c r="AP212" s="84">
        <v>0.263</v>
      </c>
      <c r="AQ212" s="84">
        <v>3.841</v>
      </c>
      <c r="AR212" s="53">
        <f>G212/'Table seawater composition'!C$7</f>
        <v>0.01596235809</v>
      </c>
      <c r="AS212" s="53">
        <f>H212/'Table seawater composition'!C$6</f>
        <v>0.0126436674</v>
      </c>
      <c r="AT212" s="53">
        <f>I212*1000/'Table seawater composition'!$C$4</f>
        <v>0</v>
      </c>
      <c r="AU212" s="53">
        <f>J212/'Table seawater composition'!C$10</f>
        <v>18.04545428</v>
      </c>
      <c r="AV212" s="53">
        <f>K212*1000/'Table seawater composition'!$C$3</f>
        <v>0.7302938507</v>
      </c>
      <c r="AW212" s="53">
        <f>L212/'Table seawater composition'!C$8</f>
        <v>11.88831331</v>
      </c>
      <c r="AX212" s="53">
        <f>M212/'Table seawater composition'!$C$5</f>
        <v>1.953271416</v>
      </c>
      <c r="AY212" s="53">
        <f>N212/('Table seawater composition'!C$9*1000)</f>
        <v>0</v>
      </c>
      <c r="AZ212" s="48"/>
      <c r="BA212" s="48"/>
      <c r="BB212" s="48"/>
      <c r="BC212" s="48"/>
      <c r="BD212" s="48"/>
      <c r="BE212" s="48"/>
      <c r="BF212" s="48"/>
      <c r="BG212" s="48"/>
    </row>
    <row r="213" ht="15.75" customHeight="1">
      <c r="A213" s="53" t="s">
        <v>300</v>
      </c>
      <c r="B213" s="53" t="s">
        <v>176</v>
      </c>
      <c r="C213" s="82">
        <v>6.6</v>
      </c>
      <c r="D213" s="72" t="s">
        <v>291</v>
      </c>
      <c r="E213" s="54">
        <v>400.0</v>
      </c>
      <c r="F213" s="53" t="s">
        <v>65</v>
      </c>
      <c r="G213" s="56"/>
      <c r="H213" s="56"/>
      <c r="I213" s="56">
        <v>132.764951</v>
      </c>
      <c r="J213" s="56">
        <v>8.63056385</v>
      </c>
      <c r="K213" s="56">
        <v>6.9808233</v>
      </c>
      <c r="L213" s="56"/>
      <c r="M213" s="57">
        <v>22.031857</v>
      </c>
      <c r="N213" s="85"/>
      <c r="O213" s="85"/>
      <c r="P213" s="78">
        <v>19.44</v>
      </c>
      <c r="Q213" s="53"/>
      <c r="R213" s="78">
        <v>8.19</v>
      </c>
      <c r="S213" s="78">
        <v>0.08</v>
      </c>
      <c r="T213" s="78">
        <v>0.08</v>
      </c>
      <c r="U213" s="78">
        <v>0.15</v>
      </c>
      <c r="V213" s="53"/>
      <c r="W213" s="83">
        <v>409.254</v>
      </c>
      <c r="X213" s="83">
        <v>5.656</v>
      </c>
      <c r="Y213" s="83">
        <v>31.673</v>
      </c>
      <c r="Z213" s="83">
        <v>0.208</v>
      </c>
      <c r="AA213" s="83">
        <v>24.95</v>
      </c>
      <c r="AB213" s="83">
        <v>0.191</v>
      </c>
      <c r="AC213" s="83">
        <v>1960.304</v>
      </c>
      <c r="AD213" s="83">
        <v>29.72</v>
      </c>
      <c r="AE213" s="83">
        <v>8.108</v>
      </c>
      <c r="AF213" s="83">
        <v>0.063</v>
      </c>
      <c r="AG213" s="84">
        <v>1738.101</v>
      </c>
      <c r="AH213" s="84">
        <v>46.827</v>
      </c>
      <c r="AI213" s="84">
        <v>160.492</v>
      </c>
      <c r="AJ213" s="84">
        <v>16.267</v>
      </c>
      <c r="AK213" s="84">
        <v>1565.027</v>
      </c>
      <c r="AL213" s="84">
        <v>58.087</v>
      </c>
      <c r="AM213" s="84">
        <v>450.448</v>
      </c>
      <c r="AN213" s="84">
        <v>82.573</v>
      </c>
      <c r="AO213" s="84">
        <v>2.595</v>
      </c>
      <c r="AP213" s="84">
        <v>0.263</v>
      </c>
      <c r="AQ213" s="84">
        <v>3.841</v>
      </c>
      <c r="AR213" s="53">
        <f>G213/'Table seawater composition'!C$7</f>
        <v>0</v>
      </c>
      <c r="AS213" s="53">
        <f>H213/'Table seawater composition'!C$6</f>
        <v>0</v>
      </c>
      <c r="AT213" s="53">
        <f>I213*1000/'Table seawater composition'!$C$4</f>
        <v>0.02587279026</v>
      </c>
      <c r="AU213" s="53">
        <f>J213/'Table seawater composition'!C$10</f>
        <v>16.41405384</v>
      </c>
      <c r="AV213" s="53">
        <f>K213*1000/'Table seawater composition'!$C$3</f>
        <v>0.8055399471</v>
      </c>
      <c r="AW213" s="53">
        <f>L213/'Table seawater composition'!C$8</f>
        <v>0</v>
      </c>
      <c r="AX213" s="53">
        <f>M213/'Table seawater composition'!$C$5</f>
        <v>2.075845609</v>
      </c>
      <c r="AY213" s="53">
        <f>N213/('Table seawater composition'!C$9*1000)</f>
        <v>0</v>
      </c>
      <c r="AZ213" s="48"/>
      <c r="BA213" s="48"/>
      <c r="BB213" s="48"/>
      <c r="BC213" s="48"/>
      <c r="BD213" s="48"/>
      <c r="BE213" s="48"/>
      <c r="BF213" s="48"/>
      <c r="BG213" s="48"/>
    </row>
    <row r="214" ht="15.75" customHeight="1">
      <c r="A214" s="53" t="s">
        <v>300</v>
      </c>
      <c r="B214" s="53" t="s">
        <v>178</v>
      </c>
      <c r="C214" s="82">
        <v>-0.6</v>
      </c>
      <c r="D214" s="72" t="s">
        <v>291</v>
      </c>
      <c r="E214" s="54">
        <v>400.0</v>
      </c>
      <c r="F214" s="53" t="s">
        <v>96</v>
      </c>
      <c r="G214" s="56">
        <v>34.2923778</v>
      </c>
      <c r="H214" s="56">
        <v>429.770421</v>
      </c>
      <c r="I214" s="56"/>
      <c r="J214" s="56">
        <v>63.5735547</v>
      </c>
      <c r="K214" s="56">
        <v>6.01954856</v>
      </c>
      <c r="L214" s="56"/>
      <c r="M214" s="57">
        <v>58.5441968</v>
      </c>
      <c r="N214" s="85"/>
      <c r="O214" s="85"/>
      <c r="P214" s="78">
        <v>19.13</v>
      </c>
      <c r="Q214" s="54"/>
      <c r="R214" s="78">
        <v>8.16</v>
      </c>
      <c r="S214" s="78">
        <v>0.08</v>
      </c>
      <c r="T214" s="78">
        <v>0.05</v>
      </c>
      <c r="U214" s="78">
        <v>0.15</v>
      </c>
      <c r="V214" s="54">
        <v>736.321584</v>
      </c>
      <c r="W214" s="83">
        <v>409.254</v>
      </c>
      <c r="X214" s="83">
        <v>5.656</v>
      </c>
      <c r="Y214" s="83">
        <v>31.673</v>
      </c>
      <c r="Z214" s="83">
        <v>0.208</v>
      </c>
      <c r="AA214" s="83">
        <v>24.95</v>
      </c>
      <c r="AB214" s="83">
        <v>0.191</v>
      </c>
      <c r="AC214" s="83">
        <v>1960.304</v>
      </c>
      <c r="AD214" s="83">
        <v>29.72</v>
      </c>
      <c r="AE214" s="83">
        <v>8.108</v>
      </c>
      <c r="AF214" s="83">
        <v>0.063</v>
      </c>
      <c r="AG214" s="84">
        <v>1738.101</v>
      </c>
      <c r="AH214" s="84">
        <v>46.827</v>
      </c>
      <c r="AI214" s="84">
        <v>160.492</v>
      </c>
      <c r="AJ214" s="84">
        <v>16.267</v>
      </c>
      <c r="AK214" s="84">
        <v>1565.027</v>
      </c>
      <c r="AL214" s="84">
        <v>58.087</v>
      </c>
      <c r="AM214" s="84">
        <v>450.448</v>
      </c>
      <c r="AN214" s="84">
        <v>82.573</v>
      </c>
      <c r="AO214" s="84">
        <v>2.595</v>
      </c>
      <c r="AP214" s="84">
        <v>0.263</v>
      </c>
      <c r="AQ214" s="84">
        <v>3.841</v>
      </c>
      <c r="AR214" s="53">
        <f>G214/'Table seawater composition'!C$7</f>
        <v>0.01359778842</v>
      </c>
      <c r="AS214" s="53">
        <f>H214/'Table seawater composition'!C$6</f>
        <v>0.01060995727</v>
      </c>
      <c r="AT214" s="53">
        <f>I214*1000/'Table seawater composition'!$C$4</f>
        <v>0</v>
      </c>
      <c r="AU214" s="53">
        <f>J214/'Table seawater composition'!C$10</f>
        <v>120.9074827</v>
      </c>
      <c r="AV214" s="53">
        <f>K214*1000/'Table seawater composition'!$C$3</f>
        <v>0.6946153226</v>
      </c>
      <c r="AW214" s="53">
        <f>L214/'Table seawater composition'!C$8</f>
        <v>0</v>
      </c>
      <c r="AX214" s="53">
        <f>M214/'Table seawater composition'!$C$5</f>
        <v>5.516044965</v>
      </c>
      <c r="AY214" s="53">
        <f>N214/('Table seawater composition'!C$9*1000)</f>
        <v>0</v>
      </c>
      <c r="AZ214" s="48"/>
      <c r="BA214" s="48"/>
      <c r="BB214" s="48"/>
      <c r="BC214" s="48"/>
      <c r="BD214" s="48"/>
      <c r="BE214" s="48"/>
      <c r="BF214" s="48"/>
      <c r="BG214" s="48"/>
    </row>
    <row r="215" ht="15.75" customHeight="1">
      <c r="A215" s="53" t="s">
        <v>300</v>
      </c>
      <c r="B215" s="53" t="s">
        <v>178</v>
      </c>
      <c r="C215" s="82">
        <v>-0.6</v>
      </c>
      <c r="D215" s="72" t="s">
        <v>291</v>
      </c>
      <c r="E215" s="54">
        <v>400.0</v>
      </c>
      <c r="F215" s="53" t="s">
        <v>65</v>
      </c>
      <c r="G215" s="56"/>
      <c r="H215" s="56"/>
      <c r="I215" s="56">
        <v>125.614773</v>
      </c>
      <c r="J215" s="56">
        <v>61.9165773</v>
      </c>
      <c r="K215" s="56">
        <v>6.37203278</v>
      </c>
      <c r="L215" s="56"/>
      <c r="M215" s="57">
        <v>48.9064512</v>
      </c>
      <c r="N215" s="85"/>
      <c r="O215" s="85"/>
      <c r="P215" s="78">
        <v>19.13</v>
      </c>
      <c r="Q215" s="53"/>
      <c r="R215" s="78">
        <v>8.16</v>
      </c>
      <c r="S215" s="78">
        <v>0.08</v>
      </c>
      <c r="T215" s="78">
        <v>0.05</v>
      </c>
      <c r="U215" s="78">
        <v>0.15</v>
      </c>
      <c r="V215" s="53"/>
      <c r="W215" s="83">
        <v>409.254</v>
      </c>
      <c r="X215" s="83">
        <v>5.656</v>
      </c>
      <c r="Y215" s="83">
        <v>31.673</v>
      </c>
      <c r="Z215" s="83">
        <v>0.208</v>
      </c>
      <c r="AA215" s="83">
        <v>24.95</v>
      </c>
      <c r="AB215" s="83">
        <v>0.191</v>
      </c>
      <c r="AC215" s="83">
        <v>1960.304</v>
      </c>
      <c r="AD215" s="83">
        <v>29.72</v>
      </c>
      <c r="AE215" s="83">
        <v>8.108</v>
      </c>
      <c r="AF215" s="83">
        <v>0.063</v>
      </c>
      <c r="AG215" s="84">
        <v>1738.101</v>
      </c>
      <c r="AH215" s="84">
        <v>46.827</v>
      </c>
      <c r="AI215" s="84">
        <v>160.492</v>
      </c>
      <c r="AJ215" s="84">
        <v>16.267</v>
      </c>
      <c r="AK215" s="84">
        <v>1565.027</v>
      </c>
      <c r="AL215" s="84">
        <v>58.087</v>
      </c>
      <c r="AM215" s="84">
        <v>450.448</v>
      </c>
      <c r="AN215" s="84">
        <v>82.573</v>
      </c>
      <c r="AO215" s="84">
        <v>2.595</v>
      </c>
      <c r="AP215" s="84">
        <v>0.263</v>
      </c>
      <c r="AQ215" s="84">
        <v>3.841</v>
      </c>
      <c r="AR215" s="53">
        <f>G215/'Table seawater composition'!C$7</f>
        <v>0</v>
      </c>
      <c r="AS215" s="53">
        <f>H215/'Table seawater composition'!C$6</f>
        <v>0</v>
      </c>
      <c r="AT215" s="53">
        <f>I215*1000/'Table seawater composition'!$C$4</f>
        <v>0.02447938745</v>
      </c>
      <c r="AU215" s="53">
        <f>J215/'Table seawater composition'!C$10</f>
        <v>117.7561572</v>
      </c>
      <c r="AV215" s="53">
        <f>K215*1000/'Table seawater composition'!$C$3</f>
        <v>0.7352896253</v>
      </c>
      <c r="AW215" s="53">
        <f>L215/'Table seawater composition'!C$8</f>
        <v>0</v>
      </c>
      <c r="AX215" s="53">
        <f>M215/'Table seawater composition'!$C$5</f>
        <v>4.607974806</v>
      </c>
      <c r="AY215" s="53">
        <f>N215/('Table seawater composition'!C$9*1000)</f>
        <v>0</v>
      </c>
      <c r="AZ215" s="48"/>
      <c r="BA215" s="48"/>
      <c r="BB215" s="48"/>
      <c r="BC215" s="48"/>
      <c r="BD215" s="48"/>
      <c r="BE215" s="48"/>
      <c r="BF215" s="48"/>
      <c r="BG215" s="48"/>
    </row>
    <row r="216" ht="15.75" customHeight="1">
      <c r="A216" s="53" t="s">
        <v>300</v>
      </c>
      <c r="B216" s="53" t="s">
        <v>179</v>
      </c>
      <c r="C216" s="82">
        <v>4.3</v>
      </c>
      <c r="D216" s="72" t="s">
        <v>291</v>
      </c>
      <c r="E216" s="54">
        <v>400.0</v>
      </c>
      <c r="F216" s="53" t="s">
        <v>96</v>
      </c>
      <c r="G216" s="56">
        <v>35.2555715</v>
      </c>
      <c r="H216" s="56">
        <v>502.089156</v>
      </c>
      <c r="I216" s="56"/>
      <c r="J216" s="56">
        <v>5.50156255</v>
      </c>
      <c r="K216" s="56">
        <v>6.45403383</v>
      </c>
      <c r="L216" s="56">
        <v>0.93545941</v>
      </c>
      <c r="M216" s="57">
        <v>37.7449085</v>
      </c>
      <c r="N216" s="85"/>
      <c r="O216" s="85"/>
      <c r="P216" s="54"/>
      <c r="Q216" s="54"/>
      <c r="R216" s="54"/>
      <c r="S216" s="54"/>
      <c r="T216" s="54"/>
      <c r="U216" s="54"/>
      <c r="V216" s="54">
        <v>714.069496</v>
      </c>
      <c r="W216" s="83">
        <v>409.254</v>
      </c>
      <c r="X216" s="83">
        <v>5.656</v>
      </c>
      <c r="Y216" s="83">
        <v>31.673</v>
      </c>
      <c r="Z216" s="83">
        <v>0.208</v>
      </c>
      <c r="AA216" s="83">
        <v>24.95</v>
      </c>
      <c r="AB216" s="83">
        <v>0.191</v>
      </c>
      <c r="AC216" s="83">
        <v>1960.304</v>
      </c>
      <c r="AD216" s="83">
        <v>29.72</v>
      </c>
      <c r="AE216" s="83">
        <v>8.108</v>
      </c>
      <c r="AF216" s="83">
        <v>0.063</v>
      </c>
      <c r="AG216" s="84">
        <v>1738.101</v>
      </c>
      <c r="AH216" s="84">
        <v>46.827</v>
      </c>
      <c r="AI216" s="84">
        <v>160.492</v>
      </c>
      <c r="AJ216" s="84">
        <v>16.267</v>
      </c>
      <c r="AK216" s="84">
        <v>1565.027</v>
      </c>
      <c r="AL216" s="84">
        <v>58.087</v>
      </c>
      <c r="AM216" s="84">
        <v>450.448</v>
      </c>
      <c r="AN216" s="84">
        <v>82.573</v>
      </c>
      <c r="AO216" s="84">
        <v>2.595</v>
      </c>
      <c r="AP216" s="84">
        <v>0.263</v>
      </c>
      <c r="AQ216" s="84">
        <v>3.841</v>
      </c>
      <c r="AR216" s="53">
        <f>G216/'Table seawater composition'!C$7</f>
        <v>0.01397971889</v>
      </c>
      <c r="AS216" s="53">
        <f>H216/'Table seawater composition'!C$6</f>
        <v>0.01239532604</v>
      </c>
      <c r="AT216" s="53">
        <f>I216*1000/'Table seawater composition'!$C$4</f>
        <v>0</v>
      </c>
      <c r="AU216" s="53">
        <f>J216/'Table seawater composition'!C$10</f>
        <v>10.46315692</v>
      </c>
      <c r="AV216" s="53">
        <f>K216*1000/'Table seawater composition'!$C$3</f>
        <v>0.7447519936</v>
      </c>
      <c r="AW216" s="53">
        <f>L216/'Table seawater composition'!C$8</f>
        <v>15.49543249</v>
      </c>
      <c r="AX216" s="53">
        <f>M216/'Table seawater composition'!$C$5</f>
        <v>3.556332205</v>
      </c>
      <c r="AY216" s="53">
        <f>N216/('Table seawater composition'!C$9*1000)</f>
        <v>0</v>
      </c>
      <c r="AZ216" s="48"/>
      <c r="BA216" s="48"/>
      <c r="BB216" s="48"/>
      <c r="BC216" s="48"/>
      <c r="BD216" s="48"/>
      <c r="BE216" s="48"/>
      <c r="BF216" s="48"/>
      <c r="BG216" s="48"/>
    </row>
    <row r="217" ht="15.75" customHeight="1">
      <c r="A217" s="53" t="s">
        <v>300</v>
      </c>
      <c r="B217" s="53" t="s">
        <v>179</v>
      </c>
      <c r="C217" s="82">
        <v>4.3</v>
      </c>
      <c r="D217" s="72" t="s">
        <v>291</v>
      </c>
      <c r="E217" s="54">
        <v>400.0</v>
      </c>
      <c r="F217" s="53" t="s">
        <v>65</v>
      </c>
      <c r="G217" s="56"/>
      <c r="H217" s="56"/>
      <c r="I217" s="56">
        <v>126.962455</v>
      </c>
      <c r="J217" s="56">
        <v>5.72759047</v>
      </c>
      <c r="K217" s="56">
        <v>7.02939146</v>
      </c>
      <c r="L217" s="56"/>
      <c r="M217" s="57">
        <v>32.9018199</v>
      </c>
      <c r="N217" s="85"/>
      <c r="O217" s="85"/>
      <c r="P217" s="53"/>
      <c r="Q217" s="53"/>
      <c r="R217" s="53"/>
      <c r="S217" s="53"/>
      <c r="T217" s="53"/>
      <c r="U217" s="53"/>
      <c r="V217" s="53"/>
      <c r="W217" s="83">
        <v>409.254</v>
      </c>
      <c r="X217" s="83">
        <v>5.656</v>
      </c>
      <c r="Y217" s="83">
        <v>31.673</v>
      </c>
      <c r="Z217" s="83">
        <v>0.208</v>
      </c>
      <c r="AA217" s="83">
        <v>24.95</v>
      </c>
      <c r="AB217" s="83">
        <v>0.191</v>
      </c>
      <c r="AC217" s="83">
        <v>1960.304</v>
      </c>
      <c r="AD217" s="83">
        <v>29.72</v>
      </c>
      <c r="AE217" s="83">
        <v>8.108</v>
      </c>
      <c r="AF217" s="83">
        <v>0.063</v>
      </c>
      <c r="AG217" s="84">
        <v>1738.101</v>
      </c>
      <c r="AH217" s="84">
        <v>46.827</v>
      </c>
      <c r="AI217" s="84">
        <v>160.492</v>
      </c>
      <c r="AJ217" s="84">
        <v>16.267</v>
      </c>
      <c r="AK217" s="84">
        <v>1565.027</v>
      </c>
      <c r="AL217" s="84">
        <v>58.087</v>
      </c>
      <c r="AM217" s="84">
        <v>450.448</v>
      </c>
      <c r="AN217" s="84">
        <v>82.573</v>
      </c>
      <c r="AO217" s="84">
        <v>2.595</v>
      </c>
      <c r="AP217" s="84">
        <v>0.263</v>
      </c>
      <c r="AQ217" s="84">
        <v>3.841</v>
      </c>
      <c r="AR217" s="53">
        <f>G217/'Table seawater composition'!C$7</f>
        <v>0</v>
      </c>
      <c r="AS217" s="53">
        <f>H217/'Table seawater composition'!C$6</f>
        <v>0</v>
      </c>
      <c r="AT217" s="53">
        <f>I217*1000/'Table seawater composition'!$C$4</f>
        <v>0.02474201922</v>
      </c>
      <c r="AU217" s="53">
        <f>J217/'Table seawater composition'!C$10</f>
        <v>10.89302854</v>
      </c>
      <c r="AV217" s="53">
        <f>K217*1000/'Table seawater composition'!$C$3</f>
        <v>0.8111443853</v>
      </c>
      <c r="AW217" s="53">
        <f>L217/'Table seawater composition'!C$8</f>
        <v>0</v>
      </c>
      <c r="AX217" s="53">
        <f>M217/'Table seawater composition'!$C$5</f>
        <v>3.100015508</v>
      </c>
      <c r="AY217" s="53">
        <f>N217/('Table seawater composition'!C$9*1000)</f>
        <v>0</v>
      </c>
      <c r="AZ217" s="48"/>
      <c r="BA217" s="48"/>
      <c r="BB217" s="48"/>
      <c r="BC217" s="48"/>
      <c r="BD217" s="48"/>
      <c r="BE217" s="48"/>
      <c r="BF217" s="48"/>
      <c r="BG217" s="48"/>
    </row>
    <row r="218" ht="15.75" customHeight="1">
      <c r="A218" s="59" t="s">
        <v>300</v>
      </c>
      <c r="B218" s="59" t="s">
        <v>180</v>
      </c>
      <c r="C218" s="86">
        <v>12.1</v>
      </c>
      <c r="D218" s="72" t="s">
        <v>291</v>
      </c>
      <c r="E218" s="60">
        <v>600.0</v>
      </c>
      <c r="F218" s="59" t="s">
        <v>96</v>
      </c>
      <c r="G218" s="62">
        <v>43.6387908</v>
      </c>
      <c r="H218" s="62">
        <v>517.289018</v>
      </c>
      <c r="I218" s="62"/>
      <c r="J218" s="62">
        <v>4.60048752</v>
      </c>
      <c r="K218" s="62">
        <v>5.54504799</v>
      </c>
      <c r="L218" s="62">
        <v>0.23256922</v>
      </c>
      <c r="M218" s="63">
        <v>228.02425</v>
      </c>
      <c r="N218" s="85"/>
      <c r="O218" s="85"/>
      <c r="P218" s="78">
        <v>17.52</v>
      </c>
      <c r="Q218" s="60"/>
      <c r="R218" s="78">
        <v>8.02</v>
      </c>
      <c r="S218" s="78">
        <v>0.1</v>
      </c>
      <c r="T218" s="78">
        <v>-0.01</v>
      </c>
      <c r="U218" s="78">
        <v>0.13</v>
      </c>
      <c r="V218" s="60">
        <v>550.436215</v>
      </c>
      <c r="W218" s="87">
        <v>605.668</v>
      </c>
      <c r="X218" s="87">
        <v>7.259</v>
      </c>
      <c r="Y218" s="87">
        <v>31.629</v>
      </c>
      <c r="Z218" s="87">
        <v>0.353</v>
      </c>
      <c r="AA218" s="87">
        <v>24.85</v>
      </c>
      <c r="AB218" s="87">
        <v>0.129</v>
      </c>
      <c r="AC218" s="87">
        <v>2012.305</v>
      </c>
      <c r="AD218" s="87">
        <v>36.718</v>
      </c>
      <c r="AE218" s="87">
        <v>8.026</v>
      </c>
      <c r="AF218" s="87">
        <v>0.038</v>
      </c>
      <c r="AG218" s="88">
        <v>1824.372</v>
      </c>
      <c r="AH218" s="88">
        <v>31.62</v>
      </c>
      <c r="AI218" s="88">
        <v>140.965</v>
      </c>
      <c r="AJ218" s="88">
        <v>10.597</v>
      </c>
      <c r="AK218" s="88">
        <v>1667.345</v>
      </c>
      <c r="AL218" s="88">
        <v>30.366</v>
      </c>
      <c r="AM218" s="88">
        <v>573.11</v>
      </c>
      <c r="AN218" s="88">
        <v>52.028</v>
      </c>
      <c r="AO218" s="88">
        <v>2.279</v>
      </c>
      <c r="AP218" s="88">
        <v>0.175</v>
      </c>
      <c r="AQ218" s="88">
        <v>3.373</v>
      </c>
      <c r="AR218" s="53">
        <f>G218/'Table seawater composition'!C$7</f>
        <v>0.01730387573</v>
      </c>
      <c r="AS218" s="53">
        <f>H218/'Table seawater composition'!C$6</f>
        <v>0.01277057263</v>
      </c>
      <c r="AT218" s="53">
        <f>I218*1000/'Table seawater composition'!$C$4</f>
        <v>0</v>
      </c>
      <c r="AU218" s="53">
        <f>J218/'Table seawater composition'!C$10</f>
        <v>8.749445709</v>
      </c>
      <c r="AV218" s="53">
        <f>K218*1000/'Table seawater composition'!$C$3</f>
        <v>0.6398611557</v>
      </c>
      <c r="AW218" s="53">
        <f>L218/'Table seawater composition'!C$8</f>
        <v>3.852396596</v>
      </c>
      <c r="AX218" s="53">
        <f>M218/'Table seawater composition'!$C$5</f>
        <v>21.48448667</v>
      </c>
      <c r="AY218" s="53">
        <f>N218/('Table seawater composition'!C$9*1000)</f>
        <v>0</v>
      </c>
      <c r="AZ218" s="48"/>
      <c r="BA218" s="48"/>
      <c r="BB218" s="48"/>
      <c r="BC218" s="48"/>
      <c r="BD218" s="48"/>
      <c r="BE218" s="48"/>
      <c r="BF218" s="48"/>
      <c r="BG218" s="48"/>
    </row>
    <row r="219" ht="15.75" customHeight="1">
      <c r="A219" s="59" t="s">
        <v>300</v>
      </c>
      <c r="B219" s="59" t="s">
        <v>180</v>
      </c>
      <c r="C219" s="86">
        <v>12.1</v>
      </c>
      <c r="D219" s="72" t="s">
        <v>291</v>
      </c>
      <c r="E219" s="60">
        <v>600.0</v>
      </c>
      <c r="F219" s="59" t="s">
        <v>65</v>
      </c>
      <c r="G219" s="62"/>
      <c r="H219" s="62"/>
      <c r="I219" s="62">
        <v>165.370417</v>
      </c>
      <c r="J219" s="62">
        <v>5.56712787</v>
      </c>
      <c r="K219" s="62">
        <v>5.96192661</v>
      </c>
      <c r="L219" s="62"/>
      <c r="M219" s="63">
        <v>193.894585</v>
      </c>
      <c r="N219" s="85"/>
      <c r="O219" s="85"/>
      <c r="P219" s="78">
        <v>17.52</v>
      </c>
      <c r="Q219" s="59"/>
      <c r="R219" s="78">
        <v>8.02</v>
      </c>
      <c r="S219" s="78">
        <v>0.1</v>
      </c>
      <c r="T219" s="78">
        <v>-0.01</v>
      </c>
      <c r="U219" s="78">
        <v>0.13</v>
      </c>
      <c r="V219" s="59"/>
      <c r="W219" s="87">
        <v>605.668</v>
      </c>
      <c r="X219" s="87">
        <v>7.259</v>
      </c>
      <c r="Y219" s="87">
        <v>31.629</v>
      </c>
      <c r="Z219" s="87">
        <v>0.353</v>
      </c>
      <c r="AA219" s="87">
        <v>24.85</v>
      </c>
      <c r="AB219" s="87">
        <v>0.129</v>
      </c>
      <c r="AC219" s="87">
        <v>2012.305</v>
      </c>
      <c r="AD219" s="87">
        <v>36.718</v>
      </c>
      <c r="AE219" s="87">
        <v>8.026</v>
      </c>
      <c r="AF219" s="87">
        <v>0.038</v>
      </c>
      <c r="AG219" s="88">
        <v>1824.372</v>
      </c>
      <c r="AH219" s="88">
        <v>31.62</v>
      </c>
      <c r="AI219" s="88">
        <v>140.965</v>
      </c>
      <c r="AJ219" s="88">
        <v>10.597</v>
      </c>
      <c r="AK219" s="88">
        <v>1667.345</v>
      </c>
      <c r="AL219" s="88">
        <v>30.366</v>
      </c>
      <c r="AM219" s="88">
        <v>573.11</v>
      </c>
      <c r="AN219" s="88">
        <v>52.028</v>
      </c>
      <c r="AO219" s="88">
        <v>2.279</v>
      </c>
      <c r="AP219" s="88">
        <v>0.175</v>
      </c>
      <c r="AQ219" s="88">
        <v>3.373</v>
      </c>
      <c r="AR219" s="53">
        <f>G219/'Table seawater composition'!C$7</f>
        <v>0</v>
      </c>
      <c r="AS219" s="53">
        <f>H219/'Table seawater composition'!C$6</f>
        <v>0</v>
      </c>
      <c r="AT219" s="53">
        <f>I219*1000/'Table seawater composition'!$C$4</f>
        <v>0.03222683458</v>
      </c>
      <c r="AU219" s="53">
        <f>J219/'Table seawater composition'!C$10</f>
        <v>10.58785245</v>
      </c>
      <c r="AV219" s="53">
        <f>K219*1000/'Table seawater composition'!$C$3</f>
        <v>0.687966138</v>
      </c>
      <c r="AW219" s="53">
        <f>L219/'Table seawater composition'!C$8</f>
        <v>0</v>
      </c>
      <c r="AX219" s="53">
        <f>M219/'Table seawater composition'!$C$5</f>
        <v>18.26878338</v>
      </c>
      <c r="AY219" s="53">
        <f>N219/('Table seawater composition'!C$9*1000)</f>
        <v>0</v>
      </c>
      <c r="AZ219" s="48"/>
      <c r="BA219" s="48"/>
      <c r="BB219" s="48"/>
      <c r="BC219" s="48"/>
      <c r="BD219" s="48"/>
      <c r="BE219" s="48"/>
      <c r="BF219" s="48"/>
      <c r="BG219" s="48"/>
    </row>
    <row r="220" ht="15.75" customHeight="1">
      <c r="A220" s="59" t="s">
        <v>300</v>
      </c>
      <c r="B220" s="59" t="s">
        <v>181</v>
      </c>
      <c r="C220" s="61"/>
      <c r="D220" s="72" t="s">
        <v>291</v>
      </c>
      <c r="E220" s="60">
        <v>600.0</v>
      </c>
      <c r="F220" s="59" t="s">
        <v>96</v>
      </c>
      <c r="G220" s="62">
        <v>65.7453343</v>
      </c>
      <c r="H220" s="62">
        <v>559.191821</v>
      </c>
      <c r="I220" s="62"/>
      <c r="J220" s="62">
        <v>6.872237</v>
      </c>
      <c r="K220" s="62">
        <v>4.47665477</v>
      </c>
      <c r="L220" s="62">
        <v>0.14182816</v>
      </c>
      <c r="M220" s="63">
        <v>122.795374</v>
      </c>
      <c r="N220" s="85"/>
      <c r="O220" s="85"/>
      <c r="P220" s="78">
        <v>18.59</v>
      </c>
      <c r="Q220" s="60"/>
      <c r="R220" s="78">
        <v>8.12</v>
      </c>
      <c r="S220" s="78">
        <v>0.09</v>
      </c>
      <c r="T220" s="78">
        <v>0.09</v>
      </c>
      <c r="U220" s="78">
        <v>0.12</v>
      </c>
      <c r="V220" s="60">
        <v>376.606732</v>
      </c>
      <c r="W220" s="87">
        <v>605.668</v>
      </c>
      <c r="X220" s="87">
        <v>7.259</v>
      </c>
      <c r="Y220" s="87">
        <v>31.629</v>
      </c>
      <c r="Z220" s="87">
        <v>0.353</v>
      </c>
      <c r="AA220" s="87">
        <v>24.85</v>
      </c>
      <c r="AB220" s="87">
        <v>0.129</v>
      </c>
      <c r="AC220" s="87">
        <v>2012.305</v>
      </c>
      <c r="AD220" s="87">
        <v>36.718</v>
      </c>
      <c r="AE220" s="87">
        <v>8.026</v>
      </c>
      <c r="AF220" s="87">
        <v>0.038</v>
      </c>
      <c r="AG220" s="88">
        <v>1824.372</v>
      </c>
      <c r="AH220" s="88">
        <v>31.62</v>
      </c>
      <c r="AI220" s="88">
        <v>140.965</v>
      </c>
      <c r="AJ220" s="88">
        <v>10.597</v>
      </c>
      <c r="AK220" s="88">
        <v>1667.345</v>
      </c>
      <c r="AL220" s="88">
        <v>30.366</v>
      </c>
      <c r="AM220" s="88">
        <v>573.11</v>
      </c>
      <c r="AN220" s="88">
        <v>52.028</v>
      </c>
      <c r="AO220" s="88">
        <v>2.279</v>
      </c>
      <c r="AP220" s="88">
        <v>0.175</v>
      </c>
      <c r="AQ220" s="88">
        <v>3.373</v>
      </c>
      <c r="AR220" s="53">
        <f>G220/'Table seawater composition'!C$7</f>
        <v>0.02606967503</v>
      </c>
      <c r="AS220" s="53">
        <f>H220/'Table seawater composition'!C$6</f>
        <v>0.01380504808</v>
      </c>
      <c r="AT220" s="53">
        <f>I220*1000/'Table seawater composition'!$C$4</f>
        <v>0</v>
      </c>
      <c r="AU220" s="53">
        <f>J220/'Table seawater composition'!C$10</f>
        <v>13.06997666</v>
      </c>
      <c r="AV220" s="53">
        <f>K220*1000/'Table seawater composition'!$C$3</f>
        <v>0.5165757808</v>
      </c>
      <c r="AW220" s="53">
        <f>L220/'Table seawater composition'!C$8</f>
        <v>2.349314844</v>
      </c>
      <c r="AX220" s="53">
        <f>M220/'Table seawater composition'!$C$5</f>
        <v>11.56980267</v>
      </c>
      <c r="AY220" s="53">
        <f>N220/('Table seawater composition'!C$9*1000)</f>
        <v>0</v>
      </c>
      <c r="AZ220" s="48"/>
      <c r="BA220" s="48"/>
      <c r="BB220" s="48"/>
      <c r="BC220" s="48"/>
      <c r="BD220" s="48"/>
      <c r="BE220" s="48"/>
      <c r="BF220" s="48"/>
      <c r="BG220" s="48"/>
    </row>
    <row r="221" ht="15.75" customHeight="1">
      <c r="A221" s="59" t="s">
        <v>300</v>
      </c>
      <c r="B221" s="59" t="s">
        <v>181</v>
      </c>
      <c r="C221" s="61"/>
      <c r="D221" s="72" t="s">
        <v>291</v>
      </c>
      <c r="E221" s="60">
        <v>600.0</v>
      </c>
      <c r="F221" s="59" t="s">
        <v>65</v>
      </c>
      <c r="G221" s="62"/>
      <c r="H221" s="62"/>
      <c r="I221" s="62">
        <v>182.468243</v>
      </c>
      <c r="J221" s="62">
        <v>6.79724033</v>
      </c>
      <c r="K221" s="62">
        <v>4.83714727</v>
      </c>
      <c r="L221" s="62"/>
      <c r="M221" s="63">
        <v>121.351473</v>
      </c>
      <c r="N221" s="85"/>
      <c r="O221" s="85"/>
      <c r="P221" s="78">
        <v>18.59</v>
      </c>
      <c r="Q221" s="59"/>
      <c r="R221" s="78">
        <v>8.12</v>
      </c>
      <c r="S221" s="78">
        <v>0.09</v>
      </c>
      <c r="T221" s="78">
        <v>0.09</v>
      </c>
      <c r="U221" s="78">
        <v>0.12</v>
      </c>
      <c r="V221" s="59"/>
      <c r="W221" s="87">
        <v>605.668</v>
      </c>
      <c r="X221" s="87">
        <v>7.259</v>
      </c>
      <c r="Y221" s="87">
        <v>31.629</v>
      </c>
      <c r="Z221" s="87">
        <v>0.353</v>
      </c>
      <c r="AA221" s="87">
        <v>24.85</v>
      </c>
      <c r="AB221" s="87">
        <v>0.129</v>
      </c>
      <c r="AC221" s="87">
        <v>2012.305</v>
      </c>
      <c r="AD221" s="87">
        <v>36.718</v>
      </c>
      <c r="AE221" s="87">
        <v>8.026</v>
      </c>
      <c r="AF221" s="87">
        <v>0.038</v>
      </c>
      <c r="AG221" s="88">
        <v>1824.372</v>
      </c>
      <c r="AH221" s="88">
        <v>31.62</v>
      </c>
      <c r="AI221" s="88">
        <v>140.965</v>
      </c>
      <c r="AJ221" s="88">
        <v>10.597</v>
      </c>
      <c r="AK221" s="88">
        <v>1667.345</v>
      </c>
      <c r="AL221" s="88">
        <v>30.366</v>
      </c>
      <c r="AM221" s="88">
        <v>573.11</v>
      </c>
      <c r="AN221" s="88">
        <v>52.028</v>
      </c>
      <c r="AO221" s="88">
        <v>2.279</v>
      </c>
      <c r="AP221" s="88">
        <v>0.175</v>
      </c>
      <c r="AQ221" s="88">
        <v>3.373</v>
      </c>
      <c r="AR221" s="53">
        <f>G221/'Table seawater composition'!C$7</f>
        <v>0</v>
      </c>
      <c r="AS221" s="53">
        <f>H221/'Table seawater composition'!C$6</f>
        <v>0</v>
      </c>
      <c r="AT221" s="53">
        <f>I221*1000/'Table seawater composition'!$C$4</f>
        <v>0.03555880181</v>
      </c>
      <c r="AU221" s="53">
        <f>J221/'Table seawater composition'!C$10</f>
        <v>12.92734411</v>
      </c>
      <c r="AV221" s="53">
        <f>K221*1000/'Table seawater composition'!$C$3</f>
        <v>0.558174185</v>
      </c>
      <c r="AW221" s="53">
        <f>L221/'Table seawater composition'!C$8</f>
        <v>0</v>
      </c>
      <c r="AX221" s="53">
        <f>M221/'Table seawater composition'!$C$5</f>
        <v>11.43375805</v>
      </c>
      <c r="AY221" s="53">
        <f>N221/('Table seawater composition'!C$9*1000)</f>
        <v>0</v>
      </c>
      <c r="AZ221" s="48"/>
      <c r="BA221" s="48"/>
      <c r="BB221" s="48"/>
      <c r="BC221" s="48"/>
      <c r="BD221" s="48"/>
      <c r="BE221" s="48"/>
      <c r="BF221" s="48"/>
      <c r="BG221" s="48"/>
    </row>
    <row r="222" ht="15.75" customHeight="1">
      <c r="A222" s="59" t="s">
        <v>300</v>
      </c>
      <c r="B222" s="59" t="s">
        <v>182</v>
      </c>
      <c r="C222" s="86">
        <v>5.8</v>
      </c>
      <c r="D222" s="72" t="s">
        <v>291</v>
      </c>
      <c r="E222" s="60">
        <v>600.0</v>
      </c>
      <c r="F222" s="59" t="s">
        <v>96</v>
      </c>
      <c r="G222" s="62">
        <v>50.3957299</v>
      </c>
      <c r="H222" s="62">
        <v>462.215386</v>
      </c>
      <c r="I222" s="62"/>
      <c r="J222" s="62">
        <v>4.3046643</v>
      </c>
      <c r="K222" s="62">
        <v>5.62711556</v>
      </c>
      <c r="L222" s="62">
        <v>0.04049421</v>
      </c>
      <c r="M222" s="63">
        <v>221.843698</v>
      </c>
      <c r="N222" s="85"/>
      <c r="O222" s="85"/>
      <c r="P222" s="78">
        <v>18.06</v>
      </c>
      <c r="Q222" s="78">
        <v>0.81</v>
      </c>
      <c r="R222" s="78">
        <v>8.07</v>
      </c>
      <c r="S222" s="78">
        <v>0.09</v>
      </c>
      <c r="T222" s="78">
        <v>0.04</v>
      </c>
      <c r="U222" s="78">
        <v>0.12</v>
      </c>
      <c r="V222" s="60">
        <v>556.207623</v>
      </c>
      <c r="W222" s="87">
        <v>605.668</v>
      </c>
      <c r="X222" s="87">
        <v>7.259</v>
      </c>
      <c r="Y222" s="87">
        <v>31.629</v>
      </c>
      <c r="Z222" s="87">
        <v>0.353</v>
      </c>
      <c r="AA222" s="87">
        <v>24.85</v>
      </c>
      <c r="AB222" s="87">
        <v>0.129</v>
      </c>
      <c r="AC222" s="87">
        <v>2012.305</v>
      </c>
      <c r="AD222" s="87">
        <v>36.718</v>
      </c>
      <c r="AE222" s="87">
        <v>8.026</v>
      </c>
      <c r="AF222" s="87">
        <v>0.038</v>
      </c>
      <c r="AG222" s="88">
        <v>1824.372</v>
      </c>
      <c r="AH222" s="88">
        <v>31.62</v>
      </c>
      <c r="AI222" s="88">
        <v>140.965</v>
      </c>
      <c r="AJ222" s="88">
        <v>10.597</v>
      </c>
      <c r="AK222" s="88">
        <v>1667.345</v>
      </c>
      <c r="AL222" s="88">
        <v>30.366</v>
      </c>
      <c r="AM222" s="88">
        <v>573.11</v>
      </c>
      <c r="AN222" s="88">
        <v>52.028</v>
      </c>
      <c r="AO222" s="88">
        <v>2.279</v>
      </c>
      <c r="AP222" s="88">
        <v>0.175</v>
      </c>
      <c r="AQ222" s="88">
        <v>3.373</v>
      </c>
      <c r="AR222" s="53">
        <f>G222/'Table seawater composition'!C$7</f>
        <v>0.01998317166</v>
      </c>
      <c r="AS222" s="53">
        <f>H222/'Table seawater composition'!C$6</f>
        <v>0.01141094234</v>
      </c>
      <c r="AT222" s="53">
        <f>I222*1000/'Table seawater composition'!$C$4</f>
        <v>0</v>
      </c>
      <c r="AU222" s="53">
        <f>J222/'Table seawater composition'!C$10</f>
        <v>8.186833771</v>
      </c>
      <c r="AV222" s="53">
        <f>K222*1000/'Table seawater composition'!$C$3</f>
        <v>0.6493312</v>
      </c>
      <c r="AW222" s="53">
        <f>L222/'Table seawater composition'!C$8</f>
        <v>0.6707669947</v>
      </c>
      <c r="AX222" s="53">
        <f>M222/'Table seawater composition'!$C$5</f>
        <v>20.90215393</v>
      </c>
      <c r="AY222" s="53">
        <f>N222/('Table seawater composition'!C$9*1000)</f>
        <v>0</v>
      </c>
      <c r="AZ222" s="48"/>
      <c r="BA222" s="48"/>
      <c r="BB222" s="48"/>
      <c r="BC222" s="48"/>
      <c r="BD222" s="48"/>
      <c r="BE222" s="48"/>
      <c r="BF222" s="48"/>
      <c r="BG222" s="48"/>
    </row>
    <row r="223" ht="15.75" customHeight="1">
      <c r="A223" s="59" t="s">
        <v>300</v>
      </c>
      <c r="B223" s="59" t="s">
        <v>182</v>
      </c>
      <c r="C223" s="86">
        <v>5.8</v>
      </c>
      <c r="D223" s="72" t="s">
        <v>291</v>
      </c>
      <c r="E223" s="60">
        <v>600.0</v>
      </c>
      <c r="F223" s="59" t="s">
        <v>65</v>
      </c>
      <c r="G223" s="62"/>
      <c r="H223" s="62"/>
      <c r="I223" s="62">
        <v>167.471592</v>
      </c>
      <c r="J223" s="62">
        <v>4.74106087</v>
      </c>
      <c r="K223" s="62">
        <v>6.18735559</v>
      </c>
      <c r="L223" s="62"/>
      <c r="M223" s="63">
        <v>197.660963</v>
      </c>
      <c r="N223" s="85"/>
      <c r="O223" s="85"/>
      <c r="P223" s="78">
        <v>18.06</v>
      </c>
      <c r="Q223" s="78">
        <v>0.81</v>
      </c>
      <c r="R223" s="78">
        <v>8.07</v>
      </c>
      <c r="S223" s="78">
        <v>0.09</v>
      </c>
      <c r="T223" s="78">
        <v>0.04</v>
      </c>
      <c r="U223" s="78">
        <v>0.12</v>
      </c>
      <c r="V223" s="59"/>
      <c r="W223" s="87">
        <v>605.668</v>
      </c>
      <c r="X223" s="87">
        <v>7.259</v>
      </c>
      <c r="Y223" s="87">
        <v>31.629</v>
      </c>
      <c r="Z223" s="87">
        <v>0.353</v>
      </c>
      <c r="AA223" s="87">
        <v>24.85</v>
      </c>
      <c r="AB223" s="87">
        <v>0.129</v>
      </c>
      <c r="AC223" s="87">
        <v>2012.305</v>
      </c>
      <c r="AD223" s="87">
        <v>36.718</v>
      </c>
      <c r="AE223" s="87">
        <v>8.026</v>
      </c>
      <c r="AF223" s="87">
        <v>0.038</v>
      </c>
      <c r="AG223" s="88">
        <v>1824.372</v>
      </c>
      <c r="AH223" s="88">
        <v>31.62</v>
      </c>
      <c r="AI223" s="88">
        <v>140.965</v>
      </c>
      <c r="AJ223" s="88">
        <v>10.597</v>
      </c>
      <c r="AK223" s="88">
        <v>1667.345</v>
      </c>
      <c r="AL223" s="88">
        <v>30.366</v>
      </c>
      <c r="AM223" s="88">
        <v>573.11</v>
      </c>
      <c r="AN223" s="88">
        <v>52.028</v>
      </c>
      <c r="AO223" s="88">
        <v>2.279</v>
      </c>
      <c r="AP223" s="88">
        <v>0.175</v>
      </c>
      <c r="AQ223" s="88">
        <v>3.373</v>
      </c>
      <c r="AR223" s="53">
        <f>G223/'Table seawater composition'!C$7</f>
        <v>0</v>
      </c>
      <c r="AS223" s="53">
        <f>H223/'Table seawater composition'!C$6</f>
        <v>0</v>
      </c>
      <c r="AT223" s="53">
        <f>I223*1000/'Table seawater composition'!$C$4</f>
        <v>0.03263630455</v>
      </c>
      <c r="AU223" s="53">
        <f>J223/'Table seawater composition'!C$10</f>
        <v>9.016795395</v>
      </c>
      <c r="AV223" s="53">
        <f>K223*1000/'Table seawater composition'!$C$3</f>
        <v>0.7139791226</v>
      </c>
      <c r="AW223" s="53">
        <f>L223/'Table seawater composition'!C$8</f>
        <v>0</v>
      </c>
      <c r="AX223" s="53">
        <f>M223/'Table seawater composition'!$C$5</f>
        <v>18.6236522</v>
      </c>
      <c r="AY223" s="53">
        <f>N223/('Table seawater composition'!C$9*1000)</f>
        <v>0</v>
      </c>
      <c r="AZ223" s="48"/>
      <c r="BA223" s="48"/>
      <c r="BB223" s="48"/>
      <c r="BC223" s="48"/>
      <c r="BD223" s="48"/>
      <c r="BE223" s="48"/>
      <c r="BF223" s="48"/>
      <c r="BG223" s="48"/>
    </row>
    <row r="224" ht="15.75" customHeight="1">
      <c r="A224" s="65" t="s">
        <v>300</v>
      </c>
      <c r="B224" s="65" t="s">
        <v>183</v>
      </c>
      <c r="C224" s="89">
        <v>-0.8</v>
      </c>
      <c r="D224" s="72" t="s">
        <v>291</v>
      </c>
      <c r="E224" s="66">
        <v>900.0</v>
      </c>
      <c r="F224" s="65" t="s">
        <v>96</v>
      </c>
      <c r="G224" s="68">
        <v>54.3189065</v>
      </c>
      <c r="H224" s="68">
        <v>399.991091</v>
      </c>
      <c r="I224" s="68"/>
      <c r="J224" s="68">
        <v>6.80790405</v>
      </c>
      <c r="K224" s="68">
        <v>4.32201985</v>
      </c>
      <c r="L224" s="68">
        <v>1.25333894</v>
      </c>
      <c r="M224" s="69">
        <v>17.3275595</v>
      </c>
      <c r="N224" s="85"/>
      <c r="O224" s="85"/>
      <c r="P224" s="78">
        <v>15.17</v>
      </c>
      <c r="Q224" s="78">
        <v>0.32</v>
      </c>
      <c r="R224" s="78">
        <v>7.73</v>
      </c>
      <c r="S224" s="78">
        <v>0.16</v>
      </c>
      <c r="T224" s="78">
        <v>-0.12</v>
      </c>
      <c r="U224" s="78">
        <v>0.19</v>
      </c>
      <c r="V224" s="66">
        <v>336.627011</v>
      </c>
      <c r="W224" s="90">
        <v>902.99</v>
      </c>
      <c r="X224" s="90">
        <v>11.736</v>
      </c>
      <c r="Y224" s="90">
        <v>31.73</v>
      </c>
      <c r="Z224" s="90">
        <v>0.426</v>
      </c>
      <c r="AA224" s="90">
        <v>24.9</v>
      </c>
      <c r="AB224" s="90">
        <v>0.141</v>
      </c>
      <c r="AC224" s="90">
        <v>2027.486</v>
      </c>
      <c r="AD224" s="90">
        <v>29.876</v>
      </c>
      <c r="AE224" s="90">
        <v>7.853</v>
      </c>
      <c r="AF224" s="90">
        <v>0.052</v>
      </c>
      <c r="AG224" s="91">
        <v>1906.889</v>
      </c>
      <c r="AH224" s="91">
        <v>29.703</v>
      </c>
      <c r="AI224" s="91">
        <v>101.501</v>
      </c>
      <c r="AJ224" s="91">
        <v>10.982</v>
      </c>
      <c r="AK224" s="91">
        <v>1779.781</v>
      </c>
      <c r="AL224" s="91">
        <v>31.685</v>
      </c>
      <c r="AM224" s="91">
        <v>915.164</v>
      </c>
      <c r="AN224" s="91">
        <v>110.398</v>
      </c>
      <c r="AO224" s="91">
        <v>1.641</v>
      </c>
      <c r="AP224" s="91">
        <v>0.183</v>
      </c>
      <c r="AQ224" s="91">
        <v>2.428</v>
      </c>
      <c r="AR224" s="53">
        <f>G224/'Table seawater composition'!C$7</f>
        <v>0.02153880964</v>
      </c>
      <c r="AS224" s="53">
        <f>H224/'Table seawater composition'!C$6</f>
        <v>0.009874780059</v>
      </c>
      <c r="AT224" s="53">
        <f>I224*1000/'Table seawater composition'!$C$4</f>
        <v>0</v>
      </c>
      <c r="AU224" s="53">
        <f>J224/'Table seawater composition'!C$10</f>
        <v>12.94762492</v>
      </c>
      <c r="AV224" s="53">
        <f>K224*1000/'Table seawater composition'!$C$3</f>
        <v>0.4987319535</v>
      </c>
      <c r="AW224" s="53">
        <f>L224/'Table seawater composition'!C$8</f>
        <v>20.76095309</v>
      </c>
      <c r="AX224" s="53">
        <f>M224/'Table seawater composition'!$C$5</f>
        <v>1.632605835</v>
      </c>
      <c r="AY224" s="53">
        <f>N224/('Table seawater composition'!C$9*1000)</f>
        <v>0</v>
      </c>
      <c r="AZ224" s="48"/>
      <c r="BA224" s="48"/>
      <c r="BB224" s="48"/>
      <c r="BC224" s="48"/>
      <c r="BD224" s="48"/>
      <c r="BE224" s="48"/>
      <c r="BF224" s="48"/>
      <c r="BG224" s="48"/>
    </row>
    <row r="225" ht="15.75" customHeight="1">
      <c r="A225" s="65" t="s">
        <v>300</v>
      </c>
      <c r="B225" s="65" t="s">
        <v>183</v>
      </c>
      <c r="C225" s="89">
        <v>-0.8</v>
      </c>
      <c r="D225" s="72" t="s">
        <v>291</v>
      </c>
      <c r="E225" s="66">
        <v>900.0</v>
      </c>
      <c r="F225" s="65" t="s">
        <v>65</v>
      </c>
      <c r="G225" s="68"/>
      <c r="H225" s="68"/>
      <c r="I225" s="68">
        <v>180.436271</v>
      </c>
      <c r="J225" s="68">
        <v>11.1073791</v>
      </c>
      <c r="K225" s="68">
        <v>4.56187516</v>
      </c>
      <c r="L225" s="68"/>
      <c r="M225" s="69">
        <v>15.4126181</v>
      </c>
      <c r="N225" s="85"/>
      <c r="O225" s="85"/>
      <c r="P225" s="78">
        <v>15.17</v>
      </c>
      <c r="Q225" s="78">
        <v>0.32</v>
      </c>
      <c r="R225" s="78">
        <v>7.73</v>
      </c>
      <c r="S225" s="78">
        <v>0.16</v>
      </c>
      <c r="T225" s="78">
        <v>-0.12</v>
      </c>
      <c r="U225" s="78">
        <v>0.19</v>
      </c>
      <c r="V225" s="65"/>
      <c r="W225" s="90">
        <v>902.99</v>
      </c>
      <c r="X225" s="90">
        <v>11.736</v>
      </c>
      <c r="Y225" s="90">
        <v>31.73</v>
      </c>
      <c r="Z225" s="90">
        <v>0.426</v>
      </c>
      <c r="AA225" s="90">
        <v>24.9</v>
      </c>
      <c r="AB225" s="90">
        <v>0.141</v>
      </c>
      <c r="AC225" s="90">
        <v>2027.486</v>
      </c>
      <c r="AD225" s="90">
        <v>29.876</v>
      </c>
      <c r="AE225" s="90">
        <v>7.853</v>
      </c>
      <c r="AF225" s="90">
        <v>0.052</v>
      </c>
      <c r="AG225" s="91">
        <v>1906.889</v>
      </c>
      <c r="AH225" s="91">
        <v>29.703</v>
      </c>
      <c r="AI225" s="91">
        <v>101.501</v>
      </c>
      <c r="AJ225" s="91">
        <v>10.982</v>
      </c>
      <c r="AK225" s="91">
        <v>1779.781</v>
      </c>
      <c r="AL225" s="91">
        <v>31.685</v>
      </c>
      <c r="AM225" s="91">
        <v>915.164</v>
      </c>
      <c r="AN225" s="91">
        <v>110.398</v>
      </c>
      <c r="AO225" s="91">
        <v>1.641</v>
      </c>
      <c r="AP225" s="91">
        <v>0.183</v>
      </c>
      <c r="AQ225" s="91">
        <v>2.428</v>
      </c>
      <c r="AR225" s="53">
        <f>G225/'Table seawater composition'!C$7</f>
        <v>0</v>
      </c>
      <c r="AS225" s="53">
        <f>H225/'Table seawater composition'!C$6</f>
        <v>0</v>
      </c>
      <c r="AT225" s="53">
        <f>I225*1000/'Table seawater composition'!$C$4</f>
        <v>0.0351628179</v>
      </c>
      <c r="AU225" s="53">
        <f>J225/'Table seawater composition'!C$10</f>
        <v>21.12458951</v>
      </c>
      <c r="AV225" s="53">
        <f>K225*1000/'Table seawater composition'!$C$3</f>
        <v>0.5264096392</v>
      </c>
      <c r="AW225" s="53">
        <f>L225/'Table seawater composition'!C$8</f>
        <v>0</v>
      </c>
      <c r="AX225" s="53">
        <f>M225/'Table seawater composition'!$C$5</f>
        <v>1.452179705</v>
      </c>
      <c r="AY225" s="53">
        <f>N225/('Table seawater composition'!C$9*1000)</f>
        <v>0</v>
      </c>
      <c r="AZ225" s="48"/>
      <c r="BA225" s="48"/>
      <c r="BB225" s="48"/>
      <c r="BC225" s="48"/>
      <c r="BD225" s="48"/>
      <c r="BE225" s="48"/>
      <c r="BF225" s="48"/>
      <c r="BG225" s="48"/>
    </row>
    <row r="226" ht="15.75" customHeight="1">
      <c r="A226" s="65" t="s">
        <v>300</v>
      </c>
      <c r="B226" s="65" t="s">
        <v>184</v>
      </c>
      <c r="C226" s="89">
        <v>4.9</v>
      </c>
      <c r="D226" s="72" t="s">
        <v>291</v>
      </c>
      <c r="E226" s="66">
        <v>900.0</v>
      </c>
      <c r="F226" s="65" t="s">
        <v>96</v>
      </c>
      <c r="G226" s="68">
        <v>50.6544638</v>
      </c>
      <c r="H226" s="68">
        <v>449.506157</v>
      </c>
      <c r="I226" s="68"/>
      <c r="J226" s="68">
        <v>12.053344</v>
      </c>
      <c r="K226" s="68">
        <v>5.36948803</v>
      </c>
      <c r="L226" s="68">
        <v>18.6545892</v>
      </c>
      <c r="M226" s="69">
        <v>8.43036062</v>
      </c>
      <c r="N226" s="85"/>
      <c r="O226" s="85"/>
      <c r="P226" s="78">
        <v>16.5</v>
      </c>
      <c r="Q226" s="78">
        <v>0.69</v>
      </c>
      <c r="R226" s="78">
        <v>7.91</v>
      </c>
      <c r="S226" s="78">
        <v>0.12</v>
      </c>
      <c r="T226" s="78">
        <v>0.06</v>
      </c>
      <c r="U226" s="78">
        <v>0.16</v>
      </c>
      <c r="V226" s="66">
        <v>567.585656</v>
      </c>
      <c r="W226" s="90">
        <v>902.99</v>
      </c>
      <c r="X226" s="90">
        <v>11.736</v>
      </c>
      <c r="Y226" s="90">
        <v>31.73</v>
      </c>
      <c r="Z226" s="90">
        <v>0.426</v>
      </c>
      <c r="AA226" s="90">
        <v>24.9</v>
      </c>
      <c r="AB226" s="90">
        <v>0.141</v>
      </c>
      <c r="AC226" s="90">
        <v>2027.486</v>
      </c>
      <c r="AD226" s="90">
        <v>29.876</v>
      </c>
      <c r="AE226" s="90">
        <v>7.853</v>
      </c>
      <c r="AF226" s="90">
        <v>0.052</v>
      </c>
      <c r="AG226" s="91">
        <v>1906.889</v>
      </c>
      <c r="AH226" s="91">
        <v>29.703</v>
      </c>
      <c r="AI226" s="91">
        <v>101.501</v>
      </c>
      <c r="AJ226" s="91">
        <v>10.982</v>
      </c>
      <c r="AK226" s="91">
        <v>1779.781</v>
      </c>
      <c r="AL226" s="91">
        <v>31.685</v>
      </c>
      <c r="AM226" s="91">
        <v>915.164</v>
      </c>
      <c r="AN226" s="91">
        <v>110.398</v>
      </c>
      <c r="AO226" s="91">
        <v>1.641</v>
      </c>
      <c r="AP226" s="91">
        <v>0.183</v>
      </c>
      <c r="AQ226" s="91">
        <v>2.428</v>
      </c>
      <c r="AR226" s="53">
        <f>G226/'Table seawater composition'!C$7</f>
        <v>0.02008576615</v>
      </c>
      <c r="AS226" s="53">
        <f>H226/'Table seawater composition'!C$6</f>
        <v>0.01109718325</v>
      </c>
      <c r="AT226" s="53">
        <f>I226*1000/'Table seawater composition'!$C$4</f>
        <v>0</v>
      </c>
      <c r="AU226" s="53">
        <f>J226/'Table seawater composition'!C$10</f>
        <v>22.92367461</v>
      </c>
      <c r="AV226" s="53">
        <f>K226*1000/'Table seawater composition'!$C$3</f>
        <v>0.6196027199</v>
      </c>
      <c r="AW226" s="53">
        <f>L226/'Table seawater composition'!C$8</f>
        <v>309.0042437</v>
      </c>
      <c r="AX226" s="53">
        <f>M226/'Table seawater composition'!$C$5</f>
        <v>0.7943101245</v>
      </c>
      <c r="AY226" s="53">
        <f>N226/('Table seawater composition'!C$9*1000)</f>
        <v>0</v>
      </c>
      <c r="AZ226" s="48"/>
      <c r="BA226" s="48"/>
      <c r="BB226" s="48"/>
      <c r="BC226" s="48"/>
      <c r="BD226" s="48"/>
      <c r="BE226" s="48"/>
      <c r="BF226" s="48"/>
      <c r="BG226" s="48"/>
    </row>
    <row r="227" ht="15.75" customHeight="1">
      <c r="A227" s="65" t="s">
        <v>300</v>
      </c>
      <c r="B227" s="65" t="s">
        <v>184</v>
      </c>
      <c r="C227" s="89">
        <v>4.9</v>
      </c>
      <c r="D227" s="72" t="s">
        <v>291</v>
      </c>
      <c r="E227" s="66">
        <v>900.0</v>
      </c>
      <c r="F227" s="65" t="s">
        <v>65</v>
      </c>
      <c r="G227" s="68"/>
      <c r="H227" s="68"/>
      <c r="I227" s="68">
        <v>172.588892</v>
      </c>
      <c r="J227" s="68">
        <v>14.874186</v>
      </c>
      <c r="K227" s="68">
        <v>5.84651737</v>
      </c>
      <c r="L227" s="68"/>
      <c r="M227" s="69">
        <v>9.22987716</v>
      </c>
      <c r="N227" s="85"/>
      <c r="O227" s="85"/>
      <c r="P227" s="78">
        <v>16.5</v>
      </c>
      <c r="Q227" s="78">
        <v>0.69</v>
      </c>
      <c r="R227" s="78">
        <v>7.91</v>
      </c>
      <c r="S227" s="78">
        <v>0.12</v>
      </c>
      <c r="T227" s="78">
        <v>0.06</v>
      </c>
      <c r="U227" s="78">
        <v>0.16</v>
      </c>
      <c r="V227" s="65"/>
      <c r="W227" s="90">
        <v>902.99</v>
      </c>
      <c r="X227" s="90">
        <v>11.736</v>
      </c>
      <c r="Y227" s="90">
        <v>31.73</v>
      </c>
      <c r="Z227" s="90">
        <v>0.426</v>
      </c>
      <c r="AA227" s="90">
        <v>24.9</v>
      </c>
      <c r="AB227" s="90">
        <v>0.141</v>
      </c>
      <c r="AC227" s="90">
        <v>2027.486</v>
      </c>
      <c r="AD227" s="90">
        <v>29.876</v>
      </c>
      <c r="AE227" s="90">
        <v>7.853</v>
      </c>
      <c r="AF227" s="90">
        <v>0.052</v>
      </c>
      <c r="AG227" s="91">
        <v>1906.889</v>
      </c>
      <c r="AH227" s="91">
        <v>29.703</v>
      </c>
      <c r="AI227" s="91">
        <v>101.501</v>
      </c>
      <c r="AJ227" s="91">
        <v>10.982</v>
      </c>
      <c r="AK227" s="91">
        <v>1779.781</v>
      </c>
      <c r="AL227" s="91">
        <v>31.685</v>
      </c>
      <c r="AM227" s="91">
        <v>915.164</v>
      </c>
      <c r="AN227" s="91">
        <v>110.398</v>
      </c>
      <c r="AO227" s="91">
        <v>1.641</v>
      </c>
      <c r="AP227" s="91">
        <v>0.183</v>
      </c>
      <c r="AQ227" s="91">
        <v>2.428</v>
      </c>
      <c r="AR227" s="53">
        <f>G227/'Table seawater composition'!C$7</f>
        <v>0</v>
      </c>
      <c r="AS227" s="53">
        <f>H227/'Table seawater composition'!C$6</f>
        <v>0</v>
      </c>
      <c r="AT227" s="53">
        <f>I227*1000/'Table seawater composition'!$C$4</f>
        <v>0.03363354689</v>
      </c>
      <c r="AU227" s="53">
        <f>J227/'Table seawater composition'!C$10</f>
        <v>28.28849819</v>
      </c>
      <c r="AV227" s="53">
        <f>K227*1000/'Table seawater composition'!$C$3</f>
        <v>0.6746486898</v>
      </c>
      <c r="AW227" s="53">
        <f>L227/'Table seawater composition'!C$8</f>
        <v>0</v>
      </c>
      <c r="AX227" s="53">
        <f>M227/'Table seawater composition'!$C$5</f>
        <v>0.8696407196</v>
      </c>
      <c r="AY227" s="53">
        <f>N227/('Table seawater composition'!C$9*1000)</f>
        <v>0</v>
      </c>
      <c r="AZ227" s="48"/>
      <c r="BA227" s="48"/>
      <c r="BB227" s="48"/>
      <c r="BC227" s="48"/>
      <c r="BD227" s="48"/>
      <c r="BE227" s="48"/>
      <c r="BF227" s="48"/>
      <c r="BG227" s="48"/>
    </row>
    <row r="228" ht="15.75" customHeight="1">
      <c r="A228" s="65" t="s">
        <v>300</v>
      </c>
      <c r="B228" s="65" t="s">
        <v>185</v>
      </c>
      <c r="C228" s="89">
        <v>5.7</v>
      </c>
      <c r="D228" s="72" t="s">
        <v>291</v>
      </c>
      <c r="E228" s="66">
        <v>900.0</v>
      </c>
      <c r="F228" s="65" t="s">
        <v>96</v>
      </c>
      <c r="G228" s="68">
        <v>48.112472</v>
      </c>
      <c r="H228" s="68">
        <v>531.851509</v>
      </c>
      <c r="I228" s="68"/>
      <c r="J228" s="68">
        <v>4.9252032</v>
      </c>
      <c r="K228" s="68">
        <v>5.69755078</v>
      </c>
      <c r="L228" s="68">
        <v>1.19152183</v>
      </c>
      <c r="M228" s="69">
        <v>100.297827</v>
      </c>
      <c r="N228" s="85"/>
      <c r="O228" s="85"/>
      <c r="P228" s="78">
        <v>18.26</v>
      </c>
      <c r="Q228" s="78">
        <v>0.32</v>
      </c>
      <c r="R228" s="78">
        <v>8.09</v>
      </c>
      <c r="S228" s="78">
        <v>0.09</v>
      </c>
      <c r="T228" s="78">
        <v>0.24</v>
      </c>
      <c r="U228" s="78">
        <v>0.14</v>
      </c>
      <c r="V228" s="66">
        <v>505.508993</v>
      </c>
      <c r="W228" s="90">
        <v>902.99</v>
      </c>
      <c r="X228" s="90">
        <v>11.736</v>
      </c>
      <c r="Y228" s="90">
        <v>31.73</v>
      </c>
      <c r="Z228" s="90">
        <v>0.426</v>
      </c>
      <c r="AA228" s="90">
        <v>24.9</v>
      </c>
      <c r="AB228" s="90">
        <v>0.141</v>
      </c>
      <c r="AC228" s="90">
        <v>2027.486</v>
      </c>
      <c r="AD228" s="90">
        <v>29.876</v>
      </c>
      <c r="AE228" s="90">
        <v>7.853</v>
      </c>
      <c r="AF228" s="90">
        <v>0.052</v>
      </c>
      <c r="AG228" s="91">
        <v>1906.889</v>
      </c>
      <c r="AH228" s="91">
        <v>29.703</v>
      </c>
      <c r="AI228" s="91">
        <v>101.501</v>
      </c>
      <c r="AJ228" s="91">
        <v>10.982</v>
      </c>
      <c r="AK228" s="91">
        <v>1779.781</v>
      </c>
      <c r="AL228" s="91">
        <v>31.685</v>
      </c>
      <c r="AM228" s="91">
        <v>915.164</v>
      </c>
      <c r="AN228" s="91">
        <v>110.398</v>
      </c>
      <c r="AO228" s="91">
        <v>1.641</v>
      </c>
      <c r="AP228" s="91">
        <v>0.183</v>
      </c>
      <c r="AQ228" s="91">
        <v>2.428</v>
      </c>
      <c r="AR228" s="53">
        <f>G228/'Table seawater composition'!C$7</f>
        <v>0.0190778026</v>
      </c>
      <c r="AS228" s="53">
        <f>H228/'Table seawater composition'!C$6</f>
        <v>0.01313008413</v>
      </c>
      <c r="AT228" s="53">
        <f>I228*1000/'Table seawater composition'!$C$4</f>
        <v>0</v>
      </c>
      <c r="AU228" s="53">
        <f>J228/'Table seawater composition'!C$10</f>
        <v>9.367006827</v>
      </c>
      <c r="AV228" s="53">
        <f>K228*1000/'Table seawater composition'!$C$3</f>
        <v>0.6574589496</v>
      </c>
      <c r="AW228" s="53">
        <f>L228/'Table seawater composition'!C$8</f>
        <v>19.73698257</v>
      </c>
      <c r="AX228" s="53">
        <f>M228/'Table seawater composition'!$C$5</f>
        <v>9.450079663</v>
      </c>
      <c r="AY228" s="53">
        <f>N228/('Table seawater composition'!C$9*1000)</f>
        <v>0</v>
      </c>
      <c r="AZ228" s="48"/>
      <c r="BA228" s="48"/>
      <c r="BB228" s="48"/>
      <c r="BC228" s="48"/>
      <c r="BD228" s="48"/>
      <c r="BE228" s="48"/>
      <c r="BF228" s="48"/>
      <c r="BG228" s="48"/>
    </row>
    <row r="229" ht="15.75" customHeight="1">
      <c r="A229" s="65" t="s">
        <v>300</v>
      </c>
      <c r="B229" s="65" t="s">
        <v>185</v>
      </c>
      <c r="C229" s="89">
        <v>5.7</v>
      </c>
      <c r="D229" s="72" t="s">
        <v>291</v>
      </c>
      <c r="E229" s="66">
        <v>900.0</v>
      </c>
      <c r="F229" s="65" t="s">
        <v>65</v>
      </c>
      <c r="G229" s="68"/>
      <c r="H229" s="68"/>
      <c r="I229" s="68">
        <v>159.091833</v>
      </c>
      <c r="J229" s="68">
        <v>5.03110474</v>
      </c>
      <c r="K229" s="68">
        <v>6.18910325</v>
      </c>
      <c r="L229" s="68"/>
      <c r="M229" s="69">
        <v>79.2797389</v>
      </c>
      <c r="N229" s="85"/>
      <c r="O229" s="85"/>
      <c r="P229" s="78">
        <v>18.26</v>
      </c>
      <c r="Q229" s="78">
        <v>0.32</v>
      </c>
      <c r="R229" s="78">
        <v>8.09</v>
      </c>
      <c r="S229" s="78">
        <v>0.09</v>
      </c>
      <c r="T229" s="78">
        <v>0.24</v>
      </c>
      <c r="U229" s="78">
        <v>0.14</v>
      </c>
      <c r="V229" s="65"/>
      <c r="W229" s="90">
        <v>902.99</v>
      </c>
      <c r="X229" s="90">
        <v>11.736</v>
      </c>
      <c r="Y229" s="90">
        <v>31.73</v>
      </c>
      <c r="Z229" s="90">
        <v>0.426</v>
      </c>
      <c r="AA229" s="90">
        <v>24.9</v>
      </c>
      <c r="AB229" s="90">
        <v>0.141</v>
      </c>
      <c r="AC229" s="90">
        <v>2027.486</v>
      </c>
      <c r="AD229" s="90">
        <v>29.876</v>
      </c>
      <c r="AE229" s="90">
        <v>7.853</v>
      </c>
      <c r="AF229" s="90">
        <v>0.052</v>
      </c>
      <c r="AG229" s="91">
        <v>1906.889</v>
      </c>
      <c r="AH229" s="91">
        <v>29.703</v>
      </c>
      <c r="AI229" s="91">
        <v>101.501</v>
      </c>
      <c r="AJ229" s="91">
        <v>10.982</v>
      </c>
      <c r="AK229" s="91">
        <v>1779.781</v>
      </c>
      <c r="AL229" s="91">
        <v>31.685</v>
      </c>
      <c r="AM229" s="91">
        <v>915.164</v>
      </c>
      <c r="AN229" s="91">
        <v>110.398</v>
      </c>
      <c r="AO229" s="91">
        <v>1.641</v>
      </c>
      <c r="AP229" s="91">
        <v>0.183</v>
      </c>
      <c r="AQ229" s="91">
        <v>2.428</v>
      </c>
      <c r="AR229" s="53">
        <f>G229/'Table seawater composition'!C$7</f>
        <v>0</v>
      </c>
      <c r="AS229" s="53">
        <f>H229/'Table seawater composition'!C$6</f>
        <v>0</v>
      </c>
      <c r="AT229" s="53">
        <f>I229*1000/'Table seawater composition'!$C$4</f>
        <v>0.0310032851</v>
      </c>
      <c r="AU229" s="53">
        <f>J229/'Table seawater composition'!C$10</f>
        <v>9.568415867</v>
      </c>
      <c r="AV229" s="53">
        <f>K229*1000/'Table seawater composition'!$C$3</f>
        <v>0.7141807908</v>
      </c>
      <c r="AW229" s="53">
        <f>L229/'Table seawater composition'!C$8</f>
        <v>0</v>
      </c>
      <c r="AX229" s="53">
        <f>M229/'Table seawater composition'!$C$5</f>
        <v>7.469751546</v>
      </c>
      <c r="AY229" s="53">
        <f>N229/('Table seawater composition'!C$9*1000)</f>
        <v>0</v>
      </c>
      <c r="AZ229" s="48"/>
      <c r="BA229" s="48"/>
      <c r="BB229" s="48"/>
      <c r="BC229" s="48"/>
      <c r="BD229" s="48"/>
      <c r="BE229" s="48"/>
      <c r="BF229" s="48"/>
      <c r="BG229" s="48"/>
    </row>
    <row r="230" ht="15.75" customHeight="1">
      <c r="A230" s="71" t="s">
        <v>300</v>
      </c>
      <c r="B230" s="71" t="s">
        <v>186</v>
      </c>
      <c r="C230" s="92">
        <v>-1.4</v>
      </c>
      <c r="D230" s="72" t="s">
        <v>291</v>
      </c>
      <c r="E230" s="72">
        <v>2850.0</v>
      </c>
      <c r="F230" s="71" t="s">
        <v>96</v>
      </c>
      <c r="G230" s="74">
        <v>59.8180777</v>
      </c>
      <c r="H230" s="74">
        <v>510.262591</v>
      </c>
      <c r="I230" s="74"/>
      <c r="J230" s="74">
        <v>3.65649096</v>
      </c>
      <c r="K230" s="74">
        <v>4.95322852</v>
      </c>
      <c r="L230" s="74">
        <v>0.17926447</v>
      </c>
      <c r="M230" s="75">
        <v>114.488156</v>
      </c>
      <c r="N230" s="85"/>
      <c r="O230" s="85"/>
      <c r="P230" s="79">
        <v>18.25</v>
      </c>
      <c r="Q230" s="79">
        <v>0.0</v>
      </c>
      <c r="R230" s="79">
        <v>8.09</v>
      </c>
      <c r="S230" s="79">
        <v>0.09</v>
      </c>
      <c r="T230" s="79">
        <v>0.61</v>
      </c>
      <c r="U230" s="79">
        <v>0.11</v>
      </c>
      <c r="V230" s="72">
        <v>389.243358</v>
      </c>
      <c r="W230" s="81">
        <v>2856.004</v>
      </c>
      <c r="X230" s="81">
        <v>53.733</v>
      </c>
      <c r="Y230" s="81">
        <v>31.494</v>
      </c>
      <c r="Z230" s="81">
        <v>0.633</v>
      </c>
      <c r="AA230" s="81">
        <v>25.15</v>
      </c>
      <c r="AB230" s="81">
        <v>0.058</v>
      </c>
      <c r="AC230" s="81">
        <v>2071.076</v>
      </c>
      <c r="AD230" s="81">
        <v>48.32</v>
      </c>
      <c r="AE230" s="81">
        <v>7.479</v>
      </c>
      <c r="AF230" s="81">
        <v>0.033</v>
      </c>
      <c r="AG230" s="93">
        <v>2070.025</v>
      </c>
      <c r="AH230" s="93">
        <v>40.33</v>
      </c>
      <c r="AI230" s="93">
        <v>47.233</v>
      </c>
      <c r="AJ230" s="93">
        <v>4.028</v>
      </c>
      <c r="AK230" s="93">
        <v>1956.654</v>
      </c>
      <c r="AL230" s="93">
        <v>39.585</v>
      </c>
      <c r="AM230" s="93">
        <v>2377.177</v>
      </c>
      <c r="AN230" s="93">
        <v>127.822</v>
      </c>
      <c r="AO230" s="93">
        <v>0.765</v>
      </c>
      <c r="AP230" s="93">
        <v>0.067</v>
      </c>
      <c r="AQ230" s="93">
        <v>1.133</v>
      </c>
      <c r="AR230" s="53">
        <f>G230/'Table seawater composition'!C$7</f>
        <v>0.02371936903</v>
      </c>
      <c r="AS230" s="53">
        <f>H230/'Table seawater composition'!C$6</f>
        <v>0.01259710772</v>
      </c>
      <c r="AT230" s="53">
        <f>I230*1000/'Table seawater composition'!$C$4</f>
        <v>0</v>
      </c>
      <c r="AU230" s="53">
        <f>J230/'Table seawater composition'!C$10</f>
        <v>6.954104104</v>
      </c>
      <c r="AV230" s="53">
        <f>K230*1000/'Table seawater composition'!$C$3</f>
        <v>0.5715691787</v>
      </c>
      <c r="AW230" s="53">
        <f>L230/'Table seawater composition'!C$8</f>
        <v>2.969429205</v>
      </c>
      <c r="AX230" s="53">
        <f>M230/'Table seawater composition'!$C$5</f>
        <v>10.78709507</v>
      </c>
      <c r="AY230" s="53">
        <f>N230/('Table seawater composition'!C$9*1000)</f>
        <v>0</v>
      </c>
      <c r="AZ230" s="48"/>
      <c r="BA230" s="48"/>
      <c r="BB230" s="48"/>
      <c r="BC230" s="48"/>
      <c r="BD230" s="48"/>
      <c r="BE230" s="48"/>
      <c r="BF230" s="48"/>
      <c r="BG230" s="48"/>
    </row>
    <row r="231" ht="15.75" customHeight="1">
      <c r="A231" s="71" t="s">
        <v>300</v>
      </c>
      <c r="B231" s="71" t="s">
        <v>186</v>
      </c>
      <c r="C231" s="92">
        <v>-1.4</v>
      </c>
      <c r="D231" s="72" t="s">
        <v>291</v>
      </c>
      <c r="E231" s="72">
        <v>2850.0</v>
      </c>
      <c r="F231" s="71" t="s">
        <v>65</v>
      </c>
      <c r="G231" s="74"/>
      <c r="H231" s="56"/>
      <c r="I231" s="74">
        <v>184.329736</v>
      </c>
      <c r="J231" s="74">
        <v>4.18215312</v>
      </c>
      <c r="K231" s="74">
        <v>5.277719</v>
      </c>
      <c r="L231" s="74"/>
      <c r="M231" s="75">
        <v>78.7532671</v>
      </c>
      <c r="N231" s="85"/>
      <c r="O231" s="85"/>
      <c r="P231" s="79">
        <v>18.25</v>
      </c>
      <c r="Q231" s="79">
        <v>0.0</v>
      </c>
      <c r="R231" s="79">
        <v>8.09</v>
      </c>
      <c r="S231" s="79">
        <v>0.09</v>
      </c>
      <c r="T231" s="79">
        <v>0.61</v>
      </c>
      <c r="U231" s="79">
        <v>0.11</v>
      </c>
      <c r="V231" s="71"/>
      <c r="W231" s="81">
        <v>2856.004</v>
      </c>
      <c r="X231" s="81">
        <v>53.733</v>
      </c>
      <c r="Y231" s="81">
        <v>31.494</v>
      </c>
      <c r="Z231" s="81">
        <v>0.633</v>
      </c>
      <c r="AA231" s="81">
        <v>25.15</v>
      </c>
      <c r="AB231" s="81">
        <v>0.058</v>
      </c>
      <c r="AC231" s="81">
        <v>2071.076</v>
      </c>
      <c r="AD231" s="81">
        <v>48.32</v>
      </c>
      <c r="AE231" s="81">
        <v>7.479</v>
      </c>
      <c r="AF231" s="81">
        <v>0.033</v>
      </c>
      <c r="AG231" s="93">
        <v>2070.025</v>
      </c>
      <c r="AH231" s="93">
        <v>40.33</v>
      </c>
      <c r="AI231" s="93">
        <v>47.233</v>
      </c>
      <c r="AJ231" s="93">
        <v>4.028</v>
      </c>
      <c r="AK231" s="93">
        <v>1956.654</v>
      </c>
      <c r="AL231" s="93">
        <v>39.585</v>
      </c>
      <c r="AM231" s="93">
        <v>2377.177</v>
      </c>
      <c r="AN231" s="93">
        <v>127.822</v>
      </c>
      <c r="AO231" s="93">
        <v>0.765</v>
      </c>
      <c r="AP231" s="93">
        <v>0.067</v>
      </c>
      <c r="AQ231" s="93">
        <v>1.133</v>
      </c>
      <c r="AR231" s="53">
        <f>G231/'Table seawater composition'!C$7</f>
        <v>0</v>
      </c>
      <c r="AS231" s="53">
        <f>H231/'Table seawater composition'!C$6</f>
        <v>0</v>
      </c>
      <c r="AT231" s="53">
        <f>I231*1000/'Table seawater composition'!$C$4</f>
        <v>0.03592156335</v>
      </c>
      <c r="AU231" s="53">
        <f>J231/'Table seawater composition'!C$10</f>
        <v>7.953835656</v>
      </c>
      <c r="AV231" s="53">
        <f>K231*1000/'Table seawater composition'!$C$3</f>
        <v>0.6090131925</v>
      </c>
      <c r="AW231" s="53">
        <f>L231/'Table seawater composition'!C$8</f>
        <v>0</v>
      </c>
      <c r="AX231" s="53">
        <f>M231/'Table seawater composition'!$C$5</f>
        <v>7.420147276</v>
      </c>
      <c r="AY231" s="53">
        <f>N231/('Table seawater composition'!C$9*1000)</f>
        <v>0</v>
      </c>
      <c r="AZ231" s="48"/>
      <c r="BA231" s="48"/>
      <c r="BB231" s="48"/>
      <c r="BC231" s="48"/>
      <c r="BD231" s="48"/>
      <c r="BE231" s="48"/>
      <c r="BF231" s="48"/>
      <c r="BG231" s="48"/>
    </row>
    <row r="232" ht="15.75" customHeight="1">
      <c r="A232" s="71" t="s">
        <v>300</v>
      </c>
      <c r="B232" s="71" t="s">
        <v>187</v>
      </c>
      <c r="C232" s="92">
        <v>3.7</v>
      </c>
      <c r="D232" s="72" t="s">
        <v>291</v>
      </c>
      <c r="E232" s="72">
        <v>2850.0</v>
      </c>
      <c r="F232" s="71" t="s">
        <v>96</v>
      </c>
      <c r="G232" s="74">
        <v>59.0541205</v>
      </c>
      <c r="H232" s="74">
        <v>452.279576</v>
      </c>
      <c r="I232" s="74"/>
      <c r="J232" s="74">
        <v>2.44776204</v>
      </c>
      <c r="K232" s="74">
        <v>5.05583904</v>
      </c>
      <c r="L232" s="74"/>
      <c r="M232" s="75">
        <v>117.225692</v>
      </c>
      <c r="N232" s="85"/>
      <c r="O232" s="85"/>
      <c r="P232" s="78">
        <v>14.95</v>
      </c>
      <c r="Q232" s="78">
        <v>0.69</v>
      </c>
      <c r="R232" s="78">
        <v>7.69</v>
      </c>
      <c r="S232" s="78">
        <v>0.17</v>
      </c>
      <c r="T232" s="78">
        <v>0.21</v>
      </c>
      <c r="U232" s="78">
        <v>0.18</v>
      </c>
      <c r="V232" s="72">
        <v>394.501011</v>
      </c>
      <c r="W232" s="81">
        <v>2856.004</v>
      </c>
      <c r="X232" s="81">
        <v>53.733</v>
      </c>
      <c r="Y232" s="81">
        <v>31.494</v>
      </c>
      <c r="Z232" s="81">
        <v>0.633</v>
      </c>
      <c r="AA232" s="81">
        <v>25.15</v>
      </c>
      <c r="AB232" s="81">
        <v>0.058</v>
      </c>
      <c r="AC232" s="81">
        <v>2071.076</v>
      </c>
      <c r="AD232" s="81">
        <v>48.32</v>
      </c>
      <c r="AE232" s="81">
        <v>7.479</v>
      </c>
      <c r="AF232" s="81">
        <v>0.033</v>
      </c>
      <c r="AG232" s="93">
        <v>2070.025</v>
      </c>
      <c r="AH232" s="93">
        <v>40.33</v>
      </c>
      <c r="AI232" s="93">
        <v>47.233</v>
      </c>
      <c r="AJ232" s="93">
        <v>4.028</v>
      </c>
      <c r="AK232" s="93">
        <v>1956.654</v>
      </c>
      <c r="AL232" s="93">
        <v>39.585</v>
      </c>
      <c r="AM232" s="93">
        <v>2377.177</v>
      </c>
      <c r="AN232" s="93">
        <v>127.822</v>
      </c>
      <c r="AO232" s="93">
        <v>0.765</v>
      </c>
      <c r="AP232" s="93">
        <v>0.067</v>
      </c>
      <c r="AQ232" s="93">
        <v>1.133</v>
      </c>
      <c r="AR232" s="53">
        <f>G232/'Table seawater composition'!C$7</f>
        <v>0.02341644083</v>
      </c>
      <c r="AS232" s="53">
        <f>H232/'Table seawater composition'!C$6</f>
        <v>0.01116565203</v>
      </c>
      <c r="AT232" s="53">
        <f>I232*1000/'Table seawater composition'!$C$4</f>
        <v>0</v>
      </c>
      <c r="AU232" s="53">
        <f>J232/'Table seawater composition'!C$10</f>
        <v>4.655280769</v>
      </c>
      <c r="AV232" s="53">
        <f>K232*1000/'Table seawater composition'!$C$3</f>
        <v>0.5834097409</v>
      </c>
      <c r="AW232" s="53">
        <f>L232/'Table seawater composition'!C$8</f>
        <v>0</v>
      </c>
      <c r="AX232" s="53">
        <f>M232/'Table seawater composition'!$C$5</f>
        <v>11.04502621</v>
      </c>
      <c r="AY232" s="53">
        <f>N232/('Table seawater composition'!C$9*1000)</f>
        <v>0</v>
      </c>
      <c r="AZ232" s="48"/>
      <c r="BA232" s="48"/>
      <c r="BB232" s="48"/>
      <c r="BC232" s="48"/>
      <c r="BD232" s="48"/>
      <c r="BE232" s="48"/>
      <c r="BF232" s="48"/>
      <c r="BG232" s="48"/>
    </row>
    <row r="233" ht="15.75" customHeight="1">
      <c r="A233" s="71" t="s">
        <v>300</v>
      </c>
      <c r="B233" s="71" t="s">
        <v>187</v>
      </c>
      <c r="C233" s="92">
        <v>3.7</v>
      </c>
      <c r="D233" s="72" t="s">
        <v>291</v>
      </c>
      <c r="E233" s="72">
        <v>2850.0</v>
      </c>
      <c r="F233" s="71" t="s">
        <v>65</v>
      </c>
      <c r="G233" s="74"/>
      <c r="H233" s="56"/>
      <c r="I233" s="74">
        <v>187.830191</v>
      </c>
      <c r="J233" s="74">
        <v>2.27020671</v>
      </c>
      <c r="K233" s="74">
        <v>5.43933444</v>
      </c>
      <c r="L233" s="74"/>
      <c r="M233" s="75">
        <v>74.8503487</v>
      </c>
      <c r="N233" s="85"/>
      <c r="O233" s="85"/>
      <c r="P233" s="78">
        <v>14.95</v>
      </c>
      <c r="Q233" s="78">
        <v>0.69</v>
      </c>
      <c r="R233" s="78">
        <v>7.69</v>
      </c>
      <c r="S233" s="78">
        <v>0.17</v>
      </c>
      <c r="T233" s="78">
        <v>0.21</v>
      </c>
      <c r="U233" s="78">
        <v>0.18</v>
      </c>
      <c r="V233" s="71"/>
      <c r="W233" s="81">
        <v>2856.004</v>
      </c>
      <c r="X233" s="81">
        <v>53.733</v>
      </c>
      <c r="Y233" s="81">
        <v>31.494</v>
      </c>
      <c r="Z233" s="81">
        <v>0.633</v>
      </c>
      <c r="AA233" s="81">
        <v>25.15</v>
      </c>
      <c r="AB233" s="81">
        <v>0.058</v>
      </c>
      <c r="AC233" s="81">
        <v>2071.076</v>
      </c>
      <c r="AD233" s="81">
        <v>48.32</v>
      </c>
      <c r="AE233" s="81">
        <v>7.479</v>
      </c>
      <c r="AF233" s="81">
        <v>0.033</v>
      </c>
      <c r="AG233" s="93">
        <v>2070.025</v>
      </c>
      <c r="AH233" s="93">
        <v>40.33</v>
      </c>
      <c r="AI233" s="93">
        <v>47.233</v>
      </c>
      <c r="AJ233" s="93">
        <v>4.028</v>
      </c>
      <c r="AK233" s="93">
        <v>1956.654</v>
      </c>
      <c r="AL233" s="93">
        <v>39.585</v>
      </c>
      <c r="AM233" s="93">
        <v>2377.177</v>
      </c>
      <c r="AN233" s="93">
        <v>127.822</v>
      </c>
      <c r="AO233" s="93">
        <v>0.765</v>
      </c>
      <c r="AP233" s="93">
        <v>0.067</v>
      </c>
      <c r="AQ233" s="93">
        <v>1.133</v>
      </c>
      <c r="AR233" s="53">
        <f>G233/'Table seawater composition'!C$7</f>
        <v>0</v>
      </c>
      <c r="AS233" s="53">
        <f>H233/'Table seawater composition'!C$6</f>
        <v>0</v>
      </c>
      <c r="AT233" s="53">
        <f>I233*1000/'Table seawater composition'!$C$4</f>
        <v>0.03660372033</v>
      </c>
      <c r="AU233" s="53">
        <f>J233/'Table seawater composition'!C$10</f>
        <v>4.317596836</v>
      </c>
      <c r="AV233" s="53">
        <f>K233*1000/'Table seawater composition'!$C$3</f>
        <v>0.6276625247</v>
      </c>
      <c r="AW233" s="53">
        <f>L233/'Table seawater composition'!C$8</f>
        <v>0</v>
      </c>
      <c r="AX233" s="53">
        <f>M233/'Table seawater composition'!$C$5</f>
        <v>7.052413589</v>
      </c>
      <c r="AY233" s="53">
        <f>N233/('Table seawater composition'!C$9*1000)</f>
        <v>0</v>
      </c>
      <c r="AZ233" s="48"/>
      <c r="BA233" s="48"/>
      <c r="BB233" s="48"/>
      <c r="BC233" s="48"/>
      <c r="BD233" s="48"/>
      <c r="BE233" s="48"/>
      <c r="BF233" s="48"/>
      <c r="BG233" s="48"/>
    </row>
    <row r="234" ht="15.75" customHeight="1">
      <c r="A234" s="71" t="s">
        <v>300</v>
      </c>
      <c r="B234" s="71" t="s">
        <v>188</v>
      </c>
      <c r="C234" s="92">
        <v>1.5</v>
      </c>
      <c r="D234" s="72" t="s">
        <v>291</v>
      </c>
      <c r="E234" s="72">
        <v>2850.0</v>
      </c>
      <c r="F234" s="71" t="s">
        <v>96</v>
      </c>
      <c r="G234" s="74">
        <v>49.3045689</v>
      </c>
      <c r="H234" s="74">
        <v>374.052272</v>
      </c>
      <c r="I234" s="74"/>
      <c r="J234" s="74">
        <v>3.2098511</v>
      </c>
      <c r="K234" s="74">
        <v>5.73234463</v>
      </c>
      <c r="L234" s="74">
        <v>5.11373303</v>
      </c>
      <c r="M234" s="75">
        <v>93.3275511</v>
      </c>
      <c r="N234" s="85"/>
      <c r="O234" s="85"/>
      <c r="P234" s="78">
        <v>14.86</v>
      </c>
      <c r="Q234" s="78">
        <v>1.13</v>
      </c>
      <c r="R234" s="78">
        <v>7.68</v>
      </c>
      <c r="S234" s="78">
        <v>0.18</v>
      </c>
      <c r="T234" s="78">
        <v>0.2</v>
      </c>
      <c r="U234" s="78">
        <v>0.19</v>
      </c>
      <c r="V234" s="72">
        <v>468.883215</v>
      </c>
      <c r="W234" s="81">
        <v>2856.004</v>
      </c>
      <c r="X234" s="81">
        <v>53.733</v>
      </c>
      <c r="Y234" s="81">
        <v>31.494</v>
      </c>
      <c r="Z234" s="81">
        <v>0.633</v>
      </c>
      <c r="AA234" s="81">
        <v>25.15</v>
      </c>
      <c r="AB234" s="81">
        <v>0.058</v>
      </c>
      <c r="AC234" s="81">
        <v>2071.076</v>
      </c>
      <c r="AD234" s="81">
        <v>48.32</v>
      </c>
      <c r="AE234" s="81">
        <v>7.479</v>
      </c>
      <c r="AF234" s="81">
        <v>0.033</v>
      </c>
      <c r="AG234" s="93">
        <v>2070.025</v>
      </c>
      <c r="AH234" s="93">
        <v>40.33</v>
      </c>
      <c r="AI234" s="93">
        <v>47.233</v>
      </c>
      <c r="AJ234" s="93">
        <v>4.028</v>
      </c>
      <c r="AK234" s="93">
        <v>1956.654</v>
      </c>
      <c r="AL234" s="93">
        <v>39.585</v>
      </c>
      <c r="AM234" s="93">
        <v>2377.177</v>
      </c>
      <c r="AN234" s="93">
        <v>127.822</v>
      </c>
      <c r="AO234" s="93">
        <v>0.765</v>
      </c>
      <c r="AP234" s="93">
        <v>0.067</v>
      </c>
      <c r="AQ234" s="93">
        <v>1.133</v>
      </c>
      <c r="AR234" s="53">
        <f>G234/'Table seawater composition'!C$7</f>
        <v>0.01955049894</v>
      </c>
      <c r="AS234" s="53">
        <f>H234/'Table seawater composition'!C$6</f>
        <v>0.009234415465</v>
      </c>
      <c r="AT234" s="53">
        <f>I234*1000/'Table seawater composition'!$C$4</f>
        <v>0</v>
      </c>
      <c r="AU234" s="53">
        <f>J234/'Table seawater composition'!C$10</f>
        <v>6.104661259</v>
      </c>
      <c r="AV234" s="53">
        <f>K234*1000/'Table seawater composition'!$C$3</f>
        <v>0.6614739253</v>
      </c>
      <c r="AW234" s="53">
        <f>L234/'Table seawater composition'!C$8</f>
        <v>84.70651326</v>
      </c>
      <c r="AX234" s="53">
        <f>M234/'Table seawater composition'!$C$5</f>
        <v>8.793338989</v>
      </c>
      <c r="AY234" s="53">
        <f>N234/('Table seawater composition'!C$9*1000)</f>
        <v>0</v>
      </c>
      <c r="AZ234" s="48"/>
      <c r="BA234" s="48"/>
      <c r="BB234" s="48"/>
      <c r="BC234" s="48"/>
      <c r="BD234" s="48"/>
      <c r="BE234" s="48"/>
      <c r="BF234" s="48"/>
      <c r="BG234" s="48"/>
    </row>
    <row r="235" ht="15.75" customHeight="1">
      <c r="A235" s="71" t="s">
        <v>300</v>
      </c>
      <c r="B235" s="71" t="s">
        <v>188</v>
      </c>
      <c r="C235" s="92">
        <v>1.5</v>
      </c>
      <c r="D235" s="72" t="s">
        <v>291</v>
      </c>
      <c r="E235" s="72">
        <v>2850.0</v>
      </c>
      <c r="F235" s="71" t="s">
        <v>65</v>
      </c>
      <c r="G235" s="74"/>
      <c r="H235" s="56"/>
      <c r="I235" s="74">
        <v>161.952101</v>
      </c>
      <c r="J235" s="74">
        <v>4.18496786</v>
      </c>
      <c r="K235" s="74">
        <v>6.28033651</v>
      </c>
      <c r="L235" s="74"/>
      <c r="M235" s="75">
        <v>65.1764795</v>
      </c>
      <c r="N235" s="85"/>
      <c r="O235" s="85"/>
      <c r="P235" s="78">
        <v>14.86</v>
      </c>
      <c r="Q235" s="78">
        <v>1.13</v>
      </c>
      <c r="R235" s="78">
        <v>7.68</v>
      </c>
      <c r="S235" s="78">
        <v>0.18</v>
      </c>
      <c r="T235" s="78">
        <v>0.2</v>
      </c>
      <c r="U235" s="78">
        <v>0.19</v>
      </c>
      <c r="V235" s="71"/>
      <c r="W235" s="81">
        <v>2856.004</v>
      </c>
      <c r="X235" s="81">
        <v>53.733</v>
      </c>
      <c r="Y235" s="81">
        <v>31.494</v>
      </c>
      <c r="Z235" s="81">
        <v>0.633</v>
      </c>
      <c r="AA235" s="81">
        <v>25.15</v>
      </c>
      <c r="AB235" s="81">
        <v>0.058</v>
      </c>
      <c r="AC235" s="81">
        <v>2071.076</v>
      </c>
      <c r="AD235" s="81">
        <v>48.32</v>
      </c>
      <c r="AE235" s="81">
        <v>7.479</v>
      </c>
      <c r="AF235" s="81">
        <v>0.033</v>
      </c>
      <c r="AG235" s="93">
        <v>2070.025</v>
      </c>
      <c r="AH235" s="93">
        <v>40.33</v>
      </c>
      <c r="AI235" s="93">
        <v>47.233</v>
      </c>
      <c r="AJ235" s="93">
        <v>4.028</v>
      </c>
      <c r="AK235" s="93">
        <v>1956.654</v>
      </c>
      <c r="AL235" s="93">
        <v>39.585</v>
      </c>
      <c r="AM235" s="93">
        <v>2377.177</v>
      </c>
      <c r="AN235" s="93">
        <v>127.822</v>
      </c>
      <c r="AO235" s="93">
        <v>0.765</v>
      </c>
      <c r="AP235" s="93">
        <v>0.067</v>
      </c>
      <c r="AQ235" s="93">
        <v>1.133</v>
      </c>
      <c r="AR235" s="53">
        <f>G235/'Table seawater composition'!C$7</f>
        <v>0</v>
      </c>
      <c r="AS235" s="53">
        <f>H235/'Table seawater composition'!C$6</f>
        <v>0</v>
      </c>
      <c r="AT235" s="53">
        <f>I235*1000/'Table seawater composition'!$C$4</f>
        <v>0.03156068458</v>
      </c>
      <c r="AU235" s="53">
        <f>J235/'Table seawater composition'!C$10</f>
        <v>7.959188874</v>
      </c>
      <c r="AV235" s="53">
        <f>K235*1000/'Table seawater composition'!$C$3</f>
        <v>0.7247084939</v>
      </c>
      <c r="AW235" s="53">
        <f>L235/'Table seawater composition'!C$8</f>
        <v>0</v>
      </c>
      <c r="AX235" s="53">
        <f>M235/'Table seawater composition'!$C$5</f>
        <v>6.140939857</v>
      </c>
      <c r="AY235" s="53">
        <f>N235/('Table seawater composition'!C$9*1000)</f>
        <v>0</v>
      </c>
      <c r="AZ235" s="48"/>
      <c r="BA235" s="48"/>
      <c r="BB235" s="48"/>
      <c r="BC235" s="48"/>
      <c r="BD235" s="48"/>
      <c r="BE235" s="48"/>
      <c r="BF235" s="48"/>
      <c r="BG235" s="48"/>
    </row>
    <row r="236" ht="15.75" customHeight="1">
      <c r="A236" s="71"/>
      <c r="B236" s="71"/>
      <c r="C236" s="73"/>
      <c r="D236" s="71"/>
      <c r="E236" s="71"/>
      <c r="F236" s="71"/>
      <c r="G236" s="74"/>
      <c r="H236" s="56"/>
      <c r="I236" s="74"/>
      <c r="J236" s="74"/>
      <c r="K236" s="74"/>
      <c r="L236" s="74"/>
      <c r="M236" s="75"/>
      <c r="N236" s="85"/>
      <c r="O236" s="85"/>
      <c r="P236" s="71"/>
      <c r="Q236" s="71"/>
      <c r="R236" s="71"/>
      <c r="S236" s="71"/>
      <c r="T236" s="71"/>
      <c r="U236" s="71"/>
      <c r="V236" s="7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83"/>
      <c r="AS236" s="48"/>
      <c r="AT236" s="83"/>
      <c r="AU236" s="53"/>
      <c r="AV236" s="48"/>
      <c r="AW236" s="48"/>
      <c r="AX236" s="53"/>
      <c r="AY236" s="48"/>
      <c r="AZ236" s="48"/>
      <c r="BA236" s="48"/>
      <c r="BB236" s="48"/>
      <c r="BC236" s="48"/>
      <c r="BD236" s="48"/>
      <c r="BE236" s="48"/>
      <c r="BF236" s="48"/>
      <c r="BG236" s="48"/>
    </row>
    <row r="237" ht="15.75" customHeight="1">
      <c r="A237" s="53" t="s">
        <v>301</v>
      </c>
      <c r="B237" s="53" t="s">
        <v>190</v>
      </c>
      <c r="C237" s="55" t="s">
        <v>191</v>
      </c>
      <c r="D237" s="81" t="s">
        <v>297</v>
      </c>
      <c r="E237" s="54">
        <v>400.0</v>
      </c>
      <c r="F237" s="53" t="s">
        <v>96</v>
      </c>
      <c r="G237" s="56">
        <v>6.83809318</v>
      </c>
      <c r="H237" s="56">
        <v>563.466948</v>
      </c>
      <c r="I237" s="56">
        <v>3.90924189</v>
      </c>
      <c r="J237" s="56">
        <v>2.96536351</v>
      </c>
      <c r="K237" s="56"/>
      <c r="L237" s="56">
        <v>0.01648091</v>
      </c>
      <c r="M237" s="57">
        <v>16.0169776</v>
      </c>
      <c r="N237" s="85"/>
      <c r="O237" s="85"/>
      <c r="P237" s="54"/>
      <c r="Q237" s="54"/>
      <c r="R237" s="54"/>
      <c r="S237" s="54"/>
      <c r="T237" s="54"/>
      <c r="U237" s="54"/>
      <c r="V237" s="54">
        <v>910.546794</v>
      </c>
      <c r="W237" s="83">
        <v>409.254</v>
      </c>
      <c r="X237" s="83">
        <v>5.656</v>
      </c>
      <c r="Y237" s="83">
        <v>31.673</v>
      </c>
      <c r="Z237" s="83">
        <v>0.208</v>
      </c>
      <c r="AA237" s="83">
        <v>24.95</v>
      </c>
      <c r="AB237" s="83">
        <v>0.191</v>
      </c>
      <c r="AC237" s="83">
        <v>1960.304</v>
      </c>
      <c r="AD237" s="83">
        <v>29.72</v>
      </c>
      <c r="AE237" s="83">
        <v>8.108</v>
      </c>
      <c r="AF237" s="83">
        <v>0.063</v>
      </c>
      <c r="AG237" s="84">
        <v>1738.101</v>
      </c>
      <c r="AH237" s="84">
        <v>46.827</v>
      </c>
      <c r="AI237" s="84">
        <v>160.492</v>
      </c>
      <c r="AJ237" s="84">
        <v>16.267</v>
      </c>
      <c r="AK237" s="84">
        <v>1565.027</v>
      </c>
      <c r="AL237" s="84">
        <v>58.087</v>
      </c>
      <c r="AM237" s="84">
        <v>450.448</v>
      </c>
      <c r="AN237" s="84">
        <v>82.573</v>
      </c>
      <c r="AO237" s="84">
        <v>2.595</v>
      </c>
      <c r="AP237" s="84">
        <v>0.263</v>
      </c>
      <c r="AQ237" s="84">
        <v>3.841</v>
      </c>
      <c r="AR237" s="53">
        <f>G237/'Table seawater composition'!C$7</f>
        <v>0.002711475558</v>
      </c>
      <c r="AS237" s="53">
        <f>H237/'Table seawater composition'!C$6</f>
        <v>0.01391059028</v>
      </c>
      <c r="AT237" s="53">
        <f>I237*1000/'Table seawater composition'!$C$4</f>
        <v>0.000761820004</v>
      </c>
      <c r="AU237" s="53">
        <f>J237/'Table seawater composition'!C$10</f>
        <v>5.639682083</v>
      </c>
      <c r="AV237" s="53">
        <f>K237*1000/'Table seawater composition'!$C$3</f>
        <v>0</v>
      </c>
      <c r="AW237" s="53">
        <f>L237/'Table seawater composition'!C$8</f>
        <v>0.2729982995</v>
      </c>
      <c r="AX237" s="53">
        <f>M237/'Table seawater composition'!$C$5</f>
        <v>1.509122568</v>
      </c>
      <c r="AY237" s="53">
        <f>N237/('Table seawater composition'!C$9*1000)</f>
        <v>0</v>
      </c>
      <c r="AZ237" s="48"/>
      <c r="BA237" s="48"/>
      <c r="BB237" s="48"/>
      <c r="BC237" s="48"/>
      <c r="BD237" s="48"/>
      <c r="BE237" s="48"/>
      <c r="BF237" s="48"/>
      <c r="BG237" s="48"/>
    </row>
    <row r="238" ht="15.75" customHeight="1">
      <c r="A238" s="53" t="s">
        <v>301</v>
      </c>
      <c r="B238" s="53" t="s">
        <v>193</v>
      </c>
      <c r="C238" s="82">
        <v>10.7</v>
      </c>
      <c r="D238" s="81" t="s">
        <v>297</v>
      </c>
      <c r="E238" s="54">
        <v>400.0</v>
      </c>
      <c r="F238" s="53" t="s">
        <v>96</v>
      </c>
      <c r="G238" s="56">
        <v>7.35104735</v>
      </c>
      <c r="H238" s="56">
        <v>587.468734</v>
      </c>
      <c r="I238" s="56">
        <v>3.95762559</v>
      </c>
      <c r="J238" s="56">
        <v>3.3209715</v>
      </c>
      <c r="K238" s="56"/>
      <c r="L238" s="56">
        <v>0.02799593</v>
      </c>
      <c r="M238" s="57">
        <v>16.586542</v>
      </c>
      <c r="N238" s="85"/>
      <c r="O238" s="85"/>
      <c r="P238" s="54"/>
      <c r="Q238" s="54"/>
      <c r="R238" s="54"/>
      <c r="S238" s="54"/>
      <c r="T238" s="54"/>
      <c r="U238" s="54"/>
      <c r="V238" s="54">
        <v>1081.18581</v>
      </c>
      <c r="W238" s="83">
        <v>409.254</v>
      </c>
      <c r="X238" s="83">
        <v>5.656</v>
      </c>
      <c r="Y238" s="83">
        <v>31.673</v>
      </c>
      <c r="Z238" s="83">
        <v>0.208</v>
      </c>
      <c r="AA238" s="83">
        <v>24.95</v>
      </c>
      <c r="AB238" s="83">
        <v>0.191</v>
      </c>
      <c r="AC238" s="83">
        <v>1960.304</v>
      </c>
      <c r="AD238" s="83">
        <v>29.72</v>
      </c>
      <c r="AE238" s="83">
        <v>8.108</v>
      </c>
      <c r="AF238" s="83">
        <v>0.063</v>
      </c>
      <c r="AG238" s="84">
        <v>1738.101</v>
      </c>
      <c r="AH238" s="84">
        <v>46.827</v>
      </c>
      <c r="AI238" s="84">
        <v>160.492</v>
      </c>
      <c r="AJ238" s="84">
        <v>16.267</v>
      </c>
      <c r="AK238" s="84">
        <v>1565.027</v>
      </c>
      <c r="AL238" s="84">
        <v>58.087</v>
      </c>
      <c r="AM238" s="84">
        <v>450.448</v>
      </c>
      <c r="AN238" s="84">
        <v>82.573</v>
      </c>
      <c r="AO238" s="84">
        <v>2.595</v>
      </c>
      <c r="AP238" s="84">
        <v>0.263</v>
      </c>
      <c r="AQ238" s="84">
        <v>3.841</v>
      </c>
      <c r="AR238" s="53">
        <f>G238/'Table seawater composition'!C$7</f>
        <v>0.00291487476</v>
      </c>
      <c r="AS238" s="53">
        <f>H238/'Table seawater composition'!C$6</f>
        <v>0.01450313437</v>
      </c>
      <c r="AT238" s="53">
        <f>I238*1000/'Table seawater composition'!$C$4</f>
        <v>0.0007712488579</v>
      </c>
      <c r="AU238" s="53">
        <f>J238/'Table seawater composition'!C$10</f>
        <v>6.315995797</v>
      </c>
      <c r="AV238" s="53">
        <f>K238*1000/'Table seawater composition'!$C$3</f>
        <v>0</v>
      </c>
      <c r="AW238" s="53">
        <f>L238/'Table seawater composition'!C$8</f>
        <v>0.463739034</v>
      </c>
      <c r="AX238" s="53">
        <f>M238/'Table seawater composition'!$C$5</f>
        <v>1.562787031</v>
      </c>
      <c r="AY238" s="53">
        <f>N238/('Table seawater composition'!C$9*1000)</f>
        <v>0</v>
      </c>
      <c r="AZ238" s="48"/>
      <c r="BA238" s="48"/>
      <c r="BB238" s="48"/>
      <c r="BC238" s="48"/>
      <c r="BD238" s="48"/>
      <c r="BE238" s="48"/>
      <c r="BF238" s="48"/>
      <c r="BG238" s="48"/>
    </row>
    <row r="239" ht="15.75" customHeight="1">
      <c r="A239" s="53" t="s">
        <v>301</v>
      </c>
      <c r="B239" s="53" t="s">
        <v>194</v>
      </c>
      <c r="C239" s="82">
        <v>11.5</v>
      </c>
      <c r="D239" s="81" t="s">
        <v>297</v>
      </c>
      <c r="E239" s="54">
        <v>400.0</v>
      </c>
      <c r="F239" s="53" t="s">
        <v>96</v>
      </c>
      <c r="G239" s="56">
        <v>7.83903455</v>
      </c>
      <c r="H239" s="56">
        <v>610.020214</v>
      </c>
      <c r="I239" s="56">
        <v>3.94099478</v>
      </c>
      <c r="J239" s="56">
        <v>1.09685168</v>
      </c>
      <c r="K239" s="56"/>
      <c r="L239" s="56">
        <v>0.06234876</v>
      </c>
      <c r="M239" s="57">
        <v>13.8428755</v>
      </c>
      <c r="N239" s="85"/>
      <c r="O239" s="85"/>
      <c r="P239" s="54"/>
      <c r="Q239" s="54"/>
      <c r="R239" s="54"/>
      <c r="S239" s="54"/>
      <c r="T239" s="54"/>
      <c r="U239" s="54"/>
      <c r="V239" s="54">
        <v>1024.63171</v>
      </c>
      <c r="W239" s="83">
        <v>409.254</v>
      </c>
      <c r="X239" s="83">
        <v>5.656</v>
      </c>
      <c r="Y239" s="83">
        <v>31.673</v>
      </c>
      <c r="Z239" s="83">
        <v>0.208</v>
      </c>
      <c r="AA239" s="83">
        <v>24.95</v>
      </c>
      <c r="AB239" s="83">
        <v>0.191</v>
      </c>
      <c r="AC239" s="83">
        <v>1960.304</v>
      </c>
      <c r="AD239" s="83">
        <v>29.72</v>
      </c>
      <c r="AE239" s="83">
        <v>8.108</v>
      </c>
      <c r="AF239" s="83">
        <v>0.063</v>
      </c>
      <c r="AG239" s="84">
        <v>1738.101</v>
      </c>
      <c r="AH239" s="84">
        <v>46.827</v>
      </c>
      <c r="AI239" s="84">
        <v>160.492</v>
      </c>
      <c r="AJ239" s="84">
        <v>16.267</v>
      </c>
      <c r="AK239" s="84">
        <v>1565.027</v>
      </c>
      <c r="AL239" s="84">
        <v>58.087</v>
      </c>
      <c r="AM239" s="84">
        <v>450.448</v>
      </c>
      <c r="AN239" s="84">
        <v>82.573</v>
      </c>
      <c r="AO239" s="84">
        <v>2.595</v>
      </c>
      <c r="AP239" s="84">
        <v>0.263</v>
      </c>
      <c r="AQ239" s="84">
        <v>3.841</v>
      </c>
      <c r="AR239" s="53">
        <f>G239/'Table seawater composition'!C$7</f>
        <v>0.003108373932</v>
      </c>
      <c r="AS239" s="53">
        <f>H239/'Table seawater composition'!C$6</f>
        <v>0.01505987403</v>
      </c>
      <c r="AT239" s="53">
        <f>I239*1000/'Table seawater composition'!$C$4</f>
        <v>0.0007680079011</v>
      </c>
      <c r="AU239" s="53">
        <f>J239/'Table seawater composition'!C$10</f>
        <v>2.086049399</v>
      </c>
      <c r="AV239" s="53">
        <f>K239*1000/'Table seawater composition'!$C$3</f>
        <v>0</v>
      </c>
      <c r="AW239" s="53">
        <f>L239/'Table seawater composition'!C$8</f>
        <v>1.032777041</v>
      </c>
      <c r="AX239" s="53">
        <f>M239/'Table seawater composition'!$C$5</f>
        <v>1.30427827</v>
      </c>
      <c r="AY239" s="53">
        <f>N239/('Table seawater composition'!C$9*1000)</f>
        <v>0</v>
      </c>
      <c r="AZ239" s="48"/>
      <c r="BA239" s="48"/>
      <c r="BB239" s="48"/>
      <c r="BC239" s="48"/>
      <c r="BD239" s="48"/>
      <c r="BE239" s="48"/>
      <c r="BF239" s="48"/>
      <c r="BG239" s="48"/>
    </row>
    <row r="240" ht="15.75" customHeight="1">
      <c r="A240" s="53" t="s">
        <v>301</v>
      </c>
      <c r="B240" s="53" t="s">
        <v>195</v>
      </c>
      <c r="C240" s="82">
        <v>10.3</v>
      </c>
      <c r="D240" s="81" t="s">
        <v>297</v>
      </c>
      <c r="E240" s="54">
        <v>400.0</v>
      </c>
      <c r="F240" s="53" t="s">
        <v>96</v>
      </c>
      <c r="G240" s="56">
        <v>7.74486691</v>
      </c>
      <c r="H240" s="56">
        <v>514.600422</v>
      </c>
      <c r="I240" s="56">
        <v>4.54103721</v>
      </c>
      <c r="J240" s="56">
        <v>1.43987857</v>
      </c>
      <c r="K240" s="56"/>
      <c r="L240" s="56">
        <v>0.4826429</v>
      </c>
      <c r="M240" s="57">
        <v>16.715222</v>
      </c>
      <c r="N240" s="85"/>
      <c r="O240" s="85"/>
      <c r="P240" s="54"/>
      <c r="Q240" s="54"/>
      <c r="R240" s="54"/>
      <c r="S240" s="54"/>
      <c r="T240" s="54"/>
      <c r="U240" s="54"/>
      <c r="V240" s="54">
        <v>791.877206</v>
      </c>
      <c r="W240" s="83">
        <v>409.254</v>
      </c>
      <c r="X240" s="83">
        <v>5.656</v>
      </c>
      <c r="Y240" s="83">
        <v>31.673</v>
      </c>
      <c r="Z240" s="83">
        <v>0.208</v>
      </c>
      <c r="AA240" s="83">
        <v>24.95</v>
      </c>
      <c r="AB240" s="83">
        <v>0.191</v>
      </c>
      <c r="AC240" s="83">
        <v>1960.304</v>
      </c>
      <c r="AD240" s="83">
        <v>29.72</v>
      </c>
      <c r="AE240" s="83">
        <v>8.108</v>
      </c>
      <c r="AF240" s="83">
        <v>0.063</v>
      </c>
      <c r="AG240" s="84">
        <v>1738.101</v>
      </c>
      <c r="AH240" s="84">
        <v>46.827</v>
      </c>
      <c r="AI240" s="84">
        <v>160.492</v>
      </c>
      <c r="AJ240" s="84">
        <v>16.267</v>
      </c>
      <c r="AK240" s="84">
        <v>1565.027</v>
      </c>
      <c r="AL240" s="84">
        <v>58.087</v>
      </c>
      <c r="AM240" s="84">
        <v>450.448</v>
      </c>
      <c r="AN240" s="84">
        <v>82.573</v>
      </c>
      <c r="AO240" s="84">
        <v>2.595</v>
      </c>
      <c r="AP240" s="84">
        <v>0.263</v>
      </c>
      <c r="AQ240" s="84">
        <v>3.841</v>
      </c>
      <c r="AR240" s="53">
        <f>G240/'Table seawater composition'!C$7</f>
        <v>0.003071034099</v>
      </c>
      <c r="AS240" s="53">
        <f>H240/'Table seawater composition'!C$6</f>
        <v>0.01270419792</v>
      </c>
      <c r="AT240" s="53">
        <f>I240*1000/'Table seawater composition'!$C$4</f>
        <v>0.000884942166</v>
      </c>
      <c r="AU240" s="53">
        <f>J240/'Table seawater composition'!C$10</f>
        <v>2.738435725</v>
      </c>
      <c r="AV240" s="53">
        <f>K240*1000/'Table seawater composition'!$C$3</f>
        <v>0</v>
      </c>
      <c r="AW240" s="53">
        <f>L240/'Table seawater composition'!C$8</f>
        <v>7.994746102</v>
      </c>
      <c r="AX240" s="53">
        <f>M240/'Table seawater composition'!$C$5</f>
        <v>1.574911284</v>
      </c>
      <c r="AY240" s="53">
        <f>N240/('Table seawater composition'!C$9*1000)</f>
        <v>0</v>
      </c>
      <c r="AZ240" s="48"/>
      <c r="BA240" s="48"/>
      <c r="BB240" s="48"/>
      <c r="BC240" s="48"/>
      <c r="BD240" s="48"/>
      <c r="BE240" s="48"/>
      <c r="BF240" s="48"/>
      <c r="BG240" s="48"/>
    </row>
    <row r="241" ht="15.75" customHeight="1">
      <c r="A241" s="53" t="s">
        <v>301</v>
      </c>
      <c r="B241" s="53" t="s">
        <v>196</v>
      </c>
      <c r="C241" s="82">
        <v>13.0</v>
      </c>
      <c r="D241" s="81" t="s">
        <v>297</v>
      </c>
      <c r="E241" s="54">
        <v>400.0</v>
      </c>
      <c r="F241" s="53" t="s">
        <v>96</v>
      </c>
      <c r="G241" s="56">
        <v>7.87972228</v>
      </c>
      <c r="H241" s="56">
        <v>600.921563</v>
      </c>
      <c r="I241" s="56">
        <v>3.45215503</v>
      </c>
      <c r="J241" s="56">
        <v>1.91185429</v>
      </c>
      <c r="K241" s="56"/>
      <c r="L241" s="56">
        <v>0.03367487</v>
      </c>
      <c r="M241" s="57">
        <v>13.7346817</v>
      </c>
      <c r="N241" s="85"/>
      <c r="O241" s="85"/>
      <c r="P241" s="54"/>
      <c r="Q241" s="54"/>
      <c r="R241" s="54"/>
      <c r="S241" s="54"/>
      <c r="T241" s="54"/>
      <c r="U241" s="54"/>
      <c r="V241" s="54">
        <v>1077.0878</v>
      </c>
      <c r="W241" s="83">
        <v>409.254</v>
      </c>
      <c r="X241" s="83">
        <v>5.656</v>
      </c>
      <c r="Y241" s="83">
        <v>31.673</v>
      </c>
      <c r="Z241" s="83">
        <v>0.208</v>
      </c>
      <c r="AA241" s="83">
        <v>24.95</v>
      </c>
      <c r="AB241" s="83">
        <v>0.191</v>
      </c>
      <c r="AC241" s="83">
        <v>1960.304</v>
      </c>
      <c r="AD241" s="83">
        <v>29.72</v>
      </c>
      <c r="AE241" s="83">
        <v>8.108</v>
      </c>
      <c r="AF241" s="83">
        <v>0.063</v>
      </c>
      <c r="AG241" s="84">
        <v>1738.101</v>
      </c>
      <c r="AH241" s="84">
        <v>46.827</v>
      </c>
      <c r="AI241" s="84">
        <v>160.492</v>
      </c>
      <c r="AJ241" s="84">
        <v>16.267</v>
      </c>
      <c r="AK241" s="84">
        <v>1565.027</v>
      </c>
      <c r="AL241" s="84">
        <v>58.087</v>
      </c>
      <c r="AM241" s="84">
        <v>450.448</v>
      </c>
      <c r="AN241" s="84">
        <v>82.573</v>
      </c>
      <c r="AO241" s="84">
        <v>2.595</v>
      </c>
      <c r="AP241" s="84">
        <v>0.263</v>
      </c>
      <c r="AQ241" s="84">
        <v>3.841</v>
      </c>
      <c r="AR241" s="53">
        <f>G241/'Table seawater composition'!C$7</f>
        <v>0.003124507638</v>
      </c>
      <c r="AS241" s="53">
        <f>H241/'Table seawater composition'!C$6</f>
        <v>0.01483525109</v>
      </c>
      <c r="AT241" s="53">
        <f>I241*1000/'Table seawater composition'!$C$4</f>
        <v>0.0006727444432</v>
      </c>
      <c r="AU241" s="53">
        <f>J241/'Table seawater composition'!C$10</f>
        <v>3.636063622</v>
      </c>
      <c r="AV241" s="53">
        <f>K241*1000/'Table seawater composition'!$C$3</f>
        <v>0</v>
      </c>
      <c r="AW241" s="53">
        <f>L241/'Table seawater composition'!C$8</f>
        <v>0.5578079273</v>
      </c>
      <c r="AX241" s="53">
        <f>M241/'Table seawater composition'!$C$5</f>
        <v>1.29408423</v>
      </c>
      <c r="AY241" s="53">
        <f>N241/('Table seawater composition'!C$9*1000)</f>
        <v>0</v>
      </c>
      <c r="AZ241" s="48"/>
      <c r="BA241" s="48"/>
      <c r="BB241" s="48"/>
      <c r="BC241" s="48"/>
      <c r="BD241" s="48"/>
      <c r="BE241" s="48"/>
      <c r="BF241" s="48"/>
      <c r="BG241" s="48"/>
    </row>
    <row r="242" ht="15.75" customHeight="1">
      <c r="A242" s="53" t="s">
        <v>301</v>
      </c>
      <c r="B242" s="53" t="s">
        <v>197</v>
      </c>
      <c r="C242" s="82">
        <v>9.8</v>
      </c>
      <c r="D242" s="81" t="s">
        <v>297</v>
      </c>
      <c r="E242" s="54">
        <v>400.0</v>
      </c>
      <c r="F242" s="53" t="s">
        <v>96</v>
      </c>
      <c r="G242" s="56">
        <v>6.9379579</v>
      </c>
      <c r="H242" s="56">
        <v>515.234972</v>
      </c>
      <c r="I242" s="56">
        <v>4.55894474</v>
      </c>
      <c r="J242" s="56">
        <v>2.80147616</v>
      </c>
      <c r="K242" s="56"/>
      <c r="L242" s="56">
        <v>0.20066205</v>
      </c>
      <c r="M242" s="57">
        <v>16.2258196</v>
      </c>
      <c r="N242" s="85"/>
      <c r="O242" s="85"/>
      <c r="P242" s="54"/>
      <c r="Q242" s="54"/>
      <c r="R242" s="54"/>
      <c r="S242" s="54"/>
      <c r="T242" s="54"/>
      <c r="U242" s="54"/>
      <c r="V242" s="54">
        <v>848.565384</v>
      </c>
      <c r="W242" s="83">
        <v>409.254</v>
      </c>
      <c r="X242" s="83">
        <v>5.656</v>
      </c>
      <c r="Y242" s="83">
        <v>31.673</v>
      </c>
      <c r="Z242" s="83">
        <v>0.208</v>
      </c>
      <c r="AA242" s="83">
        <v>24.95</v>
      </c>
      <c r="AB242" s="83">
        <v>0.191</v>
      </c>
      <c r="AC242" s="83">
        <v>1960.304</v>
      </c>
      <c r="AD242" s="83">
        <v>29.72</v>
      </c>
      <c r="AE242" s="83">
        <v>8.108</v>
      </c>
      <c r="AF242" s="83">
        <v>0.063</v>
      </c>
      <c r="AG242" s="84">
        <v>1738.101</v>
      </c>
      <c r="AH242" s="84">
        <v>46.827</v>
      </c>
      <c r="AI242" s="84">
        <v>160.492</v>
      </c>
      <c r="AJ242" s="84">
        <v>16.267</v>
      </c>
      <c r="AK242" s="84">
        <v>1565.027</v>
      </c>
      <c r="AL242" s="84">
        <v>58.087</v>
      </c>
      <c r="AM242" s="84">
        <v>450.448</v>
      </c>
      <c r="AN242" s="84">
        <v>82.573</v>
      </c>
      <c r="AO242" s="84">
        <v>2.595</v>
      </c>
      <c r="AP242" s="84">
        <v>0.263</v>
      </c>
      <c r="AQ242" s="84">
        <v>3.841</v>
      </c>
      <c r="AR242" s="53">
        <f>G242/'Table seawater composition'!C$7</f>
        <v>0.002751074426</v>
      </c>
      <c r="AS242" s="53">
        <f>H242/'Table seawater composition'!C$6</f>
        <v>0.01271986337</v>
      </c>
      <c r="AT242" s="53">
        <f>I242*1000/'Table seawater composition'!$C$4</f>
        <v>0.0008884319256</v>
      </c>
      <c r="AU242" s="53">
        <f>J242/'Table seawater composition'!C$10</f>
        <v>5.327992623</v>
      </c>
      <c r="AV242" s="53">
        <f>K242*1000/'Table seawater composition'!$C$3</f>
        <v>0</v>
      </c>
      <c r="AW242" s="53">
        <f>L242/'Table seawater composition'!C$8</f>
        <v>3.323869764</v>
      </c>
      <c r="AX242" s="53">
        <f>M242/'Table seawater composition'!$C$5</f>
        <v>1.5287997</v>
      </c>
      <c r="AY242" s="53">
        <f>N242/('Table seawater composition'!C$9*1000)</f>
        <v>0</v>
      </c>
      <c r="AZ242" s="48"/>
      <c r="BA242" s="48"/>
      <c r="BB242" s="48"/>
      <c r="BC242" s="48"/>
      <c r="BD242" s="48"/>
      <c r="BE242" s="48"/>
      <c r="BF242" s="48"/>
      <c r="BG242" s="48"/>
    </row>
    <row r="243" ht="15.75" customHeight="1">
      <c r="A243" s="53" t="s">
        <v>301</v>
      </c>
      <c r="B243" s="53" t="s">
        <v>179</v>
      </c>
      <c r="C243" s="82">
        <v>11.9</v>
      </c>
      <c r="D243" s="81" t="s">
        <v>297</v>
      </c>
      <c r="E243" s="54">
        <v>400.0</v>
      </c>
      <c r="F243" s="53" t="s">
        <v>96</v>
      </c>
      <c r="G243" s="56">
        <v>7.05984628</v>
      </c>
      <c r="H243" s="56">
        <v>572.323336</v>
      </c>
      <c r="I243" s="56">
        <v>3.87449931</v>
      </c>
      <c r="J243" s="56">
        <v>1.90956464</v>
      </c>
      <c r="K243" s="56"/>
      <c r="L243" s="56">
        <v>0.03112037</v>
      </c>
      <c r="M243" s="57">
        <v>14.4998595</v>
      </c>
      <c r="N243" s="85"/>
      <c r="O243" s="85"/>
      <c r="P243" s="54"/>
      <c r="Q243" s="54"/>
      <c r="R243" s="54"/>
      <c r="S243" s="54"/>
      <c r="T243" s="54"/>
      <c r="U243" s="54"/>
      <c r="V243" s="54">
        <v>875.415161</v>
      </c>
      <c r="W243" s="83">
        <v>409.254</v>
      </c>
      <c r="X243" s="83">
        <v>5.656</v>
      </c>
      <c r="Y243" s="83">
        <v>31.673</v>
      </c>
      <c r="Z243" s="83">
        <v>0.208</v>
      </c>
      <c r="AA243" s="83">
        <v>24.95</v>
      </c>
      <c r="AB243" s="83">
        <v>0.191</v>
      </c>
      <c r="AC243" s="83">
        <v>1960.304</v>
      </c>
      <c r="AD243" s="83">
        <v>29.72</v>
      </c>
      <c r="AE243" s="83">
        <v>8.108</v>
      </c>
      <c r="AF243" s="83">
        <v>0.063</v>
      </c>
      <c r="AG243" s="84">
        <v>1738.101</v>
      </c>
      <c r="AH243" s="84">
        <v>46.827</v>
      </c>
      <c r="AI243" s="84">
        <v>160.492</v>
      </c>
      <c r="AJ243" s="84">
        <v>16.267</v>
      </c>
      <c r="AK243" s="84">
        <v>1565.027</v>
      </c>
      <c r="AL243" s="84">
        <v>58.087</v>
      </c>
      <c r="AM243" s="84">
        <v>450.448</v>
      </c>
      <c r="AN243" s="84">
        <v>82.573</v>
      </c>
      <c r="AO243" s="84">
        <v>2.595</v>
      </c>
      <c r="AP243" s="84">
        <v>0.263</v>
      </c>
      <c r="AQ243" s="84">
        <v>3.841</v>
      </c>
      <c r="AR243" s="53">
        <f>G243/'Table seawater composition'!C$7</f>
        <v>0.002799406228</v>
      </c>
      <c r="AS243" s="53">
        <f>H243/'Table seawater composition'!C$6</f>
        <v>0.01412923236</v>
      </c>
      <c r="AT243" s="53">
        <f>I243*1000/'Table seawater composition'!$C$4</f>
        <v>0.000755049486</v>
      </c>
      <c r="AU243" s="53">
        <f>J243/'Table seawater composition'!C$10</f>
        <v>3.631709047</v>
      </c>
      <c r="AV243" s="53">
        <f>K243*1000/'Table seawater composition'!$C$3</f>
        <v>0</v>
      </c>
      <c r="AW243" s="53">
        <f>L243/'Table seawater composition'!C$8</f>
        <v>0.5154938708</v>
      </c>
      <c r="AX243" s="53">
        <f>M243/'Table seawater composition'!$C$5</f>
        <v>1.366179423</v>
      </c>
      <c r="AY243" s="53">
        <f>N243/('Table seawater composition'!C$9*1000)</f>
        <v>0</v>
      </c>
      <c r="AZ243" s="48"/>
      <c r="BA243" s="48"/>
      <c r="BB243" s="48"/>
      <c r="BC243" s="48"/>
      <c r="BD243" s="48"/>
      <c r="BE243" s="48"/>
      <c r="BF243" s="48"/>
      <c r="BG243" s="48"/>
    </row>
    <row r="244" ht="15.75" customHeight="1">
      <c r="A244" s="53" t="s">
        <v>301</v>
      </c>
      <c r="B244" s="53" t="s">
        <v>198</v>
      </c>
      <c r="C244" s="82">
        <v>13.5</v>
      </c>
      <c r="D244" s="81" t="s">
        <v>297</v>
      </c>
      <c r="E244" s="54">
        <v>400.0</v>
      </c>
      <c r="F244" s="53" t="s">
        <v>96</v>
      </c>
      <c r="G244" s="56">
        <v>6.61724953</v>
      </c>
      <c r="H244" s="56">
        <v>564.131796</v>
      </c>
      <c r="I244" s="56">
        <v>4.12474202</v>
      </c>
      <c r="J244" s="56">
        <v>1.8525636</v>
      </c>
      <c r="K244" s="56"/>
      <c r="L244" s="56">
        <v>0.02090429</v>
      </c>
      <c r="M244" s="57">
        <v>18.160427</v>
      </c>
      <c r="N244" s="85"/>
      <c r="O244" s="85"/>
      <c r="P244" s="54"/>
      <c r="Q244" s="54"/>
      <c r="R244" s="54"/>
      <c r="S244" s="54"/>
      <c r="T244" s="54"/>
      <c r="U244" s="54"/>
      <c r="V244" s="54">
        <v>756.547643</v>
      </c>
      <c r="W244" s="83">
        <v>409.254</v>
      </c>
      <c r="X244" s="83">
        <v>5.656</v>
      </c>
      <c r="Y244" s="83">
        <v>31.673</v>
      </c>
      <c r="Z244" s="83">
        <v>0.208</v>
      </c>
      <c r="AA244" s="83">
        <v>24.95</v>
      </c>
      <c r="AB244" s="83">
        <v>0.191</v>
      </c>
      <c r="AC244" s="83">
        <v>1960.304</v>
      </c>
      <c r="AD244" s="83">
        <v>29.72</v>
      </c>
      <c r="AE244" s="83">
        <v>8.108</v>
      </c>
      <c r="AF244" s="83">
        <v>0.063</v>
      </c>
      <c r="AG244" s="84">
        <v>1738.101</v>
      </c>
      <c r="AH244" s="84">
        <v>46.827</v>
      </c>
      <c r="AI244" s="84">
        <v>160.492</v>
      </c>
      <c r="AJ244" s="84">
        <v>16.267</v>
      </c>
      <c r="AK244" s="84">
        <v>1565.027</v>
      </c>
      <c r="AL244" s="84">
        <v>58.087</v>
      </c>
      <c r="AM244" s="84">
        <v>450.448</v>
      </c>
      <c r="AN244" s="84">
        <v>82.573</v>
      </c>
      <c r="AO244" s="84">
        <v>2.595</v>
      </c>
      <c r="AP244" s="84">
        <v>0.263</v>
      </c>
      <c r="AQ244" s="84">
        <v>3.841</v>
      </c>
      <c r="AR244" s="53">
        <f>G244/'Table seawater composition'!C$7</f>
        <v>0.002623905509</v>
      </c>
      <c r="AS244" s="53">
        <f>H244/'Table seawater composition'!C$6</f>
        <v>0.01392700371</v>
      </c>
      <c r="AT244" s="53">
        <f>I244*1000/'Table seawater composition'!$C$4</f>
        <v>0.0008038159496</v>
      </c>
      <c r="AU244" s="53">
        <f>J244/'Table seawater composition'!C$10</f>
        <v>3.523301513</v>
      </c>
      <c r="AV244" s="53">
        <f>K244*1000/'Table seawater composition'!$C$3</f>
        <v>0</v>
      </c>
      <c r="AW244" s="53">
        <f>L244/'Table seawater composition'!C$8</f>
        <v>0.3462694489</v>
      </c>
      <c r="AX244" s="53">
        <f>M244/'Table seawater composition'!$C$5</f>
        <v>1.711078764</v>
      </c>
      <c r="AY244" s="53">
        <f>N244/('Table seawater composition'!C$9*1000)</f>
        <v>0</v>
      </c>
      <c r="AZ244" s="48"/>
      <c r="BA244" s="48"/>
      <c r="BB244" s="48"/>
      <c r="BC244" s="48"/>
      <c r="BD244" s="48"/>
      <c r="BE244" s="48"/>
      <c r="BF244" s="48"/>
      <c r="BG244" s="48"/>
    </row>
    <row r="245" ht="15.75" customHeight="1">
      <c r="A245" s="53" t="s">
        <v>301</v>
      </c>
      <c r="B245" s="53" t="s">
        <v>199</v>
      </c>
      <c r="C245" s="82">
        <v>11.3</v>
      </c>
      <c r="D245" s="81" t="s">
        <v>297</v>
      </c>
      <c r="E245" s="54">
        <v>400.0</v>
      </c>
      <c r="F245" s="53" t="s">
        <v>96</v>
      </c>
      <c r="G245" s="56">
        <v>6.96554399</v>
      </c>
      <c r="H245" s="56">
        <v>565.003597</v>
      </c>
      <c r="I245" s="56">
        <v>4.06796519</v>
      </c>
      <c r="J245" s="56">
        <v>1.81889985</v>
      </c>
      <c r="K245" s="56"/>
      <c r="L245" s="56">
        <v>0.08540409</v>
      </c>
      <c r="M245" s="57">
        <v>17.7391995</v>
      </c>
      <c r="N245" s="85"/>
      <c r="O245" s="85"/>
      <c r="P245" s="54"/>
      <c r="Q245" s="54"/>
      <c r="R245" s="54"/>
      <c r="S245" s="54"/>
      <c r="T245" s="54"/>
      <c r="U245" s="54"/>
      <c r="V245" s="54">
        <v>928.733411</v>
      </c>
      <c r="W245" s="83">
        <v>409.254</v>
      </c>
      <c r="X245" s="83">
        <v>5.656</v>
      </c>
      <c r="Y245" s="83">
        <v>31.673</v>
      </c>
      <c r="Z245" s="83">
        <v>0.208</v>
      </c>
      <c r="AA245" s="83">
        <v>24.95</v>
      </c>
      <c r="AB245" s="83">
        <v>0.191</v>
      </c>
      <c r="AC245" s="83">
        <v>1960.304</v>
      </c>
      <c r="AD245" s="83">
        <v>29.72</v>
      </c>
      <c r="AE245" s="83">
        <v>8.108</v>
      </c>
      <c r="AF245" s="83">
        <v>0.063</v>
      </c>
      <c r="AG245" s="84">
        <v>1738.101</v>
      </c>
      <c r="AH245" s="84">
        <v>46.827</v>
      </c>
      <c r="AI245" s="84">
        <v>160.492</v>
      </c>
      <c r="AJ245" s="84">
        <v>16.267</v>
      </c>
      <c r="AK245" s="84">
        <v>1565.027</v>
      </c>
      <c r="AL245" s="84">
        <v>58.087</v>
      </c>
      <c r="AM245" s="84">
        <v>450.448</v>
      </c>
      <c r="AN245" s="84">
        <v>82.573</v>
      </c>
      <c r="AO245" s="84">
        <v>2.595</v>
      </c>
      <c r="AP245" s="84">
        <v>0.263</v>
      </c>
      <c r="AQ245" s="84">
        <v>3.841</v>
      </c>
      <c r="AR245" s="53">
        <f>G245/'Table seawater composition'!C$7</f>
        <v>0.002762013003</v>
      </c>
      <c r="AS245" s="53">
        <f>H245/'Table seawater composition'!C$6</f>
        <v>0.0139485263</v>
      </c>
      <c r="AT245" s="53">
        <f>I245*1000/'Table seawater composition'!$C$4</f>
        <v>0.0007927514706</v>
      </c>
      <c r="AU245" s="53">
        <f>J245/'Table seawater composition'!C$10</f>
        <v>3.459278048</v>
      </c>
      <c r="AV245" s="53">
        <f>K245*1000/'Table seawater composition'!$C$3</f>
        <v>0</v>
      </c>
      <c r="AW245" s="53">
        <f>L245/'Table seawater composition'!C$8</f>
        <v>1.414677426</v>
      </c>
      <c r="AX245" s="53">
        <f>M245/'Table seawater composition'!$C$5</f>
        <v>1.671390632</v>
      </c>
      <c r="AY245" s="53">
        <f>N245/('Table seawater composition'!C$9*1000)</f>
        <v>0</v>
      </c>
      <c r="AZ245" s="48"/>
      <c r="BA245" s="48"/>
      <c r="BB245" s="48"/>
      <c r="BC245" s="48"/>
      <c r="BD245" s="48"/>
      <c r="BE245" s="48"/>
      <c r="BF245" s="48"/>
      <c r="BG245" s="48"/>
    </row>
    <row r="246" ht="15.75" customHeight="1">
      <c r="A246" s="53" t="s">
        <v>301</v>
      </c>
      <c r="B246" s="53" t="s">
        <v>193</v>
      </c>
      <c r="C246" s="82">
        <v>10.7</v>
      </c>
      <c r="D246" s="81" t="s">
        <v>297</v>
      </c>
      <c r="E246" s="54">
        <v>400.0</v>
      </c>
      <c r="F246" s="53" t="s">
        <v>96</v>
      </c>
      <c r="G246" s="56">
        <v>6.47181234</v>
      </c>
      <c r="H246" s="56">
        <v>577.723597</v>
      </c>
      <c r="I246" s="56">
        <v>4.08256011</v>
      </c>
      <c r="J246" s="56">
        <v>2.20526838</v>
      </c>
      <c r="K246" s="56"/>
      <c r="L246" s="56">
        <v>0.10959884</v>
      </c>
      <c r="M246" s="57">
        <v>17.324799</v>
      </c>
      <c r="N246" s="85"/>
      <c r="O246" s="85"/>
      <c r="P246" s="54"/>
      <c r="Q246" s="54"/>
      <c r="R246" s="54"/>
      <c r="S246" s="54"/>
      <c r="T246" s="54"/>
      <c r="U246" s="54"/>
      <c r="V246" s="54">
        <v>902.640637</v>
      </c>
      <c r="W246" s="83">
        <v>409.254</v>
      </c>
      <c r="X246" s="83">
        <v>5.656</v>
      </c>
      <c r="Y246" s="83">
        <v>31.673</v>
      </c>
      <c r="Z246" s="83">
        <v>0.208</v>
      </c>
      <c r="AA246" s="83">
        <v>24.95</v>
      </c>
      <c r="AB246" s="83">
        <v>0.191</v>
      </c>
      <c r="AC246" s="83">
        <v>1960.304</v>
      </c>
      <c r="AD246" s="83">
        <v>29.72</v>
      </c>
      <c r="AE246" s="83">
        <v>8.108</v>
      </c>
      <c r="AF246" s="83">
        <v>0.063</v>
      </c>
      <c r="AG246" s="84">
        <v>1738.101</v>
      </c>
      <c r="AH246" s="84">
        <v>46.827</v>
      </c>
      <c r="AI246" s="84">
        <v>160.492</v>
      </c>
      <c r="AJ246" s="84">
        <v>16.267</v>
      </c>
      <c r="AK246" s="84">
        <v>1565.027</v>
      </c>
      <c r="AL246" s="84">
        <v>58.087</v>
      </c>
      <c r="AM246" s="84">
        <v>450.448</v>
      </c>
      <c r="AN246" s="84">
        <v>82.573</v>
      </c>
      <c r="AO246" s="84">
        <v>2.595</v>
      </c>
      <c r="AP246" s="84">
        <v>0.263</v>
      </c>
      <c r="AQ246" s="84">
        <v>3.841</v>
      </c>
      <c r="AR246" s="53">
        <f>G246/'Table seawater composition'!C$7</f>
        <v>0.002566236013</v>
      </c>
      <c r="AS246" s="53">
        <f>H246/'Table seawater composition'!C$6</f>
        <v>0.0142625513</v>
      </c>
      <c r="AT246" s="53">
        <f>I246*1000/'Table seawater composition'!$C$4</f>
        <v>0.0007955956799</v>
      </c>
      <c r="AU246" s="53">
        <f>J246/'Table seawater composition'!C$10</f>
        <v>4.194093752</v>
      </c>
      <c r="AV246" s="53">
        <f>K246*1000/'Table seawater composition'!$C$3</f>
        <v>0</v>
      </c>
      <c r="AW246" s="53">
        <f>L246/'Table seawater composition'!C$8</f>
        <v>1.815451753</v>
      </c>
      <c r="AX246" s="53">
        <f>M246/'Table seawater composition'!$C$5</f>
        <v>1.632345741</v>
      </c>
      <c r="AY246" s="53">
        <f>N246/('Table seawater composition'!C$9*1000)</f>
        <v>0</v>
      </c>
      <c r="AZ246" s="48"/>
      <c r="BA246" s="48"/>
      <c r="BB246" s="48"/>
      <c r="BC246" s="48"/>
      <c r="BD246" s="48"/>
      <c r="BE246" s="48"/>
      <c r="BF246" s="48"/>
      <c r="BG246" s="48"/>
    </row>
    <row r="247" ht="15.75" customHeight="1">
      <c r="A247" s="53" t="s">
        <v>301</v>
      </c>
      <c r="B247" s="53" t="s">
        <v>200</v>
      </c>
      <c r="C247" s="82">
        <v>11.8</v>
      </c>
      <c r="D247" s="81" t="s">
        <v>297</v>
      </c>
      <c r="E247" s="54">
        <v>400.0</v>
      </c>
      <c r="F247" s="53" t="s">
        <v>96</v>
      </c>
      <c r="G247" s="56">
        <v>6.47621206</v>
      </c>
      <c r="H247" s="56">
        <v>562.185645</v>
      </c>
      <c r="I247" s="56">
        <v>4.00951697</v>
      </c>
      <c r="J247" s="56">
        <v>1.59572813</v>
      </c>
      <c r="K247" s="56"/>
      <c r="L247" s="56">
        <v>0.02580375</v>
      </c>
      <c r="M247" s="57">
        <v>15.5509453</v>
      </c>
      <c r="N247" s="85"/>
      <c r="O247" s="85"/>
      <c r="P247" s="77">
        <v>24.04</v>
      </c>
      <c r="Q247" s="77"/>
      <c r="R247" s="77">
        <v>8.51</v>
      </c>
      <c r="S247" s="77">
        <v>0.07</v>
      </c>
      <c r="T247" s="77">
        <v>0.4</v>
      </c>
      <c r="U247" s="77">
        <v>0.14</v>
      </c>
      <c r="V247" s="54">
        <v>1065.99072</v>
      </c>
      <c r="W247" s="83">
        <v>409.254</v>
      </c>
      <c r="X247" s="83">
        <v>5.656</v>
      </c>
      <c r="Y247" s="83">
        <v>31.673</v>
      </c>
      <c r="Z247" s="83">
        <v>0.208</v>
      </c>
      <c r="AA247" s="83">
        <v>24.95</v>
      </c>
      <c r="AB247" s="83">
        <v>0.191</v>
      </c>
      <c r="AC247" s="83">
        <v>1960.304</v>
      </c>
      <c r="AD247" s="83">
        <v>29.72</v>
      </c>
      <c r="AE247" s="83">
        <v>8.108</v>
      </c>
      <c r="AF247" s="83">
        <v>0.063</v>
      </c>
      <c r="AG247" s="84">
        <v>1738.101</v>
      </c>
      <c r="AH247" s="84">
        <v>46.827</v>
      </c>
      <c r="AI247" s="84">
        <v>160.492</v>
      </c>
      <c r="AJ247" s="84">
        <v>16.267</v>
      </c>
      <c r="AK247" s="84">
        <v>1565.027</v>
      </c>
      <c r="AL247" s="84">
        <v>58.087</v>
      </c>
      <c r="AM247" s="84">
        <v>450.448</v>
      </c>
      <c r="AN247" s="84">
        <v>82.573</v>
      </c>
      <c r="AO247" s="84">
        <v>2.595</v>
      </c>
      <c r="AP247" s="84">
        <v>0.263</v>
      </c>
      <c r="AQ247" s="84">
        <v>3.841</v>
      </c>
      <c r="AR247" s="53">
        <f>G247/'Table seawater composition'!C$7</f>
        <v>0.002567980612</v>
      </c>
      <c r="AS247" s="53">
        <f>H247/'Table seawater composition'!C$6</f>
        <v>0.01387895811</v>
      </c>
      <c r="AT247" s="53">
        <f>I247*1000/'Table seawater composition'!$C$4</f>
        <v>0.0007813612767</v>
      </c>
      <c r="AU247" s="53">
        <f>J247/'Table seawater composition'!C$10</f>
        <v>3.034838499</v>
      </c>
      <c r="AV247" s="53">
        <f>K247*1000/'Table seawater composition'!$C$3</f>
        <v>0</v>
      </c>
      <c r="AW247" s="53">
        <f>L247/'Table seawater composition'!C$8</f>
        <v>0.4274266331</v>
      </c>
      <c r="AX247" s="53">
        <f>M247/'Table seawater composition'!$C$5</f>
        <v>1.46521292</v>
      </c>
      <c r="AY247" s="53">
        <f>N247/('Table seawater composition'!C$9*1000)</f>
        <v>0</v>
      </c>
      <c r="AZ247" s="48"/>
      <c r="BA247" s="48"/>
      <c r="BB247" s="48"/>
      <c r="BC247" s="48"/>
      <c r="BD247" s="48"/>
      <c r="BE247" s="48"/>
      <c r="BF247" s="48"/>
      <c r="BG247" s="48"/>
    </row>
    <row r="248" ht="15.75" customHeight="1">
      <c r="A248" s="53" t="s">
        <v>301</v>
      </c>
      <c r="B248" s="53" t="s">
        <v>201</v>
      </c>
      <c r="C248" s="82">
        <v>12.1</v>
      </c>
      <c r="D248" s="81" t="s">
        <v>297</v>
      </c>
      <c r="E248" s="54">
        <v>400.0</v>
      </c>
      <c r="F248" s="53" t="s">
        <v>96</v>
      </c>
      <c r="G248" s="56">
        <v>6.42197003</v>
      </c>
      <c r="H248" s="56">
        <v>591.324095</v>
      </c>
      <c r="I248" s="56">
        <v>3.97373085</v>
      </c>
      <c r="J248" s="56">
        <v>1.93393944</v>
      </c>
      <c r="K248" s="56"/>
      <c r="L248" s="56">
        <v>0.01747953</v>
      </c>
      <c r="M248" s="57">
        <v>17.3202976</v>
      </c>
      <c r="N248" s="85"/>
      <c r="O248" s="85"/>
      <c r="P248" s="78">
        <v>23.98</v>
      </c>
      <c r="Q248" s="78"/>
      <c r="R248" s="78">
        <v>8.51</v>
      </c>
      <c r="S248" s="78">
        <v>0.07</v>
      </c>
      <c r="T248" s="78">
        <v>0.4</v>
      </c>
      <c r="U248" s="78">
        <v>0.14</v>
      </c>
      <c r="V248" s="54">
        <v>987.669292</v>
      </c>
      <c r="W248" s="83">
        <v>409.254</v>
      </c>
      <c r="X248" s="83">
        <v>5.656</v>
      </c>
      <c r="Y248" s="83">
        <v>31.673</v>
      </c>
      <c r="Z248" s="83">
        <v>0.208</v>
      </c>
      <c r="AA248" s="83">
        <v>24.95</v>
      </c>
      <c r="AB248" s="83">
        <v>0.191</v>
      </c>
      <c r="AC248" s="83">
        <v>1960.304</v>
      </c>
      <c r="AD248" s="83">
        <v>29.72</v>
      </c>
      <c r="AE248" s="83">
        <v>8.108</v>
      </c>
      <c r="AF248" s="83">
        <v>0.063</v>
      </c>
      <c r="AG248" s="84">
        <v>1738.101</v>
      </c>
      <c r="AH248" s="84">
        <v>46.827</v>
      </c>
      <c r="AI248" s="84">
        <v>160.492</v>
      </c>
      <c r="AJ248" s="84">
        <v>16.267</v>
      </c>
      <c r="AK248" s="84">
        <v>1565.027</v>
      </c>
      <c r="AL248" s="84">
        <v>58.087</v>
      </c>
      <c r="AM248" s="84">
        <v>450.448</v>
      </c>
      <c r="AN248" s="84">
        <v>82.573</v>
      </c>
      <c r="AO248" s="84">
        <v>2.595</v>
      </c>
      <c r="AP248" s="84">
        <v>0.263</v>
      </c>
      <c r="AQ248" s="84">
        <v>3.841</v>
      </c>
      <c r="AR248" s="53">
        <f>G248/'Table seawater composition'!C$7</f>
        <v>0.002546472286</v>
      </c>
      <c r="AS248" s="53">
        <f>H248/'Table seawater composition'!C$6</f>
        <v>0.0145983136</v>
      </c>
      <c r="AT248" s="53">
        <f>I248*1000/'Table seawater composition'!$C$4</f>
        <v>0.0007743873971</v>
      </c>
      <c r="AU248" s="53">
        <f>J248/'Table seawater composition'!C$10</f>
        <v>3.678066305</v>
      </c>
      <c r="AV248" s="53">
        <f>K248*1000/'Table seawater composition'!$C$3</f>
        <v>0</v>
      </c>
      <c r="AW248" s="53">
        <f>L248/'Table seawater composition'!C$8</f>
        <v>0.2895399566</v>
      </c>
      <c r="AX248" s="53">
        <f>M248/'Table seawater composition'!$C$5</f>
        <v>1.631921618</v>
      </c>
      <c r="AY248" s="53">
        <f>N248/('Table seawater composition'!C$9*1000)</f>
        <v>0</v>
      </c>
      <c r="AZ248" s="48"/>
      <c r="BA248" s="48"/>
      <c r="BB248" s="48"/>
      <c r="BC248" s="48"/>
      <c r="BD248" s="48"/>
      <c r="BE248" s="48"/>
      <c r="BF248" s="48"/>
      <c r="BG248" s="48"/>
    </row>
    <row r="249" ht="15.75" customHeight="1">
      <c r="A249" s="53" t="s">
        <v>301</v>
      </c>
      <c r="B249" s="53" t="s">
        <v>202</v>
      </c>
      <c r="C249" s="82">
        <v>13.7</v>
      </c>
      <c r="D249" s="81" t="s">
        <v>297</v>
      </c>
      <c r="E249" s="54">
        <v>400.0</v>
      </c>
      <c r="F249" s="53" t="s">
        <v>96</v>
      </c>
      <c r="G249" s="56">
        <v>6.820516</v>
      </c>
      <c r="H249" s="56">
        <v>496.429618</v>
      </c>
      <c r="I249" s="56">
        <v>4.30809323</v>
      </c>
      <c r="J249" s="56">
        <v>1.18578287</v>
      </c>
      <c r="K249" s="56"/>
      <c r="L249" s="56">
        <v>0.03340052</v>
      </c>
      <c r="M249" s="57">
        <v>15.328432</v>
      </c>
      <c r="N249" s="85"/>
      <c r="O249" s="85"/>
      <c r="P249" s="78">
        <v>24.34</v>
      </c>
      <c r="Q249" s="78"/>
      <c r="R249" s="78">
        <v>8.53</v>
      </c>
      <c r="S249" s="78">
        <v>0.07</v>
      </c>
      <c r="T249" s="78">
        <v>0.42</v>
      </c>
      <c r="U249" s="78">
        <v>0.14</v>
      </c>
      <c r="V249" s="54">
        <v>900.855347</v>
      </c>
      <c r="W249" s="83">
        <v>409.254</v>
      </c>
      <c r="X249" s="83">
        <v>5.656</v>
      </c>
      <c r="Y249" s="83">
        <v>31.673</v>
      </c>
      <c r="Z249" s="83">
        <v>0.208</v>
      </c>
      <c r="AA249" s="83">
        <v>24.95</v>
      </c>
      <c r="AB249" s="83">
        <v>0.191</v>
      </c>
      <c r="AC249" s="83">
        <v>1960.304</v>
      </c>
      <c r="AD249" s="83">
        <v>29.72</v>
      </c>
      <c r="AE249" s="83">
        <v>8.108</v>
      </c>
      <c r="AF249" s="83">
        <v>0.063</v>
      </c>
      <c r="AG249" s="84">
        <v>1738.101</v>
      </c>
      <c r="AH249" s="84">
        <v>46.827</v>
      </c>
      <c r="AI249" s="84">
        <v>160.492</v>
      </c>
      <c r="AJ249" s="84">
        <v>16.267</v>
      </c>
      <c r="AK249" s="84">
        <v>1565.027</v>
      </c>
      <c r="AL249" s="84">
        <v>58.087</v>
      </c>
      <c r="AM249" s="84">
        <v>450.448</v>
      </c>
      <c r="AN249" s="84">
        <v>82.573</v>
      </c>
      <c r="AO249" s="84">
        <v>2.595</v>
      </c>
      <c r="AP249" s="84">
        <v>0.263</v>
      </c>
      <c r="AQ249" s="84">
        <v>3.841</v>
      </c>
      <c r="AR249" s="53">
        <f>G249/'Table seawater composition'!C$7</f>
        <v>0.002704505765</v>
      </c>
      <c r="AS249" s="53">
        <f>H249/'Table seawater composition'!C$6</f>
        <v>0.01225560619</v>
      </c>
      <c r="AT249" s="53">
        <f>I249*1000/'Table seawater composition'!$C$4</f>
        <v>0.0008395468211</v>
      </c>
      <c r="AU249" s="53">
        <f>J249/'Table seawater composition'!C$10</f>
        <v>2.255183347</v>
      </c>
      <c r="AV249" s="53">
        <f>K249*1000/'Table seawater composition'!$C$3</f>
        <v>0</v>
      </c>
      <c r="AW249" s="53">
        <f>L249/'Table seawater composition'!C$8</f>
        <v>0.5532634523</v>
      </c>
      <c r="AX249" s="53">
        <f>M249/'Table seawater composition'!$C$5</f>
        <v>1.444247676</v>
      </c>
      <c r="AY249" s="53">
        <f>N249/('Table seawater composition'!C$9*1000)</f>
        <v>0</v>
      </c>
      <c r="AZ249" s="48"/>
      <c r="BA249" s="48"/>
      <c r="BB249" s="48"/>
      <c r="BC249" s="48"/>
      <c r="BD249" s="48"/>
      <c r="BE249" s="48"/>
      <c r="BF249" s="48"/>
      <c r="BG249" s="48"/>
    </row>
    <row r="250" ht="15.75" customHeight="1">
      <c r="A250" s="53" t="s">
        <v>301</v>
      </c>
      <c r="B250" s="53" t="s">
        <v>190</v>
      </c>
      <c r="C250" s="55" t="s">
        <v>191</v>
      </c>
      <c r="D250" s="81" t="s">
        <v>297</v>
      </c>
      <c r="E250" s="54">
        <v>400.0</v>
      </c>
      <c r="F250" s="53" t="s">
        <v>65</v>
      </c>
      <c r="G250" s="56"/>
      <c r="H250" s="56"/>
      <c r="I250" s="56">
        <v>3.91789923</v>
      </c>
      <c r="J250" s="56">
        <v>3.86705668</v>
      </c>
      <c r="K250" s="56">
        <v>9.89994641</v>
      </c>
      <c r="L250" s="56"/>
      <c r="M250" s="57">
        <v>16.4838205</v>
      </c>
      <c r="N250" s="85"/>
      <c r="O250" s="85"/>
      <c r="P250" s="53"/>
      <c r="Q250" s="53"/>
      <c r="R250" s="53"/>
      <c r="S250" s="53"/>
      <c r="T250" s="53"/>
      <c r="U250" s="53"/>
      <c r="V250" s="53"/>
      <c r="W250" s="83">
        <v>409.254</v>
      </c>
      <c r="X250" s="83">
        <v>5.656</v>
      </c>
      <c r="Y250" s="83">
        <v>31.673</v>
      </c>
      <c r="Z250" s="83">
        <v>0.208</v>
      </c>
      <c r="AA250" s="83">
        <v>24.95</v>
      </c>
      <c r="AB250" s="83">
        <v>0.191</v>
      </c>
      <c r="AC250" s="83">
        <v>1960.304</v>
      </c>
      <c r="AD250" s="83">
        <v>29.72</v>
      </c>
      <c r="AE250" s="83">
        <v>8.108</v>
      </c>
      <c r="AF250" s="83">
        <v>0.063</v>
      </c>
      <c r="AG250" s="84">
        <v>1738.101</v>
      </c>
      <c r="AH250" s="84">
        <v>46.827</v>
      </c>
      <c r="AI250" s="84">
        <v>160.492</v>
      </c>
      <c r="AJ250" s="84">
        <v>16.267</v>
      </c>
      <c r="AK250" s="84">
        <v>1565.027</v>
      </c>
      <c r="AL250" s="84">
        <v>58.087</v>
      </c>
      <c r="AM250" s="84">
        <v>450.448</v>
      </c>
      <c r="AN250" s="84">
        <v>82.573</v>
      </c>
      <c r="AO250" s="84">
        <v>2.595</v>
      </c>
      <c r="AP250" s="84">
        <v>0.263</v>
      </c>
      <c r="AQ250" s="84">
        <v>3.841</v>
      </c>
      <c r="AR250" s="53">
        <f>G250/'Table seawater composition'!C$7</f>
        <v>0</v>
      </c>
      <c r="AS250" s="53">
        <f>H250/'Table seawater composition'!C$6</f>
        <v>0</v>
      </c>
      <c r="AT250" s="53">
        <f>I250*1000/'Table seawater composition'!$C$4</f>
        <v>0.0007635071175</v>
      </c>
      <c r="AU250" s="53">
        <f>J250/'Table seawater composition'!C$10</f>
        <v>7.354568908</v>
      </c>
      <c r="AV250" s="53">
        <f>K250*1000/'Table seawater composition'!$C$3</f>
        <v>1.142387075</v>
      </c>
      <c r="AW250" s="53">
        <f>L250/'Table seawater composition'!C$8</f>
        <v>0</v>
      </c>
      <c r="AX250" s="53">
        <f>M250/'Table seawater composition'!$C$5</f>
        <v>1.553108592</v>
      </c>
      <c r="AY250" s="53">
        <f>N250/('Table seawater composition'!C$9*1000)</f>
        <v>0</v>
      </c>
      <c r="AZ250" s="48"/>
      <c r="BA250" s="48"/>
      <c r="BB250" s="48"/>
      <c r="BC250" s="48"/>
      <c r="BD250" s="48"/>
      <c r="BE250" s="48"/>
      <c r="BF250" s="48"/>
      <c r="BG250" s="48"/>
    </row>
    <row r="251" ht="15.75" customHeight="1">
      <c r="A251" s="53" t="s">
        <v>301</v>
      </c>
      <c r="B251" s="53" t="s">
        <v>193</v>
      </c>
      <c r="C251" s="82">
        <v>10.7</v>
      </c>
      <c r="D251" s="81" t="s">
        <v>297</v>
      </c>
      <c r="E251" s="54">
        <v>400.0</v>
      </c>
      <c r="F251" s="53" t="s">
        <v>65</v>
      </c>
      <c r="G251" s="56"/>
      <c r="H251" s="56"/>
      <c r="I251" s="56">
        <v>4.03160971</v>
      </c>
      <c r="J251" s="56">
        <v>2.87980529</v>
      </c>
      <c r="K251" s="56">
        <v>10.0569387</v>
      </c>
      <c r="L251" s="56"/>
      <c r="M251" s="57">
        <v>16.658801</v>
      </c>
      <c r="N251" s="85"/>
      <c r="O251" s="85"/>
      <c r="P251" s="53"/>
      <c r="Q251" s="53"/>
      <c r="R251" s="53"/>
      <c r="S251" s="53"/>
      <c r="T251" s="53"/>
      <c r="U251" s="53"/>
      <c r="V251" s="53"/>
      <c r="W251" s="83">
        <v>409.254</v>
      </c>
      <c r="X251" s="83">
        <v>5.656</v>
      </c>
      <c r="Y251" s="83">
        <v>31.673</v>
      </c>
      <c r="Z251" s="83">
        <v>0.208</v>
      </c>
      <c r="AA251" s="83">
        <v>24.95</v>
      </c>
      <c r="AB251" s="83">
        <v>0.191</v>
      </c>
      <c r="AC251" s="83">
        <v>1960.304</v>
      </c>
      <c r="AD251" s="83">
        <v>29.72</v>
      </c>
      <c r="AE251" s="83">
        <v>8.108</v>
      </c>
      <c r="AF251" s="83">
        <v>0.063</v>
      </c>
      <c r="AG251" s="84">
        <v>1738.101</v>
      </c>
      <c r="AH251" s="84">
        <v>46.827</v>
      </c>
      <c r="AI251" s="84">
        <v>160.492</v>
      </c>
      <c r="AJ251" s="84">
        <v>16.267</v>
      </c>
      <c r="AK251" s="84">
        <v>1565.027</v>
      </c>
      <c r="AL251" s="84">
        <v>58.087</v>
      </c>
      <c r="AM251" s="84">
        <v>450.448</v>
      </c>
      <c r="AN251" s="84">
        <v>82.573</v>
      </c>
      <c r="AO251" s="84">
        <v>2.595</v>
      </c>
      <c r="AP251" s="84">
        <v>0.263</v>
      </c>
      <c r="AQ251" s="84">
        <v>3.841</v>
      </c>
      <c r="AR251" s="53">
        <f>G251/'Table seawater composition'!C$7</f>
        <v>0</v>
      </c>
      <c r="AS251" s="53">
        <f>H251/'Table seawater composition'!C$6</f>
        <v>0</v>
      </c>
      <c r="AT251" s="53">
        <f>I251*1000/'Table seawater composition'!$C$4</f>
        <v>0.0007856666361</v>
      </c>
      <c r="AU251" s="53">
        <f>J251/'Table seawater composition'!C$10</f>
        <v>5.476963024</v>
      </c>
      <c r="AV251" s="53">
        <f>K251*1000/'Table seawater composition'!$C$3</f>
        <v>1.160502926</v>
      </c>
      <c r="AW251" s="53">
        <f>L251/'Table seawater composition'!C$8</f>
        <v>0</v>
      </c>
      <c r="AX251" s="53">
        <f>M251/'Table seawater composition'!$C$5</f>
        <v>1.569595287</v>
      </c>
      <c r="AY251" s="53">
        <f>N251/('Table seawater composition'!C$9*1000)</f>
        <v>0</v>
      </c>
      <c r="AZ251" s="48"/>
      <c r="BA251" s="48"/>
      <c r="BB251" s="48"/>
      <c r="BC251" s="48"/>
      <c r="BD251" s="48"/>
      <c r="BE251" s="48"/>
      <c r="BF251" s="48"/>
      <c r="BG251" s="48"/>
    </row>
    <row r="252" ht="15.75" customHeight="1">
      <c r="A252" s="53" t="s">
        <v>301</v>
      </c>
      <c r="B252" s="53" t="s">
        <v>194</v>
      </c>
      <c r="C252" s="82">
        <v>11.5</v>
      </c>
      <c r="D252" s="81" t="s">
        <v>297</v>
      </c>
      <c r="E252" s="54">
        <v>400.0</v>
      </c>
      <c r="F252" s="53" t="s">
        <v>65</v>
      </c>
      <c r="G252" s="56"/>
      <c r="H252" s="56"/>
      <c r="I252" s="56">
        <v>4.02920423</v>
      </c>
      <c r="J252" s="56">
        <v>2.50576815</v>
      </c>
      <c r="K252" s="56">
        <v>10.1258077</v>
      </c>
      <c r="L252" s="56"/>
      <c r="M252" s="57">
        <v>14.0897791</v>
      </c>
      <c r="N252" s="85"/>
      <c r="O252" s="85"/>
      <c r="P252" s="53"/>
      <c r="Q252" s="53"/>
      <c r="R252" s="53"/>
      <c r="S252" s="53"/>
      <c r="T252" s="53"/>
      <c r="U252" s="53"/>
      <c r="V252" s="53"/>
      <c r="W252" s="83">
        <v>409.254</v>
      </c>
      <c r="X252" s="83">
        <v>5.656</v>
      </c>
      <c r="Y252" s="83">
        <v>31.673</v>
      </c>
      <c r="Z252" s="83">
        <v>0.208</v>
      </c>
      <c r="AA252" s="83">
        <v>24.95</v>
      </c>
      <c r="AB252" s="83">
        <v>0.191</v>
      </c>
      <c r="AC252" s="83">
        <v>1960.304</v>
      </c>
      <c r="AD252" s="83">
        <v>29.72</v>
      </c>
      <c r="AE252" s="83">
        <v>8.108</v>
      </c>
      <c r="AF252" s="83">
        <v>0.063</v>
      </c>
      <c r="AG252" s="84">
        <v>1738.101</v>
      </c>
      <c r="AH252" s="84">
        <v>46.827</v>
      </c>
      <c r="AI252" s="84">
        <v>160.492</v>
      </c>
      <c r="AJ252" s="84">
        <v>16.267</v>
      </c>
      <c r="AK252" s="84">
        <v>1565.027</v>
      </c>
      <c r="AL252" s="84">
        <v>58.087</v>
      </c>
      <c r="AM252" s="84">
        <v>450.448</v>
      </c>
      <c r="AN252" s="84">
        <v>82.573</v>
      </c>
      <c r="AO252" s="84">
        <v>2.595</v>
      </c>
      <c r="AP252" s="84">
        <v>0.263</v>
      </c>
      <c r="AQ252" s="84">
        <v>3.841</v>
      </c>
      <c r="AR252" s="53">
        <f>G252/'Table seawater composition'!C$7</f>
        <v>0</v>
      </c>
      <c r="AS252" s="53">
        <f>H252/'Table seawater composition'!C$6</f>
        <v>0</v>
      </c>
      <c r="AT252" s="53">
        <f>I252*1000/'Table seawater composition'!$C$4</f>
        <v>0.0007851978642</v>
      </c>
      <c r="AU252" s="53">
        <f>J252/'Table seawater composition'!C$10</f>
        <v>4.765599796</v>
      </c>
      <c r="AV252" s="53">
        <f>K252*1000/'Table seawater composition'!$C$3</f>
        <v>1.168449945</v>
      </c>
      <c r="AW252" s="53">
        <f>L252/'Table seawater composition'!C$8</f>
        <v>0</v>
      </c>
      <c r="AX252" s="53">
        <f>M252/'Table seawater composition'!$C$5</f>
        <v>1.327541572</v>
      </c>
      <c r="AY252" s="53">
        <f>N252/('Table seawater composition'!C$9*1000)</f>
        <v>0</v>
      </c>
      <c r="AZ252" s="48"/>
      <c r="BA252" s="48"/>
      <c r="BB252" s="48"/>
      <c r="BC252" s="48"/>
      <c r="BD252" s="48"/>
      <c r="BE252" s="48"/>
      <c r="BF252" s="48"/>
      <c r="BG252" s="48"/>
    </row>
    <row r="253" ht="15.75" customHeight="1">
      <c r="A253" s="53" t="s">
        <v>301</v>
      </c>
      <c r="B253" s="53" t="s">
        <v>195</v>
      </c>
      <c r="C253" s="82">
        <v>10.3</v>
      </c>
      <c r="D253" s="81" t="s">
        <v>297</v>
      </c>
      <c r="E253" s="54">
        <v>400.0</v>
      </c>
      <c r="F253" s="53" t="s">
        <v>65</v>
      </c>
      <c r="G253" s="56"/>
      <c r="H253" s="56"/>
      <c r="I253" s="56">
        <v>4.64247892</v>
      </c>
      <c r="J253" s="56">
        <v>2.61189178</v>
      </c>
      <c r="K253" s="56">
        <v>9.66271873</v>
      </c>
      <c r="L253" s="56"/>
      <c r="M253" s="57">
        <v>16.8544615</v>
      </c>
      <c r="N253" s="85"/>
      <c r="O253" s="85"/>
      <c r="P253" s="53"/>
      <c r="Q253" s="53"/>
      <c r="R253" s="53"/>
      <c r="S253" s="53"/>
      <c r="T253" s="53"/>
      <c r="U253" s="53"/>
      <c r="V253" s="53"/>
      <c r="W253" s="83">
        <v>409.254</v>
      </c>
      <c r="X253" s="83">
        <v>5.656</v>
      </c>
      <c r="Y253" s="83">
        <v>31.673</v>
      </c>
      <c r="Z253" s="83">
        <v>0.208</v>
      </c>
      <c r="AA253" s="83">
        <v>24.95</v>
      </c>
      <c r="AB253" s="83">
        <v>0.191</v>
      </c>
      <c r="AC253" s="83">
        <v>1960.304</v>
      </c>
      <c r="AD253" s="83">
        <v>29.72</v>
      </c>
      <c r="AE253" s="83">
        <v>8.108</v>
      </c>
      <c r="AF253" s="83">
        <v>0.063</v>
      </c>
      <c r="AG253" s="84">
        <v>1738.101</v>
      </c>
      <c r="AH253" s="84">
        <v>46.827</v>
      </c>
      <c r="AI253" s="84">
        <v>160.492</v>
      </c>
      <c r="AJ253" s="84">
        <v>16.267</v>
      </c>
      <c r="AK253" s="84">
        <v>1565.027</v>
      </c>
      <c r="AL253" s="84">
        <v>58.087</v>
      </c>
      <c r="AM253" s="84">
        <v>450.448</v>
      </c>
      <c r="AN253" s="84">
        <v>82.573</v>
      </c>
      <c r="AO253" s="84">
        <v>2.595</v>
      </c>
      <c r="AP253" s="84">
        <v>0.263</v>
      </c>
      <c r="AQ253" s="84">
        <v>3.841</v>
      </c>
      <c r="AR253" s="53">
        <f>G253/'Table seawater composition'!C$7</f>
        <v>0</v>
      </c>
      <c r="AS253" s="53">
        <f>H253/'Table seawater composition'!C$6</f>
        <v>0</v>
      </c>
      <c r="AT253" s="53">
        <f>I253*1000/'Table seawater composition'!$C$4</f>
        <v>0.0009047107876</v>
      </c>
      <c r="AU253" s="53">
        <f>J253/'Table seawater composition'!C$10</f>
        <v>4.967431219</v>
      </c>
      <c r="AV253" s="53">
        <f>K253*1000/'Table seawater composition'!$C$3</f>
        <v>1.1150126</v>
      </c>
      <c r="AW253" s="53">
        <f>L253/'Table seawater composition'!C$8</f>
        <v>0</v>
      </c>
      <c r="AX253" s="53">
        <f>M253/'Table seawater composition'!$C$5</f>
        <v>1.588030455</v>
      </c>
      <c r="AY253" s="53">
        <f>N253/('Table seawater composition'!C$9*1000)</f>
        <v>0</v>
      </c>
      <c r="AZ253" s="48"/>
      <c r="BA253" s="48"/>
      <c r="BB253" s="48"/>
      <c r="BC253" s="48"/>
      <c r="BD253" s="48"/>
      <c r="BE253" s="48"/>
      <c r="BF253" s="48"/>
      <c r="BG253" s="48"/>
    </row>
    <row r="254" ht="15.75" customHeight="1">
      <c r="A254" s="53" t="s">
        <v>301</v>
      </c>
      <c r="B254" s="53" t="s">
        <v>196</v>
      </c>
      <c r="C254" s="82">
        <v>13.0</v>
      </c>
      <c r="D254" s="81" t="s">
        <v>297</v>
      </c>
      <c r="E254" s="54">
        <v>400.0</v>
      </c>
      <c r="F254" s="53" t="s">
        <v>65</v>
      </c>
      <c r="G254" s="56"/>
      <c r="H254" s="56"/>
      <c r="I254" s="56">
        <v>3.53375855</v>
      </c>
      <c r="J254" s="56">
        <v>5.62470934</v>
      </c>
      <c r="K254" s="56">
        <v>9.22533962</v>
      </c>
      <c r="L254" s="56"/>
      <c r="M254" s="57">
        <v>13.3783899</v>
      </c>
      <c r="N254" s="85"/>
      <c r="O254" s="85"/>
      <c r="P254" s="53"/>
      <c r="Q254" s="53"/>
      <c r="R254" s="53"/>
      <c r="S254" s="53"/>
      <c r="T254" s="53"/>
      <c r="U254" s="53"/>
      <c r="V254" s="53"/>
      <c r="W254" s="83">
        <v>409.254</v>
      </c>
      <c r="X254" s="83">
        <v>5.656</v>
      </c>
      <c r="Y254" s="83">
        <v>31.673</v>
      </c>
      <c r="Z254" s="83">
        <v>0.208</v>
      </c>
      <c r="AA254" s="83">
        <v>24.95</v>
      </c>
      <c r="AB254" s="83">
        <v>0.191</v>
      </c>
      <c r="AC254" s="83">
        <v>1960.304</v>
      </c>
      <c r="AD254" s="83">
        <v>29.72</v>
      </c>
      <c r="AE254" s="83">
        <v>8.108</v>
      </c>
      <c r="AF254" s="83">
        <v>0.063</v>
      </c>
      <c r="AG254" s="84">
        <v>1738.101</v>
      </c>
      <c r="AH254" s="84">
        <v>46.827</v>
      </c>
      <c r="AI254" s="84">
        <v>160.492</v>
      </c>
      <c r="AJ254" s="84">
        <v>16.267</v>
      </c>
      <c r="AK254" s="84">
        <v>1565.027</v>
      </c>
      <c r="AL254" s="84">
        <v>58.087</v>
      </c>
      <c r="AM254" s="84">
        <v>450.448</v>
      </c>
      <c r="AN254" s="84">
        <v>82.573</v>
      </c>
      <c r="AO254" s="84">
        <v>2.595</v>
      </c>
      <c r="AP254" s="84">
        <v>0.263</v>
      </c>
      <c r="AQ254" s="84">
        <v>3.841</v>
      </c>
      <c r="AR254" s="53">
        <f>G254/'Table seawater composition'!C$7</f>
        <v>0</v>
      </c>
      <c r="AS254" s="53">
        <f>H254/'Table seawater composition'!C$6</f>
        <v>0</v>
      </c>
      <c r="AT254" s="53">
        <f>I254*1000/'Table seawater composition'!$C$4</f>
        <v>0.0006886470647</v>
      </c>
      <c r="AU254" s="53">
        <f>J254/'Table seawater composition'!C$10</f>
        <v>10.69736387</v>
      </c>
      <c r="AV254" s="53">
        <f>K254*1000/'Table seawater composition'!$C$3</f>
        <v>1.064541999</v>
      </c>
      <c r="AW254" s="53">
        <f>L254/'Table seawater composition'!C$8</f>
        <v>0</v>
      </c>
      <c r="AX254" s="53">
        <f>M254/'Table seawater composition'!$C$5</f>
        <v>1.260514351</v>
      </c>
      <c r="AY254" s="53">
        <f>N254/('Table seawater composition'!C$9*1000)</f>
        <v>0</v>
      </c>
      <c r="AZ254" s="48"/>
      <c r="BA254" s="48"/>
      <c r="BB254" s="48"/>
      <c r="BC254" s="48"/>
      <c r="BD254" s="48"/>
      <c r="BE254" s="48"/>
      <c r="BF254" s="48"/>
      <c r="BG254" s="48"/>
    </row>
    <row r="255" ht="15.75" customHeight="1">
      <c r="A255" s="53" t="s">
        <v>301</v>
      </c>
      <c r="B255" s="53" t="s">
        <v>197</v>
      </c>
      <c r="C255" s="82">
        <v>9.8</v>
      </c>
      <c r="D255" s="81" t="s">
        <v>297</v>
      </c>
      <c r="E255" s="54">
        <v>400.0</v>
      </c>
      <c r="F255" s="53" t="s">
        <v>65</v>
      </c>
      <c r="G255" s="56"/>
      <c r="H255" s="56"/>
      <c r="I255" s="56">
        <v>4.68409224</v>
      </c>
      <c r="J255" s="56">
        <v>4.7761238</v>
      </c>
      <c r="K255" s="56">
        <v>9.8548539</v>
      </c>
      <c r="L255" s="56"/>
      <c r="M255" s="57">
        <v>17.2957711</v>
      </c>
      <c r="N255" s="85"/>
      <c r="O255" s="85"/>
      <c r="P255" s="53"/>
      <c r="Q255" s="53"/>
      <c r="R255" s="53"/>
      <c r="S255" s="53"/>
      <c r="T255" s="53"/>
      <c r="U255" s="53"/>
      <c r="V255" s="53"/>
      <c r="W255" s="83">
        <v>409.254</v>
      </c>
      <c r="X255" s="83">
        <v>5.656</v>
      </c>
      <c r="Y255" s="83">
        <v>31.673</v>
      </c>
      <c r="Z255" s="83">
        <v>0.208</v>
      </c>
      <c r="AA255" s="83">
        <v>24.95</v>
      </c>
      <c r="AB255" s="83">
        <v>0.191</v>
      </c>
      <c r="AC255" s="83">
        <v>1960.304</v>
      </c>
      <c r="AD255" s="83">
        <v>29.72</v>
      </c>
      <c r="AE255" s="83">
        <v>8.108</v>
      </c>
      <c r="AF255" s="83">
        <v>0.063</v>
      </c>
      <c r="AG255" s="84">
        <v>1738.101</v>
      </c>
      <c r="AH255" s="84">
        <v>46.827</v>
      </c>
      <c r="AI255" s="84">
        <v>160.492</v>
      </c>
      <c r="AJ255" s="84">
        <v>16.267</v>
      </c>
      <c r="AK255" s="84">
        <v>1565.027</v>
      </c>
      <c r="AL255" s="84">
        <v>58.087</v>
      </c>
      <c r="AM255" s="84">
        <v>450.448</v>
      </c>
      <c r="AN255" s="84">
        <v>82.573</v>
      </c>
      <c r="AO255" s="84">
        <v>2.595</v>
      </c>
      <c r="AP255" s="84">
        <v>0.263</v>
      </c>
      <c r="AQ255" s="84">
        <v>3.841</v>
      </c>
      <c r="AR255" s="53">
        <f>G255/'Table seawater composition'!C$7</f>
        <v>0</v>
      </c>
      <c r="AS255" s="53">
        <f>H255/'Table seawater composition'!C$6</f>
        <v>0</v>
      </c>
      <c r="AT255" s="53">
        <f>I255*1000/'Table seawater composition'!$C$4</f>
        <v>0.0009128202525</v>
      </c>
      <c r="AU255" s="53">
        <f>J255/'Table seawater composition'!C$10</f>
        <v>9.083479894</v>
      </c>
      <c r="AV255" s="53">
        <f>K255*1000/'Table seawater composition'!$C$3</f>
        <v>1.137183703</v>
      </c>
      <c r="AW255" s="53">
        <f>L255/'Table seawater composition'!C$8</f>
        <v>0</v>
      </c>
      <c r="AX255" s="53">
        <f>M255/'Table seawater composition'!$C$5</f>
        <v>1.629610727</v>
      </c>
      <c r="AY255" s="53">
        <f>N255/('Table seawater composition'!C$9*1000)</f>
        <v>0</v>
      </c>
      <c r="AZ255" s="48"/>
      <c r="BA255" s="48"/>
      <c r="BB255" s="48"/>
      <c r="BC255" s="48"/>
      <c r="BD255" s="48"/>
      <c r="BE255" s="48"/>
      <c r="BF255" s="48"/>
      <c r="BG255" s="48"/>
    </row>
    <row r="256" ht="15.75" customHeight="1">
      <c r="A256" s="53" t="s">
        <v>301</v>
      </c>
      <c r="B256" s="53" t="s">
        <v>179</v>
      </c>
      <c r="C256" s="82">
        <v>11.9</v>
      </c>
      <c r="D256" s="81" t="s">
        <v>297</v>
      </c>
      <c r="E256" s="54">
        <v>400.0</v>
      </c>
      <c r="F256" s="53" t="s">
        <v>65</v>
      </c>
      <c r="G256" s="56"/>
      <c r="H256" s="56"/>
      <c r="I256" s="56">
        <v>3.93802022</v>
      </c>
      <c r="J256" s="56">
        <v>3.74975507</v>
      </c>
      <c r="K256" s="56">
        <v>9.92304152</v>
      </c>
      <c r="L256" s="56"/>
      <c r="M256" s="57">
        <v>15.4452873</v>
      </c>
      <c r="N256" s="85"/>
      <c r="O256" s="85"/>
      <c r="P256" s="53"/>
      <c r="Q256" s="53"/>
      <c r="R256" s="53"/>
      <c r="S256" s="53"/>
      <c r="T256" s="53"/>
      <c r="U256" s="53"/>
      <c r="V256" s="53"/>
      <c r="W256" s="83">
        <v>409.254</v>
      </c>
      <c r="X256" s="83">
        <v>5.656</v>
      </c>
      <c r="Y256" s="83">
        <v>31.673</v>
      </c>
      <c r="Z256" s="83">
        <v>0.208</v>
      </c>
      <c r="AA256" s="83">
        <v>24.95</v>
      </c>
      <c r="AB256" s="83">
        <v>0.191</v>
      </c>
      <c r="AC256" s="83">
        <v>1960.304</v>
      </c>
      <c r="AD256" s="83">
        <v>29.72</v>
      </c>
      <c r="AE256" s="83">
        <v>8.108</v>
      </c>
      <c r="AF256" s="83">
        <v>0.063</v>
      </c>
      <c r="AG256" s="84">
        <v>1738.101</v>
      </c>
      <c r="AH256" s="84">
        <v>46.827</v>
      </c>
      <c r="AI256" s="84">
        <v>160.492</v>
      </c>
      <c r="AJ256" s="84">
        <v>16.267</v>
      </c>
      <c r="AK256" s="84">
        <v>1565.027</v>
      </c>
      <c r="AL256" s="84">
        <v>58.087</v>
      </c>
      <c r="AM256" s="84">
        <v>450.448</v>
      </c>
      <c r="AN256" s="84">
        <v>82.573</v>
      </c>
      <c r="AO256" s="84">
        <v>2.595</v>
      </c>
      <c r="AP256" s="84">
        <v>0.263</v>
      </c>
      <c r="AQ256" s="84">
        <v>3.841</v>
      </c>
      <c r="AR256" s="53">
        <f>G256/'Table seawater composition'!C$7</f>
        <v>0</v>
      </c>
      <c r="AS256" s="53">
        <f>H256/'Table seawater composition'!C$6</f>
        <v>0</v>
      </c>
      <c r="AT256" s="53">
        <f>I256*1000/'Table seawater composition'!$C$4</f>
        <v>0.0007674282288</v>
      </c>
      <c r="AU256" s="53">
        <f>J256/'Table seawater composition'!C$10</f>
        <v>7.131478624</v>
      </c>
      <c r="AV256" s="53">
        <f>K256*1000/'Table seawater composition'!$C$3</f>
        <v>1.145052094</v>
      </c>
      <c r="AW256" s="53">
        <f>L256/'Table seawater composition'!C$8</f>
        <v>0</v>
      </c>
      <c r="AX256" s="53">
        <f>M256/'Table seawater composition'!$C$5</f>
        <v>1.455257803</v>
      </c>
      <c r="AY256" s="53">
        <f>N256/('Table seawater composition'!C$9*1000)</f>
        <v>0</v>
      </c>
      <c r="AZ256" s="48"/>
      <c r="BA256" s="48"/>
      <c r="BB256" s="48"/>
      <c r="BC256" s="48"/>
      <c r="BD256" s="48"/>
      <c r="BE256" s="48"/>
      <c r="BF256" s="48"/>
      <c r="BG256" s="48"/>
    </row>
    <row r="257" ht="15.75" customHeight="1">
      <c r="A257" s="53" t="s">
        <v>301</v>
      </c>
      <c r="B257" s="53" t="s">
        <v>198</v>
      </c>
      <c r="C257" s="82">
        <v>13.5</v>
      </c>
      <c r="D257" s="81" t="s">
        <v>297</v>
      </c>
      <c r="E257" s="54">
        <v>400.0</v>
      </c>
      <c r="F257" s="53" t="s">
        <v>65</v>
      </c>
      <c r="G257" s="56"/>
      <c r="H257" s="56"/>
      <c r="I257" s="56">
        <v>4.24057113</v>
      </c>
      <c r="J257" s="56">
        <v>5.61083351</v>
      </c>
      <c r="K257" s="56">
        <v>9.92940198</v>
      </c>
      <c r="L257" s="56"/>
      <c r="M257" s="57">
        <v>18.7862008</v>
      </c>
      <c r="N257" s="85"/>
      <c r="O257" s="85"/>
      <c r="P257" s="53"/>
      <c r="Q257" s="53"/>
      <c r="R257" s="53"/>
      <c r="S257" s="53"/>
      <c r="T257" s="53"/>
      <c r="U257" s="53"/>
      <c r="V257" s="53"/>
      <c r="W257" s="83">
        <v>409.254</v>
      </c>
      <c r="X257" s="83">
        <v>5.656</v>
      </c>
      <c r="Y257" s="83">
        <v>31.673</v>
      </c>
      <c r="Z257" s="83">
        <v>0.208</v>
      </c>
      <c r="AA257" s="83">
        <v>24.95</v>
      </c>
      <c r="AB257" s="83">
        <v>0.191</v>
      </c>
      <c r="AC257" s="83">
        <v>1960.304</v>
      </c>
      <c r="AD257" s="83">
        <v>29.72</v>
      </c>
      <c r="AE257" s="83">
        <v>8.108</v>
      </c>
      <c r="AF257" s="83">
        <v>0.063</v>
      </c>
      <c r="AG257" s="84">
        <v>1738.101</v>
      </c>
      <c r="AH257" s="84">
        <v>46.827</v>
      </c>
      <c r="AI257" s="84">
        <v>160.492</v>
      </c>
      <c r="AJ257" s="84">
        <v>16.267</v>
      </c>
      <c r="AK257" s="84">
        <v>1565.027</v>
      </c>
      <c r="AL257" s="84">
        <v>58.087</v>
      </c>
      <c r="AM257" s="84">
        <v>450.448</v>
      </c>
      <c r="AN257" s="84">
        <v>82.573</v>
      </c>
      <c r="AO257" s="84">
        <v>2.595</v>
      </c>
      <c r="AP257" s="84">
        <v>0.263</v>
      </c>
      <c r="AQ257" s="84">
        <v>3.841</v>
      </c>
      <c r="AR257" s="53">
        <f>G257/'Table seawater composition'!C$7</f>
        <v>0</v>
      </c>
      <c r="AS257" s="53">
        <f>H257/'Table seawater composition'!C$6</f>
        <v>0</v>
      </c>
      <c r="AT257" s="53">
        <f>I257*1000/'Table seawater composition'!$C$4</f>
        <v>0.0008263883398</v>
      </c>
      <c r="AU257" s="53">
        <f>J257/'Table seawater composition'!C$10</f>
        <v>10.6709741</v>
      </c>
      <c r="AV257" s="53">
        <f>K257*1000/'Table seawater composition'!$C$3</f>
        <v>1.145786049</v>
      </c>
      <c r="AW257" s="53">
        <f>L257/'Table seawater composition'!C$8</f>
        <v>0</v>
      </c>
      <c r="AX257" s="53">
        <f>M257/'Table seawater composition'!$C$5</f>
        <v>1.770039286</v>
      </c>
      <c r="AY257" s="53">
        <f>N257/('Table seawater composition'!C$9*1000)</f>
        <v>0</v>
      </c>
      <c r="AZ257" s="48"/>
      <c r="BA257" s="48"/>
      <c r="BB257" s="48"/>
      <c r="BC257" s="48"/>
      <c r="BD257" s="48"/>
      <c r="BE257" s="48"/>
      <c r="BF257" s="48"/>
      <c r="BG257" s="48"/>
    </row>
    <row r="258" ht="15.75" customHeight="1">
      <c r="A258" s="53" t="s">
        <v>301</v>
      </c>
      <c r="B258" s="53" t="s">
        <v>199</v>
      </c>
      <c r="C258" s="82">
        <v>11.3</v>
      </c>
      <c r="D258" s="81" t="s">
        <v>297</v>
      </c>
      <c r="E258" s="54">
        <v>400.0</v>
      </c>
      <c r="F258" s="53" t="s">
        <v>65</v>
      </c>
      <c r="G258" s="56"/>
      <c r="H258" s="56"/>
      <c r="I258" s="56">
        <v>4.16092121</v>
      </c>
      <c r="J258" s="56">
        <v>2.21451282</v>
      </c>
      <c r="K258" s="56">
        <v>9.10052366</v>
      </c>
      <c r="L258" s="56"/>
      <c r="M258" s="57">
        <v>18.0017128</v>
      </c>
      <c r="N258" s="85"/>
      <c r="O258" s="85"/>
      <c r="P258" s="53"/>
      <c r="Q258" s="53"/>
      <c r="R258" s="53"/>
      <c r="S258" s="53"/>
      <c r="T258" s="53"/>
      <c r="U258" s="53"/>
      <c r="V258" s="53"/>
      <c r="W258" s="83">
        <v>409.254</v>
      </c>
      <c r="X258" s="83">
        <v>5.656</v>
      </c>
      <c r="Y258" s="83">
        <v>31.673</v>
      </c>
      <c r="Z258" s="83">
        <v>0.208</v>
      </c>
      <c r="AA258" s="83">
        <v>24.95</v>
      </c>
      <c r="AB258" s="83">
        <v>0.191</v>
      </c>
      <c r="AC258" s="83">
        <v>1960.304</v>
      </c>
      <c r="AD258" s="83">
        <v>29.72</v>
      </c>
      <c r="AE258" s="83">
        <v>8.108</v>
      </c>
      <c r="AF258" s="83">
        <v>0.063</v>
      </c>
      <c r="AG258" s="84">
        <v>1738.101</v>
      </c>
      <c r="AH258" s="84">
        <v>46.827</v>
      </c>
      <c r="AI258" s="84">
        <v>160.492</v>
      </c>
      <c r="AJ258" s="84">
        <v>16.267</v>
      </c>
      <c r="AK258" s="84">
        <v>1565.027</v>
      </c>
      <c r="AL258" s="84">
        <v>58.087</v>
      </c>
      <c r="AM258" s="84">
        <v>450.448</v>
      </c>
      <c r="AN258" s="84">
        <v>82.573</v>
      </c>
      <c r="AO258" s="84">
        <v>2.595</v>
      </c>
      <c r="AP258" s="84">
        <v>0.263</v>
      </c>
      <c r="AQ258" s="84">
        <v>3.841</v>
      </c>
      <c r="AR258" s="53">
        <f>G258/'Table seawater composition'!C$7</f>
        <v>0</v>
      </c>
      <c r="AS258" s="53">
        <f>H258/'Table seawater composition'!C$6</f>
        <v>0</v>
      </c>
      <c r="AT258" s="53">
        <f>I258*1000/'Table seawater composition'!$C$4</f>
        <v>0.0008108664293</v>
      </c>
      <c r="AU258" s="53">
        <f>J258/'Table seawater composition'!C$10</f>
        <v>4.211675308</v>
      </c>
      <c r="AV258" s="53">
        <f>K258*1000/'Table seawater composition'!$C$3</f>
        <v>1.050139079</v>
      </c>
      <c r="AW258" s="53">
        <f>L258/'Table seawater composition'!C$8</f>
        <v>0</v>
      </c>
      <c r="AX258" s="53">
        <f>M258/'Table seawater composition'!$C$5</f>
        <v>1.696124683</v>
      </c>
      <c r="AY258" s="53">
        <f>N258/('Table seawater composition'!C$9*1000)</f>
        <v>0</v>
      </c>
      <c r="AZ258" s="48"/>
      <c r="BA258" s="48"/>
      <c r="BB258" s="48"/>
      <c r="BC258" s="48"/>
      <c r="BD258" s="48"/>
      <c r="BE258" s="48"/>
      <c r="BF258" s="48"/>
      <c r="BG258" s="48"/>
    </row>
    <row r="259" ht="15.75" customHeight="1">
      <c r="A259" s="53" t="s">
        <v>301</v>
      </c>
      <c r="B259" s="53" t="s">
        <v>193</v>
      </c>
      <c r="C259" s="82">
        <v>10.7</v>
      </c>
      <c r="D259" s="81" t="s">
        <v>297</v>
      </c>
      <c r="E259" s="54">
        <v>400.0</v>
      </c>
      <c r="F259" s="53" t="s">
        <v>65</v>
      </c>
      <c r="G259" s="56"/>
      <c r="H259" s="56"/>
      <c r="I259" s="56">
        <v>4.2244995</v>
      </c>
      <c r="J259" s="56">
        <v>2.41190513</v>
      </c>
      <c r="K259" s="56">
        <v>9.26077052</v>
      </c>
      <c r="L259" s="56"/>
      <c r="M259" s="57">
        <v>18.2502698</v>
      </c>
      <c r="N259" s="85"/>
      <c r="O259" s="85"/>
      <c r="P259" s="53"/>
      <c r="Q259" s="53"/>
      <c r="R259" s="53"/>
      <c r="S259" s="53"/>
      <c r="T259" s="53"/>
      <c r="U259" s="53"/>
      <c r="V259" s="53"/>
      <c r="W259" s="83">
        <v>409.254</v>
      </c>
      <c r="X259" s="83">
        <v>5.656</v>
      </c>
      <c r="Y259" s="83">
        <v>31.673</v>
      </c>
      <c r="Z259" s="83">
        <v>0.208</v>
      </c>
      <c r="AA259" s="83">
        <v>24.95</v>
      </c>
      <c r="AB259" s="83">
        <v>0.191</v>
      </c>
      <c r="AC259" s="83">
        <v>1960.304</v>
      </c>
      <c r="AD259" s="83">
        <v>29.72</v>
      </c>
      <c r="AE259" s="83">
        <v>8.108</v>
      </c>
      <c r="AF259" s="83">
        <v>0.063</v>
      </c>
      <c r="AG259" s="84">
        <v>1738.101</v>
      </c>
      <c r="AH259" s="84">
        <v>46.827</v>
      </c>
      <c r="AI259" s="84">
        <v>160.492</v>
      </c>
      <c r="AJ259" s="84">
        <v>16.267</v>
      </c>
      <c r="AK259" s="84">
        <v>1565.027</v>
      </c>
      <c r="AL259" s="84">
        <v>58.087</v>
      </c>
      <c r="AM259" s="84">
        <v>450.448</v>
      </c>
      <c r="AN259" s="84">
        <v>82.573</v>
      </c>
      <c r="AO259" s="84">
        <v>2.595</v>
      </c>
      <c r="AP259" s="84">
        <v>0.263</v>
      </c>
      <c r="AQ259" s="84">
        <v>3.841</v>
      </c>
      <c r="AR259" s="53">
        <f>G259/'Table seawater composition'!C$7</f>
        <v>0</v>
      </c>
      <c r="AS259" s="53">
        <f>H259/'Table seawater composition'!C$6</f>
        <v>0</v>
      </c>
      <c r="AT259" s="53">
        <f>I259*1000/'Table seawater composition'!$C$4</f>
        <v>0.0008232563542</v>
      </c>
      <c r="AU259" s="53">
        <f>J259/'Table seawater composition'!C$10</f>
        <v>4.587086238</v>
      </c>
      <c r="AV259" s="53">
        <f>K259*1000/'Table seawater composition'!$C$3</f>
        <v>1.068630486</v>
      </c>
      <c r="AW259" s="53">
        <f>L259/'Table seawater composition'!C$8</f>
        <v>0</v>
      </c>
      <c r="AX259" s="53">
        <f>M259/'Table seawater composition'!$C$5</f>
        <v>1.719543769</v>
      </c>
      <c r="AY259" s="53">
        <f>N259/('Table seawater composition'!C$9*1000)</f>
        <v>0</v>
      </c>
      <c r="AZ259" s="48"/>
      <c r="BA259" s="48"/>
      <c r="BB259" s="48"/>
      <c r="BC259" s="48"/>
      <c r="BD259" s="48"/>
      <c r="BE259" s="48"/>
      <c r="BF259" s="48"/>
      <c r="BG259" s="48"/>
    </row>
    <row r="260" ht="15.75" customHeight="1">
      <c r="A260" s="53" t="s">
        <v>301</v>
      </c>
      <c r="B260" s="53" t="s">
        <v>200</v>
      </c>
      <c r="C260" s="82">
        <v>11.8</v>
      </c>
      <c r="D260" s="81" t="s">
        <v>297</v>
      </c>
      <c r="E260" s="54">
        <v>400.0</v>
      </c>
      <c r="F260" s="53" t="s">
        <v>65</v>
      </c>
      <c r="G260" s="56"/>
      <c r="H260" s="56"/>
      <c r="I260" s="56">
        <v>4.01523592</v>
      </c>
      <c r="J260" s="56">
        <v>11.7928037</v>
      </c>
      <c r="K260" s="56">
        <v>9.87051604</v>
      </c>
      <c r="L260" s="56"/>
      <c r="M260" s="57">
        <v>15.5936209</v>
      </c>
      <c r="N260" s="85"/>
      <c r="O260" s="85"/>
      <c r="P260" s="77">
        <v>24.04</v>
      </c>
      <c r="Q260" s="77"/>
      <c r="R260" s="77">
        <v>8.51</v>
      </c>
      <c r="S260" s="77">
        <v>0.07</v>
      </c>
      <c r="T260" s="77">
        <v>0.4</v>
      </c>
      <c r="U260" s="77">
        <v>0.14</v>
      </c>
      <c r="V260" s="53"/>
      <c r="W260" s="83">
        <v>409.254</v>
      </c>
      <c r="X260" s="83">
        <v>5.656</v>
      </c>
      <c r="Y260" s="83">
        <v>31.673</v>
      </c>
      <c r="Z260" s="83">
        <v>0.208</v>
      </c>
      <c r="AA260" s="83">
        <v>24.95</v>
      </c>
      <c r="AB260" s="83">
        <v>0.191</v>
      </c>
      <c r="AC260" s="83">
        <v>1960.304</v>
      </c>
      <c r="AD260" s="83">
        <v>29.72</v>
      </c>
      <c r="AE260" s="83">
        <v>8.108</v>
      </c>
      <c r="AF260" s="83">
        <v>0.063</v>
      </c>
      <c r="AG260" s="84">
        <v>1738.101</v>
      </c>
      <c r="AH260" s="84">
        <v>46.827</v>
      </c>
      <c r="AI260" s="84">
        <v>160.492</v>
      </c>
      <c r="AJ260" s="84">
        <v>16.267</v>
      </c>
      <c r="AK260" s="84">
        <v>1565.027</v>
      </c>
      <c r="AL260" s="84">
        <v>58.087</v>
      </c>
      <c r="AM260" s="84">
        <v>450.448</v>
      </c>
      <c r="AN260" s="84">
        <v>82.573</v>
      </c>
      <c r="AO260" s="84">
        <v>2.595</v>
      </c>
      <c r="AP260" s="84">
        <v>0.263</v>
      </c>
      <c r="AQ260" s="84">
        <v>3.841</v>
      </c>
      <c r="AR260" s="53">
        <f>G260/'Table seawater composition'!C$7</f>
        <v>0</v>
      </c>
      <c r="AS260" s="53">
        <f>H260/'Table seawater composition'!C$6</f>
        <v>0</v>
      </c>
      <c r="AT260" s="53">
        <f>I260*1000/'Table seawater composition'!$C$4</f>
        <v>0.0007824757666</v>
      </c>
      <c r="AU260" s="53">
        <f>J260/'Table seawater composition'!C$10</f>
        <v>22.42816556</v>
      </c>
      <c r="AV260" s="53">
        <f>K260*1000/'Table seawater composition'!$C$3</f>
        <v>1.138991008</v>
      </c>
      <c r="AW260" s="53">
        <f>L260/'Table seawater composition'!C$8</f>
        <v>0</v>
      </c>
      <c r="AX260" s="53">
        <f>M260/'Table seawater composition'!$C$5</f>
        <v>1.469233822</v>
      </c>
      <c r="AY260" s="53">
        <f>N260/('Table seawater composition'!C$9*1000)</f>
        <v>0</v>
      </c>
      <c r="AZ260" s="48"/>
      <c r="BA260" s="48"/>
      <c r="BB260" s="48"/>
      <c r="BC260" s="48"/>
      <c r="BD260" s="48"/>
      <c r="BE260" s="48"/>
      <c r="BF260" s="48"/>
      <c r="BG260" s="48"/>
    </row>
    <row r="261" ht="15.75" customHeight="1">
      <c r="A261" s="53" t="s">
        <v>301</v>
      </c>
      <c r="B261" s="53" t="s">
        <v>201</v>
      </c>
      <c r="C261" s="82">
        <v>12.1</v>
      </c>
      <c r="D261" s="81" t="s">
        <v>297</v>
      </c>
      <c r="E261" s="54">
        <v>400.0</v>
      </c>
      <c r="F261" s="53" t="s">
        <v>65</v>
      </c>
      <c r="G261" s="56"/>
      <c r="H261" s="56"/>
      <c r="I261" s="56">
        <v>4.06441366</v>
      </c>
      <c r="J261" s="56">
        <v>2.224905</v>
      </c>
      <c r="K261" s="56">
        <v>9.89107405</v>
      </c>
      <c r="L261" s="56"/>
      <c r="M261" s="57">
        <v>17.6778964</v>
      </c>
      <c r="N261" s="85"/>
      <c r="O261" s="85"/>
      <c r="P261" s="78">
        <v>23.98</v>
      </c>
      <c r="Q261" s="78"/>
      <c r="R261" s="78">
        <v>8.51</v>
      </c>
      <c r="S261" s="78">
        <v>0.07</v>
      </c>
      <c r="T261" s="78">
        <v>0.4</v>
      </c>
      <c r="U261" s="78">
        <v>0.14</v>
      </c>
      <c r="V261" s="53"/>
      <c r="W261" s="83">
        <v>409.254</v>
      </c>
      <c r="X261" s="83">
        <v>5.656</v>
      </c>
      <c r="Y261" s="83">
        <v>31.673</v>
      </c>
      <c r="Z261" s="83">
        <v>0.208</v>
      </c>
      <c r="AA261" s="83">
        <v>24.95</v>
      </c>
      <c r="AB261" s="83">
        <v>0.191</v>
      </c>
      <c r="AC261" s="83">
        <v>1960.304</v>
      </c>
      <c r="AD261" s="83">
        <v>29.72</v>
      </c>
      <c r="AE261" s="83">
        <v>8.108</v>
      </c>
      <c r="AF261" s="83">
        <v>0.063</v>
      </c>
      <c r="AG261" s="84">
        <v>1738.101</v>
      </c>
      <c r="AH261" s="84">
        <v>46.827</v>
      </c>
      <c r="AI261" s="84">
        <v>160.492</v>
      </c>
      <c r="AJ261" s="84">
        <v>16.267</v>
      </c>
      <c r="AK261" s="84">
        <v>1565.027</v>
      </c>
      <c r="AL261" s="84">
        <v>58.087</v>
      </c>
      <c r="AM261" s="84">
        <v>450.448</v>
      </c>
      <c r="AN261" s="84">
        <v>82.573</v>
      </c>
      <c r="AO261" s="84">
        <v>2.595</v>
      </c>
      <c r="AP261" s="84">
        <v>0.263</v>
      </c>
      <c r="AQ261" s="84">
        <v>3.841</v>
      </c>
      <c r="AR261" s="53">
        <f>G261/'Table seawater composition'!C$7</f>
        <v>0</v>
      </c>
      <c r="AS261" s="53">
        <f>H261/'Table seawater composition'!C$6</f>
        <v>0</v>
      </c>
      <c r="AT261" s="53">
        <f>I261*1000/'Table seawater composition'!$C$4</f>
        <v>0.0007920593603</v>
      </c>
      <c r="AU261" s="53">
        <f>J261/'Table seawater composition'!C$10</f>
        <v>4.231439694</v>
      </c>
      <c r="AV261" s="53">
        <f>K261*1000/'Table seawater composition'!$C$3</f>
        <v>1.141363264</v>
      </c>
      <c r="AW261" s="53">
        <f>L261/'Table seawater composition'!C$8</f>
        <v>0</v>
      </c>
      <c r="AX261" s="53">
        <f>M261/'Table seawater composition'!$C$5</f>
        <v>1.665614642</v>
      </c>
      <c r="AY261" s="53">
        <f>N261/('Table seawater composition'!C$9*1000)</f>
        <v>0</v>
      </c>
      <c r="AZ261" s="48"/>
      <c r="BA261" s="48"/>
      <c r="BB261" s="48"/>
      <c r="BC261" s="48"/>
      <c r="BD261" s="48"/>
      <c r="BE261" s="48"/>
      <c r="BF261" s="48"/>
      <c r="BG261" s="48"/>
    </row>
    <row r="262" ht="15.75" customHeight="1">
      <c r="A262" s="53" t="s">
        <v>301</v>
      </c>
      <c r="B262" s="53" t="s">
        <v>202</v>
      </c>
      <c r="C262" s="82">
        <v>13.7</v>
      </c>
      <c r="D262" s="81" t="s">
        <v>297</v>
      </c>
      <c r="E262" s="54">
        <v>400.0</v>
      </c>
      <c r="F262" s="53" t="s">
        <v>65</v>
      </c>
      <c r="G262" s="56"/>
      <c r="H262" s="56"/>
      <c r="I262" s="56">
        <v>4.36200982</v>
      </c>
      <c r="J262" s="56">
        <v>2.32773818</v>
      </c>
      <c r="K262" s="56">
        <v>9.71061595</v>
      </c>
      <c r="L262" s="56"/>
      <c r="M262" s="57">
        <v>15.0996393</v>
      </c>
      <c r="N262" s="85"/>
      <c r="O262" s="85"/>
      <c r="P262" s="78">
        <v>24.34</v>
      </c>
      <c r="Q262" s="78"/>
      <c r="R262" s="78">
        <v>8.53</v>
      </c>
      <c r="S262" s="78">
        <v>0.07</v>
      </c>
      <c r="T262" s="78">
        <v>0.42</v>
      </c>
      <c r="U262" s="78">
        <v>0.14</v>
      </c>
      <c r="V262" s="53"/>
      <c r="W262" s="83">
        <v>409.254</v>
      </c>
      <c r="X262" s="83">
        <v>5.656</v>
      </c>
      <c r="Y262" s="83">
        <v>31.673</v>
      </c>
      <c r="Z262" s="83">
        <v>0.208</v>
      </c>
      <c r="AA262" s="83">
        <v>24.95</v>
      </c>
      <c r="AB262" s="83">
        <v>0.191</v>
      </c>
      <c r="AC262" s="83">
        <v>1960.304</v>
      </c>
      <c r="AD262" s="83">
        <v>29.72</v>
      </c>
      <c r="AE262" s="83">
        <v>8.108</v>
      </c>
      <c r="AF262" s="83">
        <v>0.063</v>
      </c>
      <c r="AG262" s="84">
        <v>1738.101</v>
      </c>
      <c r="AH262" s="84">
        <v>46.827</v>
      </c>
      <c r="AI262" s="84">
        <v>160.492</v>
      </c>
      <c r="AJ262" s="84">
        <v>16.267</v>
      </c>
      <c r="AK262" s="84">
        <v>1565.027</v>
      </c>
      <c r="AL262" s="84">
        <v>58.087</v>
      </c>
      <c r="AM262" s="84">
        <v>450.448</v>
      </c>
      <c r="AN262" s="84">
        <v>82.573</v>
      </c>
      <c r="AO262" s="84">
        <v>2.595</v>
      </c>
      <c r="AP262" s="84">
        <v>0.263</v>
      </c>
      <c r="AQ262" s="84">
        <v>3.841</v>
      </c>
      <c r="AR262" s="53">
        <f>G262/'Table seawater composition'!C$7</f>
        <v>0</v>
      </c>
      <c r="AS262" s="53">
        <f>H262/'Table seawater composition'!C$6</f>
        <v>0</v>
      </c>
      <c r="AT262" s="53">
        <f>I262*1000/'Table seawater composition'!$C$4</f>
        <v>0.0008500539061</v>
      </c>
      <c r="AU262" s="53">
        <f>J262/'Table seawater composition'!C$10</f>
        <v>4.427013168</v>
      </c>
      <c r="AV262" s="53">
        <f>K262*1000/'Table seawater composition'!$C$3</f>
        <v>1.120539616</v>
      </c>
      <c r="AW262" s="53">
        <f>L262/'Table seawater composition'!C$8</f>
        <v>0</v>
      </c>
      <c r="AX262" s="53">
        <f>M262/'Table seawater composition'!$C$5</f>
        <v>1.422690785</v>
      </c>
      <c r="AY262" s="53">
        <f>N262/('Table seawater composition'!C$9*1000)</f>
        <v>0</v>
      </c>
      <c r="AZ262" s="48"/>
      <c r="BA262" s="48"/>
      <c r="BB262" s="48"/>
      <c r="BC262" s="48"/>
      <c r="BD262" s="48"/>
      <c r="BE262" s="48"/>
      <c r="BF262" s="48"/>
      <c r="BG262" s="48"/>
    </row>
    <row r="263" ht="15.75" customHeight="1">
      <c r="A263" s="59" t="s">
        <v>301</v>
      </c>
      <c r="B263" s="59" t="s">
        <v>203</v>
      </c>
      <c r="C263" s="86">
        <v>9.5</v>
      </c>
      <c r="D263" s="81" t="s">
        <v>297</v>
      </c>
      <c r="E263" s="60">
        <v>600.0</v>
      </c>
      <c r="F263" s="59" t="s">
        <v>96</v>
      </c>
      <c r="G263" s="62">
        <v>7.7506945</v>
      </c>
      <c r="H263" s="62">
        <v>565.678056</v>
      </c>
      <c r="I263" s="62">
        <v>4.43655173</v>
      </c>
      <c r="J263" s="62">
        <v>3.62153063</v>
      </c>
      <c r="K263" s="62"/>
      <c r="L263" s="62">
        <v>0.0217774</v>
      </c>
      <c r="M263" s="63">
        <v>13.135398</v>
      </c>
      <c r="N263" s="85"/>
      <c r="O263" s="85"/>
      <c r="P263" s="60"/>
      <c r="Q263" s="60"/>
      <c r="R263" s="60"/>
      <c r="S263" s="60"/>
      <c r="T263" s="60"/>
      <c r="U263" s="60"/>
      <c r="V263" s="60">
        <v>1015.5427</v>
      </c>
      <c r="W263" s="87">
        <v>605.668</v>
      </c>
      <c r="X263" s="87">
        <v>7.259</v>
      </c>
      <c r="Y263" s="87">
        <v>31.629</v>
      </c>
      <c r="Z263" s="87">
        <v>0.353</v>
      </c>
      <c r="AA263" s="87">
        <v>24.85</v>
      </c>
      <c r="AB263" s="87">
        <v>0.129</v>
      </c>
      <c r="AC263" s="87">
        <v>2012.305</v>
      </c>
      <c r="AD263" s="87">
        <v>36.718</v>
      </c>
      <c r="AE263" s="87">
        <v>8.026</v>
      </c>
      <c r="AF263" s="87">
        <v>0.038</v>
      </c>
      <c r="AG263" s="88">
        <v>1824.372</v>
      </c>
      <c r="AH263" s="88">
        <v>31.62</v>
      </c>
      <c r="AI263" s="88">
        <v>140.965</v>
      </c>
      <c r="AJ263" s="88">
        <v>10.597</v>
      </c>
      <c r="AK263" s="88">
        <v>1667.345</v>
      </c>
      <c r="AL263" s="88">
        <v>30.366</v>
      </c>
      <c r="AM263" s="88">
        <v>573.11</v>
      </c>
      <c r="AN263" s="88">
        <v>52.028</v>
      </c>
      <c r="AO263" s="88">
        <v>2.279</v>
      </c>
      <c r="AP263" s="88">
        <v>0.175</v>
      </c>
      <c r="AQ263" s="88">
        <v>3.373</v>
      </c>
      <c r="AR263" s="53">
        <f>G263/'Table seawater composition'!C$7</f>
        <v>0.003073344885</v>
      </c>
      <c r="AS263" s="53">
        <f>H263/'Table seawater composition'!C$6</f>
        <v>0.01396517701</v>
      </c>
      <c r="AT263" s="53">
        <f>I263*1000/'Table seawater composition'!$C$4</f>
        <v>0.0008645803846</v>
      </c>
      <c r="AU263" s="53">
        <f>J263/'Table seawater composition'!C$10</f>
        <v>6.887614735</v>
      </c>
      <c r="AV263" s="53">
        <f>K263*1000/'Table seawater composition'!$C$3</f>
        <v>0</v>
      </c>
      <c r="AW263" s="53">
        <f>L263/'Table seawater composition'!C$8</f>
        <v>0.3607320935</v>
      </c>
      <c r="AX263" s="53">
        <f>M263/'Table seawater composition'!$C$5</f>
        <v>1.23761961</v>
      </c>
      <c r="AY263" s="53">
        <f>N263/('Table seawater composition'!C$9*1000)</f>
        <v>0</v>
      </c>
      <c r="AZ263" s="48"/>
      <c r="BA263" s="48"/>
      <c r="BB263" s="48"/>
      <c r="BC263" s="48"/>
      <c r="BD263" s="48"/>
      <c r="BE263" s="48"/>
      <c r="BF263" s="48"/>
      <c r="BG263" s="48"/>
    </row>
    <row r="264" ht="15.75" customHeight="1">
      <c r="A264" s="59" t="s">
        <v>301</v>
      </c>
      <c r="B264" s="59" t="s">
        <v>204</v>
      </c>
      <c r="C264" s="61"/>
      <c r="D264" s="81" t="s">
        <v>297</v>
      </c>
      <c r="E264" s="60">
        <v>600.0</v>
      </c>
      <c r="F264" s="59" t="s">
        <v>96</v>
      </c>
      <c r="G264" s="62">
        <v>8.67871219</v>
      </c>
      <c r="H264" s="62">
        <v>614.588465</v>
      </c>
      <c r="I264" s="62">
        <v>4.07012484</v>
      </c>
      <c r="J264" s="62">
        <v>6.71572269</v>
      </c>
      <c r="K264" s="62"/>
      <c r="L264" s="62">
        <v>0.89804938</v>
      </c>
      <c r="M264" s="63">
        <v>15.3098644</v>
      </c>
      <c r="N264" s="85"/>
      <c r="O264" s="85"/>
      <c r="P264" s="60"/>
      <c r="Q264" s="60"/>
      <c r="R264" s="60"/>
      <c r="S264" s="60"/>
      <c r="T264" s="60"/>
      <c r="U264" s="60"/>
      <c r="V264" s="60">
        <v>1149.78182</v>
      </c>
      <c r="W264" s="87">
        <v>605.668</v>
      </c>
      <c r="X264" s="87">
        <v>7.259</v>
      </c>
      <c r="Y264" s="87">
        <v>31.629</v>
      </c>
      <c r="Z264" s="87">
        <v>0.353</v>
      </c>
      <c r="AA264" s="87">
        <v>24.85</v>
      </c>
      <c r="AB264" s="87">
        <v>0.129</v>
      </c>
      <c r="AC264" s="87">
        <v>2012.305</v>
      </c>
      <c r="AD264" s="87">
        <v>36.718</v>
      </c>
      <c r="AE264" s="87">
        <v>8.026</v>
      </c>
      <c r="AF264" s="87">
        <v>0.038</v>
      </c>
      <c r="AG264" s="88">
        <v>1824.372</v>
      </c>
      <c r="AH264" s="88">
        <v>31.62</v>
      </c>
      <c r="AI264" s="88">
        <v>140.965</v>
      </c>
      <c r="AJ264" s="88">
        <v>10.597</v>
      </c>
      <c r="AK264" s="88">
        <v>1667.345</v>
      </c>
      <c r="AL264" s="88">
        <v>30.366</v>
      </c>
      <c r="AM264" s="88">
        <v>573.11</v>
      </c>
      <c r="AN264" s="88">
        <v>52.028</v>
      </c>
      <c r="AO264" s="88">
        <v>2.279</v>
      </c>
      <c r="AP264" s="88">
        <v>0.175</v>
      </c>
      <c r="AQ264" s="88">
        <v>3.373</v>
      </c>
      <c r="AR264" s="53">
        <f>G264/'Table seawater composition'!C$7</f>
        <v>0.003441327189</v>
      </c>
      <c r="AS264" s="53">
        <f>H264/'Table seawater composition'!C$6</f>
        <v>0.01517265273</v>
      </c>
      <c r="AT264" s="53">
        <f>I264*1000/'Table seawater composition'!$C$4</f>
        <v>0.000793172336</v>
      </c>
      <c r="AU264" s="53">
        <f>J264/'Table seawater composition'!C$10</f>
        <v>12.77230963</v>
      </c>
      <c r="AV264" s="53">
        <f>K264*1000/'Table seawater composition'!$C$3</f>
        <v>0</v>
      </c>
      <c r="AW264" s="53">
        <f>L264/'Table seawater composition'!C$8</f>
        <v>14.87575344</v>
      </c>
      <c r="AX264" s="53">
        <f>M264/'Table seawater composition'!$C$5</f>
        <v>1.442498233</v>
      </c>
      <c r="AY264" s="53">
        <f>N264/('Table seawater composition'!C$9*1000)</f>
        <v>0</v>
      </c>
      <c r="AZ264" s="48"/>
      <c r="BA264" s="48"/>
      <c r="BB264" s="48"/>
      <c r="BC264" s="48"/>
      <c r="BD264" s="48"/>
      <c r="BE264" s="48"/>
      <c r="BF264" s="48"/>
      <c r="BG264" s="48"/>
    </row>
    <row r="265" ht="15.75" customHeight="1">
      <c r="A265" s="59" t="s">
        <v>301</v>
      </c>
      <c r="B265" s="59" t="s">
        <v>204</v>
      </c>
      <c r="C265" s="61"/>
      <c r="D265" s="81" t="s">
        <v>297</v>
      </c>
      <c r="E265" s="60">
        <v>600.0</v>
      </c>
      <c r="F265" s="59" t="s">
        <v>96</v>
      </c>
      <c r="G265" s="62">
        <v>7.68498237</v>
      </c>
      <c r="H265" s="62">
        <v>589.937919</v>
      </c>
      <c r="I265" s="62">
        <v>4.86163584</v>
      </c>
      <c r="J265" s="62">
        <v>9.68332679</v>
      </c>
      <c r="K265" s="62"/>
      <c r="L265" s="62">
        <v>2.19195575</v>
      </c>
      <c r="M265" s="63">
        <v>6.29257461</v>
      </c>
      <c r="N265" s="85"/>
      <c r="O265" s="85"/>
      <c r="P265" s="60"/>
      <c r="Q265" s="60"/>
      <c r="R265" s="60"/>
      <c r="S265" s="60"/>
      <c r="T265" s="60"/>
      <c r="U265" s="60"/>
      <c r="V265" s="60">
        <v>893.88607</v>
      </c>
      <c r="W265" s="87">
        <v>605.668</v>
      </c>
      <c r="X265" s="87">
        <v>7.259</v>
      </c>
      <c r="Y265" s="87">
        <v>31.629</v>
      </c>
      <c r="Z265" s="87">
        <v>0.353</v>
      </c>
      <c r="AA265" s="87">
        <v>24.85</v>
      </c>
      <c r="AB265" s="87">
        <v>0.129</v>
      </c>
      <c r="AC265" s="87">
        <v>2012.305</v>
      </c>
      <c r="AD265" s="87">
        <v>36.718</v>
      </c>
      <c r="AE265" s="87">
        <v>8.026</v>
      </c>
      <c r="AF265" s="87">
        <v>0.038</v>
      </c>
      <c r="AG265" s="88">
        <v>1824.372</v>
      </c>
      <c r="AH265" s="88">
        <v>31.62</v>
      </c>
      <c r="AI265" s="88">
        <v>140.965</v>
      </c>
      <c r="AJ265" s="88">
        <v>10.597</v>
      </c>
      <c r="AK265" s="88">
        <v>1667.345</v>
      </c>
      <c r="AL265" s="88">
        <v>30.366</v>
      </c>
      <c r="AM265" s="88">
        <v>573.11</v>
      </c>
      <c r="AN265" s="88">
        <v>52.028</v>
      </c>
      <c r="AO265" s="88">
        <v>2.279</v>
      </c>
      <c r="AP265" s="88">
        <v>0.175</v>
      </c>
      <c r="AQ265" s="88">
        <v>3.373</v>
      </c>
      <c r="AR265" s="53">
        <f>G265/'Table seawater composition'!C$7</f>
        <v>0.003047288376</v>
      </c>
      <c r="AS265" s="53">
        <f>H265/'Table seawater composition'!C$6</f>
        <v>0.01456409238</v>
      </c>
      <c r="AT265" s="53">
        <f>I265*1000/'Table seawater composition'!$C$4</f>
        <v>0.0009474193563</v>
      </c>
      <c r="AU265" s="53">
        <f>J265/'Table seawater composition'!C$10</f>
        <v>18.41625299</v>
      </c>
      <c r="AV265" s="53">
        <f>K265*1000/'Table seawater composition'!$C$3</f>
        <v>0</v>
      </c>
      <c r="AW265" s="53">
        <f>L265/'Table seawater composition'!C$8</f>
        <v>36.30868638</v>
      </c>
      <c r="AX265" s="53">
        <f>M265/'Table seawater composition'!$C$5</f>
        <v>0.5928875344</v>
      </c>
      <c r="AY265" s="53">
        <f>N265/('Table seawater composition'!C$9*1000)</f>
        <v>0</v>
      </c>
      <c r="AZ265" s="48"/>
      <c r="BA265" s="48"/>
      <c r="BB265" s="48"/>
      <c r="BC265" s="48"/>
      <c r="BD265" s="48"/>
      <c r="BE265" s="48"/>
      <c r="BF265" s="48"/>
      <c r="BG265" s="48"/>
    </row>
    <row r="266" ht="15.75" customHeight="1">
      <c r="A266" s="59" t="s">
        <v>301</v>
      </c>
      <c r="B266" s="59" t="s">
        <v>205</v>
      </c>
      <c r="C266" s="86">
        <v>12.3</v>
      </c>
      <c r="D266" s="81" t="s">
        <v>297</v>
      </c>
      <c r="E266" s="60">
        <v>600.0</v>
      </c>
      <c r="F266" s="59" t="s">
        <v>96</v>
      </c>
      <c r="G266" s="62">
        <v>7.03988199</v>
      </c>
      <c r="H266" s="62">
        <v>592.883262</v>
      </c>
      <c r="I266" s="62">
        <v>4.45849523</v>
      </c>
      <c r="J266" s="62">
        <v>1.45147236</v>
      </c>
      <c r="K266" s="62"/>
      <c r="L266" s="62">
        <v>0.01760388</v>
      </c>
      <c r="M266" s="63">
        <v>11.7236028</v>
      </c>
      <c r="N266" s="85"/>
      <c r="O266" s="85"/>
      <c r="P266" s="60"/>
      <c r="Q266" s="60"/>
      <c r="R266" s="60"/>
      <c r="S266" s="60"/>
      <c r="T266" s="60"/>
      <c r="U266" s="60"/>
      <c r="V266" s="60">
        <v>990.146868</v>
      </c>
      <c r="W266" s="87">
        <v>605.668</v>
      </c>
      <c r="X266" s="87">
        <v>7.259</v>
      </c>
      <c r="Y266" s="87">
        <v>31.629</v>
      </c>
      <c r="Z266" s="87">
        <v>0.353</v>
      </c>
      <c r="AA266" s="87">
        <v>24.85</v>
      </c>
      <c r="AB266" s="87">
        <v>0.129</v>
      </c>
      <c r="AC266" s="87">
        <v>2012.305</v>
      </c>
      <c r="AD266" s="87">
        <v>36.718</v>
      </c>
      <c r="AE266" s="87">
        <v>8.026</v>
      </c>
      <c r="AF266" s="87">
        <v>0.038</v>
      </c>
      <c r="AG266" s="88">
        <v>1824.372</v>
      </c>
      <c r="AH266" s="88">
        <v>31.62</v>
      </c>
      <c r="AI266" s="88">
        <v>140.965</v>
      </c>
      <c r="AJ266" s="88">
        <v>10.597</v>
      </c>
      <c r="AK266" s="88">
        <v>1667.345</v>
      </c>
      <c r="AL266" s="88">
        <v>30.366</v>
      </c>
      <c r="AM266" s="88">
        <v>573.11</v>
      </c>
      <c r="AN266" s="88">
        <v>52.028</v>
      </c>
      <c r="AO266" s="88">
        <v>2.279</v>
      </c>
      <c r="AP266" s="88">
        <v>0.175</v>
      </c>
      <c r="AQ266" s="88">
        <v>3.373</v>
      </c>
      <c r="AR266" s="53">
        <f>G266/'Table seawater composition'!C$7</f>
        <v>0.002791489886</v>
      </c>
      <c r="AS266" s="53">
        <f>H266/'Table seawater composition'!C$6</f>
        <v>0.01463680553</v>
      </c>
      <c r="AT266" s="53">
        <f>I266*1000/'Table seawater composition'!$C$4</f>
        <v>0.0008688566606</v>
      </c>
      <c r="AU266" s="53">
        <f>J266/'Table seawater composition'!C$10</f>
        <v>2.760485396</v>
      </c>
      <c r="AV266" s="53">
        <f>K266*1000/'Table seawater composition'!$C$3</f>
        <v>0</v>
      </c>
      <c r="AW266" s="53">
        <f>L266/'Table seawater composition'!C$8</f>
        <v>0.2915997542</v>
      </c>
      <c r="AX266" s="53">
        <f>M266/'Table seawater composition'!$C$5</f>
        <v>1.104600007</v>
      </c>
      <c r="AY266" s="53">
        <f>N266/('Table seawater composition'!C$9*1000)</f>
        <v>0</v>
      </c>
      <c r="AZ266" s="48"/>
      <c r="BA266" s="48"/>
      <c r="BB266" s="48"/>
      <c r="BC266" s="48"/>
      <c r="BD266" s="48"/>
      <c r="BE266" s="48"/>
      <c r="BF266" s="48"/>
      <c r="BG266" s="48"/>
    </row>
    <row r="267" ht="15.75" customHeight="1">
      <c r="A267" s="59" t="s">
        <v>301</v>
      </c>
      <c r="B267" s="59" t="s">
        <v>181</v>
      </c>
      <c r="C267" s="86">
        <v>12.8</v>
      </c>
      <c r="D267" s="81" t="s">
        <v>297</v>
      </c>
      <c r="E267" s="60">
        <v>600.0</v>
      </c>
      <c r="F267" s="59" t="s">
        <v>96</v>
      </c>
      <c r="G267" s="62">
        <v>7.32641801</v>
      </c>
      <c r="H267" s="62">
        <v>589.272352</v>
      </c>
      <c r="I267" s="62">
        <v>4.27271559</v>
      </c>
      <c r="J267" s="62">
        <v>1.64743488</v>
      </c>
      <c r="K267" s="62"/>
      <c r="L267" s="62">
        <v>0.02833927</v>
      </c>
      <c r="M267" s="63">
        <v>12.0033623</v>
      </c>
      <c r="N267" s="85"/>
      <c r="O267" s="85"/>
      <c r="P267" s="60"/>
      <c r="Q267" s="60"/>
      <c r="R267" s="60"/>
      <c r="S267" s="60"/>
      <c r="T267" s="60"/>
      <c r="U267" s="60"/>
      <c r="V267" s="60">
        <v>861.68421</v>
      </c>
      <c r="W267" s="87">
        <v>605.668</v>
      </c>
      <c r="X267" s="87">
        <v>7.259</v>
      </c>
      <c r="Y267" s="87">
        <v>31.629</v>
      </c>
      <c r="Z267" s="87">
        <v>0.353</v>
      </c>
      <c r="AA267" s="87">
        <v>24.85</v>
      </c>
      <c r="AB267" s="87">
        <v>0.129</v>
      </c>
      <c r="AC267" s="87">
        <v>2012.305</v>
      </c>
      <c r="AD267" s="87">
        <v>36.718</v>
      </c>
      <c r="AE267" s="87">
        <v>8.026</v>
      </c>
      <c r="AF267" s="87">
        <v>0.038</v>
      </c>
      <c r="AG267" s="88">
        <v>1824.372</v>
      </c>
      <c r="AH267" s="88">
        <v>31.62</v>
      </c>
      <c r="AI267" s="88">
        <v>140.965</v>
      </c>
      <c r="AJ267" s="88">
        <v>10.597</v>
      </c>
      <c r="AK267" s="88">
        <v>1667.345</v>
      </c>
      <c r="AL267" s="88">
        <v>30.366</v>
      </c>
      <c r="AM267" s="88">
        <v>573.11</v>
      </c>
      <c r="AN267" s="88">
        <v>52.028</v>
      </c>
      <c r="AO267" s="88">
        <v>2.279</v>
      </c>
      <c r="AP267" s="88">
        <v>0.175</v>
      </c>
      <c r="AQ267" s="88">
        <v>3.373</v>
      </c>
      <c r="AR267" s="53">
        <f>G267/'Table seawater composition'!C$7</f>
        <v>0.002905108609</v>
      </c>
      <c r="AS267" s="53">
        <f>H267/'Table seawater composition'!C$6</f>
        <v>0.01454766119</v>
      </c>
      <c r="AT267" s="53">
        <f>I267*1000/'Table seawater composition'!$C$4</f>
        <v>0.0008326525448</v>
      </c>
      <c r="AU267" s="53">
        <f>J267/'Table seawater composition'!C$10</f>
        <v>3.133177077</v>
      </c>
      <c r="AV267" s="53">
        <f>K267*1000/'Table seawater composition'!$C$3</f>
        <v>0</v>
      </c>
      <c r="AW267" s="53">
        <f>L267/'Table seawater composition'!C$8</f>
        <v>0.469426295</v>
      </c>
      <c r="AX267" s="53">
        <f>M267/'Table seawater composition'!$C$5</f>
        <v>1.130958998</v>
      </c>
      <c r="AY267" s="53">
        <f>N267/('Table seawater composition'!C$9*1000)</f>
        <v>0</v>
      </c>
      <c r="AZ267" s="48"/>
      <c r="BA267" s="48"/>
      <c r="BB267" s="48"/>
      <c r="BC267" s="48"/>
      <c r="BD267" s="48"/>
      <c r="BE267" s="48"/>
      <c r="BF267" s="48"/>
      <c r="BG267" s="48"/>
    </row>
    <row r="268" ht="15.75" customHeight="1">
      <c r="A268" s="59" t="s">
        <v>301</v>
      </c>
      <c r="B268" s="59" t="s">
        <v>182</v>
      </c>
      <c r="C268" s="86">
        <v>10.2</v>
      </c>
      <c r="D268" s="81" t="s">
        <v>297</v>
      </c>
      <c r="E268" s="60">
        <v>600.0</v>
      </c>
      <c r="F268" s="59" t="s">
        <v>96</v>
      </c>
      <c r="G268" s="62">
        <v>9.40776118</v>
      </c>
      <c r="H268" s="62">
        <v>659.588784</v>
      </c>
      <c r="I268" s="62">
        <v>3.52375415</v>
      </c>
      <c r="J268" s="62">
        <v>4.18870561</v>
      </c>
      <c r="K268" s="62"/>
      <c r="L268" s="62">
        <v>0.05665768</v>
      </c>
      <c r="M268" s="63">
        <v>14.5844838</v>
      </c>
      <c r="N268" s="85"/>
      <c r="O268" s="85"/>
      <c r="P268" s="60"/>
      <c r="Q268" s="60"/>
      <c r="R268" s="60"/>
      <c r="S268" s="60"/>
      <c r="T268" s="60"/>
      <c r="U268" s="60"/>
      <c r="V268" s="60">
        <v>1061.90022</v>
      </c>
      <c r="W268" s="87">
        <v>605.668</v>
      </c>
      <c r="X268" s="87">
        <v>7.259</v>
      </c>
      <c r="Y268" s="87">
        <v>31.629</v>
      </c>
      <c r="Z268" s="87">
        <v>0.353</v>
      </c>
      <c r="AA268" s="87">
        <v>24.85</v>
      </c>
      <c r="AB268" s="87">
        <v>0.129</v>
      </c>
      <c r="AC268" s="87">
        <v>2012.305</v>
      </c>
      <c r="AD268" s="87">
        <v>36.718</v>
      </c>
      <c r="AE268" s="87">
        <v>8.026</v>
      </c>
      <c r="AF268" s="87">
        <v>0.038</v>
      </c>
      <c r="AG268" s="88">
        <v>1824.372</v>
      </c>
      <c r="AH268" s="88">
        <v>31.62</v>
      </c>
      <c r="AI268" s="88">
        <v>140.965</v>
      </c>
      <c r="AJ268" s="88">
        <v>10.597</v>
      </c>
      <c r="AK268" s="88">
        <v>1667.345</v>
      </c>
      <c r="AL268" s="88">
        <v>30.366</v>
      </c>
      <c r="AM268" s="88">
        <v>573.11</v>
      </c>
      <c r="AN268" s="88">
        <v>52.028</v>
      </c>
      <c r="AO268" s="88">
        <v>2.279</v>
      </c>
      <c r="AP268" s="88">
        <v>0.175</v>
      </c>
      <c r="AQ268" s="88">
        <v>3.373</v>
      </c>
      <c r="AR268" s="53">
        <f>G268/'Table seawater composition'!C$7</f>
        <v>0.00373041341</v>
      </c>
      <c r="AS268" s="53">
        <f>H268/'Table seawater composition'!C$6</f>
        <v>0.01628359811</v>
      </c>
      <c r="AT268" s="53">
        <f>I268*1000/'Table seawater composition'!$C$4</f>
        <v>0.0006866974406</v>
      </c>
      <c r="AU268" s="53">
        <f>J268/'Table seawater composition'!C$10</f>
        <v>7.966297521</v>
      </c>
      <c r="AV268" s="53">
        <f>K268*1000/'Table seawater composition'!$C$3</f>
        <v>0</v>
      </c>
      <c r="AW268" s="53">
        <f>L268/'Table seawater composition'!C$8</f>
        <v>0.9385070542</v>
      </c>
      <c r="AX268" s="53">
        <f>M268/'Table seawater composition'!$C$5</f>
        <v>1.37415274</v>
      </c>
      <c r="AY268" s="53">
        <f>N268/('Table seawater composition'!C$9*1000)</f>
        <v>0</v>
      </c>
      <c r="AZ268" s="48"/>
      <c r="BA268" s="48"/>
      <c r="BB268" s="48"/>
      <c r="BC268" s="48"/>
      <c r="BD268" s="48"/>
      <c r="BE268" s="48"/>
      <c r="BF268" s="48"/>
      <c r="BG268" s="48"/>
    </row>
    <row r="269" ht="15.75" customHeight="1">
      <c r="A269" s="59" t="s">
        <v>301</v>
      </c>
      <c r="B269" s="59" t="s">
        <v>206</v>
      </c>
      <c r="C269" s="86">
        <v>13.0</v>
      </c>
      <c r="D269" s="81" t="s">
        <v>297</v>
      </c>
      <c r="E269" s="60">
        <v>600.0</v>
      </c>
      <c r="F269" s="59" t="s">
        <v>96</v>
      </c>
      <c r="G269" s="62">
        <v>6.93190667</v>
      </c>
      <c r="H269" s="62">
        <v>583.590442</v>
      </c>
      <c r="I269" s="62">
        <v>4.44238863</v>
      </c>
      <c r="J269" s="62">
        <v>3.37058945</v>
      </c>
      <c r="K269" s="62"/>
      <c r="L269" s="62">
        <v>0.04319768</v>
      </c>
      <c r="M269" s="63">
        <v>15.1860112</v>
      </c>
      <c r="N269" s="85"/>
      <c r="O269" s="85"/>
      <c r="P269" s="60"/>
      <c r="Q269" s="60"/>
      <c r="R269" s="60"/>
      <c r="S269" s="60"/>
      <c r="T269" s="60"/>
      <c r="U269" s="60"/>
      <c r="V269" s="60">
        <v>816.606845</v>
      </c>
      <c r="W269" s="87">
        <v>605.668</v>
      </c>
      <c r="X269" s="87">
        <v>7.259</v>
      </c>
      <c r="Y269" s="87">
        <v>31.629</v>
      </c>
      <c r="Z269" s="87">
        <v>0.353</v>
      </c>
      <c r="AA269" s="87">
        <v>24.85</v>
      </c>
      <c r="AB269" s="87">
        <v>0.129</v>
      </c>
      <c r="AC269" s="87">
        <v>2012.305</v>
      </c>
      <c r="AD269" s="87">
        <v>36.718</v>
      </c>
      <c r="AE269" s="87">
        <v>8.026</v>
      </c>
      <c r="AF269" s="87">
        <v>0.038</v>
      </c>
      <c r="AG269" s="88">
        <v>1824.372</v>
      </c>
      <c r="AH269" s="88">
        <v>31.62</v>
      </c>
      <c r="AI269" s="88">
        <v>140.965</v>
      </c>
      <c r="AJ269" s="88">
        <v>10.597</v>
      </c>
      <c r="AK269" s="88">
        <v>1667.345</v>
      </c>
      <c r="AL269" s="88">
        <v>30.366</v>
      </c>
      <c r="AM269" s="88">
        <v>573.11</v>
      </c>
      <c r="AN269" s="88">
        <v>52.028</v>
      </c>
      <c r="AO269" s="88">
        <v>2.279</v>
      </c>
      <c r="AP269" s="88">
        <v>0.175</v>
      </c>
      <c r="AQ269" s="88">
        <v>3.373</v>
      </c>
      <c r="AR269" s="53">
        <f>G269/'Table seawater composition'!C$7</f>
        <v>0.002748674961</v>
      </c>
      <c r="AS269" s="53">
        <f>H269/'Table seawater composition'!C$6</f>
        <v>0.01440738904</v>
      </c>
      <c r="AT269" s="53">
        <f>I269*1000/'Table seawater composition'!$C$4</f>
        <v>0.0008657178602</v>
      </c>
      <c r="AU269" s="53">
        <f>J269/'Table seawater composition'!C$10</f>
        <v>6.410361787</v>
      </c>
      <c r="AV269" s="53">
        <f>K269*1000/'Table seawater composition'!$C$3</f>
        <v>0</v>
      </c>
      <c r="AW269" s="53">
        <f>L269/'Table seawater composition'!C$8</f>
        <v>0.7155486671</v>
      </c>
      <c r="AX269" s="53">
        <f>M269/'Table seawater composition'!$C$5</f>
        <v>1.430828762</v>
      </c>
      <c r="AY269" s="53">
        <f>N269/('Table seawater composition'!C$9*1000)</f>
        <v>0</v>
      </c>
      <c r="AZ269" s="48"/>
      <c r="BA269" s="48"/>
      <c r="BB269" s="48"/>
      <c r="BC269" s="48"/>
      <c r="BD269" s="48"/>
      <c r="BE269" s="48"/>
      <c r="BF269" s="48"/>
      <c r="BG269" s="48"/>
    </row>
    <row r="270" ht="15.75" customHeight="1">
      <c r="A270" s="59" t="s">
        <v>301</v>
      </c>
      <c r="B270" s="59" t="s">
        <v>207</v>
      </c>
      <c r="C270" s="86">
        <v>11.7</v>
      </c>
      <c r="D270" s="81" t="s">
        <v>297</v>
      </c>
      <c r="E270" s="60">
        <v>600.0</v>
      </c>
      <c r="F270" s="59" t="s">
        <v>96</v>
      </c>
      <c r="G270" s="62">
        <v>6.94709182</v>
      </c>
      <c r="H270" s="62">
        <v>533.250833</v>
      </c>
      <c r="I270" s="62">
        <v>4.39727396</v>
      </c>
      <c r="J270" s="62">
        <v>6.0892232</v>
      </c>
      <c r="K270" s="62"/>
      <c r="L270" s="62">
        <v>0.02784178</v>
      </c>
      <c r="M270" s="63">
        <v>14.5929274</v>
      </c>
      <c r="N270" s="85"/>
      <c r="O270" s="85"/>
      <c r="P270" s="60"/>
      <c r="Q270" s="60"/>
      <c r="R270" s="60"/>
      <c r="S270" s="60"/>
      <c r="T270" s="60"/>
      <c r="U270" s="60"/>
      <c r="V270" s="60">
        <v>897.281888</v>
      </c>
      <c r="W270" s="87">
        <v>605.668</v>
      </c>
      <c r="X270" s="87">
        <v>7.259</v>
      </c>
      <c r="Y270" s="87">
        <v>31.629</v>
      </c>
      <c r="Z270" s="87">
        <v>0.353</v>
      </c>
      <c r="AA270" s="87">
        <v>24.85</v>
      </c>
      <c r="AB270" s="87">
        <v>0.129</v>
      </c>
      <c r="AC270" s="87">
        <v>2012.305</v>
      </c>
      <c r="AD270" s="87">
        <v>36.718</v>
      </c>
      <c r="AE270" s="87">
        <v>8.026</v>
      </c>
      <c r="AF270" s="87">
        <v>0.038</v>
      </c>
      <c r="AG270" s="88">
        <v>1824.372</v>
      </c>
      <c r="AH270" s="88">
        <v>31.62</v>
      </c>
      <c r="AI270" s="88">
        <v>140.965</v>
      </c>
      <c r="AJ270" s="88">
        <v>10.597</v>
      </c>
      <c r="AK270" s="88">
        <v>1667.345</v>
      </c>
      <c r="AL270" s="88">
        <v>30.366</v>
      </c>
      <c r="AM270" s="88">
        <v>573.11</v>
      </c>
      <c r="AN270" s="88">
        <v>52.028</v>
      </c>
      <c r="AO270" s="88">
        <v>2.279</v>
      </c>
      <c r="AP270" s="88">
        <v>0.175</v>
      </c>
      <c r="AQ270" s="88">
        <v>3.373</v>
      </c>
      <c r="AR270" s="53">
        <f>G270/'Table seawater composition'!C$7</f>
        <v>0.002754696254</v>
      </c>
      <c r="AS270" s="53">
        <f>H270/'Table seawater composition'!C$6</f>
        <v>0.01316462994</v>
      </c>
      <c r="AT270" s="53">
        <f>I270*1000/'Table seawater composition'!$C$4</f>
        <v>0.0008569260639</v>
      </c>
      <c r="AU270" s="53">
        <f>J270/'Table seawater composition'!C$10</f>
        <v>11.58080042</v>
      </c>
      <c r="AV270" s="53">
        <f>K270*1000/'Table seawater composition'!$C$3</f>
        <v>0</v>
      </c>
      <c r="AW270" s="53">
        <f>L270/'Table seawater composition'!C$8</f>
        <v>0.4611856139</v>
      </c>
      <c r="AX270" s="53">
        <f>M270/'Table seawater composition'!$C$5</f>
        <v>1.374948297</v>
      </c>
      <c r="AY270" s="53">
        <f>N270/('Table seawater composition'!C$9*1000)</f>
        <v>0</v>
      </c>
      <c r="AZ270" s="48"/>
      <c r="BA270" s="48"/>
      <c r="BB270" s="48"/>
      <c r="BC270" s="48"/>
      <c r="BD270" s="48"/>
      <c r="BE270" s="48"/>
      <c r="BF270" s="48"/>
      <c r="BG270" s="48"/>
    </row>
    <row r="271" ht="15.75" customHeight="1">
      <c r="A271" s="59" t="s">
        <v>301</v>
      </c>
      <c r="B271" s="59" t="s">
        <v>185</v>
      </c>
      <c r="C271" s="61"/>
      <c r="D271" s="81" t="s">
        <v>297</v>
      </c>
      <c r="E271" s="60">
        <v>600.0</v>
      </c>
      <c r="F271" s="59" t="s">
        <v>96</v>
      </c>
      <c r="G271" s="62">
        <v>6.91024678</v>
      </c>
      <c r="H271" s="62">
        <v>579.175197</v>
      </c>
      <c r="I271" s="62">
        <v>4.65995405</v>
      </c>
      <c r="J271" s="62">
        <v>2.19578561</v>
      </c>
      <c r="K271" s="62"/>
      <c r="L271" s="62">
        <v>0.02937463</v>
      </c>
      <c r="M271" s="63">
        <v>12.9786921</v>
      </c>
      <c r="N271" s="85"/>
      <c r="O271" s="85"/>
      <c r="P271" s="60"/>
      <c r="Q271" s="60"/>
      <c r="R271" s="60"/>
      <c r="S271" s="60"/>
      <c r="T271" s="60"/>
      <c r="U271" s="60"/>
      <c r="V271" s="60">
        <v>815.906112</v>
      </c>
      <c r="W271" s="87">
        <v>605.668</v>
      </c>
      <c r="X271" s="87">
        <v>7.259</v>
      </c>
      <c r="Y271" s="87">
        <v>31.629</v>
      </c>
      <c r="Z271" s="87">
        <v>0.353</v>
      </c>
      <c r="AA271" s="87">
        <v>24.85</v>
      </c>
      <c r="AB271" s="87">
        <v>0.129</v>
      </c>
      <c r="AC271" s="87">
        <v>2012.305</v>
      </c>
      <c r="AD271" s="87">
        <v>36.718</v>
      </c>
      <c r="AE271" s="87">
        <v>8.026</v>
      </c>
      <c r="AF271" s="87">
        <v>0.038</v>
      </c>
      <c r="AG271" s="88">
        <v>1824.372</v>
      </c>
      <c r="AH271" s="88">
        <v>31.62</v>
      </c>
      <c r="AI271" s="88">
        <v>140.965</v>
      </c>
      <c r="AJ271" s="88">
        <v>10.597</v>
      </c>
      <c r="AK271" s="88">
        <v>1667.345</v>
      </c>
      <c r="AL271" s="88">
        <v>30.366</v>
      </c>
      <c r="AM271" s="88">
        <v>573.11</v>
      </c>
      <c r="AN271" s="88">
        <v>52.028</v>
      </c>
      <c r="AO271" s="88">
        <v>2.279</v>
      </c>
      <c r="AP271" s="88">
        <v>0.175</v>
      </c>
      <c r="AQ271" s="88">
        <v>3.373</v>
      </c>
      <c r="AR271" s="53">
        <f>G271/'Table seawater composition'!C$7</f>
        <v>0.002740086271</v>
      </c>
      <c r="AS271" s="53">
        <f>H271/'Table seawater composition'!C$6</f>
        <v>0.01429838768</v>
      </c>
      <c r="AT271" s="53">
        <f>I271*1000/'Table seawater composition'!$C$4</f>
        <v>0.0009081162826</v>
      </c>
      <c r="AU271" s="53">
        <f>J271/'Table seawater composition'!C$10</f>
        <v>4.176058929</v>
      </c>
      <c r="AV271" s="53">
        <f>K271*1000/'Table seawater composition'!$C$3</f>
        <v>0</v>
      </c>
      <c r="AW271" s="53">
        <f>L271/'Table seawater composition'!C$8</f>
        <v>0.4865765324</v>
      </c>
      <c r="AX271" s="53">
        <f>M271/'Table seawater composition'!$C$5</f>
        <v>1.222854751</v>
      </c>
      <c r="AY271" s="53">
        <f>N271/('Table seawater composition'!C$9*1000)</f>
        <v>0</v>
      </c>
      <c r="AZ271" s="48"/>
      <c r="BA271" s="48"/>
      <c r="BB271" s="48"/>
      <c r="BC271" s="48"/>
      <c r="BD271" s="48"/>
      <c r="BE271" s="48"/>
      <c r="BF271" s="48"/>
      <c r="BG271" s="48"/>
    </row>
    <row r="272" ht="15.75" customHeight="1">
      <c r="A272" s="59" t="s">
        <v>301</v>
      </c>
      <c r="B272" s="59" t="s">
        <v>208</v>
      </c>
      <c r="C272" s="86">
        <v>11.1</v>
      </c>
      <c r="D272" s="81" t="s">
        <v>297</v>
      </c>
      <c r="E272" s="60">
        <v>600.0</v>
      </c>
      <c r="F272" s="59" t="s">
        <v>96</v>
      </c>
      <c r="G272" s="62">
        <v>7.76156425</v>
      </c>
      <c r="H272" s="62">
        <v>616.36198</v>
      </c>
      <c r="I272" s="62">
        <v>4.34361693</v>
      </c>
      <c r="J272" s="62">
        <v>1.51413163</v>
      </c>
      <c r="K272" s="62"/>
      <c r="L272" s="62">
        <v>0.0261609</v>
      </c>
      <c r="M272" s="63">
        <v>11.7253256</v>
      </c>
      <c r="N272" s="85"/>
      <c r="O272" s="85"/>
      <c r="P272" s="60"/>
      <c r="Q272" s="60"/>
      <c r="R272" s="60"/>
      <c r="S272" s="60"/>
      <c r="T272" s="60"/>
      <c r="U272" s="60"/>
      <c r="V272" s="60">
        <v>884.96549</v>
      </c>
      <c r="W272" s="87">
        <v>605.668</v>
      </c>
      <c r="X272" s="87">
        <v>7.259</v>
      </c>
      <c r="Y272" s="87">
        <v>31.629</v>
      </c>
      <c r="Z272" s="87">
        <v>0.353</v>
      </c>
      <c r="AA272" s="87">
        <v>24.85</v>
      </c>
      <c r="AB272" s="87">
        <v>0.129</v>
      </c>
      <c r="AC272" s="87">
        <v>2012.305</v>
      </c>
      <c r="AD272" s="87">
        <v>36.718</v>
      </c>
      <c r="AE272" s="87">
        <v>8.026</v>
      </c>
      <c r="AF272" s="87">
        <v>0.038</v>
      </c>
      <c r="AG272" s="88">
        <v>1824.372</v>
      </c>
      <c r="AH272" s="88">
        <v>31.62</v>
      </c>
      <c r="AI272" s="88">
        <v>140.965</v>
      </c>
      <c r="AJ272" s="88">
        <v>10.597</v>
      </c>
      <c r="AK272" s="88">
        <v>1667.345</v>
      </c>
      <c r="AL272" s="88">
        <v>30.366</v>
      </c>
      <c r="AM272" s="88">
        <v>573.11</v>
      </c>
      <c r="AN272" s="88">
        <v>52.028</v>
      </c>
      <c r="AO272" s="88">
        <v>2.279</v>
      </c>
      <c r="AP272" s="88">
        <v>0.175</v>
      </c>
      <c r="AQ272" s="88">
        <v>3.373</v>
      </c>
      <c r="AR272" s="53">
        <f>G272/'Table seawater composition'!C$7</f>
        <v>0.003077655013</v>
      </c>
      <c r="AS272" s="53">
        <f>H272/'Table seawater composition'!C$6</f>
        <v>0.01521643638</v>
      </c>
      <c r="AT272" s="53">
        <f>I272*1000/'Table seawater composition'!$C$4</f>
        <v>0.0008464695611</v>
      </c>
      <c r="AU272" s="53">
        <f>J272/'Table seawater composition'!C$10</f>
        <v>2.879654044</v>
      </c>
      <c r="AV272" s="53">
        <f>K272*1000/'Table seawater composition'!$C$3</f>
        <v>0</v>
      </c>
      <c r="AW272" s="53">
        <f>L272/'Table seawater composition'!C$8</f>
        <v>0.43334265</v>
      </c>
      <c r="AX272" s="53">
        <f>M272/'Table seawater composition'!$C$5</f>
        <v>1.104762329</v>
      </c>
      <c r="AY272" s="53">
        <f>N272/('Table seawater composition'!C$9*1000)</f>
        <v>0</v>
      </c>
      <c r="AZ272" s="48"/>
      <c r="BA272" s="48"/>
      <c r="BB272" s="48"/>
      <c r="BC272" s="48"/>
      <c r="BD272" s="48"/>
      <c r="BE272" s="48"/>
      <c r="BF272" s="48"/>
      <c r="BG272" s="48"/>
    </row>
    <row r="273" ht="15.75" customHeight="1">
      <c r="A273" s="59" t="s">
        <v>301</v>
      </c>
      <c r="B273" s="59" t="s">
        <v>180</v>
      </c>
      <c r="C273" s="86">
        <v>11.4</v>
      </c>
      <c r="D273" s="81" t="s">
        <v>297</v>
      </c>
      <c r="E273" s="60">
        <v>600.0</v>
      </c>
      <c r="F273" s="59" t="s">
        <v>96</v>
      </c>
      <c r="G273" s="62">
        <v>6.95857073</v>
      </c>
      <c r="H273" s="62">
        <v>556.012739</v>
      </c>
      <c r="I273" s="62">
        <v>4.33786944</v>
      </c>
      <c r="J273" s="62">
        <v>4.38629484</v>
      </c>
      <c r="K273" s="62"/>
      <c r="L273" s="62">
        <v>0.02117695</v>
      </c>
      <c r="M273" s="63">
        <v>15.0793346</v>
      </c>
      <c r="N273" s="85"/>
      <c r="O273" s="85"/>
      <c r="P273" s="60"/>
      <c r="Q273" s="60"/>
      <c r="R273" s="60"/>
      <c r="S273" s="60"/>
      <c r="T273" s="60"/>
      <c r="U273" s="60"/>
      <c r="V273" s="60">
        <v>763.923247</v>
      </c>
      <c r="W273" s="87">
        <v>605.668</v>
      </c>
      <c r="X273" s="87">
        <v>7.259</v>
      </c>
      <c r="Y273" s="87">
        <v>31.629</v>
      </c>
      <c r="Z273" s="87">
        <v>0.353</v>
      </c>
      <c r="AA273" s="87">
        <v>24.85</v>
      </c>
      <c r="AB273" s="87">
        <v>0.129</v>
      </c>
      <c r="AC273" s="87">
        <v>2012.305</v>
      </c>
      <c r="AD273" s="87">
        <v>36.718</v>
      </c>
      <c r="AE273" s="87">
        <v>8.026</v>
      </c>
      <c r="AF273" s="87">
        <v>0.038</v>
      </c>
      <c r="AG273" s="88">
        <v>1824.372</v>
      </c>
      <c r="AH273" s="88">
        <v>31.62</v>
      </c>
      <c r="AI273" s="88">
        <v>140.965</v>
      </c>
      <c r="AJ273" s="88">
        <v>10.597</v>
      </c>
      <c r="AK273" s="88">
        <v>1667.345</v>
      </c>
      <c r="AL273" s="88">
        <v>30.366</v>
      </c>
      <c r="AM273" s="88">
        <v>573.11</v>
      </c>
      <c r="AN273" s="88">
        <v>52.028</v>
      </c>
      <c r="AO273" s="88">
        <v>2.279</v>
      </c>
      <c r="AP273" s="88">
        <v>0.175</v>
      </c>
      <c r="AQ273" s="88">
        <v>3.373</v>
      </c>
      <c r="AR273" s="53">
        <f>G273/'Table seawater composition'!C$7</f>
        <v>0.00275924793</v>
      </c>
      <c r="AS273" s="53">
        <f>H273/'Table seawater composition'!C$6</f>
        <v>0.01372656449</v>
      </c>
      <c r="AT273" s="53">
        <f>I273*1000/'Table seawater composition'!$C$4</f>
        <v>0.0008453495095</v>
      </c>
      <c r="AU273" s="53">
        <f>J273/'Table seawater composition'!C$10</f>
        <v>8.342082964</v>
      </c>
      <c r="AV273" s="53">
        <f>K273*1000/'Table seawater composition'!$C$3</f>
        <v>0</v>
      </c>
      <c r="AW273" s="53">
        <f>L273/'Table seawater composition'!C$8</f>
        <v>0.3507859298</v>
      </c>
      <c r="AX273" s="53">
        <f>M273/'Table seawater composition'!$C$5</f>
        <v>1.420777673</v>
      </c>
      <c r="AY273" s="53">
        <f>N273/('Table seawater composition'!C$9*1000)</f>
        <v>0</v>
      </c>
      <c r="AZ273" s="48"/>
      <c r="BA273" s="48"/>
      <c r="BB273" s="48"/>
      <c r="BC273" s="48"/>
      <c r="BD273" s="48"/>
      <c r="BE273" s="48"/>
      <c r="BF273" s="48"/>
      <c r="BG273" s="48"/>
    </row>
    <row r="274" ht="15.75" customHeight="1">
      <c r="A274" s="59" t="s">
        <v>301</v>
      </c>
      <c r="B274" s="59" t="s">
        <v>209</v>
      </c>
      <c r="C274" s="86">
        <v>10.6</v>
      </c>
      <c r="D274" s="81" t="s">
        <v>297</v>
      </c>
      <c r="E274" s="60">
        <v>600.0</v>
      </c>
      <c r="F274" s="59" t="s">
        <v>96</v>
      </c>
      <c r="G274" s="62">
        <v>7.02113444</v>
      </c>
      <c r="H274" s="62">
        <v>558.673255</v>
      </c>
      <c r="I274" s="62">
        <v>4.35159475</v>
      </c>
      <c r="J274" s="62">
        <v>2.79031695</v>
      </c>
      <c r="K274" s="62"/>
      <c r="L274" s="62">
        <v>0.03128169</v>
      </c>
      <c r="M274" s="63">
        <v>14.3474316</v>
      </c>
      <c r="N274" s="85"/>
      <c r="O274" s="85"/>
      <c r="P274" s="60"/>
      <c r="Q274" s="60"/>
      <c r="R274" s="60"/>
      <c r="S274" s="60"/>
      <c r="T274" s="60"/>
      <c r="U274" s="60"/>
      <c r="V274" s="60">
        <v>882.435655</v>
      </c>
      <c r="W274" s="87">
        <v>605.668</v>
      </c>
      <c r="X274" s="87">
        <v>7.259</v>
      </c>
      <c r="Y274" s="87">
        <v>31.629</v>
      </c>
      <c r="Z274" s="87">
        <v>0.353</v>
      </c>
      <c r="AA274" s="87">
        <v>24.85</v>
      </c>
      <c r="AB274" s="87">
        <v>0.129</v>
      </c>
      <c r="AC274" s="87">
        <v>2012.305</v>
      </c>
      <c r="AD274" s="87">
        <v>36.718</v>
      </c>
      <c r="AE274" s="87">
        <v>8.026</v>
      </c>
      <c r="AF274" s="87">
        <v>0.038</v>
      </c>
      <c r="AG274" s="88">
        <v>1824.372</v>
      </c>
      <c r="AH274" s="88">
        <v>31.62</v>
      </c>
      <c r="AI274" s="88">
        <v>140.965</v>
      </c>
      <c r="AJ274" s="88">
        <v>10.597</v>
      </c>
      <c r="AK274" s="88">
        <v>1667.345</v>
      </c>
      <c r="AL274" s="88">
        <v>30.366</v>
      </c>
      <c r="AM274" s="88">
        <v>573.11</v>
      </c>
      <c r="AN274" s="88">
        <v>52.028</v>
      </c>
      <c r="AO274" s="88">
        <v>2.279</v>
      </c>
      <c r="AP274" s="88">
        <v>0.175</v>
      </c>
      <c r="AQ274" s="88">
        <v>3.373</v>
      </c>
      <c r="AR274" s="53">
        <f>G274/'Table seawater composition'!C$7</f>
        <v>0.002784056012</v>
      </c>
      <c r="AS274" s="53">
        <f>H274/'Table seawater composition'!C$6</f>
        <v>0.01379224598</v>
      </c>
      <c r="AT274" s="53">
        <f>I274*1000/'Table seawater composition'!$C$4</f>
        <v>0.000848024252</v>
      </c>
      <c r="AU274" s="53">
        <f>J274/'Table seawater composition'!C$10</f>
        <v>5.306769459</v>
      </c>
      <c r="AV274" s="53">
        <f>K274*1000/'Table seawater composition'!$C$3</f>
        <v>0</v>
      </c>
      <c r="AW274" s="53">
        <f>L274/'Table seawater composition'!C$8</f>
        <v>0.5181660585</v>
      </c>
      <c r="AX274" s="53">
        <f>M274/'Table seawater composition'!$C$5</f>
        <v>1.351817638</v>
      </c>
      <c r="AY274" s="53">
        <f>N274/('Table seawater composition'!C$9*1000)</f>
        <v>0</v>
      </c>
      <c r="AZ274" s="48"/>
      <c r="BA274" s="48"/>
      <c r="BB274" s="48"/>
      <c r="BC274" s="48"/>
      <c r="BD274" s="48"/>
      <c r="BE274" s="48"/>
      <c r="BF274" s="48"/>
      <c r="BG274" s="48"/>
    </row>
    <row r="275" ht="15.75" customHeight="1">
      <c r="A275" s="59" t="s">
        <v>301</v>
      </c>
      <c r="B275" s="59" t="s">
        <v>210</v>
      </c>
      <c r="C275" s="86">
        <v>11.8</v>
      </c>
      <c r="D275" s="81" t="s">
        <v>297</v>
      </c>
      <c r="E275" s="60">
        <v>600.0</v>
      </c>
      <c r="F275" s="59" t="s">
        <v>96</v>
      </c>
      <c r="G275" s="62">
        <v>6.73850083</v>
      </c>
      <c r="H275" s="62">
        <v>601.401655</v>
      </c>
      <c r="I275" s="62">
        <v>4.24233096</v>
      </c>
      <c r="J275" s="62">
        <v>3.85169004</v>
      </c>
      <c r="K275" s="62"/>
      <c r="L275" s="62">
        <v>0.01986744</v>
      </c>
      <c r="M275" s="63">
        <v>14.7566737</v>
      </c>
      <c r="N275" s="85"/>
      <c r="O275" s="85"/>
      <c r="P275" s="78">
        <v>26.19</v>
      </c>
      <c r="Q275" s="78">
        <v>0.3</v>
      </c>
      <c r="R275" s="78">
        <v>8.65</v>
      </c>
      <c r="S275" s="78">
        <v>0.06</v>
      </c>
      <c r="T275" s="78">
        <v>0.62</v>
      </c>
      <c r="U275" s="78">
        <v>0.1</v>
      </c>
      <c r="V275" s="60">
        <v>882.711814</v>
      </c>
      <c r="W275" s="87">
        <v>605.668</v>
      </c>
      <c r="X275" s="87">
        <v>7.259</v>
      </c>
      <c r="Y275" s="87">
        <v>31.629</v>
      </c>
      <c r="Z275" s="87">
        <v>0.353</v>
      </c>
      <c r="AA275" s="87">
        <v>24.85</v>
      </c>
      <c r="AB275" s="87">
        <v>0.129</v>
      </c>
      <c r="AC275" s="87">
        <v>2012.305</v>
      </c>
      <c r="AD275" s="87">
        <v>36.718</v>
      </c>
      <c r="AE275" s="87">
        <v>8.026</v>
      </c>
      <c r="AF275" s="87">
        <v>0.038</v>
      </c>
      <c r="AG275" s="88">
        <v>1824.372</v>
      </c>
      <c r="AH275" s="88">
        <v>31.62</v>
      </c>
      <c r="AI275" s="88">
        <v>140.965</v>
      </c>
      <c r="AJ275" s="88">
        <v>10.597</v>
      </c>
      <c r="AK275" s="88">
        <v>1667.345</v>
      </c>
      <c r="AL275" s="88">
        <v>30.366</v>
      </c>
      <c r="AM275" s="88">
        <v>573.11</v>
      </c>
      <c r="AN275" s="88">
        <v>52.028</v>
      </c>
      <c r="AO275" s="88">
        <v>2.279</v>
      </c>
      <c r="AP275" s="88">
        <v>0.175</v>
      </c>
      <c r="AQ275" s="88">
        <v>3.373</v>
      </c>
      <c r="AR275" s="53">
        <f>G275/'Table seawater composition'!C$7</f>
        <v>0.002671984692</v>
      </c>
      <c r="AS275" s="53">
        <f>H275/'Table seawater composition'!C$6</f>
        <v>0.01484710336</v>
      </c>
      <c r="AT275" s="53">
        <f>I275*1000/'Table seawater composition'!$C$4</f>
        <v>0.0008267312895</v>
      </c>
      <c r="AU275" s="53">
        <f>J275/'Table seawater composition'!C$10</f>
        <v>7.325343835</v>
      </c>
      <c r="AV275" s="53">
        <f>K275*1000/'Table seawater composition'!$C$3</f>
        <v>0</v>
      </c>
      <c r="AW275" s="53">
        <f>L275/'Table seawater composition'!C$8</f>
        <v>0.3290945303</v>
      </c>
      <c r="AX275" s="53">
        <f>M275/'Table seawater composition'!$C$5</f>
        <v>1.390376504</v>
      </c>
      <c r="AY275" s="53">
        <f>N275/('Table seawater composition'!C$9*1000)</f>
        <v>0</v>
      </c>
      <c r="AZ275" s="48"/>
      <c r="BA275" s="48"/>
      <c r="BB275" s="48"/>
      <c r="BC275" s="48"/>
      <c r="BD275" s="48"/>
      <c r="BE275" s="48"/>
      <c r="BF275" s="48"/>
      <c r="BG275" s="48"/>
    </row>
    <row r="276" ht="15.75" customHeight="1">
      <c r="A276" s="59" t="s">
        <v>301</v>
      </c>
      <c r="B276" s="59" t="s">
        <v>211</v>
      </c>
      <c r="C276" s="86">
        <v>12.8</v>
      </c>
      <c r="D276" s="81" t="s">
        <v>297</v>
      </c>
      <c r="E276" s="60">
        <v>600.0</v>
      </c>
      <c r="F276" s="59" t="s">
        <v>96</v>
      </c>
      <c r="G276" s="62">
        <v>7.23159867</v>
      </c>
      <c r="H276" s="62">
        <v>632.458648</v>
      </c>
      <c r="I276" s="62">
        <v>3.9592003</v>
      </c>
      <c r="J276" s="62">
        <v>4.70461127</v>
      </c>
      <c r="K276" s="62"/>
      <c r="L276" s="62">
        <v>0.0403796</v>
      </c>
      <c r="M276" s="63">
        <v>15.9618038</v>
      </c>
      <c r="N276" s="85"/>
      <c r="O276" s="85"/>
      <c r="P276" s="78">
        <v>24.79</v>
      </c>
      <c r="Q276" s="78">
        <v>0.31</v>
      </c>
      <c r="R276" s="78">
        <v>8.56</v>
      </c>
      <c r="S276" s="78">
        <v>0.06</v>
      </c>
      <c r="T276" s="78">
        <v>0.53</v>
      </c>
      <c r="U276" s="78">
        <v>0.1</v>
      </c>
      <c r="V276" s="60">
        <v>1016.59651</v>
      </c>
      <c r="W276" s="87">
        <v>605.668</v>
      </c>
      <c r="X276" s="87">
        <v>7.259</v>
      </c>
      <c r="Y276" s="87">
        <v>31.629</v>
      </c>
      <c r="Z276" s="87">
        <v>0.353</v>
      </c>
      <c r="AA276" s="87">
        <v>24.85</v>
      </c>
      <c r="AB276" s="87">
        <v>0.129</v>
      </c>
      <c r="AC276" s="87">
        <v>2012.305</v>
      </c>
      <c r="AD276" s="87">
        <v>36.718</v>
      </c>
      <c r="AE276" s="87">
        <v>8.026</v>
      </c>
      <c r="AF276" s="87">
        <v>0.038</v>
      </c>
      <c r="AG276" s="88">
        <v>1824.372</v>
      </c>
      <c r="AH276" s="88">
        <v>31.62</v>
      </c>
      <c r="AI276" s="88">
        <v>140.965</v>
      </c>
      <c r="AJ276" s="88">
        <v>10.597</v>
      </c>
      <c r="AK276" s="88">
        <v>1667.345</v>
      </c>
      <c r="AL276" s="88">
        <v>30.366</v>
      </c>
      <c r="AM276" s="88">
        <v>573.11</v>
      </c>
      <c r="AN276" s="88">
        <v>52.028</v>
      </c>
      <c r="AO276" s="88">
        <v>2.279</v>
      </c>
      <c r="AP276" s="88">
        <v>0.175</v>
      </c>
      <c r="AQ276" s="88">
        <v>3.373</v>
      </c>
      <c r="AR276" s="53">
        <f>G276/'Table seawater composition'!C$7</f>
        <v>0.002867510361</v>
      </c>
      <c r="AS276" s="53">
        <f>H276/'Table seawater composition'!C$6</f>
        <v>0.01561382287</v>
      </c>
      <c r="AT276" s="53">
        <f>I276*1000/'Table seawater composition'!$C$4</f>
        <v>0.0007715557321</v>
      </c>
      <c r="AU276" s="53">
        <f>J276/'Table seawater composition'!C$10</f>
        <v>8.947473656</v>
      </c>
      <c r="AV276" s="53">
        <f>K276*1000/'Table seawater composition'!$C$3</f>
        <v>0</v>
      </c>
      <c r="AW276" s="53">
        <f>L276/'Table seawater composition'!C$8</f>
        <v>0.6688685355</v>
      </c>
      <c r="AX276" s="53">
        <f>M276/'Table seawater composition'!$C$5</f>
        <v>1.503924083</v>
      </c>
      <c r="AY276" s="53">
        <f>N276/('Table seawater composition'!C$9*1000)</f>
        <v>0</v>
      </c>
      <c r="AZ276" s="48"/>
      <c r="BA276" s="48"/>
      <c r="BB276" s="48"/>
      <c r="BC276" s="48"/>
      <c r="BD276" s="48"/>
      <c r="BE276" s="48"/>
      <c r="BF276" s="48"/>
      <c r="BG276" s="48"/>
    </row>
    <row r="277" ht="15.75" customHeight="1">
      <c r="A277" s="59" t="s">
        <v>301</v>
      </c>
      <c r="B277" s="59" t="s">
        <v>212</v>
      </c>
      <c r="C277" s="86">
        <v>11.8</v>
      </c>
      <c r="D277" s="81" t="s">
        <v>297</v>
      </c>
      <c r="E277" s="60">
        <v>600.0</v>
      </c>
      <c r="F277" s="59" t="s">
        <v>96</v>
      </c>
      <c r="G277" s="62">
        <v>7.60916244</v>
      </c>
      <c r="H277" s="62">
        <v>562.726915</v>
      </c>
      <c r="I277" s="62">
        <v>4.29458475</v>
      </c>
      <c r="J277" s="62">
        <v>11.687368</v>
      </c>
      <c r="K277" s="62"/>
      <c r="L277" s="62">
        <v>0.02523593</v>
      </c>
      <c r="M277" s="63">
        <v>13.5474632</v>
      </c>
      <c r="N277" s="85"/>
      <c r="O277" s="85"/>
      <c r="P277" s="60"/>
      <c r="Q277" s="60"/>
      <c r="R277" s="60"/>
      <c r="S277" s="60"/>
      <c r="T277" s="60"/>
      <c r="U277" s="60"/>
      <c r="V277" s="60">
        <v>882.921971</v>
      </c>
      <c r="W277" s="87">
        <v>605.668</v>
      </c>
      <c r="X277" s="87">
        <v>7.259</v>
      </c>
      <c r="Y277" s="87">
        <v>31.629</v>
      </c>
      <c r="Z277" s="87">
        <v>0.353</v>
      </c>
      <c r="AA277" s="87">
        <v>24.85</v>
      </c>
      <c r="AB277" s="87">
        <v>0.129</v>
      </c>
      <c r="AC277" s="87">
        <v>2012.305</v>
      </c>
      <c r="AD277" s="87">
        <v>36.718</v>
      </c>
      <c r="AE277" s="87">
        <v>8.026</v>
      </c>
      <c r="AF277" s="87">
        <v>0.038</v>
      </c>
      <c r="AG277" s="88">
        <v>1824.372</v>
      </c>
      <c r="AH277" s="88">
        <v>31.62</v>
      </c>
      <c r="AI277" s="88">
        <v>140.965</v>
      </c>
      <c r="AJ277" s="88">
        <v>10.597</v>
      </c>
      <c r="AK277" s="88">
        <v>1667.345</v>
      </c>
      <c r="AL277" s="88">
        <v>30.366</v>
      </c>
      <c r="AM277" s="88">
        <v>573.11</v>
      </c>
      <c r="AN277" s="88">
        <v>52.028</v>
      </c>
      <c r="AO277" s="88">
        <v>2.279</v>
      </c>
      <c r="AP277" s="88">
        <v>0.175</v>
      </c>
      <c r="AQ277" s="88">
        <v>3.373</v>
      </c>
      <c r="AR277" s="53">
        <f>G277/'Table seawater composition'!C$7</f>
        <v>0.003017223871</v>
      </c>
      <c r="AS277" s="53">
        <f>H277/'Table seawater composition'!C$6</f>
        <v>0.01389232071</v>
      </c>
      <c r="AT277" s="53">
        <f>I277*1000/'Table seawater composition'!$C$4</f>
        <v>0.0008369143336</v>
      </c>
      <c r="AU277" s="53">
        <f>J277/'Table seawater composition'!C$10</f>
        <v>22.22764247</v>
      </c>
      <c r="AV277" s="53">
        <f>K277*1000/'Table seawater composition'!$C$3</f>
        <v>0</v>
      </c>
      <c r="AW277" s="53">
        <f>L277/'Table seawater composition'!C$8</f>
        <v>0.4180209695</v>
      </c>
      <c r="AX277" s="53">
        <f>M277/'Table seawater composition'!$C$5</f>
        <v>1.276444468</v>
      </c>
      <c r="AY277" s="53">
        <f>N277/('Table seawater composition'!C$9*1000)</f>
        <v>0</v>
      </c>
      <c r="AZ277" s="48"/>
      <c r="BA277" s="48"/>
      <c r="BB277" s="48"/>
      <c r="BC277" s="48"/>
      <c r="BD277" s="48"/>
      <c r="BE277" s="48"/>
      <c r="BF277" s="48"/>
      <c r="BG277" s="48"/>
    </row>
    <row r="278" ht="15.75" customHeight="1">
      <c r="A278" s="59" t="s">
        <v>301</v>
      </c>
      <c r="B278" s="59" t="s">
        <v>213</v>
      </c>
      <c r="C278" s="86">
        <v>13.9</v>
      </c>
      <c r="D278" s="81" t="s">
        <v>297</v>
      </c>
      <c r="E278" s="60">
        <v>600.0</v>
      </c>
      <c r="F278" s="59" t="s">
        <v>96</v>
      </c>
      <c r="G278" s="62">
        <v>7.84379059</v>
      </c>
      <c r="H278" s="62">
        <v>573.506421</v>
      </c>
      <c r="I278" s="62">
        <v>5.27721608</v>
      </c>
      <c r="J278" s="62">
        <v>3.46782485</v>
      </c>
      <c r="K278" s="62"/>
      <c r="L278" s="62">
        <v>0.02972646</v>
      </c>
      <c r="M278" s="63">
        <v>13.5910807</v>
      </c>
      <c r="N278" s="85"/>
      <c r="O278" s="85"/>
      <c r="P278" s="78">
        <v>24.9</v>
      </c>
      <c r="Q278" s="60"/>
      <c r="R278" s="78">
        <v>8.57</v>
      </c>
      <c r="S278" s="78">
        <v>0.06</v>
      </c>
      <c r="T278" s="78">
        <v>0.54</v>
      </c>
      <c r="U278" s="78">
        <v>0.1</v>
      </c>
      <c r="V278" s="60">
        <v>706.783535</v>
      </c>
      <c r="W278" s="87">
        <v>605.668</v>
      </c>
      <c r="X278" s="87">
        <v>7.259</v>
      </c>
      <c r="Y278" s="87">
        <v>31.629</v>
      </c>
      <c r="Z278" s="87">
        <v>0.353</v>
      </c>
      <c r="AA278" s="87">
        <v>24.85</v>
      </c>
      <c r="AB278" s="87">
        <v>0.129</v>
      </c>
      <c r="AC278" s="87">
        <v>2012.305</v>
      </c>
      <c r="AD278" s="87">
        <v>36.718</v>
      </c>
      <c r="AE278" s="87">
        <v>8.026</v>
      </c>
      <c r="AF278" s="87">
        <v>0.038</v>
      </c>
      <c r="AG278" s="88">
        <v>1824.372</v>
      </c>
      <c r="AH278" s="88">
        <v>31.62</v>
      </c>
      <c r="AI278" s="88">
        <v>140.965</v>
      </c>
      <c r="AJ278" s="88">
        <v>10.597</v>
      </c>
      <c r="AK278" s="88">
        <v>1667.345</v>
      </c>
      <c r="AL278" s="88">
        <v>30.366</v>
      </c>
      <c r="AM278" s="88">
        <v>573.11</v>
      </c>
      <c r="AN278" s="88">
        <v>52.028</v>
      </c>
      <c r="AO278" s="88">
        <v>2.279</v>
      </c>
      <c r="AP278" s="88">
        <v>0.175</v>
      </c>
      <c r="AQ278" s="88">
        <v>3.373</v>
      </c>
      <c r="AR278" s="53">
        <f>G278/'Table seawater composition'!C$7</f>
        <v>0.003110259821</v>
      </c>
      <c r="AS278" s="53">
        <f>H278/'Table seawater composition'!C$6</f>
        <v>0.01415843977</v>
      </c>
      <c r="AT278" s="53">
        <f>I278*1000/'Table seawater composition'!$C$4</f>
        <v>0.001028406246</v>
      </c>
      <c r="AU278" s="53">
        <f>J278/'Table seawater composition'!C$10</f>
        <v>6.595289113</v>
      </c>
      <c r="AV278" s="53">
        <f>K278*1000/'Table seawater composition'!$C$3</f>
        <v>0</v>
      </c>
      <c r="AW278" s="53">
        <f>L278/'Table seawater composition'!C$8</f>
        <v>0.4924044261</v>
      </c>
      <c r="AX278" s="53">
        <f>M278/'Table seawater composition'!$C$5</f>
        <v>1.280554117</v>
      </c>
      <c r="AY278" s="53">
        <f>N278/('Table seawater composition'!C$9*1000)</f>
        <v>0</v>
      </c>
      <c r="AZ278" s="48"/>
      <c r="BA278" s="48"/>
      <c r="BB278" s="48"/>
      <c r="BC278" s="48"/>
      <c r="BD278" s="48"/>
      <c r="BE278" s="48"/>
      <c r="BF278" s="48"/>
      <c r="BG278" s="48"/>
    </row>
    <row r="279" ht="15.75" customHeight="1">
      <c r="A279" s="59" t="s">
        <v>301</v>
      </c>
      <c r="B279" s="59" t="s">
        <v>214</v>
      </c>
      <c r="C279" s="86">
        <v>10.9</v>
      </c>
      <c r="D279" s="81" t="s">
        <v>297</v>
      </c>
      <c r="E279" s="60">
        <v>600.0</v>
      </c>
      <c r="F279" s="59" t="s">
        <v>96</v>
      </c>
      <c r="G279" s="62">
        <v>9.36389792</v>
      </c>
      <c r="H279" s="62">
        <v>629.644908</v>
      </c>
      <c r="I279" s="62">
        <v>4.08333288</v>
      </c>
      <c r="J279" s="62">
        <v>3.38737448</v>
      </c>
      <c r="K279" s="62"/>
      <c r="L279" s="62">
        <v>0.03026912</v>
      </c>
      <c r="M279" s="63">
        <v>14.1507992</v>
      </c>
      <c r="N279" s="85"/>
      <c r="O279" s="85"/>
      <c r="P279" s="60"/>
      <c r="Q279" s="60"/>
      <c r="R279" s="60"/>
      <c r="S279" s="60"/>
      <c r="T279" s="60"/>
      <c r="U279" s="60"/>
      <c r="V279" s="60">
        <v>894.768235</v>
      </c>
      <c r="W279" s="87">
        <v>605.668</v>
      </c>
      <c r="X279" s="87">
        <v>7.259</v>
      </c>
      <c r="Y279" s="87">
        <v>31.629</v>
      </c>
      <c r="Z279" s="87">
        <v>0.353</v>
      </c>
      <c r="AA279" s="87">
        <v>24.85</v>
      </c>
      <c r="AB279" s="87">
        <v>0.129</v>
      </c>
      <c r="AC279" s="87">
        <v>2012.305</v>
      </c>
      <c r="AD279" s="87">
        <v>36.718</v>
      </c>
      <c r="AE279" s="87">
        <v>8.026</v>
      </c>
      <c r="AF279" s="87">
        <v>0.038</v>
      </c>
      <c r="AG279" s="88">
        <v>1824.372</v>
      </c>
      <c r="AH279" s="88">
        <v>31.62</v>
      </c>
      <c r="AI279" s="88">
        <v>140.965</v>
      </c>
      <c r="AJ279" s="88">
        <v>10.597</v>
      </c>
      <c r="AK279" s="88">
        <v>1667.345</v>
      </c>
      <c r="AL279" s="88">
        <v>30.366</v>
      </c>
      <c r="AM279" s="88">
        <v>573.11</v>
      </c>
      <c r="AN279" s="88">
        <v>52.028</v>
      </c>
      <c r="AO279" s="88">
        <v>2.279</v>
      </c>
      <c r="AP279" s="88">
        <v>0.175</v>
      </c>
      <c r="AQ279" s="88">
        <v>3.373</v>
      </c>
      <c r="AR279" s="53">
        <f>G279/'Table seawater composition'!C$7</f>
        <v>0.003713020527</v>
      </c>
      <c r="AS279" s="53">
        <f>H279/'Table seawater composition'!C$6</f>
        <v>0.01554435867</v>
      </c>
      <c r="AT279" s="53">
        <f>I279*1000/'Table seawater composition'!$C$4</f>
        <v>0.0007957462747</v>
      </c>
      <c r="AU279" s="53">
        <f>J279/'Table seawater composition'!C$10</f>
        <v>6.442284428</v>
      </c>
      <c r="AV279" s="53">
        <f>K279*1000/'Table seawater composition'!$C$3</f>
        <v>0</v>
      </c>
      <c r="AW279" s="53">
        <f>L279/'Table seawater composition'!C$8</f>
        <v>0.5013933265</v>
      </c>
      <c r="AX279" s="53">
        <f>M279/'Table seawater composition'!$C$5</f>
        <v>1.333290897</v>
      </c>
      <c r="AY279" s="53">
        <f>N279/('Table seawater composition'!C$9*1000)</f>
        <v>0</v>
      </c>
      <c r="AZ279" s="48"/>
      <c r="BA279" s="48"/>
      <c r="BB279" s="48"/>
      <c r="BC279" s="48"/>
      <c r="BD279" s="48"/>
      <c r="BE279" s="48"/>
      <c r="BF279" s="48"/>
      <c r="BG279" s="48"/>
    </row>
    <row r="280" ht="15.75" customHeight="1">
      <c r="A280" s="59" t="s">
        <v>301</v>
      </c>
      <c r="B280" s="59" t="s">
        <v>203</v>
      </c>
      <c r="C280" s="61"/>
      <c r="D280" s="81" t="s">
        <v>297</v>
      </c>
      <c r="E280" s="60">
        <v>600.0</v>
      </c>
      <c r="F280" s="59" t="s">
        <v>65</v>
      </c>
      <c r="G280" s="62"/>
      <c r="H280" s="62"/>
      <c r="I280" s="62">
        <v>4.46979262</v>
      </c>
      <c r="J280" s="62">
        <v>5.24030341</v>
      </c>
      <c r="K280" s="62">
        <v>10.0680664</v>
      </c>
      <c r="L280" s="62"/>
      <c r="M280" s="63">
        <v>13.6610589</v>
      </c>
      <c r="N280" s="85"/>
      <c r="O280" s="85"/>
      <c r="P280" s="59"/>
      <c r="Q280" s="59"/>
      <c r="R280" s="59"/>
      <c r="S280" s="59"/>
      <c r="T280" s="59"/>
      <c r="U280" s="59"/>
      <c r="V280" s="59"/>
      <c r="W280" s="87">
        <v>605.668</v>
      </c>
      <c r="X280" s="87">
        <v>7.259</v>
      </c>
      <c r="Y280" s="87">
        <v>31.629</v>
      </c>
      <c r="Z280" s="87">
        <v>0.353</v>
      </c>
      <c r="AA280" s="87">
        <v>24.85</v>
      </c>
      <c r="AB280" s="87">
        <v>0.129</v>
      </c>
      <c r="AC280" s="87">
        <v>2012.305</v>
      </c>
      <c r="AD280" s="87">
        <v>36.718</v>
      </c>
      <c r="AE280" s="87">
        <v>8.026</v>
      </c>
      <c r="AF280" s="87">
        <v>0.038</v>
      </c>
      <c r="AG280" s="88">
        <v>1824.372</v>
      </c>
      <c r="AH280" s="88">
        <v>31.62</v>
      </c>
      <c r="AI280" s="88">
        <v>140.965</v>
      </c>
      <c r="AJ280" s="88">
        <v>10.597</v>
      </c>
      <c r="AK280" s="88">
        <v>1667.345</v>
      </c>
      <c r="AL280" s="88">
        <v>30.366</v>
      </c>
      <c r="AM280" s="88">
        <v>573.11</v>
      </c>
      <c r="AN280" s="88">
        <v>52.028</v>
      </c>
      <c r="AO280" s="88">
        <v>2.279</v>
      </c>
      <c r="AP280" s="88">
        <v>0.175</v>
      </c>
      <c r="AQ280" s="88">
        <v>3.373</v>
      </c>
      <c r="AR280" s="53">
        <f>G280/'Table seawater composition'!C$7</f>
        <v>0</v>
      </c>
      <c r="AS280" s="53">
        <f>H280/'Table seawater composition'!C$6</f>
        <v>0</v>
      </c>
      <c r="AT280" s="53">
        <f>I280*1000/'Table seawater composition'!$C$4</f>
        <v>0.0008710582582</v>
      </c>
      <c r="AU280" s="53">
        <f>J280/'Table seawater composition'!C$10</f>
        <v>9.966280745</v>
      </c>
      <c r="AV280" s="53">
        <f>K280*1000/'Table seawater composition'!$C$3</f>
        <v>1.161786988</v>
      </c>
      <c r="AW280" s="53">
        <f>L280/'Table seawater composition'!C$8</f>
        <v>0</v>
      </c>
      <c r="AX280" s="53">
        <f>M280/'Table seawater composition'!$C$5</f>
        <v>1.287147476</v>
      </c>
      <c r="AY280" s="53">
        <f>N280/('Table seawater composition'!C$9*1000)</f>
        <v>0</v>
      </c>
      <c r="AZ280" s="48"/>
      <c r="BA280" s="48"/>
      <c r="BB280" s="48"/>
      <c r="BC280" s="48"/>
      <c r="BD280" s="48"/>
      <c r="BE280" s="48"/>
      <c r="BF280" s="48"/>
      <c r="BG280" s="48"/>
    </row>
    <row r="281" ht="15.75" customHeight="1">
      <c r="A281" s="59" t="s">
        <v>301</v>
      </c>
      <c r="B281" s="59" t="s">
        <v>204</v>
      </c>
      <c r="C281" s="61"/>
      <c r="D281" s="81" t="s">
        <v>297</v>
      </c>
      <c r="E281" s="60">
        <v>600.0</v>
      </c>
      <c r="F281" s="59" t="s">
        <v>65</v>
      </c>
      <c r="G281" s="62"/>
      <c r="H281" s="62"/>
      <c r="I281" s="62">
        <v>4.29186401</v>
      </c>
      <c r="J281" s="62">
        <v>5.81464578</v>
      </c>
      <c r="K281" s="62">
        <v>10.0061419</v>
      </c>
      <c r="L281" s="62"/>
      <c r="M281" s="63">
        <v>11.0032878</v>
      </c>
      <c r="N281" s="85"/>
      <c r="O281" s="85"/>
      <c r="P281" s="59"/>
      <c r="Q281" s="59"/>
      <c r="R281" s="59"/>
      <c r="S281" s="59"/>
      <c r="T281" s="59"/>
      <c r="U281" s="59"/>
      <c r="V281" s="59"/>
      <c r="W281" s="87">
        <v>605.668</v>
      </c>
      <c r="X281" s="87">
        <v>7.259</v>
      </c>
      <c r="Y281" s="87">
        <v>31.629</v>
      </c>
      <c r="Z281" s="87">
        <v>0.353</v>
      </c>
      <c r="AA281" s="87">
        <v>24.85</v>
      </c>
      <c r="AB281" s="87">
        <v>0.129</v>
      </c>
      <c r="AC281" s="87">
        <v>2012.305</v>
      </c>
      <c r="AD281" s="87">
        <v>36.718</v>
      </c>
      <c r="AE281" s="87">
        <v>8.026</v>
      </c>
      <c r="AF281" s="87">
        <v>0.038</v>
      </c>
      <c r="AG281" s="88">
        <v>1824.372</v>
      </c>
      <c r="AH281" s="88">
        <v>31.62</v>
      </c>
      <c r="AI281" s="88">
        <v>140.965</v>
      </c>
      <c r="AJ281" s="88">
        <v>10.597</v>
      </c>
      <c r="AK281" s="88">
        <v>1667.345</v>
      </c>
      <c r="AL281" s="88">
        <v>30.366</v>
      </c>
      <c r="AM281" s="88">
        <v>573.11</v>
      </c>
      <c r="AN281" s="88">
        <v>52.028</v>
      </c>
      <c r="AO281" s="88">
        <v>2.279</v>
      </c>
      <c r="AP281" s="88">
        <v>0.175</v>
      </c>
      <c r="AQ281" s="88">
        <v>3.373</v>
      </c>
      <c r="AR281" s="53">
        <f>G281/'Table seawater composition'!C$7</f>
        <v>0</v>
      </c>
      <c r="AS281" s="53">
        <f>H281/'Table seawater composition'!C$6</f>
        <v>0</v>
      </c>
      <c r="AT281" s="53">
        <f>I281*1000/'Table seawater composition'!$C$4</f>
        <v>0.0008363841249</v>
      </c>
      <c r="AU281" s="53">
        <f>J281/'Table seawater composition'!C$10</f>
        <v>11.05859484</v>
      </c>
      <c r="AV281" s="53">
        <f>K281*1000/'Table seawater composition'!$C$3</f>
        <v>1.154641318</v>
      </c>
      <c r="AW281" s="53">
        <f>L281/'Table seawater composition'!C$8</f>
        <v>0</v>
      </c>
      <c r="AX281" s="53">
        <f>M281/'Table seawater composition'!$C$5</f>
        <v>1.036731795</v>
      </c>
      <c r="AY281" s="53">
        <f>N281/('Table seawater composition'!C$9*1000)</f>
        <v>0</v>
      </c>
      <c r="AZ281" s="48"/>
      <c r="BA281" s="48"/>
      <c r="BB281" s="48"/>
      <c r="BC281" s="48"/>
      <c r="BD281" s="48"/>
      <c r="BE281" s="48"/>
      <c r="BF281" s="48"/>
      <c r="BG281" s="48"/>
    </row>
    <row r="282" ht="15.75" customHeight="1">
      <c r="A282" s="59" t="s">
        <v>301</v>
      </c>
      <c r="B282" s="59" t="s">
        <v>204</v>
      </c>
      <c r="C282" s="61"/>
      <c r="D282" s="81" t="s">
        <v>297</v>
      </c>
      <c r="E282" s="60">
        <v>600.0</v>
      </c>
      <c r="F282" s="59" t="s">
        <v>65</v>
      </c>
      <c r="G282" s="62"/>
      <c r="H282" s="62"/>
      <c r="I282" s="62">
        <v>4.12793468</v>
      </c>
      <c r="J282" s="62">
        <v>8.31649389</v>
      </c>
      <c r="K282" s="62">
        <v>10.0367823</v>
      </c>
      <c r="L282" s="62"/>
      <c r="M282" s="63">
        <v>16.1256323</v>
      </c>
      <c r="N282" s="85"/>
      <c r="O282" s="85"/>
      <c r="P282" s="59"/>
      <c r="Q282" s="59"/>
      <c r="R282" s="59"/>
      <c r="S282" s="59"/>
      <c r="T282" s="59"/>
      <c r="U282" s="59"/>
      <c r="V282" s="59"/>
      <c r="W282" s="87">
        <v>605.668</v>
      </c>
      <c r="X282" s="87">
        <v>7.259</v>
      </c>
      <c r="Y282" s="87">
        <v>31.629</v>
      </c>
      <c r="Z282" s="87">
        <v>0.353</v>
      </c>
      <c r="AA282" s="87">
        <v>24.85</v>
      </c>
      <c r="AB282" s="87">
        <v>0.129</v>
      </c>
      <c r="AC282" s="87">
        <v>2012.305</v>
      </c>
      <c r="AD282" s="87">
        <v>36.718</v>
      </c>
      <c r="AE282" s="87">
        <v>8.026</v>
      </c>
      <c r="AF282" s="87">
        <v>0.038</v>
      </c>
      <c r="AG282" s="88">
        <v>1824.372</v>
      </c>
      <c r="AH282" s="88">
        <v>31.62</v>
      </c>
      <c r="AI282" s="88">
        <v>140.965</v>
      </c>
      <c r="AJ282" s="88">
        <v>10.597</v>
      </c>
      <c r="AK282" s="88">
        <v>1667.345</v>
      </c>
      <c r="AL282" s="88">
        <v>30.366</v>
      </c>
      <c r="AM282" s="88">
        <v>573.11</v>
      </c>
      <c r="AN282" s="88">
        <v>52.028</v>
      </c>
      <c r="AO282" s="88">
        <v>2.279</v>
      </c>
      <c r="AP282" s="88">
        <v>0.175</v>
      </c>
      <c r="AQ282" s="88">
        <v>3.373</v>
      </c>
      <c r="AR282" s="53">
        <f>G282/'Table seawater composition'!C$7</f>
        <v>0</v>
      </c>
      <c r="AS282" s="53">
        <f>H282/'Table seawater composition'!C$6</f>
        <v>0</v>
      </c>
      <c r="AT282" s="53">
        <f>I282*1000/'Table seawater composition'!$C$4</f>
        <v>0.0008044381245</v>
      </c>
      <c r="AU282" s="53">
        <f>J282/'Table seawater composition'!C$10</f>
        <v>15.81673931</v>
      </c>
      <c r="AV282" s="53">
        <f>K282*1000/'Table seawater composition'!$C$3</f>
        <v>1.158177014</v>
      </c>
      <c r="AW282" s="53">
        <f>L282/'Table seawater composition'!C$8</f>
        <v>0</v>
      </c>
      <c r="AX282" s="53">
        <f>M282/'Table seawater composition'!$C$5</f>
        <v>1.519360034</v>
      </c>
      <c r="AY282" s="53">
        <f>N282/('Table seawater composition'!C$9*1000)</f>
        <v>0</v>
      </c>
      <c r="AZ282" s="48"/>
      <c r="BA282" s="48"/>
      <c r="BB282" s="48"/>
      <c r="BC282" s="48"/>
      <c r="BD282" s="48"/>
      <c r="BE282" s="48"/>
      <c r="BF282" s="48"/>
      <c r="BG282" s="48"/>
    </row>
    <row r="283" ht="15.75" customHeight="1">
      <c r="A283" s="59" t="s">
        <v>301</v>
      </c>
      <c r="B283" s="59" t="s">
        <v>205</v>
      </c>
      <c r="C283" s="86">
        <v>12.3</v>
      </c>
      <c r="D283" s="81" t="s">
        <v>297</v>
      </c>
      <c r="E283" s="60">
        <v>600.0</v>
      </c>
      <c r="F283" s="59" t="s">
        <v>65</v>
      </c>
      <c r="G283" s="62"/>
      <c r="H283" s="62"/>
      <c r="I283" s="62">
        <v>4.5154596</v>
      </c>
      <c r="J283" s="62">
        <v>1.9222311</v>
      </c>
      <c r="K283" s="62">
        <v>9.83387661</v>
      </c>
      <c r="L283" s="62"/>
      <c r="M283" s="63">
        <v>11.9447016</v>
      </c>
      <c r="N283" s="85"/>
      <c r="O283" s="85"/>
      <c r="P283" s="59"/>
      <c r="Q283" s="59"/>
      <c r="R283" s="59"/>
      <c r="S283" s="59"/>
      <c r="T283" s="59"/>
      <c r="U283" s="59"/>
      <c r="V283" s="59"/>
      <c r="W283" s="87">
        <v>605.668</v>
      </c>
      <c r="X283" s="87">
        <v>7.259</v>
      </c>
      <c r="Y283" s="87">
        <v>31.629</v>
      </c>
      <c r="Z283" s="87">
        <v>0.353</v>
      </c>
      <c r="AA283" s="87">
        <v>24.85</v>
      </c>
      <c r="AB283" s="87">
        <v>0.129</v>
      </c>
      <c r="AC283" s="87">
        <v>2012.305</v>
      </c>
      <c r="AD283" s="87">
        <v>36.718</v>
      </c>
      <c r="AE283" s="87">
        <v>8.026</v>
      </c>
      <c r="AF283" s="87">
        <v>0.038</v>
      </c>
      <c r="AG283" s="88">
        <v>1824.372</v>
      </c>
      <c r="AH283" s="88">
        <v>31.62</v>
      </c>
      <c r="AI283" s="88">
        <v>140.965</v>
      </c>
      <c r="AJ283" s="88">
        <v>10.597</v>
      </c>
      <c r="AK283" s="88">
        <v>1667.345</v>
      </c>
      <c r="AL283" s="88">
        <v>30.366</v>
      </c>
      <c r="AM283" s="88">
        <v>573.11</v>
      </c>
      <c r="AN283" s="88">
        <v>52.028</v>
      </c>
      <c r="AO283" s="88">
        <v>2.279</v>
      </c>
      <c r="AP283" s="88">
        <v>0.175</v>
      </c>
      <c r="AQ283" s="88">
        <v>3.373</v>
      </c>
      <c r="AR283" s="53">
        <f>G283/'Table seawater composition'!C$7</f>
        <v>0</v>
      </c>
      <c r="AS283" s="53">
        <f>H283/'Table seawater composition'!C$6</f>
        <v>0</v>
      </c>
      <c r="AT283" s="53">
        <f>I283*1000/'Table seawater composition'!$C$4</f>
        <v>0.0008799576868</v>
      </c>
      <c r="AU283" s="53">
        <f>J283/'Table seawater composition'!C$10</f>
        <v>3.655798777</v>
      </c>
      <c r="AV283" s="53">
        <f>K283*1000/'Table seawater composition'!$C$3</f>
        <v>1.134763065</v>
      </c>
      <c r="AW283" s="53">
        <f>L283/'Table seawater composition'!C$8</f>
        <v>0</v>
      </c>
      <c r="AX283" s="53">
        <f>M283/'Table seawater composition'!$C$5</f>
        <v>1.125431976</v>
      </c>
      <c r="AY283" s="53">
        <f>N283/('Table seawater composition'!C$9*1000)</f>
        <v>0</v>
      </c>
      <c r="AZ283" s="48"/>
      <c r="BA283" s="48"/>
      <c r="BB283" s="48"/>
      <c r="BC283" s="48"/>
      <c r="BD283" s="48"/>
      <c r="BE283" s="48"/>
      <c r="BF283" s="48"/>
      <c r="BG283" s="48"/>
    </row>
    <row r="284" ht="15.75" customHeight="1">
      <c r="A284" s="59" t="s">
        <v>301</v>
      </c>
      <c r="B284" s="59" t="s">
        <v>181</v>
      </c>
      <c r="C284" s="86">
        <v>12.8</v>
      </c>
      <c r="D284" s="81" t="s">
        <v>297</v>
      </c>
      <c r="E284" s="60">
        <v>600.0</v>
      </c>
      <c r="F284" s="59" t="s">
        <v>65</v>
      </c>
      <c r="G284" s="62"/>
      <c r="H284" s="62"/>
      <c r="I284" s="62">
        <v>4.29659329</v>
      </c>
      <c r="J284" s="62"/>
      <c r="K284" s="62">
        <v>9.18227327</v>
      </c>
      <c r="L284" s="62"/>
      <c r="M284" s="63"/>
      <c r="N284" s="85"/>
      <c r="O284" s="85"/>
      <c r="P284" s="59"/>
      <c r="Q284" s="59"/>
      <c r="R284" s="59"/>
      <c r="S284" s="59"/>
      <c r="T284" s="59"/>
      <c r="U284" s="59"/>
      <c r="V284" s="59"/>
      <c r="W284" s="87">
        <v>605.668</v>
      </c>
      <c r="X284" s="87">
        <v>7.259</v>
      </c>
      <c r="Y284" s="87">
        <v>31.629</v>
      </c>
      <c r="Z284" s="87">
        <v>0.353</v>
      </c>
      <c r="AA284" s="87">
        <v>24.85</v>
      </c>
      <c r="AB284" s="87">
        <v>0.129</v>
      </c>
      <c r="AC284" s="87">
        <v>2012.305</v>
      </c>
      <c r="AD284" s="87">
        <v>36.718</v>
      </c>
      <c r="AE284" s="87">
        <v>8.026</v>
      </c>
      <c r="AF284" s="87">
        <v>0.038</v>
      </c>
      <c r="AG284" s="88">
        <v>1824.372</v>
      </c>
      <c r="AH284" s="88">
        <v>31.62</v>
      </c>
      <c r="AI284" s="88">
        <v>140.965</v>
      </c>
      <c r="AJ284" s="88">
        <v>10.597</v>
      </c>
      <c r="AK284" s="88">
        <v>1667.345</v>
      </c>
      <c r="AL284" s="88">
        <v>30.366</v>
      </c>
      <c r="AM284" s="88">
        <v>573.11</v>
      </c>
      <c r="AN284" s="88">
        <v>52.028</v>
      </c>
      <c r="AO284" s="88">
        <v>2.279</v>
      </c>
      <c r="AP284" s="88">
        <v>0.175</v>
      </c>
      <c r="AQ284" s="88">
        <v>3.373</v>
      </c>
      <c r="AR284" s="53">
        <f>G284/'Table seawater composition'!C$7</f>
        <v>0</v>
      </c>
      <c r="AS284" s="53">
        <f>H284/'Table seawater composition'!C$6</f>
        <v>0</v>
      </c>
      <c r="AT284" s="53">
        <f>I284*1000/'Table seawater composition'!$C$4</f>
        <v>0.0008373057512</v>
      </c>
      <c r="AU284" s="53">
        <f>J284/'Table seawater composition'!C$10</f>
        <v>0</v>
      </c>
      <c r="AV284" s="53">
        <f>K284*1000/'Table seawater composition'!$C$3</f>
        <v>1.059572432</v>
      </c>
      <c r="AW284" s="53">
        <f>L284/'Table seawater composition'!C$8</f>
        <v>0</v>
      </c>
      <c r="AX284" s="53">
        <f>M284/'Table seawater composition'!$C$5</f>
        <v>0</v>
      </c>
      <c r="AY284" s="53">
        <f>N284/('Table seawater composition'!C$9*1000)</f>
        <v>0</v>
      </c>
      <c r="AZ284" s="48"/>
      <c r="BA284" s="48"/>
      <c r="BB284" s="48"/>
      <c r="BC284" s="48"/>
      <c r="BD284" s="48"/>
      <c r="BE284" s="48"/>
      <c r="BF284" s="48"/>
      <c r="BG284" s="48"/>
    </row>
    <row r="285" ht="15.75" customHeight="1">
      <c r="A285" s="59" t="s">
        <v>301</v>
      </c>
      <c r="B285" s="59" t="s">
        <v>182</v>
      </c>
      <c r="C285" s="86">
        <v>10.2</v>
      </c>
      <c r="D285" s="81" t="s">
        <v>297</v>
      </c>
      <c r="E285" s="60">
        <v>600.0</v>
      </c>
      <c r="F285" s="59" t="s">
        <v>65</v>
      </c>
      <c r="G285" s="62"/>
      <c r="H285" s="62"/>
      <c r="I285" s="62">
        <v>3.56420003</v>
      </c>
      <c r="J285" s="62">
        <v>5.01696854</v>
      </c>
      <c r="K285" s="62">
        <v>10.2744053</v>
      </c>
      <c r="L285" s="62"/>
      <c r="M285" s="63">
        <v>14.9671489</v>
      </c>
      <c r="N285" s="85"/>
      <c r="O285" s="85"/>
      <c r="P285" s="59"/>
      <c r="Q285" s="59"/>
      <c r="R285" s="59"/>
      <c r="S285" s="59"/>
      <c r="T285" s="59"/>
      <c r="U285" s="59"/>
      <c r="V285" s="59"/>
      <c r="W285" s="87">
        <v>605.668</v>
      </c>
      <c r="X285" s="87">
        <v>7.259</v>
      </c>
      <c r="Y285" s="87">
        <v>31.629</v>
      </c>
      <c r="Z285" s="87">
        <v>0.353</v>
      </c>
      <c r="AA285" s="87">
        <v>24.85</v>
      </c>
      <c r="AB285" s="87">
        <v>0.129</v>
      </c>
      <c r="AC285" s="87">
        <v>2012.305</v>
      </c>
      <c r="AD285" s="87">
        <v>36.718</v>
      </c>
      <c r="AE285" s="87">
        <v>8.026</v>
      </c>
      <c r="AF285" s="87">
        <v>0.038</v>
      </c>
      <c r="AG285" s="88">
        <v>1824.372</v>
      </c>
      <c r="AH285" s="88">
        <v>31.62</v>
      </c>
      <c r="AI285" s="88">
        <v>140.965</v>
      </c>
      <c r="AJ285" s="88">
        <v>10.597</v>
      </c>
      <c r="AK285" s="88">
        <v>1667.345</v>
      </c>
      <c r="AL285" s="88">
        <v>30.366</v>
      </c>
      <c r="AM285" s="88">
        <v>573.11</v>
      </c>
      <c r="AN285" s="88">
        <v>52.028</v>
      </c>
      <c r="AO285" s="88">
        <v>2.279</v>
      </c>
      <c r="AP285" s="88">
        <v>0.175</v>
      </c>
      <c r="AQ285" s="88">
        <v>3.373</v>
      </c>
      <c r="AR285" s="53">
        <f>G285/'Table seawater composition'!C$7</f>
        <v>0</v>
      </c>
      <c r="AS285" s="53">
        <f>H285/'Table seawater composition'!C$6</f>
        <v>0</v>
      </c>
      <c r="AT285" s="53">
        <f>I285*1000/'Table seawater composition'!$C$4</f>
        <v>0.0006945793986</v>
      </c>
      <c r="AU285" s="53">
        <f>J285/'Table seawater composition'!C$10</f>
        <v>9.541530908</v>
      </c>
      <c r="AV285" s="53">
        <f>K285*1000/'Table seawater composition'!$C$3</f>
        <v>1.185597106</v>
      </c>
      <c r="AW285" s="53">
        <f>L285/'Table seawater composition'!C$8</f>
        <v>0</v>
      </c>
      <c r="AX285" s="53">
        <f>M285/'Table seawater composition'!$C$5</f>
        <v>1.410207516</v>
      </c>
      <c r="AY285" s="53">
        <f>N285/('Table seawater composition'!C$9*1000)</f>
        <v>0</v>
      </c>
      <c r="AZ285" s="48"/>
      <c r="BA285" s="48"/>
      <c r="BB285" s="48"/>
      <c r="BC285" s="48"/>
      <c r="BD285" s="48"/>
      <c r="BE285" s="48"/>
      <c r="BF285" s="48"/>
      <c r="BG285" s="48"/>
    </row>
    <row r="286" ht="15.75" customHeight="1">
      <c r="A286" s="59" t="s">
        <v>301</v>
      </c>
      <c r="B286" s="59" t="s">
        <v>206</v>
      </c>
      <c r="C286" s="86">
        <v>13.0</v>
      </c>
      <c r="D286" s="81" t="s">
        <v>297</v>
      </c>
      <c r="E286" s="60">
        <v>600.0</v>
      </c>
      <c r="F286" s="59" t="s">
        <v>65</v>
      </c>
      <c r="G286" s="62"/>
      <c r="H286" s="62"/>
      <c r="I286" s="62">
        <v>4.49570262</v>
      </c>
      <c r="J286" s="62"/>
      <c r="K286" s="62">
        <v>9.0956247</v>
      </c>
      <c r="L286" s="62"/>
      <c r="M286" s="63"/>
      <c r="N286" s="85"/>
      <c r="O286" s="85"/>
      <c r="P286" s="59"/>
      <c r="Q286" s="59"/>
      <c r="R286" s="59"/>
      <c r="S286" s="59"/>
      <c r="T286" s="59"/>
      <c r="U286" s="59"/>
      <c r="V286" s="59"/>
      <c r="W286" s="87">
        <v>605.668</v>
      </c>
      <c r="X286" s="87">
        <v>7.259</v>
      </c>
      <c r="Y286" s="87">
        <v>31.629</v>
      </c>
      <c r="Z286" s="87">
        <v>0.353</v>
      </c>
      <c r="AA286" s="87">
        <v>24.85</v>
      </c>
      <c r="AB286" s="87">
        <v>0.129</v>
      </c>
      <c r="AC286" s="87">
        <v>2012.305</v>
      </c>
      <c r="AD286" s="87">
        <v>36.718</v>
      </c>
      <c r="AE286" s="87">
        <v>8.026</v>
      </c>
      <c r="AF286" s="87">
        <v>0.038</v>
      </c>
      <c r="AG286" s="88">
        <v>1824.372</v>
      </c>
      <c r="AH286" s="88">
        <v>31.62</v>
      </c>
      <c r="AI286" s="88">
        <v>140.965</v>
      </c>
      <c r="AJ286" s="88">
        <v>10.597</v>
      </c>
      <c r="AK286" s="88">
        <v>1667.345</v>
      </c>
      <c r="AL286" s="88">
        <v>30.366</v>
      </c>
      <c r="AM286" s="88">
        <v>573.11</v>
      </c>
      <c r="AN286" s="88">
        <v>52.028</v>
      </c>
      <c r="AO286" s="88">
        <v>2.279</v>
      </c>
      <c r="AP286" s="88">
        <v>0.175</v>
      </c>
      <c r="AQ286" s="88">
        <v>3.373</v>
      </c>
      <c r="AR286" s="53">
        <f>G286/'Table seawater composition'!C$7</f>
        <v>0</v>
      </c>
      <c r="AS286" s="53">
        <f>H286/'Table seawater composition'!C$6</f>
        <v>0</v>
      </c>
      <c r="AT286" s="53">
        <f>I286*1000/'Table seawater composition'!$C$4</f>
        <v>0.0008761075125</v>
      </c>
      <c r="AU286" s="53">
        <f>J286/'Table seawater composition'!C$10</f>
        <v>0</v>
      </c>
      <c r="AV286" s="53">
        <f>K286*1000/'Table seawater composition'!$C$3</f>
        <v>1.049573772</v>
      </c>
      <c r="AW286" s="53">
        <f>L286/'Table seawater composition'!C$8</f>
        <v>0</v>
      </c>
      <c r="AX286" s="53">
        <f>M286/'Table seawater composition'!$C$5</f>
        <v>0</v>
      </c>
      <c r="AY286" s="53">
        <f>N286/('Table seawater composition'!C$9*1000)</f>
        <v>0</v>
      </c>
      <c r="AZ286" s="48"/>
      <c r="BA286" s="48"/>
      <c r="BB286" s="48"/>
      <c r="BC286" s="48"/>
      <c r="BD286" s="48"/>
      <c r="BE286" s="48"/>
      <c r="BF286" s="48"/>
      <c r="BG286" s="48"/>
    </row>
    <row r="287" ht="15.75" customHeight="1">
      <c r="A287" s="59" t="s">
        <v>301</v>
      </c>
      <c r="B287" s="59" t="s">
        <v>207</v>
      </c>
      <c r="C287" s="86">
        <v>11.7</v>
      </c>
      <c r="D287" s="81" t="s">
        <v>297</v>
      </c>
      <c r="E287" s="60">
        <v>600.0</v>
      </c>
      <c r="F287" s="59" t="s">
        <v>65</v>
      </c>
      <c r="G287" s="62"/>
      <c r="H287" s="62"/>
      <c r="I287" s="62">
        <v>4.45361559</v>
      </c>
      <c r="J287" s="62">
        <v>6.50288756</v>
      </c>
      <c r="K287" s="62">
        <v>10.0305395</v>
      </c>
      <c r="L287" s="62"/>
      <c r="M287" s="63">
        <v>16.0321314</v>
      </c>
      <c r="N287" s="85"/>
      <c r="O287" s="85"/>
      <c r="P287" s="59"/>
      <c r="Q287" s="59"/>
      <c r="R287" s="59"/>
      <c r="S287" s="59"/>
      <c r="T287" s="59"/>
      <c r="U287" s="59"/>
      <c r="V287" s="59"/>
      <c r="W287" s="87">
        <v>605.668</v>
      </c>
      <c r="X287" s="87">
        <v>7.259</v>
      </c>
      <c r="Y287" s="87">
        <v>31.629</v>
      </c>
      <c r="Z287" s="87">
        <v>0.353</v>
      </c>
      <c r="AA287" s="87">
        <v>24.85</v>
      </c>
      <c r="AB287" s="87">
        <v>0.129</v>
      </c>
      <c r="AC287" s="87">
        <v>2012.305</v>
      </c>
      <c r="AD287" s="87">
        <v>36.718</v>
      </c>
      <c r="AE287" s="87">
        <v>8.026</v>
      </c>
      <c r="AF287" s="87">
        <v>0.038</v>
      </c>
      <c r="AG287" s="88">
        <v>1824.372</v>
      </c>
      <c r="AH287" s="88">
        <v>31.62</v>
      </c>
      <c r="AI287" s="88">
        <v>140.965</v>
      </c>
      <c r="AJ287" s="88">
        <v>10.597</v>
      </c>
      <c r="AK287" s="88">
        <v>1667.345</v>
      </c>
      <c r="AL287" s="88">
        <v>30.366</v>
      </c>
      <c r="AM287" s="88">
        <v>573.11</v>
      </c>
      <c r="AN287" s="88">
        <v>52.028</v>
      </c>
      <c r="AO287" s="88">
        <v>2.279</v>
      </c>
      <c r="AP287" s="88">
        <v>0.175</v>
      </c>
      <c r="AQ287" s="88">
        <v>3.373</v>
      </c>
      <c r="AR287" s="53">
        <f>G287/'Table seawater composition'!C$7</f>
        <v>0</v>
      </c>
      <c r="AS287" s="53">
        <f>H287/'Table seawater composition'!C$6</f>
        <v>0</v>
      </c>
      <c r="AT287" s="53">
        <f>I287*1000/'Table seawater composition'!$C$4</f>
        <v>0.0008679057326</v>
      </c>
      <c r="AU287" s="53">
        <f>J287/'Table seawater composition'!C$10</f>
        <v>12.36752875</v>
      </c>
      <c r="AV287" s="53">
        <f>K287*1000/'Table seawater composition'!$C$3</f>
        <v>1.157456637</v>
      </c>
      <c r="AW287" s="53">
        <f>L287/'Table seawater composition'!C$8</f>
        <v>0</v>
      </c>
      <c r="AX287" s="53">
        <f>M287/'Table seawater composition'!$C$5</f>
        <v>1.510550362</v>
      </c>
      <c r="AY287" s="53">
        <f>N287/('Table seawater composition'!C$9*1000)</f>
        <v>0</v>
      </c>
      <c r="AZ287" s="48"/>
      <c r="BA287" s="48"/>
      <c r="BB287" s="48"/>
      <c r="BC287" s="48"/>
      <c r="BD287" s="48"/>
      <c r="BE287" s="48"/>
      <c r="BF287" s="48"/>
      <c r="BG287" s="48"/>
    </row>
    <row r="288" ht="15.75" customHeight="1">
      <c r="A288" s="59" t="s">
        <v>301</v>
      </c>
      <c r="B288" s="59" t="s">
        <v>185</v>
      </c>
      <c r="C288" s="61"/>
      <c r="D288" s="81" t="s">
        <v>297</v>
      </c>
      <c r="E288" s="60">
        <v>600.0</v>
      </c>
      <c r="F288" s="59" t="s">
        <v>65</v>
      </c>
      <c r="G288" s="62"/>
      <c r="H288" s="62"/>
      <c r="I288" s="62">
        <v>4.81434673</v>
      </c>
      <c r="J288" s="62"/>
      <c r="K288" s="62">
        <v>9.2286203</v>
      </c>
      <c r="L288" s="62"/>
      <c r="M288" s="63"/>
      <c r="N288" s="85"/>
      <c r="O288" s="85"/>
      <c r="P288" s="59"/>
      <c r="Q288" s="59"/>
      <c r="R288" s="59"/>
      <c r="S288" s="59"/>
      <c r="T288" s="59"/>
      <c r="U288" s="59"/>
      <c r="V288" s="59"/>
      <c r="W288" s="87">
        <v>605.668</v>
      </c>
      <c r="X288" s="87">
        <v>7.259</v>
      </c>
      <c r="Y288" s="87">
        <v>31.629</v>
      </c>
      <c r="Z288" s="87">
        <v>0.353</v>
      </c>
      <c r="AA288" s="87">
        <v>24.85</v>
      </c>
      <c r="AB288" s="87">
        <v>0.129</v>
      </c>
      <c r="AC288" s="87">
        <v>2012.305</v>
      </c>
      <c r="AD288" s="87">
        <v>36.718</v>
      </c>
      <c r="AE288" s="87">
        <v>8.026</v>
      </c>
      <c r="AF288" s="87">
        <v>0.038</v>
      </c>
      <c r="AG288" s="88">
        <v>1824.372</v>
      </c>
      <c r="AH288" s="88">
        <v>31.62</v>
      </c>
      <c r="AI288" s="88">
        <v>140.965</v>
      </c>
      <c r="AJ288" s="88">
        <v>10.597</v>
      </c>
      <c r="AK288" s="88">
        <v>1667.345</v>
      </c>
      <c r="AL288" s="88">
        <v>30.366</v>
      </c>
      <c r="AM288" s="88">
        <v>573.11</v>
      </c>
      <c r="AN288" s="88">
        <v>52.028</v>
      </c>
      <c r="AO288" s="88">
        <v>2.279</v>
      </c>
      <c r="AP288" s="88">
        <v>0.175</v>
      </c>
      <c r="AQ288" s="88">
        <v>3.373</v>
      </c>
      <c r="AR288" s="53">
        <f>G288/'Table seawater composition'!C$7</f>
        <v>0</v>
      </c>
      <c r="AS288" s="53">
        <f>H288/'Table seawater composition'!C$6</f>
        <v>0</v>
      </c>
      <c r="AT288" s="53">
        <f>I288*1000/'Table seawater composition'!$C$4</f>
        <v>0.0009382038125</v>
      </c>
      <c r="AU288" s="53">
        <f>J288/'Table seawater composition'!C$10</f>
        <v>0</v>
      </c>
      <c r="AV288" s="53">
        <f>K288*1000/'Table seawater composition'!$C$3</f>
        <v>1.064920567</v>
      </c>
      <c r="AW288" s="53">
        <f>L288/'Table seawater composition'!C$8</f>
        <v>0</v>
      </c>
      <c r="AX288" s="53">
        <f>M288/'Table seawater composition'!$C$5</f>
        <v>0</v>
      </c>
      <c r="AY288" s="53">
        <f>N288/('Table seawater composition'!C$9*1000)</f>
        <v>0</v>
      </c>
      <c r="AZ288" s="48"/>
      <c r="BA288" s="48"/>
      <c r="BB288" s="48"/>
      <c r="BC288" s="48"/>
      <c r="BD288" s="48"/>
      <c r="BE288" s="48"/>
      <c r="BF288" s="48"/>
      <c r="BG288" s="48"/>
    </row>
    <row r="289" ht="15.75" customHeight="1">
      <c r="A289" s="59" t="s">
        <v>301</v>
      </c>
      <c r="B289" s="59" t="s">
        <v>208</v>
      </c>
      <c r="C289" s="86">
        <v>11.1</v>
      </c>
      <c r="D289" s="81" t="s">
        <v>297</v>
      </c>
      <c r="E289" s="60">
        <v>600.0</v>
      </c>
      <c r="F289" s="59" t="s">
        <v>65</v>
      </c>
      <c r="G289" s="62"/>
      <c r="H289" s="62"/>
      <c r="I289" s="62">
        <v>4.46768048</v>
      </c>
      <c r="J289" s="62"/>
      <c r="K289" s="62">
        <v>9.19290604</v>
      </c>
      <c r="L289" s="62"/>
      <c r="M289" s="63"/>
      <c r="N289" s="85"/>
      <c r="O289" s="85"/>
      <c r="P289" s="59"/>
      <c r="Q289" s="59"/>
      <c r="R289" s="59"/>
      <c r="S289" s="59"/>
      <c r="T289" s="59"/>
      <c r="U289" s="59"/>
      <c r="V289" s="59"/>
      <c r="W289" s="87">
        <v>605.668</v>
      </c>
      <c r="X289" s="87">
        <v>7.259</v>
      </c>
      <c r="Y289" s="87">
        <v>31.629</v>
      </c>
      <c r="Z289" s="87">
        <v>0.353</v>
      </c>
      <c r="AA289" s="87">
        <v>24.85</v>
      </c>
      <c r="AB289" s="87">
        <v>0.129</v>
      </c>
      <c r="AC289" s="87">
        <v>2012.305</v>
      </c>
      <c r="AD289" s="87">
        <v>36.718</v>
      </c>
      <c r="AE289" s="87">
        <v>8.026</v>
      </c>
      <c r="AF289" s="87">
        <v>0.038</v>
      </c>
      <c r="AG289" s="88">
        <v>1824.372</v>
      </c>
      <c r="AH289" s="88">
        <v>31.62</v>
      </c>
      <c r="AI289" s="88">
        <v>140.965</v>
      </c>
      <c r="AJ289" s="88">
        <v>10.597</v>
      </c>
      <c r="AK289" s="88">
        <v>1667.345</v>
      </c>
      <c r="AL289" s="88">
        <v>30.366</v>
      </c>
      <c r="AM289" s="88">
        <v>573.11</v>
      </c>
      <c r="AN289" s="88">
        <v>52.028</v>
      </c>
      <c r="AO289" s="88">
        <v>2.279</v>
      </c>
      <c r="AP289" s="88">
        <v>0.175</v>
      </c>
      <c r="AQ289" s="88">
        <v>3.373</v>
      </c>
      <c r="AR289" s="53">
        <f>G289/'Table seawater composition'!C$7</f>
        <v>0</v>
      </c>
      <c r="AS289" s="53">
        <f>H289/'Table seawater composition'!C$6</f>
        <v>0</v>
      </c>
      <c r="AT289" s="53">
        <f>I289*1000/'Table seawater composition'!$C$4</f>
        <v>0.0008706466514</v>
      </c>
      <c r="AU289" s="53">
        <f>J289/'Table seawater composition'!C$10</f>
        <v>0</v>
      </c>
      <c r="AV289" s="53">
        <f>K289*1000/'Table seawater composition'!$C$3</f>
        <v>1.060799382</v>
      </c>
      <c r="AW289" s="53">
        <f>L289/'Table seawater composition'!C$8</f>
        <v>0</v>
      </c>
      <c r="AX289" s="53">
        <f>M289/'Table seawater composition'!$C$5</f>
        <v>0</v>
      </c>
      <c r="AY289" s="53">
        <f>N289/('Table seawater composition'!C$9*1000)</f>
        <v>0</v>
      </c>
      <c r="AZ289" s="48"/>
      <c r="BA289" s="48"/>
      <c r="BB289" s="48"/>
      <c r="BC289" s="48"/>
      <c r="BD289" s="48"/>
      <c r="BE289" s="48"/>
      <c r="BF289" s="48"/>
      <c r="BG289" s="48"/>
    </row>
    <row r="290" ht="15.75" customHeight="1">
      <c r="A290" s="59" t="s">
        <v>301</v>
      </c>
      <c r="B290" s="59" t="s">
        <v>180</v>
      </c>
      <c r="C290" s="86">
        <v>11.4</v>
      </c>
      <c r="D290" s="81" t="s">
        <v>297</v>
      </c>
      <c r="E290" s="60">
        <v>600.0</v>
      </c>
      <c r="F290" s="59" t="s">
        <v>65</v>
      </c>
      <c r="G290" s="62"/>
      <c r="H290" s="62"/>
      <c r="I290" s="62">
        <v>4.4818205</v>
      </c>
      <c r="J290" s="62">
        <v>3.87228091</v>
      </c>
      <c r="K290" s="62">
        <v>9.24949646</v>
      </c>
      <c r="L290" s="62"/>
      <c r="M290" s="63">
        <v>16.0055962</v>
      </c>
      <c r="N290" s="85"/>
      <c r="O290" s="85"/>
      <c r="P290" s="59"/>
      <c r="Q290" s="59"/>
      <c r="R290" s="59"/>
      <c r="S290" s="59"/>
      <c r="T290" s="59"/>
      <c r="U290" s="59"/>
      <c r="V290" s="59"/>
      <c r="W290" s="87">
        <v>605.668</v>
      </c>
      <c r="X290" s="87">
        <v>7.259</v>
      </c>
      <c r="Y290" s="87">
        <v>31.629</v>
      </c>
      <c r="Z290" s="87">
        <v>0.353</v>
      </c>
      <c r="AA290" s="87">
        <v>24.85</v>
      </c>
      <c r="AB290" s="87">
        <v>0.129</v>
      </c>
      <c r="AC290" s="87">
        <v>2012.305</v>
      </c>
      <c r="AD290" s="87">
        <v>36.718</v>
      </c>
      <c r="AE290" s="87">
        <v>8.026</v>
      </c>
      <c r="AF290" s="87">
        <v>0.038</v>
      </c>
      <c r="AG290" s="88">
        <v>1824.372</v>
      </c>
      <c r="AH290" s="88">
        <v>31.62</v>
      </c>
      <c r="AI290" s="88">
        <v>140.965</v>
      </c>
      <c r="AJ290" s="88">
        <v>10.597</v>
      </c>
      <c r="AK290" s="88">
        <v>1667.345</v>
      </c>
      <c r="AL290" s="88">
        <v>30.366</v>
      </c>
      <c r="AM290" s="88">
        <v>573.11</v>
      </c>
      <c r="AN290" s="88">
        <v>52.028</v>
      </c>
      <c r="AO290" s="88">
        <v>2.279</v>
      </c>
      <c r="AP290" s="88">
        <v>0.175</v>
      </c>
      <c r="AQ290" s="88">
        <v>3.373</v>
      </c>
      <c r="AR290" s="53">
        <f>G290/'Table seawater composition'!C$7</f>
        <v>0</v>
      </c>
      <c r="AS290" s="53">
        <f>H290/'Table seawater composition'!C$6</f>
        <v>0</v>
      </c>
      <c r="AT290" s="53">
        <f>I290*1000/'Table seawater composition'!$C$4</f>
        <v>0.0008734022113</v>
      </c>
      <c r="AU290" s="53">
        <f>J290/'Table seawater composition'!C$10</f>
        <v>7.36450462</v>
      </c>
      <c r="AV290" s="53">
        <f>K290*1000/'Table seawater composition'!$C$3</f>
        <v>1.067329535</v>
      </c>
      <c r="AW290" s="53">
        <f>L290/'Table seawater composition'!C$8</f>
        <v>0</v>
      </c>
      <c r="AX290" s="53">
        <f>M290/'Table seawater composition'!$C$5</f>
        <v>1.508050211</v>
      </c>
      <c r="AY290" s="53">
        <f>N290/('Table seawater composition'!C$9*1000)</f>
        <v>0</v>
      </c>
      <c r="AZ290" s="48"/>
      <c r="BA290" s="48"/>
      <c r="BB290" s="48"/>
      <c r="BC290" s="48"/>
      <c r="BD290" s="48"/>
      <c r="BE290" s="48"/>
      <c r="BF290" s="48"/>
      <c r="BG290" s="48"/>
    </row>
    <row r="291" ht="15.75" customHeight="1">
      <c r="A291" s="59" t="s">
        <v>301</v>
      </c>
      <c r="B291" s="59" t="s">
        <v>209</v>
      </c>
      <c r="C291" s="86">
        <v>10.6</v>
      </c>
      <c r="D291" s="81" t="s">
        <v>297</v>
      </c>
      <c r="E291" s="60">
        <v>600.0</v>
      </c>
      <c r="F291" s="59" t="s">
        <v>65</v>
      </c>
      <c r="G291" s="62"/>
      <c r="H291" s="62"/>
      <c r="I291" s="62">
        <v>4.48332098</v>
      </c>
      <c r="J291" s="62"/>
      <c r="K291" s="62">
        <v>9.18803024</v>
      </c>
      <c r="L291" s="62"/>
      <c r="M291" s="63"/>
      <c r="N291" s="85"/>
      <c r="O291" s="85"/>
      <c r="P291" s="59"/>
      <c r="Q291" s="59"/>
      <c r="R291" s="59"/>
      <c r="S291" s="59"/>
      <c r="T291" s="59"/>
      <c r="U291" s="59"/>
      <c r="V291" s="59"/>
      <c r="W291" s="87">
        <v>605.668</v>
      </c>
      <c r="X291" s="87">
        <v>7.259</v>
      </c>
      <c r="Y291" s="87">
        <v>31.629</v>
      </c>
      <c r="Z291" s="87">
        <v>0.353</v>
      </c>
      <c r="AA291" s="87">
        <v>24.85</v>
      </c>
      <c r="AB291" s="87">
        <v>0.129</v>
      </c>
      <c r="AC291" s="87">
        <v>2012.305</v>
      </c>
      <c r="AD291" s="87">
        <v>36.718</v>
      </c>
      <c r="AE291" s="87">
        <v>8.026</v>
      </c>
      <c r="AF291" s="87">
        <v>0.038</v>
      </c>
      <c r="AG291" s="88">
        <v>1824.372</v>
      </c>
      <c r="AH291" s="88">
        <v>31.62</v>
      </c>
      <c r="AI291" s="88">
        <v>140.965</v>
      </c>
      <c r="AJ291" s="88">
        <v>10.597</v>
      </c>
      <c r="AK291" s="88">
        <v>1667.345</v>
      </c>
      <c r="AL291" s="88">
        <v>30.366</v>
      </c>
      <c r="AM291" s="88">
        <v>573.11</v>
      </c>
      <c r="AN291" s="88">
        <v>52.028</v>
      </c>
      <c r="AO291" s="88">
        <v>2.279</v>
      </c>
      <c r="AP291" s="88">
        <v>0.175</v>
      </c>
      <c r="AQ291" s="88">
        <v>3.373</v>
      </c>
      <c r="AR291" s="53">
        <f>G291/'Table seawater composition'!C$7</f>
        <v>0</v>
      </c>
      <c r="AS291" s="53">
        <f>H291/'Table seawater composition'!C$6</f>
        <v>0</v>
      </c>
      <c r="AT291" s="53">
        <f>I291*1000/'Table seawater composition'!$C$4</f>
        <v>0.0008736946198</v>
      </c>
      <c r="AU291" s="53">
        <f>J291/'Table seawater composition'!C$10</f>
        <v>0</v>
      </c>
      <c r="AV291" s="53">
        <f>K291*1000/'Table seawater composition'!$C$3</f>
        <v>1.060236748</v>
      </c>
      <c r="AW291" s="53">
        <f>L291/'Table seawater composition'!C$8</f>
        <v>0</v>
      </c>
      <c r="AX291" s="53">
        <f>M291/'Table seawater composition'!$C$5</f>
        <v>0</v>
      </c>
      <c r="AY291" s="53">
        <f>N291/('Table seawater composition'!C$9*1000)</f>
        <v>0</v>
      </c>
      <c r="AZ291" s="48"/>
      <c r="BA291" s="48"/>
      <c r="BB291" s="48"/>
      <c r="BC291" s="48"/>
      <c r="BD291" s="48"/>
      <c r="BE291" s="48"/>
      <c r="BF291" s="48"/>
      <c r="BG291" s="48"/>
    </row>
    <row r="292" ht="15.75" customHeight="1">
      <c r="A292" s="59" t="s">
        <v>301</v>
      </c>
      <c r="B292" s="59" t="s">
        <v>210</v>
      </c>
      <c r="C292" s="86">
        <v>11.8</v>
      </c>
      <c r="D292" s="81" t="s">
        <v>297</v>
      </c>
      <c r="E292" s="60">
        <v>600.0</v>
      </c>
      <c r="F292" s="59" t="s">
        <v>65</v>
      </c>
      <c r="G292" s="62"/>
      <c r="H292" s="62"/>
      <c r="I292" s="62">
        <v>4.29066862</v>
      </c>
      <c r="J292" s="62">
        <v>4.16496488</v>
      </c>
      <c r="K292" s="62">
        <v>9.82847024</v>
      </c>
      <c r="L292" s="62"/>
      <c r="M292" s="63">
        <v>15.727453</v>
      </c>
      <c r="N292" s="85"/>
      <c r="O292" s="85"/>
      <c r="P292" s="78">
        <v>26.19</v>
      </c>
      <c r="Q292" s="78">
        <v>0.3</v>
      </c>
      <c r="R292" s="78">
        <v>8.65</v>
      </c>
      <c r="S292" s="78">
        <v>0.06</v>
      </c>
      <c r="T292" s="78">
        <v>0.62</v>
      </c>
      <c r="U292" s="78">
        <v>0.1</v>
      </c>
      <c r="V292" s="59"/>
      <c r="W292" s="87">
        <v>605.668</v>
      </c>
      <c r="X292" s="87">
        <v>7.259</v>
      </c>
      <c r="Y292" s="87">
        <v>31.629</v>
      </c>
      <c r="Z292" s="87">
        <v>0.353</v>
      </c>
      <c r="AA292" s="87">
        <v>24.85</v>
      </c>
      <c r="AB292" s="87">
        <v>0.129</v>
      </c>
      <c r="AC292" s="87">
        <v>2012.305</v>
      </c>
      <c r="AD292" s="87">
        <v>36.718</v>
      </c>
      <c r="AE292" s="87">
        <v>8.026</v>
      </c>
      <c r="AF292" s="87">
        <v>0.038</v>
      </c>
      <c r="AG292" s="88">
        <v>1824.372</v>
      </c>
      <c r="AH292" s="88">
        <v>31.62</v>
      </c>
      <c r="AI292" s="88">
        <v>140.965</v>
      </c>
      <c r="AJ292" s="88">
        <v>10.597</v>
      </c>
      <c r="AK292" s="88">
        <v>1667.345</v>
      </c>
      <c r="AL292" s="88">
        <v>30.366</v>
      </c>
      <c r="AM292" s="88">
        <v>573.11</v>
      </c>
      <c r="AN292" s="88">
        <v>52.028</v>
      </c>
      <c r="AO292" s="88">
        <v>2.279</v>
      </c>
      <c r="AP292" s="88">
        <v>0.175</v>
      </c>
      <c r="AQ292" s="88">
        <v>3.373</v>
      </c>
      <c r="AR292" s="53">
        <f>G292/'Table seawater composition'!C$7</f>
        <v>0</v>
      </c>
      <c r="AS292" s="53">
        <f>H292/'Table seawater composition'!C$6</f>
        <v>0</v>
      </c>
      <c r="AT292" s="53">
        <f>I292*1000/'Table seawater composition'!$C$4</f>
        <v>0.0008361511713</v>
      </c>
      <c r="AU292" s="53">
        <f>J292/'Table seawater composition'!C$10</f>
        <v>7.92114617</v>
      </c>
      <c r="AV292" s="53">
        <f>K292*1000/'Table seawater composition'!$C$3</f>
        <v>1.134139206</v>
      </c>
      <c r="AW292" s="53">
        <f>L292/'Table seawater composition'!C$8</f>
        <v>0</v>
      </c>
      <c r="AX292" s="53">
        <f>M292/'Table seawater composition'!$C$5</f>
        <v>1.481843507</v>
      </c>
      <c r="AY292" s="53">
        <f>N292/('Table seawater composition'!C$9*1000)</f>
        <v>0</v>
      </c>
      <c r="AZ292" s="48"/>
      <c r="BA292" s="48"/>
      <c r="BB292" s="48"/>
      <c r="BC292" s="48"/>
      <c r="BD292" s="48"/>
      <c r="BE292" s="48"/>
      <c r="BF292" s="48"/>
      <c r="BG292" s="48"/>
    </row>
    <row r="293" ht="15.75" customHeight="1">
      <c r="A293" s="59" t="s">
        <v>301</v>
      </c>
      <c r="B293" s="59" t="s">
        <v>211</v>
      </c>
      <c r="C293" s="86">
        <v>12.8</v>
      </c>
      <c r="D293" s="81" t="s">
        <v>297</v>
      </c>
      <c r="E293" s="60">
        <v>600.0</v>
      </c>
      <c r="F293" s="59" t="s">
        <v>65</v>
      </c>
      <c r="G293" s="62"/>
      <c r="H293" s="62"/>
      <c r="I293" s="62">
        <v>3.94160369</v>
      </c>
      <c r="J293" s="62">
        <v>4.69332354</v>
      </c>
      <c r="K293" s="62">
        <v>9.98534244</v>
      </c>
      <c r="L293" s="62"/>
      <c r="M293" s="63">
        <v>17.7741052</v>
      </c>
      <c r="N293" s="85"/>
      <c r="O293" s="85"/>
      <c r="P293" s="78">
        <v>24.79</v>
      </c>
      <c r="Q293" s="78">
        <v>0.31</v>
      </c>
      <c r="R293" s="78">
        <v>8.56</v>
      </c>
      <c r="S293" s="78">
        <v>0.06</v>
      </c>
      <c r="T293" s="78">
        <v>0.53</v>
      </c>
      <c r="U293" s="78">
        <v>0.1</v>
      </c>
      <c r="V293" s="59"/>
      <c r="W293" s="87">
        <v>605.668</v>
      </c>
      <c r="X293" s="87">
        <v>7.259</v>
      </c>
      <c r="Y293" s="87">
        <v>31.629</v>
      </c>
      <c r="Z293" s="87">
        <v>0.353</v>
      </c>
      <c r="AA293" s="87">
        <v>24.85</v>
      </c>
      <c r="AB293" s="87">
        <v>0.129</v>
      </c>
      <c r="AC293" s="87">
        <v>2012.305</v>
      </c>
      <c r="AD293" s="87">
        <v>36.718</v>
      </c>
      <c r="AE293" s="87">
        <v>8.026</v>
      </c>
      <c r="AF293" s="87">
        <v>0.038</v>
      </c>
      <c r="AG293" s="88">
        <v>1824.372</v>
      </c>
      <c r="AH293" s="88">
        <v>31.62</v>
      </c>
      <c r="AI293" s="88">
        <v>140.965</v>
      </c>
      <c r="AJ293" s="88">
        <v>10.597</v>
      </c>
      <c r="AK293" s="88">
        <v>1667.345</v>
      </c>
      <c r="AL293" s="88">
        <v>30.366</v>
      </c>
      <c r="AM293" s="88">
        <v>573.11</v>
      </c>
      <c r="AN293" s="88">
        <v>52.028</v>
      </c>
      <c r="AO293" s="88">
        <v>2.279</v>
      </c>
      <c r="AP293" s="88">
        <v>0.175</v>
      </c>
      <c r="AQ293" s="88">
        <v>3.373</v>
      </c>
      <c r="AR293" s="53">
        <f>G293/'Table seawater composition'!C$7</f>
        <v>0</v>
      </c>
      <c r="AS293" s="53">
        <f>H293/'Table seawater composition'!C$6</f>
        <v>0</v>
      </c>
      <c r="AT293" s="53">
        <f>I293*1000/'Table seawater composition'!$C$4</f>
        <v>0.0007681265635</v>
      </c>
      <c r="AU293" s="53">
        <f>J293/'Table seawater composition'!C$10</f>
        <v>8.926006066</v>
      </c>
      <c r="AV293" s="53">
        <f>K293*1000/'Table seawater composition'!$C$3</f>
        <v>1.152241201</v>
      </c>
      <c r="AW293" s="53">
        <f>L293/'Table seawater composition'!C$8</f>
        <v>0</v>
      </c>
      <c r="AX293" s="53">
        <f>M293/'Table seawater composition'!$C$5</f>
        <v>1.674679453</v>
      </c>
      <c r="AY293" s="53">
        <f>N293/('Table seawater composition'!C$9*1000)</f>
        <v>0</v>
      </c>
      <c r="AZ293" s="48"/>
      <c r="BA293" s="48"/>
      <c r="BB293" s="48"/>
      <c r="BC293" s="48"/>
      <c r="BD293" s="48"/>
      <c r="BE293" s="48"/>
      <c r="BF293" s="48"/>
      <c r="BG293" s="48"/>
    </row>
    <row r="294" ht="15.75" customHeight="1">
      <c r="A294" s="59" t="s">
        <v>301</v>
      </c>
      <c r="B294" s="59" t="s">
        <v>212</v>
      </c>
      <c r="C294" s="86">
        <v>11.8</v>
      </c>
      <c r="D294" s="81" t="s">
        <v>297</v>
      </c>
      <c r="E294" s="60">
        <v>600.0</v>
      </c>
      <c r="F294" s="59" t="s">
        <v>65</v>
      </c>
      <c r="G294" s="62"/>
      <c r="H294" s="62"/>
      <c r="I294" s="62">
        <v>4.29586153</v>
      </c>
      <c r="J294" s="62">
        <v>6.74774166</v>
      </c>
      <c r="K294" s="62">
        <v>9.32878478</v>
      </c>
      <c r="L294" s="62"/>
      <c r="M294" s="63">
        <v>13.6963262</v>
      </c>
      <c r="N294" s="85"/>
      <c r="O294" s="85"/>
      <c r="P294" s="59"/>
      <c r="Q294" s="59"/>
      <c r="R294" s="59"/>
      <c r="S294" s="59"/>
      <c r="T294" s="59"/>
      <c r="U294" s="59"/>
      <c r="V294" s="59"/>
      <c r="W294" s="87">
        <v>605.668</v>
      </c>
      <c r="X294" s="87">
        <v>7.259</v>
      </c>
      <c r="Y294" s="87">
        <v>31.629</v>
      </c>
      <c r="Z294" s="87">
        <v>0.353</v>
      </c>
      <c r="AA294" s="87">
        <v>24.85</v>
      </c>
      <c r="AB294" s="87">
        <v>0.129</v>
      </c>
      <c r="AC294" s="87">
        <v>2012.305</v>
      </c>
      <c r="AD294" s="87">
        <v>36.718</v>
      </c>
      <c r="AE294" s="87">
        <v>8.026</v>
      </c>
      <c r="AF294" s="87">
        <v>0.038</v>
      </c>
      <c r="AG294" s="88">
        <v>1824.372</v>
      </c>
      <c r="AH294" s="88">
        <v>31.62</v>
      </c>
      <c r="AI294" s="88">
        <v>140.965</v>
      </c>
      <c r="AJ294" s="88">
        <v>10.597</v>
      </c>
      <c r="AK294" s="88">
        <v>1667.345</v>
      </c>
      <c r="AL294" s="88">
        <v>30.366</v>
      </c>
      <c r="AM294" s="88">
        <v>573.11</v>
      </c>
      <c r="AN294" s="88">
        <v>52.028</v>
      </c>
      <c r="AO294" s="88">
        <v>2.279</v>
      </c>
      <c r="AP294" s="88">
        <v>0.175</v>
      </c>
      <c r="AQ294" s="88">
        <v>3.373</v>
      </c>
      <c r="AR294" s="53">
        <f>G294/'Table seawater composition'!C$7</f>
        <v>0</v>
      </c>
      <c r="AS294" s="53">
        <f>H294/'Table seawater composition'!C$6</f>
        <v>0</v>
      </c>
      <c r="AT294" s="53">
        <f>I294*1000/'Table seawater composition'!$C$4</f>
        <v>0.0008371631483</v>
      </c>
      <c r="AU294" s="53">
        <f>J294/'Table seawater composition'!C$10</f>
        <v>12.83320497</v>
      </c>
      <c r="AV294" s="53">
        <f>K294*1000/'Table seawater composition'!$C$3</f>
        <v>1.076478873</v>
      </c>
      <c r="AW294" s="53">
        <f>L294/'Table seawater composition'!C$8</f>
        <v>0</v>
      </c>
      <c r="AX294" s="53">
        <f>M294/'Table seawater composition'!$C$5</f>
        <v>1.290470368</v>
      </c>
      <c r="AY294" s="53">
        <f>N294/('Table seawater composition'!C$9*1000)</f>
        <v>0</v>
      </c>
      <c r="AZ294" s="48"/>
      <c r="BA294" s="48"/>
      <c r="BB294" s="48"/>
      <c r="BC294" s="48"/>
      <c r="BD294" s="48"/>
      <c r="BE294" s="48"/>
      <c r="BF294" s="48"/>
      <c r="BG294" s="48"/>
    </row>
    <row r="295" ht="15.75" customHeight="1">
      <c r="A295" s="59" t="s">
        <v>301</v>
      </c>
      <c r="B295" s="59" t="s">
        <v>213</v>
      </c>
      <c r="C295" s="86">
        <v>13.9</v>
      </c>
      <c r="D295" s="81" t="s">
        <v>297</v>
      </c>
      <c r="E295" s="60">
        <v>600.0</v>
      </c>
      <c r="F295" s="59" t="s">
        <v>65</v>
      </c>
      <c r="G295" s="62"/>
      <c r="H295" s="62"/>
      <c r="I295" s="62">
        <v>5.33365586</v>
      </c>
      <c r="J295" s="62">
        <v>2.78102431</v>
      </c>
      <c r="K295" s="62">
        <v>9.30926591</v>
      </c>
      <c r="L295" s="62"/>
      <c r="M295" s="63">
        <v>14.0953776</v>
      </c>
      <c r="N295" s="85"/>
      <c r="O295" s="85"/>
      <c r="P295" s="78">
        <v>24.9</v>
      </c>
      <c r="Q295" s="60"/>
      <c r="R295" s="78">
        <v>8.57</v>
      </c>
      <c r="S295" s="78">
        <v>0.06</v>
      </c>
      <c r="T295" s="78">
        <v>0.54</v>
      </c>
      <c r="U295" s="78">
        <v>0.1</v>
      </c>
      <c r="V295" s="59"/>
      <c r="W295" s="87">
        <v>605.668</v>
      </c>
      <c r="X295" s="87">
        <v>7.259</v>
      </c>
      <c r="Y295" s="87">
        <v>31.629</v>
      </c>
      <c r="Z295" s="87">
        <v>0.353</v>
      </c>
      <c r="AA295" s="87">
        <v>24.85</v>
      </c>
      <c r="AB295" s="87">
        <v>0.129</v>
      </c>
      <c r="AC295" s="87">
        <v>2012.305</v>
      </c>
      <c r="AD295" s="87">
        <v>36.718</v>
      </c>
      <c r="AE295" s="87">
        <v>8.026</v>
      </c>
      <c r="AF295" s="87">
        <v>0.038</v>
      </c>
      <c r="AG295" s="88">
        <v>1824.372</v>
      </c>
      <c r="AH295" s="88">
        <v>31.62</v>
      </c>
      <c r="AI295" s="88">
        <v>140.965</v>
      </c>
      <c r="AJ295" s="88">
        <v>10.597</v>
      </c>
      <c r="AK295" s="88">
        <v>1667.345</v>
      </c>
      <c r="AL295" s="88">
        <v>30.366</v>
      </c>
      <c r="AM295" s="88">
        <v>573.11</v>
      </c>
      <c r="AN295" s="88">
        <v>52.028</v>
      </c>
      <c r="AO295" s="88">
        <v>2.279</v>
      </c>
      <c r="AP295" s="88">
        <v>0.175</v>
      </c>
      <c r="AQ295" s="88">
        <v>3.373</v>
      </c>
      <c r="AR295" s="53">
        <f>G295/'Table seawater composition'!C$7</f>
        <v>0</v>
      </c>
      <c r="AS295" s="53">
        <f>H295/'Table seawater composition'!C$6</f>
        <v>0</v>
      </c>
      <c r="AT295" s="53">
        <f>I295*1000/'Table seawater composition'!$C$4</f>
        <v>0.001039405041</v>
      </c>
      <c r="AU295" s="53">
        <f>J295/'Table seawater composition'!C$10</f>
        <v>5.289096234</v>
      </c>
      <c r="AV295" s="53">
        <f>K295*1000/'Table seawater composition'!$C$3</f>
        <v>1.074226527</v>
      </c>
      <c r="AW295" s="53">
        <f>L295/'Table seawater composition'!C$8</f>
        <v>0</v>
      </c>
      <c r="AX295" s="53">
        <f>M295/'Table seawater composition'!$C$5</f>
        <v>1.328069064</v>
      </c>
      <c r="AY295" s="53">
        <f>N295/('Table seawater composition'!C$9*1000)</f>
        <v>0</v>
      </c>
      <c r="AZ295" s="48"/>
      <c r="BA295" s="48"/>
      <c r="BB295" s="48"/>
      <c r="BC295" s="48"/>
      <c r="BD295" s="48"/>
      <c r="BE295" s="48"/>
      <c r="BF295" s="48"/>
      <c r="BG295" s="48"/>
    </row>
    <row r="296" ht="15.75" customHeight="1">
      <c r="A296" s="59" t="s">
        <v>301</v>
      </c>
      <c r="B296" s="59" t="s">
        <v>214</v>
      </c>
      <c r="C296" s="86">
        <v>10.9</v>
      </c>
      <c r="D296" s="81" t="s">
        <v>297</v>
      </c>
      <c r="E296" s="60">
        <v>600.0</v>
      </c>
      <c r="F296" s="59" t="s">
        <v>65</v>
      </c>
      <c r="G296" s="62"/>
      <c r="H296" s="62"/>
      <c r="I296" s="62">
        <v>4.14142327</v>
      </c>
      <c r="J296" s="62">
        <v>1.92986173</v>
      </c>
      <c r="K296" s="62">
        <v>9.28192839</v>
      </c>
      <c r="L296" s="62"/>
      <c r="M296" s="63">
        <v>14.1331459</v>
      </c>
      <c r="N296" s="85"/>
      <c r="O296" s="85"/>
      <c r="P296" s="59"/>
      <c r="Q296" s="59"/>
      <c r="R296" s="59"/>
      <c r="S296" s="59"/>
      <c r="T296" s="59"/>
      <c r="U296" s="59"/>
      <c r="V296" s="59"/>
      <c r="W296" s="87">
        <v>605.668</v>
      </c>
      <c r="X296" s="87">
        <v>7.259</v>
      </c>
      <c r="Y296" s="87">
        <v>31.629</v>
      </c>
      <c r="Z296" s="87">
        <v>0.353</v>
      </c>
      <c r="AA296" s="87">
        <v>24.85</v>
      </c>
      <c r="AB296" s="87">
        <v>0.129</v>
      </c>
      <c r="AC296" s="87">
        <v>2012.305</v>
      </c>
      <c r="AD296" s="87">
        <v>36.718</v>
      </c>
      <c r="AE296" s="87">
        <v>8.026</v>
      </c>
      <c r="AF296" s="87">
        <v>0.038</v>
      </c>
      <c r="AG296" s="88">
        <v>1824.372</v>
      </c>
      <c r="AH296" s="88">
        <v>31.62</v>
      </c>
      <c r="AI296" s="88">
        <v>140.965</v>
      </c>
      <c r="AJ296" s="88">
        <v>10.597</v>
      </c>
      <c r="AK296" s="88">
        <v>1667.345</v>
      </c>
      <c r="AL296" s="88">
        <v>30.366</v>
      </c>
      <c r="AM296" s="88">
        <v>573.11</v>
      </c>
      <c r="AN296" s="88">
        <v>52.028</v>
      </c>
      <c r="AO296" s="88">
        <v>2.279</v>
      </c>
      <c r="AP296" s="88">
        <v>0.175</v>
      </c>
      <c r="AQ296" s="88">
        <v>3.373</v>
      </c>
      <c r="AR296" s="53">
        <f>G296/'Table seawater composition'!C$7</f>
        <v>0</v>
      </c>
      <c r="AS296" s="53">
        <f>H296/'Table seawater composition'!C$6</f>
        <v>0</v>
      </c>
      <c r="AT296" s="53">
        <f>I296*1000/'Table seawater composition'!$C$4</f>
        <v>0.0008070667359</v>
      </c>
      <c r="AU296" s="53">
        <f>J296/'Table seawater composition'!C$10</f>
        <v>3.670311105</v>
      </c>
      <c r="AV296" s="53">
        <f>K296*1000/'Table seawater composition'!$C$3</f>
        <v>1.071071961</v>
      </c>
      <c r="AW296" s="53">
        <f>L296/'Table seawater composition'!C$8</f>
        <v>0</v>
      </c>
      <c r="AX296" s="53">
        <f>M296/'Table seawater composition'!$C$5</f>
        <v>1.3316276</v>
      </c>
      <c r="AY296" s="53">
        <f>N296/('Table seawater composition'!C$9*1000)</f>
        <v>0</v>
      </c>
      <c r="AZ296" s="48"/>
      <c r="BA296" s="48"/>
      <c r="BB296" s="48"/>
      <c r="BC296" s="48"/>
      <c r="BD296" s="48"/>
      <c r="BE296" s="48"/>
      <c r="BF296" s="48"/>
      <c r="BG296" s="48"/>
    </row>
    <row r="297" ht="15.75" customHeight="1">
      <c r="A297" s="65" t="s">
        <v>301</v>
      </c>
      <c r="B297" s="65" t="s">
        <v>215</v>
      </c>
      <c r="C297" s="67" t="s">
        <v>191</v>
      </c>
      <c r="D297" s="81" t="s">
        <v>297</v>
      </c>
      <c r="E297" s="66">
        <v>900.0</v>
      </c>
      <c r="F297" s="65" t="s">
        <v>96</v>
      </c>
      <c r="G297" s="68">
        <v>6.90853018</v>
      </c>
      <c r="H297" s="68">
        <v>632.069043</v>
      </c>
      <c r="I297" s="68">
        <v>4.03884711</v>
      </c>
      <c r="J297" s="68">
        <v>2.88875348</v>
      </c>
      <c r="K297" s="68"/>
      <c r="L297" s="68">
        <v>0.02098254</v>
      </c>
      <c r="M297" s="69">
        <v>13.7408915</v>
      </c>
      <c r="N297" s="85"/>
      <c r="O297" s="85"/>
      <c r="P297" s="66"/>
      <c r="Q297" s="66"/>
      <c r="R297" s="66"/>
      <c r="S297" s="66"/>
      <c r="T297" s="66"/>
      <c r="U297" s="66"/>
      <c r="V297" s="66">
        <v>1084.48451</v>
      </c>
      <c r="W297" s="90">
        <v>902.99</v>
      </c>
      <c r="X297" s="90">
        <v>11.736</v>
      </c>
      <c r="Y297" s="90">
        <v>31.73</v>
      </c>
      <c r="Z297" s="90">
        <v>0.426</v>
      </c>
      <c r="AA297" s="90">
        <v>24.9</v>
      </c>
      <c r="AB297" s="90">
        <v>0.141</v>
      </c>
      <c r="AC297" s="90">
        <v>2027.486</v>
      </c>
      <c r="AD297" s="90">
        <v>29.876</v>
      </c>
      <c r="AE297" s="90">
        <v>7.853</v>
      </c>
      <c r="AF297" s="90">
        <v>0.052</v>
      </c>
      <c r="AG297" s="91">
        <v>1906.889</v>
      </c>
      <c r="AH297" s="91">
        <v>29.703</v>
      </c>
      <c r="AI297" s="91">
        <v>101.501</v>
      </c>
      <c r="AJ297" s="91">
        <v>10.982</v>
      </c>
      <c r="AK297" s="91">
        <v>1779.781</v>
      </c>
      <c r="AL297" s="91">
        <v>31.685</v>
      </c>
      <c r="AM297" s="91">
        <v>915.164</v>
      </c>
      <c r="AN297" s="91">
        <v>110.398</v>
      </c>
      <c r="AO297" s="91">
        <v>1.641</v>
      </c>
      <c r="AP297" s="91">
        <v>0.183</v>
      </c>
      <c r="AQ297" s="91">
        <v>2.428</v>
      </c>
      <c r="AR297" s="53">
        <f>G297/'Table seawater composition'!C$7</f>
        <v>0.002739405596</v>
      </c>
      <c r="AS297" s="53">
        <f>H297/'Table seawater composition'!C$6</f>
        <v>0.0156042045</v>
      </c>
      <c r="AT297" s="53">
        <f>I297*1000/'Table seawater composition'!$C$4</f>
        <v>0.0007870770364</v>
      </c>
      <c r="AU297" s="53">
        <f>J297/'Table seawater composition'!C$10</f>
        <v>5.493981155</v>
      </c>
      <c r="AV297" s="53">
        <f>K297*1000/'Table seawater composition'!$C$3</f>
        <v>0</v>
      </c>
      <c r="AW297" s="53">
        <f>L297/'Table seawater composition'!C$8</f>
        <v>0.3475656223</v>
      </c>
      <c r="AX297" s="53">
        <f>M297/'Table seawater composition'!$C$5</f>
        <v>1.294669318</v>
      </c>
      <c r="AY297" s="53">
        <f>N297/('Table seawater composition'!C$9*1000)</f>
        <v>0</v>
      </c>
      <c r="AZ297" s="48"/>
      <c r="BA297" s="48"/>
      <c r="BB297" s="48"/>
      <c r="BC297" s="48"/>
      <c r="BD297" s="48"/>
      <c r="BE297" s="48"/>
      <c r="BF297" s="48"/>
      <c r="BG297" s="48"/>
    </row>
    <row r="298" ht="15.75" customHeight="1">
      <c r="A298" s="65" t="s">
        <v>301</v>
      </c>
      <c r="B298" s="65" t="s">
        <v>184</v>
      </c>
      <c r="C298" s="89">
        <v>10.9</v>
      </c>
      <c r="D298" s="81" t="s">
        <v>297</v>
      </c>
      <c r="E298" s="66">
        <v>900.0</v>
      </c>
      <c r="F298" s="65" t="s">
        <v>96</v>
      </c>
      <c r="G298" s="68">
        <v>7.23133796</v>
      </c>
      <c r="H298" s="68">
        <v>645.36745</v>
      </c>
      <c r="I298" s="68">
        <v>3.41890221</v>
      </c>
      <c r="J298" s="68">
        <v>2.82600787</v>
      </c>
      <c r="K298" s="68"/>
      <c r="L298" s="68">
        <v>0.02630228</v>
      </c>
      <c r="M298" s="69">
        <v>13.4437491</v>
      </c>
      <c r="N298" s="85"/>
      <c r="O298" s="85"/>
      <c r="P298" s="78">
        <v>24.71</v>
      </c>
      <c r="Q298" s="78"/>
      <c r="R298" s="78">
        <v>8.56</v>
      </c>
      <c r="S298" s="78">
        <v>0.06</v>
      </c>
      <c r="T298" s="78">
        <v>0.71</v>
      </c>
      <c r="U298" s="78">
        <v>0.12</v>
      </c>
      <c r="V298" s="66">
        <v>1111.47255</v>
      </c>
      <c r="W298" s="90">
        <v>902.99</v>
      </c>
      <c r="X298" s="90">
        <v>11.736</v>
      </c>
      <c r="Y298" s="90">
        <v>31.73</v>
      </c>
      <c r="Z298" s="90">
        <v>0.426</v>
      </c>
      <c r="AA298" s="90">
        <v>24.9</v>
      </c>
      <c r="AB298" s="90">
        <v>0.141</v>
      </c>
      <c r="AC298" s="90">
        <v>2027.486</v>
      </c>
      <c r="AD298" s="90">
        <v>29.876</v>
      </c>
      <c r="AE298" s="90">
        <v>7.853</v>
      </c>
      <c r="AF298" s="90">
        <v>0.052</v>
      </c>
      <c r="AG298" s="91">
        <v>1906.889</v>
      </c>
      <c r="AH298" s="91">
        <v>29.703</v>
      </c>
      <c r="AI298" s="91">
        <v>101.501</v>
      </c>
      <c r="AJ298" s="91">
        <v>10.982</v>
      </c>
      <c r="AK298" s="91">
        <v>1779.781</v>
      </c>
      <c r="AL298" s="91">
        <v>31.685</v>
      </c>
      <c r="AM298" s="91">
        <v>915.164</v>
      </c>
      <c r="AN298" s="91">
        <v>110.398</v>
      </c>
      <c r="AO298" s="91">
        <v>1.641</v>
      </c>
      <c r="AP298" s="91">
        <v>0.183</v>
      </c>
      <c r="AQ298" s="91">
        <v>2.428</v>
      </c>
      <c r="AR298" s="53">
        <f>G298/'Table seawater composition'!C$7</f>
        <v>0.002867406983</v>
      </c>
      <c r="AS298" s="53">
        <f>H298/'Table seawater composition'!C$6</f>
        <v>0.01593250892</v>
      </c>
      <c r="AT298" s="53">
        <f>I298*1000/'Table seawater composition'!$C$4</f>
        <v>0.0006662642447</v>
      </c>
      <c r="AU298" s="53">
        <f>J298/'Table seawater composition'!C$10</f>
        <v>5.374648301</v>
      </c>
      <c r="AV298" s="53">
        <f>K298*1000/'Table seawater composition'!$C$3</f>
        <v>0</v>
      </c>
      <c r="AW298" s="53">
        <f>L298/'Table seawater composition'!C$8</f>
        <v>0.4356845413</v>
      </c>
      <c r="AX298" s="53">
        <f>M298/'Table seawater composition'!$C$5</f>
        <v>1.266672507</v>
      </c>
      <c r="AY298" s="53">
        <f>N298/('Table seawater composition'!C$9*1000)</f>
        <v>0</v>
      </c>
      <c r="AZ298" s="48"/>
      <c r="BA298" s="48"/>
      <c r="BB298" s="48"/>
      <c r="BC298" s="48"/>
      <c r="BD298" s="48"/>
      <c r="BE298" s="48"/>
      <c r="BF298" s="48"/>
      <c r="BG298" s="48"/>
    </row>
    <row r="299" ht="15.75" customHeight="1">
      <c r="A299" s="65" t="s">
        <v>301</v>
      </c>
      <c r="B299" s="65" t="s">
        <v>216</v>
      </c>
      <c r="C299" s="67" t="s">
        <v>191</v>
      </c>
      <c r="D299" s="81" t="s">
        <v>297</v>
      </c>
      <c r="E299" s="66">
        <v>900.0</v>
      </c>
      <c r="F299" s="65" t="s">
        <v>96</v>
      </c>
      <c r="G299" s="68">
        <v>7.16038231</v>
      </c>
      <c r="H299" s="68">
        <v>583.273862</v>
      </c>
      <c r="I299" s="68">
        <v>3.84503707</v>
      </c>
      <c r="J299" s="68">
        <v>7.59465682</v>
      </c>
      <c r="K299" s="68"/>
      <c r="L299" s="68">
        <v>0.04492177</v>
      </c>
      <c r="M299" s="69">
        <v>18.2910359</v>
      </c>
      <c r="N299" s="85"/>
      <c r="O299" s="85"/>
      <c r="P299" s="66"/>
      <c r="Q299" s="66"/>
      <c r="R299" s="66"/>
      <c r="S299" s="66"/>
      <c r="T299" s="66"/>
      <c r="U299" s="66"/>
      <c r="V299" s="66">
        <v>873.434263</v>
      </c>
      <c r="W299" s="90">
        <v>902.99</v>
      </c>
      <c r="X299" s="90">
        <v>11.736</v>
      </c>
      <c r="Y299" s="90">
        <v>31.73</v>
      </c>
      <c r="Z299" s="90">
        <v>0.426</v>
      </c>
      <c r="AA299" s="90">
        <v>24.9</v>
      </c>
      <c r="AB299" s="90">
        <v>0.141</v>
      </c>
      <c r="AC299" s="90">
        <v>2027.486</v>
      </c>
      <c r="AD299" s="90">
        <v>29.876</v>
      </c>
      <c r="AE299" s="90">
        <v>7.853</v>
      </c>
      <c r="AF299" s="90">
        <v>0.052</v>
      </c>
      <c r="AG299" s="91">
        <v>1906.889</v>
      </c>
      <c r="AH299" s="91">
        <v>29.703</v>
      </c>
      <c r="AI299" s="91">
        <v>101.501</v>
      </c>
      <c r="AJ299" s="91">
        <v>10.982</v>
      </c>
      <c r="AK299" s="91">
        <v>1779.781</v>
      </c>
      <c r="AL299" s="91">
        <v>31.685</v>
      </c>
      <c r="AM299" s="91">
        <v>915.164</v>
      </c>
      <c r="AN299" s="91">
        <v>110.398</v>
      </c>
      <c r="AO299" s="91">
        <v>1.641</v>
      </c>
      <c r="AP299" s="91">
        <v>0.183</v>
      </c>
      <c r="AQ299" s="91">
        <v>2.428</v>
      </c>
      <c r="AR299" s="53">
        <f>G299/'Table seawater composition'!C$7</f>
        <v>0.002839271287</v>
      </c>
      <c r="AS299" s="53">
        <f>H299/'Table seawater composition'!C$6</f>
        <v>0.01439957347</v>
      </c>
      <c r="AT299" s="53">
        <f>I299*1000/'Table seawater composition'!$C$4</f>
        <v>0.0007493079831</v>
      </c>
      <c r="AU299" s="53">
        <f>J299/'Table seawater composition'!C$10</f>
        <v>14.44391214</v>
      </c>
      <c r="AV299" s="53">
        <f>K299*1000/'Table seawater composition'!$C$3</f>
        <v>0</v>
      </c>
      <c r="AW299" s="53">
        <f>L299/'Table seawater composition'!C$8</f>
        <v>0.7441073837</v>
      </c>
      <c r="AX299" s="53">
        <f>M299/'Table seawater composition'!$C$5</f>
        <v>1.723384759</v>
      </c>
      <c r="AY299" s="53">
        <f>N299/('Table seawater composition'!C$9*1000)</f>
        <v>0</v>
      </c>
      <c r="AZ299" s="48"/>
      <c r="BA299" s="48"/>
      <c r="BB299" s="48"/>
      <c r="BC299" s="48"/>
      <c r="BD299" s="48"/>
      <c r="BE299" s="48"/>
      <c r="BF299" s="48"/>
      <c r="BG299" s="48"/>
    </row>
    <row r="300" ht="15.75" customHeight="1">
      <c r="A300" s="65" t="s">
        <v>301</v>
      </c>
      <c r="B300" s="65" t="s">
        <v>184</v>
      </c>
      <c r="C300" s="89">
        <v>10.9</v>
      </c>
      <c r="D300" s="81" t="s">
        <v>297</v>
      </c>
      <c r="E300" s="66">
        <v>900.0</v>
      </c>
      <c r="F300" s="65" t="s">
        <v>96</v>
      </c>
      <c r="G300" s="68">
        <v>9.47604886</v>
      </c>
      <c r="H300" s="68">
        <v>656.70747</v>
      </c>
      <c r="I300" s="68">
        <v>3.70138351</v>
      </c>
      <c r="J300" s="68">
        <v>9.75516416</v>
      </c>
      <c r="K300" s="68"/>
      <c r="L300" s="68">
        <v>0.03717415</v>
      </c>
      <c r="M300" s="69">
        <v>13.6639041</v>
      </c>
      <c r="N300" s="85"/>
      <c r="O300" s="85"/>
      <c r="P300" s="78">
        <v>24.71</v>
      </c>
      <c r="Q300" s="78"/>
      <c r="R300" s="78">
        <v>8.56</v>
      </c>
      <c r="S300" s="78">
        <v>0.06</v>
      </c>
      <c r="T300" s="78">
        <v>0.71</v>
      </c>
      <c r="U300" s="78">
        <v>0.12</v>
      </c>
      <c r="V300" s="66">
        <v>1021.51493</v>
      </c>
      <c r="W300" s="90">
        <v>902.99</v>
      </c>
      <c r="X300" s="90">
        <v>11.736</v>
      </c>
      <c r="Y300" s="90">
        <v>31.73</v>
      </c>
      <c r="Z300" s="90">
        <v>0.426</v>
      </c>
      <c r="AA300" s="90">
        <v>24.9</v>
      </c>
      <c r="AB300" s="90">
        <v>0.141</v>
      </c>
      <c r="AC300" s="90">
        <v>2027.486</v>
      </c>
      <c r="AD300" s="90">
        <v>29.876</v>
      </c>
      <c r="AE300" s="90">
        <v>7.853</v>
      </c>
      <c r="AF300" s="90">
        <v>0.052</v>
      </c>
      <c r="AG300" s="91">
        <v>1906.889</v>
      </c>
      <c r="AH300" s="91">
        <v>29.703</v>
      </c>
      <c r="AI300" s="91">
        <v>101.501</v>
      </c>
      <c r="AJ300" s="91">
        <v>10.982</v>
      </c>
      <c r="AK300" s="91">
        <v>1779.781</v>
      </c>
      <c r="AL300" s="91">
        <v>31.685</v>
      </c>
      <c r="AM300" s="91">
        <v>915.164</v>
      </c>
      <c r="AN300" s="91">
        <v>110.398</v>
      </c>
      <c r="AO300" s="91">
        <v>1.641</v>
      </c>
      <c r="AP300" s="91">
        <v>0.183</v>
      </c>
      <c r="AQ300" s="91">
        <v>2.428</v>
      </c>
      <c r="AR300" s="53">
        <f>G300/'Table seawater composition'!C$7</f>
        <v>0.003757491189</v>
      </c>
      <c r="AS300" s="53">
        <f>H300/'Table seawater composition'!C$6</f>
        <v>0.01621246567</v>
      </c>
      <c r="AT300" s="53">
        <f>I300*1000/'Table seawater composition'!$C$4</f>
        <v>0.0007213132571</v>
      </c>
      <c r="AU300" s="53">
        <f>J300/'Table seawater composition'!C$10</f>
        <v>18.55287702</v>
      </c>
      <c r="AV300" s="53">
        <f>K300*1000/'Table seawater composition'!$C$3</f>
        <v>0</v>
      </c>
      <c r="AW300" s="53">
        <f>L300/'Table seawater composition'!C$8</f>
        <v>0.6157718073</v>
      </c>
      <c r="AX300" s="53">
        <f>M300/'Table seawater composition'!$C$5</f>
        <v>1.287415551</v>
      </c>
      <c r="AY300" s="53">
        <f>N300/('Table seawater composition'!C$9*1000)</f>
        <v>0</v>
      </c>
      <c r="AZ300" s="48"/>
      <c r="BA300" s="48"/>
      <c r="BB300" s="48"/>
      <c r="BC300" s="48"/>
      <c r="BD300" s="48"/>
      <c r="BE300" s="48"/>
      <c r="BF300" s="48"/>
      <c r="BG300" s="48"/>
    </row>
    <row r="301" ht="15.75" customHeight="1">
      <c r="A301" s="65" t="s">
        <v>301</v>
      </c>
      <c r="B301" s="65" t="s">
        <v>217</v>
      </c>
      <c r="C301" s="89">
        <v>9.6</v>
      </c>
      <c r="D301" s="81" t="s">
        <v>297</v>
      </c>
      <c r="E301" s="66">
        <v>900.0</v>
      </c>
      <c r="F301" s="65" t="s">
        <v>96</v>
      </c>
      <c r="G301" s="68">
        <v>7.13710997</v>
      </c>
      <c r="H301" s="68">
        <v>568.300166</v>
      </c>
      <c r="I301" s="68">
        <v>4.23696781</v>
      </c>
      <c r="J301" s="68">
        <v>3.82166667</v>
      </c>
      <c r="K301" s="68"/>
      <c r="L301" s="68">
        <v>0.03234828</v>
      </c>
      <c r="M301" s="69">
        <v>11.7840914</v>
      </c>
      <c r="N301" s="85"/>
      <c r="O301" s="85"/>
      <c r="P301" s="78">
        <v>24.32</v>
      </c>
      <c r="Q301" s="66"/>
      <c r="R301" s="78">
        <v>8.53</v>
      </c>
      <c r="S301" s="78">
        <v>0.07</v>
      </c>
      <c r="T301" s="78">
        <v>0.68</v>
      </c>
      <c r="U301" s="78">
        <v>0.12</v>
      </c>
      <c r="V301" s="66">
        <v>791.774784</v>
      </c>
      <c r="W301" s="90">
        <v>902.99</v>
      </c>
      <c r="X301" s="90">
        <v>11.736</v>
      </c>
      <c r="Y301" s="90">
        <v>31.73</v>
      </c>
      <c r="Z301" s="90">
        <v>0.426</v>
      </c>
      <c r="AA301" s="90">
        <v>24.9</v>
      </c>
      <c r="AB301" s="90">
        <v>0.141</v>
      </c>
      <c r="AC301" s="90">
        <v>2027.486</v>
      </c>
      <c r="AD301" s="90">
        <v>29.876</v>
      </c>
      <c r="AE301" s="90">
        <v>7.853</v>
      </c>
      <c r="AF301" s="90">
        <v>0.052</v>
      </c>
      <c r="AG301" s="91">
        <v>1906.889</v>
      </c>
      <c r="AH301" s="91">
        <v>29.703</v>
      </c>
      <c r="AI301" s="91">
        <v>101.501</v>
      </c>
      <c r="AJ301" s="91">
        <v>10.982</v>
      </c>
      <c r="AK301" s="91">
        <v>1779.781</v>
      </c>
      <c r="AL301" s="91">
        <v>31.685</v>
      </c>
      <c r="AM301" s="91">
        <v>915.164</v>
      </c>
      <c r="AN301" s="91">
        <v>110.398</v>
      </c>
      <c r="AO301" s="91">
        <v>1.641</v>
      </c>
      <c r="AP301" s="91">
        <v>0.183</v>
      </c>
      <c r="AQ301" s="91">
        <v>2.428</v>
      </c>
      <c r="AR301" s="53">
        <f>G301/'Table seawater composition'!C$7</f>
        <v>0.00283004322</v>
      </c>
      <c r="AS301" s="53">
        <f>H301/'Table seawater composition'!C$6</f>
        <v>0.01402991035</v>
      </c>
      <c r="AT301" s="53">
        <f>I301*1000/'Table seawater composition'!$C$4</f>
        <v>0.0008256861368</v>
      </c>
      <c r="AU301" s="53">
        <f>J301/'Table seawater composition'!C$10</f>
        <v>7.268243834</v>
      </c>
      <c r="AV301" s="53">
        <f>K301*1000/'Table seawater composition'!$C$3</f>
        <v>0</v>
      </c>
      <c r="AW301" s="53">
        <f>L301/'Table seawater composition'!C$8</f>
        <v>0.5358336058</v>
      </c>
      <c r="AX301" s="53">
        <f>M301/'Table seawater composition'!$C$5</f>
        <v>1.110299254</v>
      </c>
      <c r="AY301" s="53">
        <f>N301/('Table seawater composition'!C$9*1000)</f>
        <v>0</v>
      </c>
      <c r="AZ301" s="48"/>
      <c r="BA301" s="48"/>
      <c r="BB301" s="48"/>
      <c r="BC301" s="48"/>
      <c r="BD301" s="48"/>
      <c r="BE301" s="48"/>
      <c r="BF301" s="48"/>
      <c r="BG301" s="48"/>
    </row>
    <row r="302" ht="15.75" customHeight="1">
      <c r="A302" s="65" t="s">
        <v>301</v>
      </c>
      <c r="B302" s="65" t="s">
        <v>218</v>
      </c>
      <c r="C302" s="89">
        <v>12.7</v>
      </c>
      <c r="D302" s="81" t="s">
        <v>297</v>
      </c>
      <c r="E302" s="66">
        <v>900.0</v>
      </c>
      <c r="F302" s="65" t="s">
        <v>96</v>
      </c>
      <c r="G302" s="68">
        <v>7.05391951</v>
      </c>
      <c r="H302" s="68">
        <v>532.197803</v>
      </c>
      <c r="I302" s="68">
        <v>4.43263533</v>
      </c>
      <c r="J302" s="68">
        <v>23.9375612</v>
      </c>
      <c r="K302" s="68"/>
      <c r="L302" s="68">
        <v>0.02885576</v>
      </c>
      <c r="M302" s="69">
        <v>14.9492193</v>
      </c>
      <c r="N302" s="85"/>
      <c r="O302" s="85"/>
      <c r="P302" s="66"/>
      <c r="Q302" s="66"/>
      <c r="R302" s="66"/>
      <c r="S302" s="66"/>
      <c r="T302" s="66"/>
      <c r="U302" s="66"/>
      <c r="V302" s="66">
        <v>695.671389</v>
      </c>
      <c r="W302" s="90">
        <v>902.99</v>
      </c>
      <c r="X302" s="90">
        <v>11.736</v>
      </c>
      <c r="Y302" s="90">
        <v>31.73</v>
      </c>
      <c r="Z302" s="90">
        <v>0.426</v>
      </c>
      <c r="AA302" s="90">
        <v>24.9</v>
      </c>
      <c r="AB302" s="90">
        <v>0.141</v>
      </c>
      <c r="AC302" s="90">
        <v>2027.486</v>
      </c>
      <c r="AD302" s="90">
        <v>29.876</v>
      </c>
      <c r="AE302" s="90">
        <v>7.853</v>
      </c>
      <c r="AF302" s="90">
        <v>0.052</v>
      </c>
      <c r="AG302" s="91">
        <v>1906.889</v>
      </c>
      <c r="AH302" s="91">
        <v>29.703</v>
      </c>
      <c r="AI302" s="91">
        <v>101.501</v>
      </c>
      <c r="AJ302" s="91">
        <v>10.982</v>
      </c>
      <c r="AK302" s="91">
        <v>1779.781</v>
      </c>
      <c r="AL302" s="91">
        <v>31.685</v>
      </c>
      <c r="AM302" s="91">
        <v>915.164</v>
      </c>
      <c r="AN302" s="91">
        <v>110.398</v>
      </c>
      <c r="AO302" s="91">
        <v>1.641</v>
      </c>
      <c r="AP302" s="91">
        <v>0.183</v>
      </c>
      <c r="AQ302" s="91">
        <v>2.428</v>
      </c>
      <c r="AR302" s="53">
        <f>G302/'Table seawater composition'!C$7</f>
        <v>0.002797056115</v>
      </c>
      <c r="AS302" s="53">
        <f>H302/'Table seawater composition'!C$6</f>
        <v>0.01313863326</v>
      </c>
      <c r="AT302" s="53">
        <f>I302*1000/'Table seawater composition'!$C$4</f>
        <v>0.0008638171696</v>
      </c>
      <c r="AU302" s="53">
        <f>J302/'Table seawater composition'!C$10</f>
        <v>45.5256951</v>
      </c>
      <c r="AV302" s="53">
        <f>K302*1000/'Table seawater composition'!$C$3</f>
        <v>0</v>
      </c>
      <c r="AW302" s="53">
        <f>L302/'Table seawater composition'!C$8</f>
        <v>0.4779817019</v>
      </c>
      <c r="AX302" s="53">
        <f>M302/'Table seawater composition'!$C$5</f>
        <v>1.408518185</v>
      </c>
      <c r="AY302" s="53">
        <f>N302/('Table seawater composition'!C$9*1000)</f>
        <v>0</v>
      </c>
      <c r="AZ302" s="48"/>
      <c r="BA302" s="48"/>
      <c r="BB302" s="48"/>
      <c r="BC302" s="48"/>
      <c r="BD302" s="48"/>
      <c r="BE302" s="48"/>
      <c r="BF302" s="48"/>
      <c r="BG302" s="48"/>
    </row>
    <row r="303" ht="15.75" customHeight="1">
      <c r="A303" s="65" t="s">
        <v>301</v>
      </c>
      <c r="B303" s="65" t="s">
        <v>219</v>
      </c>
      <c r="C303" s="89">
        <v>10.6</v>
      </c>
      <c r="D303" s="81" t="s">
        <v>297</v>
      </c>
      <c r="E303" s="66">
        <v>900.0</v>
      </c>
      <c r="F303" s="65" t="s">
        <v>96</v>
      </c>
      <c r="G303" s="68">
        <v>7.16590989</v>
      </c>
      <c r="H303" s="68">
        <v>548.515672</v>
      </c>
      <c r="I303" s="68">
        <v>4.11853012</v>
      </c>
      <c r="J303" s="68">
        <v>25.6720431</v>
      </c>
      <c r="K303" s="68"/>
      <c r="L303" s="68">
        <v>0.05611778</v>
      </c>
      <c r="M303" s="69">
        <v>15.7736939</v>
      </c>
      <c r="N303" s="85"/>
      <c r="O303" s="85"/>
      <c r="P303" s="66"/>
      <c r="Q303" s="66"/>
      <c r="R303" s="66"/>
      <c r="S303" s="66"/>
      <c r="T303" s="66"/>
      <c r="U303" s="66"/>
      <c r="V303" s="66">
        <v>783.809887</v>
      </c>
      <c r="W303" s="90">
        <v>902.99</v>
      </c>
      <c r="X303" s="90">
        <v>11.736</v>
      </c>
      <c r="Y303" s="90">
        <v>31.73</v>
      </c>
      <c r="Z303" s="90">
        <v>0.426</v>
      </c>
      <c r="AA303" s="90">
        <v>24.9</v>
      </c>
      <c r="AB303" s="90">
        <v>0.141</v>
      </c>
      <c r="AC303" s="90">
        <v>2027.486</v>
      </c>
      <c r="AD303" s="90">
        <v>29.876</v>
      </c>
      <c r="AE303" s="90">
        <v>7.853</v>
      </c>
      <c r="AF303" s="90">
        <v>0.052</v>
      </c>
      <c r="AG303" s="91">
        <v>1906.889</v>
      </c>
      <c r="AH303" s="91">
        <v>29.703</v>
      </c>
      <c r="AI303" s="91">
        <v>101.501</v>
      </c>
      <c r="AJ303" s="91">
        <v>10.982</v>
      </c>
      <c r="AK303" s="91">
        <v>1779.781</v>
      </c>
      <c r="AL303" s="91">
        <v>31.685</v>
      </c>
      <c r="AM303" s="91">
        <v>915.164</v>
      </c>
      <c r="AN303" s="91">
        <v>110.398</v>
      </c>
      <c r="AO303" s="91">
        <v>1.641</v>
      </c>
      <c r="AP303" s="91">
        <v>0.183</v>
      </c>
      <c r="AQ303" s="91">
        <v>2.428</v>
      </c>
      <c r="AR303" s="53">
        <f>G303/'Table seawater composition'!C$7</f>
        <v>0.002841463111</v>
      </c>
      <c r="AS303" s="53">
        <f>H303/'Table seawater composition'!C$6</f>
        <v>0.01354148065</v>
      </c>
      <c r="AT303" s="53">
        <f>I303*1000/'Table seawater composition'!$C$4</f>
        <v>0.0008026053953</v>
      </c>
      <c r="AU303" s="53">
        <f>J303/'Table seawater composition'!C$10</f>
        <v>48.82442271</v>
      </c>
      <c r="AV303" s="53">
        <f>K303*1000/'Table seawater composition'!$C$3</f>
        <v>0</v>
      </c>
      <c r="AW303" s="53">
        <f>L303/'Table seawater composition'!C$8</f>
        <v>0.9295638719</v>
      </c>
      <c r="AX303" s="53">
        <f>M303/'Table seawater composition'!$C$5</f>
        <v>1.486200334</v>
      </c>
      <c r="AY303" s="53">
        <f>N303/('Table seawater composition'!C$9*1000)</f>
        <v>0</v>
      </c>
      <c r="AZ303" s="48"/>
      <c r="BA303" s="48"/>
      <c r="BB303" s="48"/>
      <c r="BC303" s="48"/>
      <c r="BD303" s="48"/>
      <c r="BE303" s="48"/>
      <c r="BF303" s="48"/>
      <c r="BG303" s="48"/>
    </row>
    <row r="304" ht="15.75" customHeight="1">
      <c r="A304" s="65" t="s">
        <v>301</v>
      </c>
      <c r="B304" s="65" t="s">
        <v>185</v>
      </c>
      <c r="C304" s="89">
        <v>11.6</v>
      </c>
      <c r="D304" s="81" t="s">
        <v>297</v>
      </c>
      <c r="E304" s="66">
        <v>900.0</v>
      </c>
      <c r="F304" s="65" t="s">
        <v>96</v>
      </c>
      <c r="G304" s="68">
        <v>7.43380351</v>
      </c>
      <c r="H304" s="68">
        <v>575.970138</v>
      </c>
      <c r="I304" s="68">
        <v>4.51592863</v>
      </c>
      <c r="J304" s="68">
        <v>5.16502133</v>
      </c>
      <c r="K304" s="68"/>
      <c r="L304" s="68">
        <v>0.03854206</v>
      </c>
      <c r="M304" s="69">
        <v>17.8069425</v>
      </c>
      <c r="N304" s="85"/>
      <c r="O304" s="85"/>
      <c r="P304" s="66"/>
      <c r="Q304" s="66"/>
      <c r="R304" s="66"/>
      <c r="S304" s="66"/>
      <c r="T304" s="66"/>
      <c r="U304" s="66"/>
      <c r="V304" s="66">
        <v>786.140294</v>
      </c>
      <c r="W304" s="90">
        <v>902.99</v>
      </c>
      <c r="X304" s="90">
        <v>11.736</v>
      </c>
      <c r="Y304" s="90">
        <v>31.73</v>
      </c>
      <c r="Z304" s="90">
        <v>0.426</v>
      </c>
      <c r="AA304" s="90">
        <v>24.9</v>
      </c>
      <c r="AB304" s="90">
        <v>0.141</v>
      </c>
      <c r="AC304" s="90">
        <v>2027.486</v>
      </c>
      <c r="AD304" s="90">
        <v>29.876</v>
      </c>
      <c r="AE304" s="90">
        <v>7.853</v>
      </c>
      <c r="AF304" s="90">
        <v>0.052</v>
      </c>
      <c r="AG304" s="91">
        <v>1906.889</v>
      </c>
      <c r="AH304" s="91">
        <v>29.703</v>
      </c>
      <c r="AI304" s="91">
        <v>101.501</v>
      </c>
      <c r="AJ304" s="91">
        <v>10.982</v>
      </c>
      <c r="AK304" s="91">
        <v>1779.781</v>
      </c>
      <c r="AL304" s="91">
        <v>31.685</v>
      </c>
      <c r="AM304" s="91">
        <v>915.164</v>
      </c>
      <c r="AN304" s="91">
        <v>110.398</v>
      </c>
      <c r="AO304" s="91">
        <v>1.641</v>
      </c>
      <c r="AP304" s="91">
        <v>0.183</v>
      </c>
      <c r="AQ304" s="91">
        <v>2.428</v>
      </c>
      <c r="AR304" s="53">
        <f>G304/'Table seawater composition'!C$7</f>
        <v>0.002947689654</v>
      </c>
      <c r="AS304" s="53">
        <f>H304/'Table seawater composition'!C$6</f>
        <v>0.01421926278</v>
      </c>
      <c r="AT304" s="53">
        <f>I304*1000/'Table seawater composition'!$C$4</f>
        <v>0.0008800490898</v>
      </c>
      <c r="AU304" s="53">
        <f>J304/'Table seawater composition'!C$10</f>
        <v>9.823105381</v>
      </c>
      <c r="AV304" s="53">
        <f>K304*1000/'Table seawater composition'!$C$3</f>
        <v>0</v>
      </c>
      <c r="AW304" s="53">
        <f>L304/'Table seawater composition'!C$8</f>
        <v>0.6384305745</v>
      </c>
      <c r="AX304" s="53">
        <f>M304/'Table seawater composition'!$C$5</f>
        <v>1.67777339</v>
      </c>
      <c r="AY304" s="53">
        <f>N304/('Table seawater composition'!C$9*1000)</f>
        <v>0</v>
      </c>
      <c r="AZ304" s="48"/>
      <c r="BA304" s="48"/>
      <c r="BB304" s="48"/>
      <c r="BC304" s="48"/>
      <c r="BD304" s="48"/>
      <c r="BE304" s="48"/>
      <c r="BF304" s="48"/>
      <c r="BG304" s="48"/>
    </row>
    <row r="305" ht="15.75" customHeight="1">
      <c r="A305" s="65" t="s">
        <v>301</v>
      </c>
      <c r="B305" s="65" t="s">
        <v>183</v>
      </c>
      <c r="C305" s="89">
        <v>13.9</v>
      </c>
      <c r="D305" s="81" t="s">
        <v>297</v>
      </c>
      <c r="E305" s="66">
        <v>900.0</v>
      </c>
      <c r="F305" s="65" t="s">
        <v>96</v>
      </c>
      <c r="G305" s="68">
        <v>7.52885538</v>
      </c>
      <c r="H305" s="68">
        <v>564.169016</v>
      </c>
      <c r="I305" s="68">
        <v>4.32368224</v>
      </c>
      <c r="J305" s="68">
        <v>3.90752432</v>
      </c>
      <c r="K305" s="68"/>
      <c r="L305" s="68">
        <v>0.02320949</v>
      </c>
      <c r="M305" s="69">
        <v>15.961536</v>
      </c>
      <c r="N305" s="85"/>
      <c r="O305" s="85"/>
      <c r="P305" s="78">
        <v>23.79</v>
      </c>
      <c r="Q305" s="66"/>
      <c r="R305" s="78">
        <v>8.5</v>
      </c>
      <c r="S305" s="78">
        <v>0.07</v>
      </c>
      <c r="T305" s="78">
        <v>0.65</v>
      </c>
      <c r="U305" s="78">
        <v>0.12</v>
      </c>
      <c r="V305" s="66">
        <v>809.88999</v>
      </c>
      <c r="W305" s="90">
        <v>902.99</v>
      </c>
      <c r="X305" s="90">
        <v>11.736</v>
      </c>
      <c r="Y305" s="90">
        <v>31.73</v>
      </c>
      <c r="Z305" s="90">
        <v>0.426</v>
      </c>
      <c r="AA305" s="90">
        <v>24.9</v>
      </c>
      <c r="AB305" s="90">
        <v>0.141</v>
      </c>
      <c r="AC305" s="90">
        <v>2027.486</v>
      </c>
      <c r="AD305" s="90">
        <v>29.876</v>
      </c>
      <c r="AE305" s="90">
        <v>7.853</v>
      </c>
      <c r="AF305" s="90">
        <v>0.052</v>
      </c>
      <c r="AG305" s="91">
        <v>1906.889</v>
      </c>
      <c r="AH305" s="91">
        <v>29.703</v>
      </c>
      <c r="AI305" s="91">
        <v>101.501</v>
      </c>
      <c r="AJ305" s="91">
        <v>10.982</v>
      </c>
      <c r="AK305" s="91">
        <v>1779.781</v>
      </c>
      <c r="AL305" s="91">
        <v>31.685</v>
      </c>
      <c r="AM305" s="91">
        <v>915.164</v>
      </c>
      <c r="AN305" s="91">
        <v>110.398</v>
      </c>
      <c r="AO305" s="91">
        <v>1.641</v>
      </c>
      <c r="AP305" s="91">
        <v>0.183</v>
      </c>
      <c r="AQ305" s="91">
        <v>2.428</v>
      </c>
      <c r="AR305" s="53">
        <f>G305/'Table seawater composition'!C$7</f>
        <v>0.002985380106</v>
      </c>
      <c r="AS305" s="53">
        <f>H305/'Table seawater composition'!C$6</f>
        <v>0.01392792258</v>
      </c>
      <c r="AT305" s="53">
        <f>I305*1000/'Table seawater composition'!$C$4</f>
        <v>0.0008425847553</v>
      </c>
      <c r="AU305" s="53">
        <f>J305/'Table seawater composition'!C$10</f>
        <v>7.431532364</v>
      </c>
      <c r="AV305" s="53">
        <f>K305*1000/'Table seawater composition'!$C$3</f>
        <v>0</v>
      </c>
      <c r="AW305" s="53">
        <f>L305/'Table seawater composition'!C$8</f>
        <v>0.3844539715</v>
      </c>
      <c r="AX305" s="53">
        <f>M305/'Table seawater composition'!$C$5</f>
        <v>1.503898851</v>
      </c>
      <c r="AY305" s="53">
        <f>N305/('Table seawater composition'!C$9*1000)</f>
        <v>0</v>
      </c>
      <c r="AZ305" s="48"/>
      <c r="BA305" s="48"/>
      <c r="BB305" s="48"/>
      <c r="BC305" s="48"/>
      <c r="BD305" s="48"/>
      <c r="BE305" s="48"/>
      <c r="BF305" s="48"/>
      <c r="BG305" s="48"/>
    </row>
    <row r="306" ht="15.75" customHeight="1">
      <c r="A306" s="65" t="s">
        <v>301</v>
      </c>
      <c r="B306" s="65" t="s">
        <v>220</v>
      </c>
      <c r="C306" s="89">
        <v>8.7</v>
      </c>
      <c r="D306" s="81" t="s">
        <v>297</v>
      </c>
      <c r="E306" s="66">
        <v>900.0</v>
      </c>
      <c r="F306" s="65" t="s">
        <v>96</v>
      </c>
      <c r="G306" s="68">
        <v>6.77428854</v>
      </c>
      <c r="H306" s="68">
        <v>623.627392</v>
      </c>
      <c r="I306" s="68">
        <v>4.2801622</v>
      </c>
      <c r="J306" s="68">
        <v>4.13381004</v>
      </c>
      <c r="K306" s="68"/>
      <c r="L306" s="68">
        <v>0.02125903</v>
      </c>
      <c r="M306" s="69">
        <v>16.3939766</v>
      </c>
      <c r="N306" s="85"/>
      <c r="O306" s="85"/>
      <c r="P306" s="66"/>
      <c r="Q306" s="66"/>
      <c r="R306" s="66"/>
      <c r="S306" s="66"/>
      <c r="T306" s="66"/>
      <c r="U306" s="66"/>
      <c r="V306" s="66">
        <v>800.093995</v>
      </c>
      <c r="W306" s="90">
        <v>902.99</v>
      </c>
      <c r="X306" s="90">
        <v>11.736</v>
      </c>
      <c r="Y306" s="90">
        <v>31.73</v>
      </c>
      <c r="Z306" s="90">
        <v>0.426</v>
      </c>
      <c r="AA306" s="90">
        <v>24.9</v>
      </c>
      <c r="AB306" s="90">
        <v>0.141</v>
      </c>
      <c r="AC306" s="90">
        <v>2027.486</v>
      </c>
      <c r="AD306" s="90">
        <v>29.876</v>
      </c>
      <c r="AE306" s="90">
        <v>7.853</v>
      </c>
      <c r="AF306" s="90">
        <v>0.052</v>
      </c>
      <c r="AG306" s="91">
        <v>1906.889</v>
      </c>
      <c r="AH306" s="91">
        <v>29.703</v>
      </c>
      <c r="AI306" s="91">
        <v>101.501</v>
      </c>
      <c r="AJ306" s="91">
        <v>10.982</v>
      </c>
      <c r="AK306" s="91">
        <v>1779.781</v>
      </c>
      <c r="AL306" s="91">
        <v>31.685</v>
      </c>
      <c r="AM306" s="91">
        <v>915.164</v>
      </c>
      <c r="AN306" s="91">
        <v>110.398</v>
      </c>
      <c r="AO306" s="91">
        <v>1.641</v>
      </c>
      <c r="AP306" s="91">
        <v>0.183</v>
      </c>
      <c r="AQ306" s="91">
        <v>2.428</v>
      </c>
      <c r="AR306" s="53">
        <f>G306/'Table seawater composition'!C$7</f>
        <v>0.002686175417</v>
      </c>
      <c r="AS306" s="53">
        <f>H306/'Table seawater composition'!C$6</f>
        <v>0.01539580124</v>
      </c>
      <c r="AT306" s="53">
        <f>I306*1000/'Table seawater composition'!$C$4</f>
        <v>0.0008341037153</v>
      </c>
      <c r="AU306" s="53">
        <f>J306/'Table seawater composition'!C$10</f>
        <v>7.86189428</v>
      </c>
      <c r="AV306" s="53">
        <f>K306*1000/'Table seawater composition'!$C$3</f>
        <v>0</v>
      </c>
      <c r="AW306" s="53">
        <f>L306/'Table seawater composition'!C$8</f>
        <v>0.3521455453</v>
      </c>
      <c r="AX306" s="53">
        <f>M306/'Table seawater composition'!$C$5</f>
        <v>1.544643483</v>
      </c>
      <c r="AY306" s="53">
        <f>N306/('Table seawater composition'!C$9*1000)</f>
        <v>0</v>
      </c>
      <c r="AZ306" s="48"/>
      <c r="BA306" s="48"/>
      <c r="BB306" s="48"/>
      <c r="BC306" s="48"/>
      <c r="BD306" s="48"/>
      <c r="BE306" s="48"/>
      <c r="BF306" s="48"/>
      <c r="BG306" s="48"/>
    </row>
    <row r="307" ht="15.75" customHeight="1">
      <c r="A307" s="65" t="s">
        <v>301</v>
      </c>
      <c r="B307" s="65" t="s">
        <v>221</v>
      </c>
      <c r="C307" s="89">
        <v>11.0</v>
      </c>
      <c r="D307" s="81" t="s">
        <v>297</v>
      </c>
      <c r="E307" s="66">
        <v>900.0</v>
      </c>
      <c r="F307" s="65" t="s">
        <v>96</v>
      </c>
      <c r="G307" s="68">
        <v>6.51472222</v>
      </c>
      <c r="H307" s="68">
        <v>601.79072</v>
      </c>
      <c r="I307" s="68">
        <v>3.9093314</v>
      </c>
      <c r="J307" s="68">
        <v>3.43477242</v>
      </c>
      <c r="K307" s="68"/>
      <c r="L307" s="68">
        <v>0.01715153</v>
      </c>
      <c r="M307" s="69">
        <v>16.9884372</v>
      </c>
      <c r="N307" s="85"/>
      <c r="O307" s="85"/>
      <c r="P307" s="66"/>
      <c r="Q307" s="66"/>
      <c r="R307" s="66"/>
      <c r="S307" s="66"/>
      <c r="T307" s="66"/>
      <c r="U307" s="66"/>
      <c r="V307" s="66">
        <v>856.223802</v>
      </c>
      <c r="W307" s="90">
        <v>902.99</v>
      </c>
      <c r="X307" s="90">
        <v>11.736</v>
      </c>
      <c r="Y307" s="90">
        <v>31.73</v>
      </c>
      <c r="Z307" s="90">
        <v>0.426</v>
      </c>
      <c r="AA307" s="90">
        <v>24.9</v>
      </c>
      <c r="AB307" s="90">
        <v>0.141</v>
      </c>
      <c r="AC307" s="90">
        <v>2027.486</v>
      </c>
      <c r="AD307" s="90">
        <v>29.876</v>
      </c>
      <c r="AE307" s="90">
        <v>7.853</v>
      </c>
      <c r="AF307" s="90">
        <v>0.052</v>
      </c>
      <c r="AG307" s="91">
        <v>1906.889</v>
      </c>
      <c r="AH307" s="91">
        <v>29.703</v>
      </c>
      <c r="AI307" s="91">
        <v>101.501</v>
      </c>
      <c r="AJ307" s="91">
        <v>10.982</v>
      </c>
      <c r="AK307" s="91">
        <v>1779.781</v>
      </c>
      <c r="AL307" s="91">
        <v>31.685</v>
      </c>
      <c r="AM307" s="91">
        <v>915.164</v>
      </c>
      <c r="AN307" s="91">
        <v>110.398</v>
      </c>
      <c r="AO307" s="91">
        <v>1.641</v>
      </c>
      <c r="AP307" s="91">
        <v>0.183</v>
      </c>
      <c r="AQ307" s="91">
        <v>2.428</v>
      </c>
      <c r="AR307" s="53">
        <f>G307/'Table seawater composition'!C$7</f>
        <v>0.002583250857</v>
      </c>
      <c r="AS307" s="53">
        <f>H307/'Table seawater composition'!C$6</f>
        <v>0.0148567084</v>
      </c>
      <c r="AT307" s="53">
        <f>I307*1000/'Table seawater composition'!$C$4</f>
        <v>0.0007618374474</v>
      </c>
      <c r="AU307" s="53">
        <f>J307/'Table seawater composition'!C$10</f>
        <v>6.532428288</v>
      </c>
      <c r="AV307" s="53">
        <f>K307*1000/'Table seawater composition'!$C$3</f>
        <v>0</v>
      </c>
      <c r="AW307" s="53">
        <f>L307/'Table seawater composition'!C$8</f>
        <v>0.2841067953</v>
      </c>
      <c r="AX307" s="53">
        <f>M307/'Table seawater composition'!$C$5</f>
        <v>1.60065367</v>
      </c>
      <c r="AY307" s="53">
        <f>N307/('Table seawater composition'!C$9*1000)</f>
        <v>0</v>
      </c>
      <c r="AZ307" s="48"/>
      <c r="BA307" s="48"/>
      <c r="BB307" s="48"/>
      <c r="BC307" s="48"/>
      <c r="BD307" s="48"/>
      <c r="BE307" s="48"/>
      <c r="BF307" s="48"/>
      <c r="BG307" s="48"/>
    </row>
    <row r="308" ht="15.75" customHeight="1">
      <c r="A308" s="65" t="s">
        <v>301</v>
      </c>
      <c r="B308" s="65" t="s">
        <v>222</v>
      </c>
      <c r="C308" s="89">
        <v>12.9</v>
      </c>
      <c r="D308" s="81" t="s">
        <v>297</v>
      </c>
      <c r="E308" s="66">
        <v>900.0</v>
      </c>
      <c r="F308" s="65" t="s">
        <v>96</v>
      </c>
      <c r="G308" s="68">
        <v>7.03086971</v>
      </c>
      <c r="H308" s="68">
        <v>584.083918</v>
      </c>
      <c r="I308" s="68">
        <v>4.40772393</v>
      </c>
      <c r="J308" s="68">
        <v>4.82739421</v>
      </c>
      <c r="K308" s="68"/>
      <c r="L308" s="68">
        <v>0.02094476</v>
      </c>
      <c r="M308" s="69">
        <v>18.3548638</v>
      </c>
      <c r="N308" s="85"/>
      <c r="O308" s="85"/>
      <c r="P308" s="66"/>
      <c r="Q308" s="66"/>
      <c r="R308" s="66"/>
      <c r="S308" s="66"/>
      <c r="T308" s="66"/>
      <c r="U308" s="66"/>
      <c r="V308" s="66">
        <v>739.987078</v>
      </c>
      <c r="W308" s="90">
        <v>902.99</v>
      </c>
      <c r="X308" s="90">
        <v>11.736</v>
      </c>
      <c r="Y308" s="90">
        <v>31.73</v>
      </c>
      <c r="Z308" s="90">
        <v>0.426</v>
      </c>
      <c r="AA308" s="90">
        <v>24.9</v>
      </c>
      <c r="AB308" s="90">
        <v>0.141</v>
      </c>
      <c r="AC308" s="90">
        <v>2027.486</v>
      </c>
      <c r="AD308" s="90">
        <v>29.876</v>
      </c>
      <c r="AE308" s="90">
        <v>7.853</v>
      </c>
      <c r="AF308" s="90">
        <v>0.052</v>
      </c>
      <c r="AG308" s="91">
        <v>1906.889</v>
      </c>
      <c r="AH308" s="91">
        <v>29.703</v>
      </c>
      <c r="AI308" s="91">
        <v>101.501</v>
      </c>
      <c r="AJ308" s="91">
        <v>10.982</v>
      </c>
      <c r="AK308" s="91">
        <v>1779.781</v>
      </c>
      <c r="AL308" s="91">
        <v>31.685</v>
      </c>
      <c r="AM308" s="91">
        <v>915.164</v>
      </c>
      <c r="AN308" s="91">
        <v>110.398</v>
      </c>
      <c r="AO308" s="91">
        <v>1.641</v>
      </c>
      <c r="AP308" s="91">
        <v>0.183</v>
      </c>
      <c r="AQ308" s="91">
        <v>2.428</v>
      </c>
      <c r="AR308" s="53">
        <f>G308/'Table seawater composition'!C$7</f>
        <v>0.00278791629</v>
      </c>
      <c r="AS308" s="53">
        <f>H308/'Table seawater composition'!C$6</f>
        <v>0.01441957173</v>
      </c>
      <c r="AT308" s="53">
        <f>I308*1000/'Table seawater composition'!$C$4</f>
        <v>0.0008589625192</v>
      </c>
      <c r="AU308" s="53">
        <f>J308/'Table seawater composition'!C$10</f>
        <v>9.180988618</v>
      </c>
      <c r="AV308" s="53">
        <f>K308*1000/'Table seawater composition'!$C$3</f>
        <v>0</v>
      </c>
      <c r="AW308" s="53">
        <f>L308/'Table seawater composition'!C$8</f>
        <v>0.3469398148</v>
      </c>
      <c r="AX308" s="53">
        <f>M308/'Table seawater composition'!$C$5</f>
        <v>1.729398635</v>
      </c>
      <c r="AY308" s="53">
        <f>N308/('Table seawater composition'!C$9*1000)</f>
        <v>0</v>
      </c>
      <c r="AZ308" s="48"/>
      <c r="BA308" s="48"/>
      <c r="BB308" s="48"/>
      <c r="BC308" s="48"/>
      <c r="BD308" s="48"/>
      <c r="BE308" s="48"/>
      <c r="BF308" s="48"/>
      <c r="BG308" s="48"/>
    </row>
    <row r="309" ht="15.75" customHeight="1">
      <c r="A309" s="65" t="s">
        <v>301</v>
      </c>
      <c r="B309" s="65" t="s">
        <v>223</v>
      </c>
      <c r="C309" s="89">
        <v>9.3</v>
      </c>
      <c r="D309" s="81" t="s">
        <v>297</v>
      </c>
      <c r="E309" s="66">
        <v>900.0</v>
      </c>
      <c r="F309" s="65" t="s">
        <v>96</v>
      </c>
      <c r="G309" s="68">
        <v>7.3402863</v>
      </c>
      <c r="H309" s="68">
        <v>605.752403</v>
      </c>
      <c r="I309" s="68">
        <v>4.18300297</v>
      </c>
      <c r="J309" s="68">
        <v>5.03748144</v>
      </c>
      <c r="K309" s="68"/>
      <c r="L309" s="68">
        <v>0.35139905</v>
      </c>
      <c r="M309" s="69">
        <v>14.6043825</v>
      </c>
      <c r="N309" s="85"/>
      <c r="O309" s="85"/>
      <c r="P309" s="66"/>
      <c r="Q309" s="66"/>
      <c r="R309" s="66"/>
      <c r="S309" s="66"/>
      <c r="T309" s="66"/>
      <c r="U309" s="66"/>
      <c r="V309" s="66">
        <v>860.606275</v>
      </c>
      <c r="W309" s="90">
        <v>902.99</v>
      </c>
      <c r="X309" s="90">
        <v>11.736</v>
      </c>
      <c r="Y309" s="90">
        <v>31.73</v>
      </c>
      <c r="Z309" s="90">
        <v>0.426</v>
      </c>
      <c r="AA309" s="90">
        <v>24.9</v>
      </c>
      <c r="AB309" s="90">
        <v>0.141</v>
      </c>
      <c r="AC309" s="90">
        <v>2027.486</v>
      </c>
      <c r="AD309" s="90">
        <v>29.876</v>
      </c>
      <c r="AE309" s="90">
        <v>7.853</v>
      </c>
      <c r="AF309" s="90">
        <v>0.052</v>
      </c>
      <c r="AG309" s="91">
        <v>1906.889</v>
      </c>
      <c r="AH309" s="91">
        <v>29.703</v>
      </c>
      <c r="AI309" s="91">
        <v>101.501</v>
      </c>
      <c r="AJ309" s="91">
        <v>10.982</v>
      </c>
      <c r="AK309" s="91">
        <v>1779.781</v>
      </c>
      <c r="AL309" s="91">
        <v>31.685</v>
      </c>
      <c r="AM309" s="91">
        <v>915.164</v>
      </c>
      <c r="AN309" s="91">
        <v>110.398</v>
      </c>
      <c r="AO309" s="91">
        <v>1.641</v>
      </c>
      <c r="AP309" s="91">
        <v>0.183</v>
      </c>
      <c r="AQ309" s="91">
        <v>2.428</v>
      </c>
      <c r="AR309" s="53">
        <f>G309/'Table seawater composition'!C$7</f>
        <v>0.002910607734</v>
      </c>
      <c r="AS309" s="53">
        <f>H309/'Table seawater composition'!C$6</f>
        <v>0.01495451245</v>
      </c>
      <c r="AT309" s="53">
        <f>I309*1000/'Table seawater composition'!$C$4</f>
        <v>0.000815169649</v>
      </c>
      <c r="AU309" s="53">
        <f>J309/'Table seawater composition'!C$10</f>
        <v>9.580543405</v>
      </c>
      <c r="AV309" s="53">
        <f>K309*1000/'Table seawater composition'!$C$3</f>
        <v>0</v>
      </c>
      <c r="AW309" s="53">
        <f>L309/'Table seawater composition'!C$8</f>
        <v>5.820755231</v>
      </c>
      <c r="AX309" s="53">
        <f>M309/'Table seawater composition'!$C$5</f>
        <v>1.376027599</v>
      </c>
      <c r="AY309" s="53">
        <f>N309/('Table seawater composition'!C$9*1000)</f>
        <v>0</v>
      </c>
      <c r="AZ309" s="48"/>
      <c r="BA309" s="48"/>
      <c r="BB309" s="48"/>
      <c r="BC309" s="48"/>
      <c r="BD309" s="48"/>
      <c r="BE309" s="48"/>
      <c r="BF309" s="48"/>
      <c r="BG309" s="48"/>
    </row>
    <row r="310" ht="15.75" customHeight="1">
      <c r="A310" s="65" t="s">
        <v>301</v>
      </c>
      <c r="B310" s="65" t="s">
        <v>224</v>
      </c>
      <c r="C310" s="67" t="s">
        <v>191</v>
      </c>
      <c r="D310" s="81" t="s">
        <v>297</v>
      </c>
      <c r="E310" s="66">
        <v>900.0</v>
      </c>
      <c r="F310" s="65" t="s">
        <v>96</v>
      </c>
      <c r="G310" s="68">
        <v>7.64575204</v>
      </c>
      <c r="H310" s="68">
        <v>530.835882</v>
      </c>
      <c r="I310" s="68">
        <v>4.64052405</v>
      </c>
      <c r="J310" s="68">
        <v>5.64866852</v>
      </c>
      <c r="K310" s="68"/>
      <c r="L310" s="68">
        <v>0.02197443</v>
      </c>
      <c r="M310" s="69">
        <v>16.5941569</v>
      </c>
      <c r="N310" s="85"/>
      <c r="O310" s="85"/>
      <c r="P310" s="66"/>
      <c r="Q310" s="66"/>
      <c r="R310" s="66"/>
      <c r="S310" s="66"/>
      <c r="T310" s="66"/>
      <c r="U310" s="66"/>
      <c r="V310" s="66">
        <v>701.172864</v>
      </c>
      <c r="W310" s="90">
        <v>902.99</v>
      </c>
      <c r="X310" s="90">
        <v>11.736</v>
      </c>
      <c r="Y310" s="90">
        <v>31.73</v>
      </c>
      <c r="Z310" s="90">
        <v>0.426</v>
      </c>
      <c r="AA310" s="90">
        <v>24.9</v>
      </c>
      <c r="AB310" s="90">
        <v>0.141</v>
      </c>
      <c r="AC310" s="90">
        <v>2027.486</v>
      </c>
      <c r="AD310" s="90">
        <v>29.876</v>
      </c>
      <c r="AE310" s="90">
        <v>7.853</v>
      </c>
      <c r="AF310" s="90">
        <v>0.052</v>
      </c>
      <c r="AG310" s="91">
        <v>1906.889</v>
      </c>
      <c r="AH310" s="91">
        <v>29.703</v>
      </c>
      <c r="AI310" s="91">
        <v>101.501</v>
      </c>
      <c r="AJ310" s="91">
        <v>10.982</v>
      </c>
      <c r="AK310" s="91">
        <v>1779.781</v>
      </c>
      <c r="AL310" s="91">
        <v>31.685</v>
      </c>
      <c r="AM310" s="91">
        <v>915.164</v>
      </c>
      <c r="AN310" s="91">
        <v>110.398</v>
      </c>
      <c r="AO310" s="91">
        <v>1.641</v>
      </c>
      <c r="AP310" s="91">
        <v>0.183</v>
      </c>
      <c r="AQ310" s="91">
        <v>2.428</v>
      </c>
      <c r="AR310" s="53">
        <f>G310/'Table seawater composition'!C$7</f>
        <v>0.003031732566</v>
      </c>
      <c r="AS310" s="53">
        <f>H310/'Table seawater composition'!C$6</f>
        <v>0.01310501084</v>
      </c>
      <c r="AT310" s="53">
        <f>I310*1000/'Table seawater composition'!$C$4</f>
        <v>0.0009043298291</v>
      </c>
      <c r="AU310" s="53">
        <f>J310/'Table seawater composition'!C$10</f>
        <v>10.74293069</v>
      </c>
      <c r="AV310" s="53">
        <f>K310*1000/'Table seawater composition'!$C$3</f>
        <v>0</v>
      </c>
      <c r="AW310" s="53">
        <f>L310/'Table seawater composition'!C$8</f>
        <v>0.3639958002</v>
      </c>
      <c r="AX310" s="53">
        <f>M310/'Table seawater composition'!$C$5</f>
        <v>1.563504508</v>
      </c>
      <c r="AY310" s="53">
        <f>N310/('Table seawater composition'!C$9*1000)</f>
        <v>0</v>
      </c>
      <c r="AZ310" s="48"/>
      <c r="BA310" s="48"/>
      <c r="BB310" s="48"/>
      <c r="BC310" s="48"/>
      <c r="BD310" s="48"/>
      <c r="BE310" s="48"/>
      <c r="BF310" s="48"/>
      <c r="BG310" s="48"/>
    </row>
    <row r="311" ht="15.75" customHeight="1">
      <c r="A311" s="65" t="s">
        <v>301</v>
      </c>
      <c r="B311" s="65" t="s">
        <v>225</v>
      </c>
      <c r="C311" s="89">
        <v>10.9</v>
      </c>
      <c r="D311" s="81" t="s">
        <v>297</v>
      </c>
      <c r="E311" s="66">
        <v>900.0</v>
      </c>
      <c r="F311" s="65" t="s">
        <v>96</v>
      </c>
      <c r="G311" s="68">
        <v>7.55986642</v>
      </c>
      <c r="H311" s="68">
        <v>533.433365</v>
      </c>
      <c r="I311" s="68">
        <v>4.59491574</v>
      </c>
      <c r="J311" s="68">
        <v>4.03013455</v>
      </c>
      <c r="K311" s="68"/>
      <c r="L311" s="68">
        <v>0.02037326</v>
      </c>
      <c r="M311" s="69">
        <v>17.0760696</v>
      </c>
      <c r="N311" s="85"/>
      <c r="O311" s="85"/>
      <c r="P311" s="66"/>
      <c r="Q311" s="66"/>
      <c r="R311" s="66"/>
      <c r="S311" s="66"/>
      <c r="T311" s="66"/>
      <c r="U311" s="66"/>
      <c r="V311" s="66">
        <v>790.32397</v>
      </c>
      <c r="W311" s="90">
        <v>902.99</v>
      </c>
      <c r="X311" s="90">
        <v>11.736</v>
      </c>
      <c r="Y311" s="90">
        <v>31.73</v>
      </c>
      <c r="Z311" s="90">
        <v>0.426</v>
      </c>
      <c r="AA311" s="90">
        <v>24.9</v>
      </c>
      <c r="AB311" s="90">
        <v>0.141</v>
      </c>
      <c r="AC311" s="90">
        <v>2027.486</v>
      </c>
      <c r="AD311" s="90">
        <v>29.876</v>
      </c>
      <c r="AE311" s="90">
        <v>7.853</v>
      </c>
      <c r="AF311" s="90">
        <v>0.052</v>
      </c>
      <c r="AG311" s="91">
        <v>1906.889</v>
      </c>
      <c r="AH311" s="91">
        <v>29.703</v>
      </c>
      <c r="AI311" s="91">
        <v>101.501</v>
      </c>
      <c r="AJ311" s="91">
        <v>10.982</v>
      </c>
      <c r="AK311" s="91">
        <v>1779.781</v>
      </c>
      <c r="AL311" s="91">
        <v>31.685</v>
      </c>
      <c r="AM311" s="91">
        <v>915.164</v>
      </c>
      <c r="AN311" s="91">
        <v>110.398</v>
      </c>
      <c r="AO311" s="91">
        <v>1.641</v>
      </c>
      <c r="AP311" s="91">
        <v>0.183</v>
      </c>
      <c r="AQ311" s="91">
        <v>2.428</v>
      </c>
      <c r="AR311" s="53">
        <f>G311/'Table seawater composition'!C$7</f>
        <v>0.002997676762</v>
      </c>
      <c r="AS311" s="53">
        <f>H311/'Table seawater composition'!C$6</f>
        <v>0.0131691362</v>
      </c>
      <c r="AT311" s="53">
        <f>I311*1000/'Table seawater composition'!$C$4</f>
        <v>0.000895441834</v>
      </c>
      <c r="AU311" s="53">
        <f>J311/'Table seawater composition'!C$10</f>
        <v>7.664718857</v>
      </c>
      <c r="AV311" s="53">
        <f>K311*1000/'Table seawater composition'!$C$3</f>
        <v>0</v>
      </c>
      <c r="AW311" s="53">
        <f>L311/'Table seawater composition'!C$8</f>
        <v>0.3374731939</v>
      </c>
      <c r="AX311" s="53">
        <f>M311/'Table seawater composition'!$C$5</f>
        <v>1.608910411</v>
      </c>
      <c r="AY311" s="53">
        <f>N311/('Table seawater composition'!C$9*1000)</f>
        <v>0</v>
      </c>
      <c r="AZ311" s="48"/>
      <c r="BA311" s="48"/>
      <c r="BB311" s="48"/>
      <c r="BC311" s="48"/>
      <c r="BD311" s="48"/>
      <c r="BE311" s="48"/>
      <c r="BF311" s="48"/>
      <c r="BG311" s="48"/>
    </row>
    <row r="312" ht="15.75" customHeight="1">
      <c r="A312" s="65" t="s">
        <v>301</v>
      </c>
      <c r="B312" s="65" t="s">
        <v>215</v>
      </c>
      <c r="C312" s="67" t="s">
        <v>191</v>
      </c>
      <c r="D312" s="81" t="s">
        <v>297</v>
      </c>
      <c r="E312" s="66">
        <v>900.0</v>
      </c>
      <c r="F312" s="65" t="s">
        <v>65</v>
      </c>
      <c r="G312" s="68"/>
      <c r="H312" s="68"/>
      <c r="I312" s="68">
        <v>4.04636536</v>
      </c>
      <c r="J312" s="68">
        <v>6.94068342</v>
      </c>
      <c r="K312" s="68">
        <v>9.9299804</v>
      </c>
      <c r="L312" s="68"/>
      <c r="M312" s="69">
        <v>14.8354533</v>
      </c>
      <c r="N312" s="85"/>
      <c r="O312" s="85"/>
      <c r="P312" s="65"/>
      <c r="Q312" s="65"/>
      <c r="R312" s="65"/>
      <c r="S312" s="65"/>
      <c r="T312" s="65"/>
      <c r="U312" s="65"/>
      <c r="V312" s="65"/>
      <c r="W312" s="90">
        <v>902.99</v>
      </c>
      <c r="X312" s="90">
        <v>11.736</v>
      </c>
      <c r="Y312" s="90">
        <v>31.73</v>
      </c>
      <c r="Z312" s="90">
        <v>0.426</v>
      </c>
      <c r="AA312" s="90">
        <v>24.9</v>
      </c>
      <c r="AB312" s="90">
        <v>0.141</v>
      </c>
      <c r="AC312" s="90">
        <v>2027.486</v>
      </c>
      <c r="AD312" s="90">
        <v>29.876</v>
      </c>
      <c r="AE312" s="90">
        <v>7.853</v>
      </c>
      <c r="AF312" s="90">
        <v>0.052</v>
      </c>
      <c r="AG312" s="91">
        <v>1906.889</v>
      </c>
      <c r="AH312" s="91">
        <v>29.703</v>
      </c>
      <c r="AI312" s="91">
        <v>101.501</v>
      </c>
      <c r="AJ312" s="91">
        <v>10.982</v>
      </c>
      <c r="AK312" s="91">
        <v>1779.781</v>
      </c>
      <c r="AL312" s="91">
        <v>31.685</v>
      </c>
      <c r="AM312" s="91">
        <v>915.164</v>
      </c>
      <c r="AN312" s="91">
        <v>110.398</v>
      </c>
      <c r="AO312" s="91">
        <v>1.641</v>
      </c>
      <c r="AP312" s="91">
        <v>0.183</v>
      </c>
      <c r="AQ312" s="91">
        <v>2.428</v>
      </c>
      <c r="AR312" s="53">
        <f>G312/'Table seawater composition'!C$7</f>
        <v>0</v>
      </c>
      <c r="AS312" s="53">
        <f>H312/'Table seawater composition'!C$6</f>
        <v>0</v>
      </c>
      <c r="AT312" s="53">
        <f>I312*1000/'Table seawater composition'!$C$4</f>
        <v>0.0007885421679</v>
      </c>
      <c r="AU312" s="53">
        <f>J312/'Table seawater composition'!C$10</f>
        <v>13.20015162</v>
      </c>
      <c r="AV312" s="53">
        <f>K312*1000/'Table seawater composition'!$C$3</f>
        <v>1.145852794</v>
      </c>
      <c r="AW312" s="53">
        <f>L312/'Table seawater composition'!C$8</f>
        <v>0</v>
      </c>
      <c r="AX312" s="53">
        <f>M312/'Table seawater composition'!$C$5</f>
        <v>1.397799132</v>
      </c>
      <c r="AY312" s="53">
        <f>N312/('Table seawater composition'!C$9*1000)</f>
        <v>0</v>
      </c>
      <c r="AZ312" s="48"/>
      <c r="BA312" s="48"/>
      <c r="BB312" s="48"/>
      <c r="BC312" s="48"/>
      <c r="BD312" s="48"/>
      <c r="BE312" s="48"/>
      <c r="BF312" s="48"/>
      <c r="BG312" s="48"/>
    </row>
    <row r="313" ht="15.75" customHeight="1">
      <c r="A313" s="65" t="s">
        <v>301</v>
      </c>
      <c r="B313" s="65" t="s">
        <v>184</v>
      </c>
      <c r="C313" s="89">
        <v>10.9</v>
      </c>
      <c r="D313" s="81" t="s">
        <v>297</v>
      </c>
      <c r="E313" s="66">
        <v>900.0</v>
      </c>
      <c r="F313" s="65" t="s">
        <v>65</v>
      </c>
      <c r="G313" s="68"/>
      <c r="H313" s="68"/>
      <c r="I313" s="68">
        <v>3.45705408</v>
      </c>
      <c r="J313" s="68">
        <v>2.13911863</v>
      </c>
      <c r="K313" s="68">
        <v>10.1565654</v>
      </c>
      <c r="L313" s="68"/>
      <c r="M313" s="69">
        <v>13.6938591</v>
      </c>
      <c r="N313" s="85"/>
      <c r="O313" s="85"/>
      <c r="P313" s="78">
        <v>24.71</v>
      </c>
      <c r="Q313" s="78"/>
      <c r="R313" s="78">
        <v>8.56</v>
      </c>
      <c r="S313" s="78">
        <v>0.06</v>
      </c>
      <c r="T313" s="78">
        <v>0.71</v>
      </c>
      <c r="U313" s="78">
        <v>0.12</v>
      </c>
      <c r="V313" s="65"/>
      <c r="W313" s="90">
        <v>902.99</v>
      </c>
      <c r="X313" s="90">
        <v>11.736</v>
      </c>
      <c r="Y313" s="90">
        <v>31.73</v>
      </c>
      <c r="Z313" s="90">
        <v>0.426</v>
      </c>
      <c r="AA313" s="90">
        <v>24.9</v>
      </c>
      <c r="AB313" s="90">
        <v>0.141</v>
      </c>
      <c r="AC313" s="90">
        <v>2027.486</v>
      </c>
      <c r="AD313" s="90">
        <v>29.876</v>
      </c>
      <c r="AE313" s="90">
        <v>7.853</v>
      </c>
      <c r="AF313" s="90">
        <v>0.052</v>
      </c>
      <c r="AG313" s="91">
        <v>1906.889</v>
      </c>
      <c r="AH313" s="91">
        <v>29.703</v>
      </c>
      <c r="AI313" s="91">
        <v>101.501</v>
      </c>
      <c r="AJ313" s="91">
        <v>10.982</v>
      </c>
      <c r="AK313" s="91">
        <v>1779.781</v>
      </c>
      <c r="AL313" s="91">
        <v>31.685</v>
      </c>
      <c r="AM313" s="91">
        <v>915.164</v>
      </c>
      <c r="AN313" s="91">
        <v>110.398</v>
      </c>
      <c r="AO313" s="91">
        <v>1.641</v>
      </c>
      <c r="AP313" s="91">
        <v>0.183</v>
      </c>
      <c r="AQ313" s="91">
        <v>2.428</v>
      </c>
      <c r="AR313" s="53">
        <f>G313/'Table seawater composition'!C$7</f>
        <v>0</v>
      </c>
      <c r="AS313" s="53">
        <f>H313/'Table seawater composition'!C$6</f>
        <v>0</v>
      </c>
      <c r="AT313" s="53">
        <f>I313*1000/'Table seawater composition'!$C$4</f>
        <v>0.0006736991537</v>
      </c>
      <c r="AU313" s="53">
        <f>J313/'Table seawater composition'!C$10</f>
        <v>4.068286728</v>
      </c>
      <c r="AV313" s="53">
        <f>K313*1000/'Table seawater composition'!$C$3</f>
        <v>1.171999176</v>
      </c>
      <c r="AW313" s="53">
        <f>L313/'Table seawater composition'!C$8</f>
        <v>0</v>
      </c>
      <c r="AX313" s="53">
        <f>M313/'Table seawater composition'!$C$5</f>
        <v>1.290237917</v>
      </c>
      <c r="AY313" s="53">
        <f>N313/('Table seawater composition'!C$9*1000)</f>
        <v>0</v>
      </c>
      <c r="AZ313" s="48"/>
      <c r="BA313" s="48"/>
      <c r="BB313" s="48"/>
      <c r="BC313" s="48"/>
      <c r="BD313" s="48"/>
      <c r="BE313" s="48"/>
      <c r="BF313" s="48"/>
      <c r="BG313" s="48"/>
    </row>
    <row r="314" ht="15.75" customHeight="1">
      <c r="A314" s="65" t="s">
        <v>301</v>
      </c>
      <c r="B314" s="65" t="s">
        <v>216</v>
      </c>
      <c r="C314" s="67" t="s">
        <v>191</v>
      </c>
      <c r="D314" s="81" t="s">
        <v>297</v>
      </c>
      <c r="E314" s="66">
        <v>900.0</v>
      </c>
      <c r="F314" s="65" t="s">
        <v>65</v>
      </c>
      <c r="G314" s="68"/>
      <c r="H314" s="68"/>
      <c r="I314" s="68">
        <v>3.83494784</v>
      </c>
      <c r="J314" s="68">
        <v>6.91817778</v>
      </c>
      <c r="K314" s="68">
        <v>10.0196917</v>
      </c>
      <c r="L314" s="68"/>
      <c r="M314" s="69">
        <v>20.1586852</v>
      </c>
      <c r="N314" s="85"/>
      <c r="O314" s="85"/>
      <c r="P314" s="66"/>
      <c r="Q314" s="66"/>
      <c r="R314" s="66"/>
      <c r="S314" s="66"/>
      <c r="T314" s="66"/>
      <c r="U314" s="66"/>
      <c r="V314" s="65"/>
      <c r="W314" s="90">
        <v>902.99</v>
      </c>
      <c r="X314" s="90">
        <v>11.736</v>
      </c>
      <c r="Y314" s="90">
        <v>31.73</v>
      </c>
      <c r="Z314" s="90">
        <v>0.426</v>
      </c>
      <c r="AA314" s="90">
        <v>24.9</v>
      </c>
      <c r="AB314" s="90">
        <v>0.141</v>
      </c>
      <c r="AC314" s="90">
        <v>2027.486</v>
      </c>
      <c r="AD314" s="90">
        <v>29.876</v>
      </c>
      <c r="AE314" s="90">
        <v>7.853</v>
      </c>
      <c r="AF314" s="90">
        <v>0.052</v>
      </c>
      <c r="AG314" s="91">
        <v>1906.889</v>
      </c>
      <c r="AH314" s="91">
        <v>29.703</v>
      </c>
      <c r="AI314" s="91">
        <v>101.501</v>
      </c>
      <c r="AJ314" s="91">
        <v>10.982</v>
      </c>
      <c r="AK314" s="91">
        <v>1779.781</v>
      </c>
      <c r="AL314" s="91">
        <v>31.685</v>
      </c>
      <c r="AM314" s="91">
        <v>915.164</v>
      </c>
      <c r="AN314" s="91">
        <v>110.398</v>
      </c>
      <c r="AO314" s="91">
        <v>1.641</v>
      </c>
      <c r="AP314" s="91">
        <v>0.183</v>
      </c>
      <c r="AQ314" s="91">
        <v>2.428</v>
      </c>
      <c r="AR314" s="53">
        <f>G314/'Table seawater composition'!C$7</f>
        <v>0</v>
      </c>
      <c r="AS314" s="53">
        <f>H314/'Table seawater composition'!C$6</f>
        <v>0</v>
      </c>
      <c r="AT314" s="53">
        <f>I314*1000/'Table seawater composition'!$C$4</f>
        <v>0.0007473418276</v>
      </c>
      <c r="AU314" s="53">
        <f>J314/'Table seawater composition'!C$10</f>
        <v>13.15734922</v>
      </c>
      <c r="AV314" s="53">
        <f>K314*1000/'Table seawater composition'!$C$3</f>
        <v>1.156204874</v>
      </c>
      <c r="AW314" s="53">
        <f>L314/'Table seawater composition'!C$8</f>
        <v>0</v>
      </c>
      <c r="AX314" s="53">
        <f>M314/'Table seawater composition'!$C$5</f>
        <v>1.899355018</v>
      </c>
      <c r="AY314" s="53">
        <f>N314/('Table seawater composition'!C$9*1000)</f>
        <v>0</v>
      </c>
      <c r="AZ314" s="48"/>
      <c r="BA314" s="48"/>
      <c r="BB314" s="48"/>
      <c r="BC314" s="48"/>
      <c r="BD314" s="48"/>
      <c r="BE314" s="48"/>
      <c r="BF314" s="48"/>
      <c r="BG314" s="48"/>
    </row>
    <row r="315" ht="15.75" customHeight="1">
      <c r="A315" s="65" t="s">
        <v>301</v>
      </c>
      <c r="B315" s="65" t="s">
        <v>184</v>
      </c>
      <c r="C315" s="89">
        <v>10.9</v>
      </c>
      <c r="D315" s="81" t="s">
        <v>297</v>
      </c>
      <c r="E315" s="66">
        <v>900.0</v>
      </c>
      <c r="F315" s="65" t="s">
        <v>65</v>
      </c>
      <c r="G315" s="68"/>
      <c r="H315" s="68"/>
      <c r="I315" s="68">
        <v>3.72670119</v>
      </c>
      <c r="J315" s="68">
        <v>3.02432633</v>
      </c>
      <c r="K315" s="68">
        <v>9.33730755</v>
      </c>
      <c r="L315" s="68"/>
      <c r="M315" s="69">
        <v>13.1035617</v>
      </c>
      <c r="N315" s="85"/>
      <c r="O315" s="85"/>
      <c r="P315" s="78">
        <v>24.71</v>
      </c>
      <c r="Q315" s="78"/>
      <c r="R315" s="78">
        <v>8.56</v>
      </c>
      <c r="S315" s="78">
        <v>0.06</v>
      </c>
      <c r="T315" s="78">
        <v>0.71</v>
      </c>
      <c r="U315" s="78">
        <v>0.12</v>
      </c>
      <c r="V315" s="65"/>
      <c r="W315" s="90">
        <v>902.99</v>
      </c>
      <c r="X315" s="90">
        <v>11.736</v>
      </c>
      <c r="Y315" s="90">
        <v>31.73</v>
      </c>
      <c r="Z315" s="90">
        <v>0.426</v>
      </c>
      <c r="AA315" s="90">
        <v>24.9</v>
      </c>
      <c r="AB315" s="90">
        <v>0.141</v>
      </c>
      <c r="AC315" s="90">
        <v>2027.486</v>
      </c>
      <c r="AD315" s="90">
        <v>29.876</v>
      </c>
      <c r="AE315" s="90">
        <v>7.853</v>
      </c>
      <c r="AF315" s="90">
        <v>0.052</v>
      </c>
      <c r="AG315" s="91">
        <v>1906.889</v>
      </c>
      <c r="AH315" s="91">
        <v>29.703</v>
      </c>
      <c r="AI315" s="91">
        <v>101.501</v>
      </c>
      <c r="AJ315" s="91">
        <v>10.982</v>
      </c>
      <c r="AK315" s="91">
        <v>1779.781</v>
      </c>
      <c r="AL315" s="91">
        <v>31.685</v>
      </c>
      <c r="AM315" s="91">
        <v>915.164</v>
      </c>
      <c r="AN315" s="91">
        <v>110.398</v>
      </c>
      <c r="AO315" s="91">
        <v>1.641</v>
      </c>
      <c r="AP315" s="91">
        <v>0.183</v>
      </c>
      <c r="AQ315" s="91">
        <v>2.428</v>
      </c>
      <c r="AR315" s="53">
        <f>G315/'Table seawater composition'!C$7</f>
        <v>0</v>
      </c>
      <c r="AS315" s="53">
        <f>H315/'Table seawater composition'!C$6</f>
        <v>0</v>
      </c>
      <c r="AT315" s="53">
        <f>I315*1000/'Table seawater composition'!$C$4</f>
        <v>0.000726247082</v>
      </c>
      <c r="AU315" s="53">
        <f>J315/'Table seawater composition'!C$10</f>
        <v>5.751820631</v>
      </c>
      <c r="AV315" s="53">
        <f>K315*1000/'Table seawater composition'!$C$3</f>
        <v>1.077462343</v>
      </c>
      <c r="AW315" s="53">
        <f>L315/'Table seawater composition'!C$8</f>
        <v>0</v>
      </c>
      <c r="AX315" s="53">
        <f>M315/'Table seawater composition'!$C$5</f>
        <v>1.234619988</v>
      </c>
      <c r="AY315" s="53">
        <f>N315/('Table seawater composition'!C$9*1000)</f>
        <v>0</v>
      </c>
      <c r="AZ315" s="48"/>
      <c r="BA315" s="48"/>
      <c r="BB315" s="48"/>
      <c r="BC315" s="48"/>
      <c r="BD315" s="48"/>
      <c r="BE315" s="48"/>
      <c r="BF315" s="48"/>
      <c r="BG315" s="48"/>
    </row>
    <row r="316" ht="15.75" customHeight="1">
      <c r="A316" s="65" t="s">
        <v>301</v>
      </c>
      <c r="B316" s="65" t="s">
        <v>217</v>
      </c>
      <c r="C316" s="89">
        <v>9.6</v>
      </c>
      <c r="D316" s="81" t="s">
        <v>297</v>
      </c>
      <c r="E316" s="66">
        <v>900.0</v>
      </c>
      <c r="F316" s="65" t="s">
        <v>65</v>
      </c>
      <c r="G316" s="68"/>
      <c r="H316" s="68"/>
      <c r="I316" s="68">
        <v>4.23699018</v>
      </c>
      <c r="J316" s="68">
        <v>3.34700346</v>
      </c>
      <c r="K316" s="68">
        <v>9.81975768</v>
      </c>
      <c r="L316" s="68"/>
      <c r="M316" s="69">
        <v>12.1267476</v>
      </c>
      <c r="N316" s="85"/>
      <c r="O316" s="85"/>
      <c r="P316" s="78">
        <v>24.32</v>
      </c>
      <c r="Q316" s="66"/>
      <c r="R316" s="78">
        <v>8.53</v>
      </c>
      <c r="S316" s="78">
        <v>0.07</v>
      </c>
      <c r="T316" s="78">
        <v>0.68</v>
      </c>
      <c r="U316" s="78">
        <v>0.12</v>
      </c>
      <c r="V316" s="65"/>
      <c r="W316" s="90">
        <v>902.99</v>
      </c>
      <c r="X316" s="90">
        <v>11.736</v>
      </c>
      <c r="Y316" s="90">
        <v>31.73</v>
      </c>
      <c r="Z316" s="90">
        <v>0.426</v>
      </c>
      <c r="AA316" s="90">
        <v>24.9</v>
      </c>
      <c r="AB316" s="90">
        <v>0.141</v>
      </c>
      <c r="AC316" s="90">
        <v>2027.486</v>
      </c>
      <c r="AD316" s="90">
        <v>29.876</v>
      </c>
      <c r="AE316" s="90">
        <v>7.853</v>
      </c>
      <c r="AF316" s="90">
        <v>0.052</v>
      </c>
      <c r="AG316" s="91">
        <v>1906.889</v>
      </c>
      <c r="AH316" s="91">
        <v>29.703</v>
      </c>
      <c r="AI316" s="91">
        <v>101.501</v>
      </c>
      <c r="AJ316" s="91">
        <v>10.982</v>
      </c>
      <c r="AK316" s="91">
        <v>1779.781</v>
      </c>
      <c r="AL316" s="91">
        <v>31.685</v>
      </c>
      <c r="AM316" s="91">
        <v>915.164</v>
      </c>
      <c r="AN316" s="91">
        <v>110.398</v>
      </c>
      <c r="AO316" s="91">
        <v>1.641</v>
      </c>
      <c r="AP316" s="91">
        <v>0.183</v>
      </c>
      <c r="AQ316" s="91">
        <v>2.428</v>
      </c>
      <c r="AR316" s="53">
        <f>G316/'Table seawater composition'!C$7</f>
        <v>0</v>
      </c>
      <c r="AS316" s="53">
        <f>H316/'Table seawater composition'!C$6</f>
        <v>0</v>
      </c>
      <c r="AT316" s="53">
        <f>I316*1000/'Table seawater composition'!$C$4</f>
        <v>0.0008256904962</v>
      </c>
      <c r="AU316" s="53">
        <f>J316/'Table seawater composition'!C$10</f>
        <v>6.365504729</v>
      </c>
      <c r="AV316" s="53">
        <f>K316*1000/'Table seawater composition'!$C$3</f>
        <v>1.133133836</v>
      </c>
      <c r="AW316" s="53">
        <f>L316/'Table seawater composition'!C$8</f>
        <v>0</v>
      </c>
      <c r="AX316" s="53">
        <f>M316/'Table seawater composition'!$C$5</f>
        <v>1.142584384</v>
      </c>
      <c r="AY316" s="53">
        <f>N316/('Table seawater composition'!C$9*1000)</f>
        <v>0</v>
      </c>
      <c r="AZ316" s="48"/>
      <c r="BA316" s="48"/>
      <c r="BB316" s="48"/>
      <c r="BC316" s="48"/>
      <c r="BD316" s="48"/>
      <c r="BE316" s="48"/>
      <c r="BF316" s="48"/>
      <c r="BG316" s="48"/>
    </row>
    <row r="317" ht="15.75" customHeight="1">
      <c r="A317" s="65" t="s">
        <v>301</v>
      </c>
      <c r="B317" s="65" t="s">
        <v>218</v>
      </c>
      <c r="C317" s="89">
        <v>12.7</v>
      </c>
      <c r="D317" s="81" t="s">
        <v>297</v>
      </c>
      <c r="E317" s="66">
        <v>900.0</v>
      </c>
      <c r="F317" s="65" t="s">
        <v>65</v>
      </c>
      <c r="G317" s="68"/>
      <c r="H317" s="68"/>
      <c r="I317" s="68">
        <v>4.47033872</v>
      </c>
      <c r="J317" s="68">
        <v>3.00966245</v>
      </c>
      <c r="K317" s="68">
        <v>9.75311961</v>
      </c>
      <c r="L317" s="68"/>
      <c r="M317" s="69">
        <v>15.7072915</v>
      </c>
      <c r="N317" s="85"/>
      <c r="O317" s="85"/>
      <c r="P317" s="66"/>
      <c r="Q317" s="66"/>
      <c r="R317" s="66"/>
      <c r="S317" s="66"/>
      <c r="T317" s="66"/>
      <c r="U317" s="66"/>
      <c r="V317" s="65"/>
      <c r="W317" s="90">
        <v>902.99</v>
      </c>
      <c r="X317" s="90">
        <v>11.736</v>
      </c>
      <c r="Y317" s="90">
        <v>31.73</v>
      </c>
      <c r="Z317" s="90">
        <v>0.426</v>
      </c>
      <c r="AA317" s="90">
        <v>24.9</v>
      </c>
      <c r="AB317" s="90">
        <v>0.141</v>
      </c>
      <c r="AC317" s="90">
        <v>2027.486</v>
      </c>
      <c r="AD317" s="90">
        <v>29.876</v>
      </c>
      <c r="AE317" s="90">
        <v>7.853</v>
      </c>
      <c r="AF317" s="90">
        <v>0.052</v>
      </c>
      <c r="AG317" s="91">
        <v>1906.889</v>
      </c>
      <c r="AH317" s="91">
        <v>29.703</v>
      </c>
      <c r="AI317" s="91">
        <v>101.501</v>
      </c>
      <c r="AJ317" s="91">
        <v>10.982</v>
      </c>
      <c r="AK317" s="91">
        <v>1779.781</v>
      </c>
      <c r="AL317" s="91">
        <v>31.685</v>
      </c>
      <c r="AM317" s="91">
        <v>915.164</v>
      </c>
      <c r="AN317" s="91">
        <v>110.398</v>
      </c>
      <c r="AO317" s="91">
        <v>1.641</v>
      </c>
      <c r="AP317" s="91">
        <v>0.183</v>
      </c>
      <c r="AQ317" s="91">
        <v>2.428</v>
      </c>
      <c r="AR317" s="53">
        <f>G317/'Table seawater composition'!C$7</f>
        <v>0</v>
      </c>
      <c r="AS317" s="53">
        <f>H317/'Table seawater composition'!C$6</f>
        <v>0</v>
      </c>
      <c r="AT317" s="53">
        <f>I317*1000/'Table seawater composition'!$C$4</f>
        <v>0.0008711646803</v>
      </c>
      <c r="AU317" s="53">
        <f>J317/'Table seawater composition'!C$10</f>
        <v>5.723932104</v>
      </c>
      <c r="AV317" s="53">
        <f>K317*1000/'Table seawater composition'!$C$3</f>
        <v>1.125444252</v>
      </c>
      <c r="AW317" s="53">
        <f>L317/'Table seawater composition'!C$8</f>
        <v>0</v>
      </c>
      <c r="AX317" s="53">
        <f>M317/'Table seawater composition'!$C$5</f>
        <v>1.479943887</v>
      </c>
      <c r="AY317" s="53">
        <f>N317/('Table seawater composition'!C$9*1000)</f>
        <v>0</v>
      </c>
      <c r="AZ317" s="48"/>
      <c r="BA317" s="48"/>
      <c r="BB317" s="48"/>
      <c r="BC317" s="48"/>
      <c r="BD317" s="48"/>
      <c r="BE317" s="48"/>
      <c r="BF317" s="48"/>
      <c r="BG317" s="48"/>
    </row>
    <row r="318" ht="15.75" customHeight="1">
      <c r="A318" s="65" t="s">
        <v>301</v>
      </c>
      <c r="B318" s="65" t="s">
        <v>219</v>
      </c>
      <c r="C318" s="89">
        <v>10.6</v>
      </c>
      <c r="D318" s="81" t="s">
        <v>297</v>
      </c>
      <c r="E318" s="66">
        <v>900.0</v>
      </c>
      <c r="F318" s="65" t="s">
        <v>65</v>
      </c>
      <c r="G318" s="68"/>
      <c r="H318" s="68"/>
      <c r="I318" s="68">
        <v>4.17929237</v>
      </c>
      <c r="J318" s="68">
        <v>9.71610211</v>
      </c>
      <c r="K318" s="68">
        <v>9.78732448</v>
      </c>
      <c r="L318" s="68"/>
      <c r="M318" s="69">
        <v>17.5287696</v>
      </c>
      <c r="N318" s="85"/>
      <c r="O318" s="85"/>
      <c r="P318" s="66"/>
      <c r="Q318" s="66"/>
      <c r="R318" s="66"/>
      <c r="S318" s="66"/>
      <c r="T318" s="66"/>
      <c r="U318" s="66"/>
      <c r="V318" s="65"/>
      <c r="W318" s="90">
        <v>902.99</v>
      </c>
      <c r="X318" s="90">
        <v>11.736</v>
      </c>
      <c r="Y318" s="90">
        <v>31.73</v>
      </c>
      <c r="Z318" s="90">
        <v>0.426</v>
      </c>
      <c r="AA318" s="90">
        <v>24.9</v>
      </c>
      <c r="AB318" s="90">
        <v>0.141</v>
      </c>
      <c r="AC318" s="90">
        <v>2027.486</v>
      </c>
      <c r="AD318" s="90">
        <v>29.876</v>
      </c>
      <c r="AE318" s="90">
        <v>7.853</v>
      </c>
      <c r="AF318" s="90">
        <v>0.052</v>
      </c>
      <c r="AG318" s="91">
        <v>1906.889</v>
      </c>
      <c r="AH318" s="91">
        <v>29.703</v>
      </c>
      <c r="AI318" s="91">
        <v>101.501</v>
      </c>
      <c r="AJ318" s="91">
        <v>10.982</v>
      </c>
      <c r="AK318" s="91">
        <v>1779.781</v>
      </c>
      <c r="AL318" s="91">
        <v>31.685</v>
      </c>
      <c r="AM318" s="91">
        <v>915.164</v>
      </c>
      <c r="AN318" s="91">
        <v>110.398</v>
      </c>
      <c r="AO318" s="91">
        <v>1.641</v>
      </c>
      <c r="AP318" s="91">
        <v>0.183</v>
      </c>
      <c r="AQ318" s="91">
        <v>2.428</v>
      </c>
      <c r="AR318" s="53">
        <f>G318/'Table seawater composition'!C$7</f>
        <v>0</v>
      </c>
      <c r="AS318" s="53">
        <f>H318/'Table seawater composition'!C$6</f>
        <v>0</v>
      </c>
      <c r="AT318" s="53">
        <f>I318*1000/'Table seawater composition'!$C$4</f>
        <v>0.0008144465397</v>
      </c>
      <c r="AU318" s="53">
        <f>J318/'Table seawater composition'!C$10</f>
        <v>18.47858679</v>
      </c>
      <c r="AV318" s="53">
        <f>K318*1000/'Table seawater composition'!$C$3</f>
        <v>1.129391263</v>
      </c>
      <c r="AW318" s="53">
        <f>L318/'Table seawater composition'!C$8</f>
        <v>0</v>
      </c>
      <c r="AX318" s="53">
        <f>M318/'Table seawater composition'!$C$5</f>
        <v>1.651563888</v>
      </c>
      <c r="AY318" s="53">
        <f>N318/('Table seawater composition'!C$9*1000)</f>
        <v>0</v>
      </c>
      <c r="AZ318" s="48"/>
      <c r="BA318" s="48"/>
      <c r="BB318" s="48"/>
      <c r="BC318" s="48"/>
      <c r="BD318" s="48"/>
      <c r="BE318" s="48"/>
      <c r="BF318" s="48"/>
      <c r="BG318" s="48"/>
    </row>
    <row r="319" ht="15.75" customHeight="1">
      <c r="A319" s="65" t="s">
        <v>301</v>
      </c>
      <c r="B319" s="65" t="s">
        <v>185</v>
      </c>
      <c r="C319" s="89">
        <v>11.6</v>
      </c>
      <c r="D319" s="81" t="s">
        <v>297</v>
      </c>
      <c r="E319" s="66">
        <v>900.0</v>
      </c>
      <c r="F319" s="65" t="s">
        <v>65</v>
      </c>
      <c r="G319" s="68"/>
      <c r="H319" s="68"/>
      <c r="I319" s="68">
        <v>4.59858827</v>
      </c>
      <c r="J319" s="68">
        <v>3.45346654</v>
      </c>
      <c r="K319" s="68">
        <v>9.31253429</v>
      </c>
      <c r="L319" s="68"/>
      <c r="M319" s="69">
        <v>18.9250381</v>
      </c>
      <c r="N319" s="85"/>
      <c r="O319" s="85"/>
      <c r="P319" s="66"/>
      <c r="Q319" s="66"/>
      <c r="R319" s="66"/>
      <c r="S319" s="66"/>
      <c r="T319" s="66"/>
      <c r="U319" s="66"/>
      <c r="V319" s="65"/>
      <c r="W319" s="90">
        <v>902.99</v>
      </c>
      <c r="X319" s="90">
        <v>11.736</v>
      </c>
      <c r="Y319" s="90">
        <v>31.73</v>
      </c>
      <c r="Z319" s="90">
        <v>0.426</v>
      </c>
      <c r="AA319" s="90">
        <v>24.9</v>
      </c>
      <c r="AB319" s="90">
        <v>0.141</v>
      </c>
      <c r="AC319" s="90">
        <v>2027.486</v>
      </c>
      <c r="AD319" s="90">
        <v>29.876</v>
      </c>
      <c r="AE319" s="90">
        <v>7.853</v>
      </c>
      <c r="AF319" s="90">
        <v>0.052</v>
      </c>
      <c r="AG319" s="91">
        <v>1906.889</v>
      </c>
      <c r="AH319" s="91">
        <v>29.703</v>
      </c>
      <c r="AI319" s="91">
        <v>101.501</v>
      </c>
      <c r="AJ319" s="91">
        <v>10.982</v>
      </c>
      <c r="AK319" s="91">
        <v>1779.781</v>
      </c>
      <c r="AL319" s="91">
        <v>31.685</v>
      </c>
      <c r="AM319" s="91">
        <v>915.164</v>
      </c>
      <c r="AN319" s="91">
        <v>110.398</v>
      </c>
      <c r="AO319" s="91">
        <v>1.641</v>
      </c>
      <c r="AP319" s="91">
        <v>0.183</v>
      </c>
      <c r="AQ319" s="91">
        <v>2.428</v>
      </c>
      <c r="AR319" s="53">
        <f>G319/'Table seawater composition'!C$7</f>
        <v>0</v>
      </c>
      <c r="AS319" s="53">
        <f>H319/'Table seawater composition'!C$6</f>
        <v>0</v>
      </c>
      <c r="AT319" s="53">
        <f>I319*1000/'Table seawater composition'!$C$4</f>
        <v>0.0008961575243</v>
      </c>
      <c r="AU319" s="53">
        <f>J319/'Table seawater composition'!C$10</f>
        <v>6.567981734</v>
      </c>
      <c r="AV319" s="53">
        <f>K319*1000/'Table seawater composition'!$C$3</f>
        <v>1.074603676</v>
      </c>
      <c r="AW319" s="53">
        <f>L319/'Table seawater composition'!C$8</f>
        <v>0</v>
      </c>
      <c r="AX319" s="53">
        <f>M319/'Table seawater composition'!$C$5</f>
        <v>1.783120562</v>
      </c>
      <c r="AY319" s="53">
        <f>N319/('Table seawater composition'!C$9*1000)</f>
        <v>0</v>
      </c>
      <c r="AZ319" s="48"/>
      <c r="BA319" s="48"/>
      <c r="BB319" s="48"/>
      <c r="BC319" s="48"/>
      <c r="BD319" s="48"/>
      <c r="BE319" s="48"/>
      <c r="BF319" s="48"/>
      <c r="BG319" s="48"/>
    </row>
    <row r="320" ht="15.75" customHeight="1">
      <c r="A320" s="65" t="s">
        <v>301</v>
      </c>
      <c r="B320" s="65" t="s">
        <v>183</v>
      </c>
      <c r="C320" s="89">
        <v>13.9</v>
      </c>
      <c r="D320" s="81" t="s">
        <v>297</v>
      </c>
      <c r="E320" s="66">
        <v>900.0</v>
      </c>
      <c r="F320" s="65" t="s">
        <v>65</v>
      </c>
      <c r="G320" s="68"/>
      <c r="H320" s="68"/>
      <c r="I320" s="68">
        <v>4.36993081</v>
      </c>
      <c r="J320" s="68">
        <v>3.28789841</v>
      </c>
      <c r="K320" s="68">
        <v>9.35811574</v>
      </c>
      <c r="L320" s="68"/>
      <c r="M320" s="69">
        <v>15.7220537</v>
      </c>
      <c r="N320" s="85"/>
      <c r="O320" s="85"/>
      <c r="P320" s="78">
        <v>23.79</v>
      </c>
      <c r="Q320" s="66"/>
      <c r="R320" s="78">
        <v>8.5</v>
      </c>
      <c r="S320" s="78">
        <v>0.07</v>
      </c>
      <c r="T320" s="78">
        <v>0.65</v>
      </c>
      <c r="U320" s="78">
        <v>0.12</v>
      </c>
      <c r="V320" s="65"/>
      <c r="W320" s="90">
        <v>902.99</v>
      </c>
      <c r="X320" s="90">
        <v>11.736</v>
      </c>
      <c r="Y320" s="90">
        <v>31.73</v>
      </c>
      <c r="Z320" s="90">
        <v>0.426</v>
      </c>
      <c r="AA320" s="90">
        <v>24.9</v>
      </c>
      <c r="AB320" s="90">
        <v>0.141</v>
      </c>
      <c r="AC320" s="90">
        <v>2027.486</v>
      </c>
      <c r="AD320" s="90">
        <v>29.876</v>
      </c>
      <c r="AE320" s="90">
        <v>7.853</v>
      </c>
      <c r="AF320" s="90">
        <v>0.052</v>
      </c>
      <c r="AG320" s="91">
        <v>1906.889</v>
      </c>
      <c r="AH320" s="91">
        <v>29.703</v>
      </c>
      <c r="AI320" s="91">
        <v>101.501</v>
      </c>
      <c r="AJ320" s="91">
        <v>10.982</v>
      </c>
      <c r="AK320" s="91">
        <v>1779.781</v>
      </c>
      <c r="AL320" s="91">
        <v>31.685</v>
      </c>
      <c r="AM320" s="91">
        <v>915.164</v>
      </c>
      <c r="AN320" s="91">
        <v>110.398</v>
      </c>
      <c r="AO320" s="91">
        <v>1.641</v>
      </c>
      <c r="AP320" s="91">
        <v>0.183</v>
      </c>
      <c r="AQ320" s="91">
        <v>2.428</v>
      </c>
      <c r="AR320" s="53">
        <f>G320/'Table seawater composition'!C$7</f>
        <v>0</v>
      </c>
      <c r="AS320" s="53">
        <f>H320/'Table seawater composition'!C$6</f>
        <v>0</v>
      </c>
      <c r="AT320" s="53">
        <f>I320*1000/'Table seawater composition'!$C$4</f>
        <v>0.0008515975222</v>
      </c>
      <c r="AU320" s="53">
        <f>J320/'Table seawater composition'!C$10</f>
        <v>6.25309568</v>
      </c>
      <c r="AV320" s="53">
        <f>K320*1000/'Table seawater composition'!$C$3</f>
        <v>1.079863468</v>
      </c>
      <c r="AW320" s="53">
        <f>L320/'Table seawater composition'!C$8</f>
        <v>0</v>
      </c>
      <c r="AX320" s="53">
        <f>M320/'Table seawater composition'!$C$5</f>
        <v>1.481334784</v>
      </c>
      <c r="AY320" s="53">
        <f>N320/('Table seawater composition'!C$9*1000)</f>
        <v>0</v>
      </c>
      <c r="AZ320" s="48"/>
      <c r="BA320" s="48"/>
      <c r="BB320" s="48"/>
      <c r="BC320" s="48"/>
      <c r="BD320" s="48"/>
      <c r="BE320" s="48"/>
      <c r="BF320" s="48"/>
      <c r="BG320" s="48"/>
    </row>
    <row r="321" ht="15.75" customHeight="1">
      <c r="A321" s="65" t="s">
        <v>301</v>
      </c>
      <c r="B321" s="65" t="s">
        <v>220</v>
      </c>
      <c r="C321" s="89">
        <v>8.7</v>
      </c>
      <c r="D321" s="81" t="s">
        <v>297</v>
      </c>
      <c r="E321" s="66">
        <v>900.0</v>
      </c>
      <c r="F321" s="65" t="s">
        <v>65</v>
      </c>
      <c r="G321" s="68"/>
      <c r="H321" s="68"/>
      <c r="I321" s="68">
        <v>4.32878435</v>
      </c>
      <c r="J321" s="68">
        <v>1.67079511</v>
      </c>
      <c r="K321" s="68">
        <v>9.12837496</v>
      </c>
      <c r="L321" s="68"/>
      <c r="M321" s="69">
        <v>16.8157356</v>
      </c>
      <c r="N321" s="85"/>
      <c r="O321" s="85"/>
      <c r="P321" s="65"/>
      <c r="Q321" s="65"/>
      <c r="R321" s="65"/>
      <c r="S321" s="65"/>
      <c r="T321" s="65"/>
      <c r="U321" s="65"/>
      <c r="V321" s="65"/>
      <c r="W321" s="90">
        <v>902.99</v>
      </c>
      <c r="X321" s="90">
        <v>11.736</v>
      </c>
      <c r="Y321" s="90">
        <v>31.73</v>
      </c>
      <c r="Z321" s="90">
        <v>0.426</v>
      </c>
      <c r="AA321" s="90">
        <v>24.9</v>
      </c>
      <c r="AB321" s="90">
        <v>0.141</v>
      </c>
      <c r="AC321" s="90">
        <v>2027.486</v>
      </c>
      <c r="AD321" s="90">
        <v>29.876</v>
      </c>
      <c r="AE321" s="90">
        <v>7.853</v>
      </c>
      <c r="AF321" s="90">
        <v>0.052</v>
      </c>
      <c r="AG321" s="91">
        <v>1906.889</v>
      </c>
      <c r="AH321" s="91">
        <v>29.703</v>
      </c>
      <c r="AI321" s="91">
        <v>101.501</v>
      </c>
      <c r="AJ321" s="91">
        <v>10.982</v>
      </c>
      <c r="AK321" s="91">
        <v>1779.781</v>
      </c>
      <c r="AL321" s="91">
        <v>31.685</v>
      </c>
      <c r="AM321" s="91">
        <v>915.164</v>
      </c>
      <c r="AN321" s="91">
        <v>110.398</v>
      </c>
      <c r="AO321" s="91">
        <v>1.641</v>
      </c>
      <c r="AP321" s="91">
        <v>0.183</v>
      </c>
      <c r="AQ321" s="91">
        <v>2.428</v>
      </c>
      <c r="AR321" s="53">
        <f>G321/'Table seawater composition'!C$7</f>
        <v>0</v>
      </c>
      <c r="AS321" s="53">
        <f>H321/'Table seawater composition'!C$6</f>
        <v>0</v>
      </c>
      <c r="AT321" s="53">
        <f>I321*1000/'Table seawater composition'!$C$4</f>
        <v>0.0008435790375</v>
      </c>
      <c r="AU321" s="53">
        <f>J321/'Table seawater composition'!C$10</f>
        <v>3.177604774</v>
      </c>
      <c r="AV321" s="53">
        <f>K321*1000/'Table seawater composition'!$C$3</f>
        <v>1.053352931</v>
      </c>
      <c r="AW321" s="53">
        <f>L321/'Table seawater composition'!C$8</f>
        <v>0</v>
      </c>
      <c r="AX321" s="53">
        <f>M321/'Table seawater composition'!$C$5</f>
        <v>1.584381694</v>
      </c>
      <c r="AY321" s="53">
        <f>N321/('Table seawater composition'!C$9*1000)</f>
        <v>0</v>
      </c>
      <c r="AZ321" s="48"/>
      <c r="BA321" s="48"/>
      <c r="BB321" s="48"/>
      <c r="BC321" s="48"/>
      <c r="BD321" s="48"/>
      <c r="BE321" s="48"/>
      <c r="BF321" s="48"/>
      <c r="BG321" s="48"/>
    </row>
    <row r="322" ht="15.75" customHeight="1">
      <c r="A322" s="65" t="s">
        <v>301</v>
      </c>
      <c r="B322" s="65" t="s">
        <v>221</v>
      </c>
      <c r="C322" s="89">
        <v>11.0</v>
      </c>
      <c r="D322" s="81" t="s">
        <v>297</v>
      </c>
      <c r="E322" s="66">
        <v>900.0</v>
      </c>
      <c r="F322" s="65" t="s">
        <v>65</v>
      </c>
      <c r="G322" s="68"/>
      <c r="H322" s="68"/>
      <c r="I322" s="68">
        <v>3.9177377</v>
      </c>
      <c r="J322" s="68">
        <v>3.28817888</v>
      </c>
      <c r="K322" s="68">
        <v>9.20262807</v>
      </c>
      <c r="L322" s="68"/>
      <c r="M322" s="69">
        <v>17.7394024</v>
      </c>
      <c r="N322" s="85"/>
      <c r="O322" s="85"/>
      <c r="P322" s="65"/>
      <c r="Q322" s="65"/>
      <c r="R322" s="65"/>
      <c r="S322" s="65"/>
      <c r="T322" s="65"/>
      <c r="U322" s="65"/>
      <c r="V322" s="65"/>
      <c r="W322" s="90">
        <v>902.99</v>
      </c>
      <c r="X322" s="90">
        <v>11.736</v>
      </c>
      <c r="Y322" s="90">
        <v>31.73</v>
      </c>
      <c r="Z322" s="90">
        <v>0.426</v>
      </c>
      <c r="AA322" s="90">
        <v>24.9</v>
      </c>
      <c r="AB322" s="90">
        <v>0.141</v>
      </c>
      <c r="AC322" s="90">
        <v>2027.486</v>
      </c>
      <c r="AD322" s="90">
        <v>29.876</v>
      </c>
      <c r="AE322" s="90">
        <v>7.853</v>
      </c>
      <c r="AF322" s="90">
        <v>0.052</v>
      </c>
      <c r="AG322" s="91">
        <v>1906.889</v>
      </c>
      <c r="AH322" s="91">
        <v>29.703</v>
      </c>
      <c r="AI322" s="91">
        <v>101.501</v>
      </c>
      <c r="AJ322" s="91">
        <v>10.982</v>
      </c>
      <c r="AK322" s="91">
        <v>1779.781</v>
      </c>
      <c r="AL322" s="91">
        <v>31.685</v>
      </c>
      <c r="AM322" s="91">
        <v>915.164</v>
      </c>
      <c r="AN322" s="91">
        <v>110.398</v>
      </c>
      <c r="AO322" s="91">
        <v>1.641</v>
      </c>
      <c r="AP322" s="91">
        <v>0.183</v>
      </c>
      <c r="AQ322" s="91">
        <v>2.428</v>
      </c>
      <c r="AR322" s="53">
        <f>G322/'Table seawater composition'!C$7</f>
        <v>0</v>
      </c>
      <c r="AS322" s="53">
        <f>H322/'Table seawater composition'!C$6</f>
        <v>0</v>
      </c>
      <c r="AT322" s="53">
        <f>I322*1000/'Table seawater composition'!$C$4</f>
        <v>0.0007634756391</v>
      </c>
      <c r="AU322" s="53">
        <f>J322/'Table seawater composition'!C$10</f>
        <v>6.253629092</v>
      </c>
      <c r="AV322" s="53">
        <f>K322*1000/'Table seawater composition'!$C$3</f>
        <v>1.061921239</v>
      </c>
      <c r="AW322" s="53">
        <f>L322/'Table seawater composition'!C$8</f>
        <v>0</v>
      </c>
      <c r="AX322" s="53">
        <f>M322/'Table seawater composition'!$C$5</f>
        <v>1.671409749</v>
      </c>
      <c r="AY322" s="53">
        <f>N322/('Table seawater composition'!C$9*1000)</f>
        <v>0</v>
      </c>
      <c r="AZ322" s="48"/>
      <c r="BA322" s="48"/>
      <c r="BB322" s="48"/>
      <c r="BC322" s="48"/>
      <c r="BD322" s="48"/>
      <c r="BE322" s="48"/>
      <c r="BF322" s="48"/>
      <c r="BG322" s="48"/>
    </row>
    <row r="323" ht="15.75" customHeight="1">
      <c r="A323" s="65" t="s">
        <v>301</v>
      </c>
      <c r="B323" s="65" t="s">
        <v>222</v>
      </c>
      <c r="C323" s="89">
        <v>12.9</v>
      </c>
      <c r="D323" s="81" t="s">
        <v>297</v>
      </c>
      <c r="E323" s="66">
        <v>900.0</v>
      </c>
      <c r="F323" s="65" t="s">
        <v>65</v>
      </c>
      <c r="G323" s="68"/>
      <c r="H323" s="68"/>
      <c r="I323" s="68">
        <v>4.42764453</v>
      </c>
      <c r="J323" s="68">
        <v>2.35282053</v>
      </c>
      <c r="K323" s="68">
        <v>9.44288668</v>
      </c>
      <c r="L323" s="68"/>
      <c r="M323" s="69">
        <v>19.1122189</v>
      </c>
      <c r="N323" s="85"/>
      <c r="O323" s="85"/>
      <c r="P323" s="65"/>
      <c r="Q323" s="65"/>
      <c r="R323" s="65"/>
      <c r="S323" s="65"/>
      <c r="T323" s="65"/>
      <c r="U323" s="65"/>
      <c r="V323" s="65"/>
      <c r="W323" s="90">
        <v>902.99</v>
      </c>
      <c r="X323" s="90">
        <v>11.736</v>
      </c>
      <c r="Y323" s="90">
        <v>31.73</v>
      </c>
      <c r="Z323" s="90">
        <v>0.426</v>
      </c>
      <c r="AA323" s="90">
        <v>24.9</v>
      </c>
      <c r="AB323" s="90">
        <v>0.141</v>
      </c>
      <c r="AC323" s="90">
        <v>2027.486</v>
      </c>
      <c r="AD323" s="90">
        <v>29.876</v>
      </c>
      <c r="AE323" s="90">
        <v>7.853</v>
      </c>
      <c r="AF323" s="90">
        <v>0.052</v>
      </c>
      <c r="AG323" s="91">
        <v>1906.889</v>
      </c>
      <c r="AH323" s="91">
        <v>29.703</v>
      </c>
      <c r="AI323" s="91">
        <v>101.501</v>
      </c>
      <c r="AJ323" s="91">
        <v>10.982</v>
      </c>
      <c r="AK323" s="91">
        <v>1779.781</v>
      </c>
      <c r="AL323" s="91">
        <v>31.685</v>
      </c>
      <c r="AM323" s="91">
        <v>915.164</v>
      </c>
      <c r="AN323" s="91">
        <v>110.398</v>
      </c>
      <c r="AO323" s="91">
        <v>1.641</v>
      </c>
      <c r="AP323" s="91">
        <v>0.183</v>
      </c>
      <c r="AQ323" s="91">
        <v>2.428</v>
      </c>
      <c r="AR323" s="53">
        <f>G323/'Table seawater composition'!C$7</f>
        <v>0</v>
      </c>
      <c r="AS323" s="53">
        <f>H323/'Table seawater composition'!C$6</f>
        <v>0</v>
      </c>
      <c r="AT323" s="53">
        <f>I323*1000/'Table seawater composition'!$C$4</f>
        <v>0.0008628445792</v>
      </c>
      <c r="AU323" s="53">
        <f>J323/'Table seawater composition'!C$10</f>
        <v>4.474716082</v>
      </c>
      <c r="AV323" s="53">
        <f>K323*1000/'Table seawater composition'!$C$3</f>
        <v>1.089645463</v>
      </c>
      <c r="AW323" s="53">
        <f>L323/'Table seawater composition'!C$8</f>
        <v>0</v>
      </c>
      <c r="AX323" s="53">
        <f>M323/'Table seawater composition'!$C$5</f>
        <v>1.800756772</v>
      </c>
      <c r="AY323" s="53">
        <f>N323/('Table seawater composition'!C$9*1000)</f>
        <v>0</v>
      </c>
      <c r="AZ323" s="48"/>
      <c r="BA323" s="48"/>
      <c r="BB323" s="48"/>
      <c r="BC323" s="48"/>
      <c r="BD323" s="48"/>
      <c r="BE323" s="48"/>
      <c r="BF323" s="48"/>
      <c r="BG323" s="48"/>
    </row>
    <row r="324" ht="15.75" customHeight="1">
      <c r="A324" s="65" t="s">
        <v>301</v>
      </c>
      <c r="B324" s="65" t="s">
        <v>223</v>
      </c>
      <c r="C324" s="89">
        <v>9.3</v>
      </c>
      <c r="D324" s="81" t="s">
        <v>297</v>
      </c>
      <c r="E324" s="66">
        <v>900.0</v>
      </c>
      <c r="F324" s="65" t="s">
        <v>65</v>
      </c>
      <c r="G324" s="68"/>
      <c r="H324" s="68"/>
      <c r="I324" s="68">
        <v>4.22813643</v>
      </c>
      <c r="J324" s="68">
        <v>2.99159792</v>
      </c>
      <c r="K324" s="68">
        <v>10.0422257</v>
      </c>
      <c r="L324" s="68"/>
      <c r="M324" s="69">
        <v>15.412203</v>
      </c>
      <c r="N324" s="85"/>
      <c r="O324" s="85"/>
      <c r="P324" s="65"/>
      <c r="Q324" s="65"/>
      <c r="R324" s="65"/>
      <c r="S324" s="65"/>
      <c r="T324" s="65"/>
      <c r="U324" s="65"/>
      <c r="V324" s="65"/>
      <c r="W324" s="90">
        <v>902.99</v>
      </c>
      <c r="X324" s="90">
        <v>11.736</v>
      </c>
      <c r="Y324" s="90">
        <v>31.73</v>
      </c>
      <c r="Z324" s="90">
        <v>0.426</v>
      </c>
      <c r="AA324" s="90">
        <v>24.9</v>
      </c>
      <c r="AB324" s="90">
        <v>0.141</v>
      </c>
      <c r="AC324" s="90">
        <v>2027.486</v>
      </c>
      <c r="AD324" s="90">
        <v>29.876</v>
      </c>
      <c r="AE324" s="90">
        <v>7.853</v>
      </c>
      <c r="AF324" s="90">
        <v>0.052</v>
      </c>
      <c r="AG324" s="91">
        <v>1906.889</v>
      </c>
      <c r="AH324" s="91">
        <v>29.703</v>
      </c>
      <c r="AI324" s="91">
        <v>101.501</v>
      </c>
      <c r="AJ324" s="91">
        <v>10.982</v>
      </c>
      <c r="AK324" s="91">
        <v>1779.781</v>
      </c>
      <c r="AL324" s="91">
        <v>31.685</v>
      </c>
      <c r="AM324" s="91">
        <v>915.164</v>
      </c>
      <c r="AN324" s="91">
        <v>110.398</v>
      </c>
      <c r="AO324" s="91">
        <v>1.641</v>
      </c>
      <c r="AP324" s="91">
        <v>0.183</v>
      </c>
      <c r="AQ324" s="91">
        <v>2.428</v>
      </c>
      <c r="AR324" s="53">
        <f>G324/'Table seawater composition'!C$7</f>
        <v>0</v>
      </c>
      <c r="AS324" s="53">
        <f>H324/'Table seawater composition'!C$6</f>
        <v>0</v>
      </c>
      <c r="AT324" s="53">
        <f>I324*1000/'Table seawater composition'!$C$4</f>
        <v>0.0008239651069</v>
      </c>
      <c r="AU324" s="53">
        <f>J324/'Table seawater composition'!C$10</f>
        <v>5.689576044</v>
      </c>
      <c r="AV324" s="53">
        <f>K324*1000/'Table seawater composition'!$C$3</f>
        <v>1.158805145</v>
      </c>
      <c r="AW324" s="53">
        <f>L324/'Table seawater composition'!C$8</f>
        <v>0</v>
      </c>
      <c r="AX324" s="53">
        <f>M324/'Table seawater composition'!$C$5</f>
        <v>1.452140595</v>
      </c>
      <c r="AY324" s="53">
        <f>N324/('Table seawater composition'!C$9*1000)</f>
        <v>0</v>
      </c>
      <c r="AZ324" s="48"/>
      <c r="BA324" s="48"/>
      <c r="BB324" s="48"/>
      <c r="BC324" s="48"/>
      <c r="BD324" s="48"/>
      <c r="BE324" s="48"/>
      <c r="BF324" s="48"/>
      <c r="BG324" s="48"/>
    </row>
    <row r="325" ht="15.75" customHeight="1">
      <c r="A325" s="65" t="s">
        <v>301</v>
      </c>
      <c r="B325" s="65" t="s">
        <v>224</v>
      </c>
      <c r="C325" s="67" t="s">
        <v>191</v>
      </c>
      <c r="D325" s="81" t="s">
        <v>297</v>
      </c>
      <c r="E325" s="66">
        <v>900.0</v>
      </c>
      <c r="F325" s="65" t="s">
        <v>65</v>
      </c>
      <c r="G325" s="68"/>
      <c r="H325" s="68"/>
      <c r="I325" s="68">
        <v>4.61151469</v>
      </c>
      <c r="J325" s="68">
        <v>5.38075635</v>
      </c>
      <c r="K325" s="68">
        <v>9.10462394</v>
      </c>
      <c r="L325" s="68"/>
      <c r="M325" s="69">
        <v>16.5225828</v>
      </c>
      <c r="N325" s="85"/>
      <c r="O325" s="85"/>
      <c r="P325" s="65"/>
      <c r="Q325" s="65"/>
      <c r="R325" s="65"/>
      <c r="S325" s="65"/>
      <c r="T325" s="65"/>
      <c r="U325" s="65"/>
      <c r="V325" s="65"/>
      <c r="W325" s="90">
        <v>902.99</v>
      </c>
      <c r="X325" s="90">
        <v>11.736</v>
      </c>
      <c r="Y325" s="90">
        <v>31.73</v>
      </c>
      <c r="Z325" s="90">
        <v>0.426</v>
      </c>
      <c r="AA325" s="90">
        <v>24.9</v>
      </c>
      <c r="AB325" s="90">
        <v>0.141</v>
      </c>
      <c r="AC325" s="90">
        <v>2027.486</v>
      </c>
      <c r="AD325" s="90">
        <v>29.876</v>
      </c>
      <c r="AE325" s="90">
        <v>7.853</v>
      </c>
      <c r="AF325" s="90">
        <v>0.052</v>
      </c>
      <c r="AG325" s="91">
        <v>1906.889</v>
      </c>
      <c r="AH325" s="91">
        <v>29.703</v>
      </c>
      <c r="AI325" s="91">
        <v>101.501</v>
      </c>
      <c r="AJ325" s="91">
        <v>10.982</v>
      </c>
      <c r="AK325" s="91">
        <v>1779.781</v>
      </c>
      <c r="AL325" s="91">
        <v>31.685</v>
      </c>
      <c r="AM325" s="91">
        <v>915.164</v>
      </c>
      <c r="AN325" s="91">
        <v>110.398</v>
      </c>
      <c r="AO325" s="91">
        <v>1.641</v>
      </c>
      <c r="AP325" s="91">
        <v>0.183</v>
      </c>
      <c r="AQ325" s="91">
        <v>2.428</v>
      </c>
      <c r="AR325" s="53">
        <f>G325/'Table seawater composition'!C$7</f>
        <v>0</v>
      </c>
      <c r="AS325" s="53">
        <f>H325/'Table seawater composition'!C$6</f>
        <v>0</v>
      </c>
      <c r="AT325" s="53">
        <f>I325*1000/'Table seawater composition'!$C$4</f>
        <v>0.0008986765819</v>
      </c>
      <c r="AU325" s="53">
        <f>J325/'Table seawater composition'!C$10</f>
        <v>10.23340143</v>
      </c>
      <c r="AV325" s="53">
        <f>K325*1000/'Table seawater composition'!$C$3</f>
        <v>1.050612223</v>
      </c>
      <c r="AW325" s="53">
        <f>L325/'Table seawater composition'!C$8</f>
        <v>0</v>
      </c>
      <c r="AX325" s="53">
        <f>M325/'Table seawater composition'!$C$5</f>
        <v>1.556760783</v>
      </c>
      <c r="AY325" s="53">
        <f>N325/('Table seawater composition'!C$9*1000)</f>
        <v>0</v>
      </c>
      <c r="AZ325" s="48"/>
      <c r="BA325" s="48"/>
      <c r="BB325" s="48"/>
      <c r="BC325" s="48"/>
      <c r="BD325" s="48"/>
      <c r="BE325" s="48"/>
      <c r="BF325" s="48"/>
      <c r="BG325" s="48"/>
    </row>
    <row r="326" ht="15.75" customHeight="1">
      <c r="A326" s="65" t="s">
        <v>301</v>
      </c>
      <c r="B326" s="65" t="s">
        <v>225</v>
      </c>
      <c r="C326" s="89">
        <v>10.9</v>
      </c>
      <c r="D326" s="81" t="s">
        <v>297</v>
      </c>
      <c r="E326" s="66">
        <v>900.0</v>
      </c>
      <c r="F326" s="65" t="s">
        <v>65</v>
      </c>
      <c r="G326" s="68"/>
      <c r="H326" s="68"/>
      <c r="I326" s="68">
        <v>4.55495938</v>
      </c>
      <c r="J326" s="68">
        <v>3.92709923</v>
      </c>
      <c r="K326" s="68">
        <v>9.72679883</v>
      </c>
      <c r="L326" s="68"/>
      <c r="M326" s="69">
        <v>16.5560104</v>
      </c>
      <c r="N326" s="85"/>
      <c r="O326" s="85"/>
      <c r="P326" s="65"/>
      <c r="Q326" s="65"/>
      <c r="R326" s="65"/>
      <c r="S326" s="65"/>
      <c r="T326" s="65"/>
      <c r="U326" s="65"/>
      <c r="V326" s="65"/>
      <c r="W326" s="90">
        <v>902.99</v>
      </c>
      <c r="X326" s="90">
        <v>11.736</v>
      </c>
      <c r="Y326" s="90">
        <v>31.73</v>
      </c>
      <c r="Z326" s="90">
        <v>0.426</v>
      </c>
      <c r="AA326" s="90">
        <v>24.9</v>
      </c>
      <c r="AB326" s="90">
        <v>0.141</v>
      </c>
      <c r="AC326" s="90">
        <v>2027.486</v>
      </c>
      <c r="AD326" s="90">
        <v>29.876</v>
      </c>
      <c r="AE326" s="90">
        <v>7.853</v>
      </c>
      <c r="AF326" s="90">
        <v>0.052</v>
      </c>
      <c r="AG326" s="91">
        <v>1906.889</v>
      </c>
      <c r="AH326" s="91">
        <v>29.703</v>
      </c>
      <c r="AI326" s="91">
        <v>101.501</v>
      </c>
      <c r="AJ326" s="91">
        <v>10.982</v>
      </c>
      <c r="AK326" s="91">
        <v>1779.781</v>
      </c>
      <c r="AL326" s="91">
        <v>31.685</v>
      </c>
      <c r="AM326" s="91">
        <v>915.164</v>
      </c>
      <c r="AN326" s="91">
        <v>110.398</v>
      </c>
      <c r="AO326" s="91">
        <v>1.641</v>
      </c>
      <c r="AP326" s="91">
        <v>0.183</v>
      </c>
      <c r="AQ326" s="91">
        <v>2.428</v>
      </c>
      <c r="AR326" s="53">
        <f>G326/'Table seawater composition'!C$7</f>
        <v>0</v>
      </c>
      <c r="AS326" s="53">
        <f>H326/'Table seawater composition'!C$6</f>
        <v>0</v>
      </c>
      <c r="AT326" s="53">
        <f>I326*1000/'Table seawater composition'!$C$4</f>
        <v>0.000887655272</v>
      </c>
      <c r="AU326" s="53">
        <f>J326/'Table seawater composition'!C$10</f>
        <v>7.468760943</v>
      </c>
      <c r="AV326" s="53">
        <f>K326*1000/'Table seawater composition'!$C$3</f>
        <v>1.122407011</v>
      </c>
      <c r="AW326" s="53">
        <f>L326/'Table seawater composition'!C$8</f>
        <v>0</v>
      </c>
      <c r="AX326" s="53">
        <f>M326/'Table seawater composition'!$C$5</f>
        <v>1.559910338</v>
      </c>
      <c r="AY326" s="53">
        <f>N326/('Table seawater composition'!C$9*1000)</f>
        <v>0</v>
      </c>
      <c r="AZ326" s="48"/>
      <c r="BA326" s="48"/>
      <c r="BB326" s="48"/>
      <c r="BC326" s="48"/>
      <c r="BD326" s="48"/>
      <c r="BE326" s="48"/>
      <c r="BF326" s="48"/>
      <c r="BG326" s="48"/>
    </row>
    <row r="327" ht="15.75" customHeight="1">
      <c r="A327" s="71" t="s">
        <v>301</v>
      </c>
      <c r="B327" s="71" t="s">
        <v>226</v>
      </c>
      <c r="C327" s="92">
        <v>5.6</v>
      </c>
      <c r="D327" s="81" t="s">
        <v>297</v>
      </c>
      <c r="E327" s="72">
        <v>2850.0</v>
      </c>
      <c r="F327" s="71" t="s">
        <v>96</v>
      </c>
      <c r="G327" s="74">
        <v>7.98032661</v>
      </c>
      <c r="H327" s="74">
        <v>601.549513</v>
      </c>
      <c r="I327" s="74">
        <v>3.50776261</v>
      </c>
      <c r="J327" s="74">
        <v>7.6836835</v>
      </c>
      <c r="K327" s="74"/>
      <c r="L327" s="74">
        <v>0.09946235</v>
      </c>
      <c r="M327" s="75">
        <v>12.8177727</v>
      </c>
      <c r="N327" s="85"/>
      <c r="O327" s="85"/>
      <c r="P327" s="72"/>
      <c r="Q327" s="72"/>
      <c r="R327" s="72"/>
      <c r="S327" s="72"/>
      <c r="T327" s="72"/>
      <c r="U327" s="72"/>
      <c r="V327" s="72">
        <v>1131.50576</v>
      </c>
      <c r="W327" s="81">
        <v>2856.004</v>
      </c>
      <c r="X327" s="81">
        <v>53.733</v>
      </c>
      <c r="Y327" s="81">
        <v>31.494</v>
      </c>
      <c r="Z327" s="81">
        <v>0.633</v>
      </c>
      <c r="AA327" s="81">
        <v>25.15</v>
      </c>
      <c r="AB327" s="81">
        <v>0.058</v>
      </c>
      <c r="AC327" s="81">
        <v>2071.076</v>
      </c>
      <c r="AD327" s="81">
        <v>48.32</v>
      </c>
      <c r="AE327" s="81">
        <v>7.479</v>
      </c>
      <c r="AF327" s="81">
        <v>0.033</v>
      </c>
      <c r="AG327" s="93">
        <v>2070.025</v>
      </c>
      <c r="AH327" s="93">
        <v>40.33</v>
      </c>
      <c r="AI327" s="93">
        <v>47.233</v>
      </c>
      <c r="AJ327" s="93">
        <v>4.028</v>
      </c>
      <c r="AK327" s="93">
        <v>1956.654</v>
      </c>
      <c r="AL327" s="93">
        <v>39.585</v>
      </c>
      <c r="AM327" s="93">
        <v>2377.177</v>
      </c>
      <c r="AN327" s="93">
        <v>127.822</v>
      </c>
      <c r="AO327" s="93">
        <v>0.765</v>
      </c>
      <c r="AP327" s="93">
        <v>0.067</v>
      </c>
      <c r="AQ327" s="93">
        <v>1.133</v>
      </c>
      <c r="AR327" s="53">
        <f>G327/'Table seawater composition'!C$7</f>
        <v>0.003164399779</v>
      </c>
      <c r="AS327" s="53">
        <f>H327/'Table seawater composition'!C$6</f>
        <v>0.0148507536</v>
      </c>
      <c r="AT327" s="53">
        <f>I327*1000/'Table seawater composition'!$C$4</f>
        <v>0.0006835810627</v>
      </c>
      <c r="AU327" s="53">
        <f>J327/'Table seawater composition'!C$10</f>
        <v>14.61322769</v>
      </c>
      <c r="AV327" s="53">
        <f>K327*1000/'Table seawater composition'!$C$3</f>
        <v>0</v>
      </c>
      <c r="AW327" s="53">
        <f>L327/'Table seawater composition'!C$8</f>
        <v>1.647545701</v>
      </c>
      <c r="AX327" s="53">
        <f>M327/'Table seawater composition'!$C$5</f>
        <v>1.207692896</v>
      </c>
      <c r="AY327" s="53">
        <f>N327/('Table seawater composition'!C$9*1000)</f>
        <v>0</v>
      </c>
      <c r="AZ327" s="48"/>
      <c r="BA327" s="48"/>
      <c r="BB327" s="48"/>
      <c r="BC327" s="48"/>
      <c r="BD327" s="48"/>
      <c r="BE327" s="48"/>
      <c r="BF327" s="48"/>
      <c r="BG327" s="48"/>
    </row>
    <row r="328" ht="15.75" customHeight="1">
      <c r="A328" s="71" t="s">
        <v>301</v>
      </c>
      <c r="B328" s="71" t="s">
        <v>227</v>
      </c>
      <c r="C328" s="92">
        <v>5.7</v>
      </c>
      <c r="D328" s="81" t="s">
        <v>297</v>
      </c>
      <c r="E328" s="72">
        <v>2850.0</v>
      </c>
      <c r="F328" s="71" t="s">
        <v>96</v>
      </c>
      <c r="G328" s="74">
        <v>7.81227285</v>
      </c>
      <c r="H328" s="74">
        <v>613.31646</v>
      </c>
      <c r="I328" s="74">
        <v>3.75725083</v>
      </c>
      <c r="J328" s="74">
        <v>7.04521758</v>
      </c>
      <c r="K328" s="74"/>
      <c r="L328" s="74">
        <v>0.0360354</v>
      </c>
      <c r="M328" s="75">
        <v>15.8923816</v>
      </c>
      <c r="N328" s="85"/>
      <c r="O328" s="85"/>
      <c r="P328" s="72"/>
      <c r="Q328" s="72"/>
      <c r="R328" s="72"/>
      <c r="S328" s="72"/>
      <c r="T328" s="72"/>
      <c r="U328" s="72"/>
      <c r="V328" s="72">
        <v>1075.78249</v>
      </c>
      <c r="W328" s="81">
        <v>2856.004</v>
      </c>
      <c r="X328" s="81">
        <v>53.733</v>
      </c>
      <c r="Y328" s="81">
        <v>31.494</v>
      </c>
      <c r="Z328" s="81">
        <v>0.633</v>
      </c>
      <c r="AA328" s="81">
        <v>25.15</v>
      </c>
      <c r="AB328" s="81">
        <v>0.058</v>
      </c>
      <c r="AC328" s="81">
        <v>2071.076</v>
      </c>
      <c r="AD328" s="81">
        <v>48.32</v>
      </c>
      <c r="AE328" s="81">
        <v>7.479</v>
      </c>
      <c r="AF328" s="81">
        <v>0.033</v>
      </c>
      <c r="AG328" s="93">
        <v>2070.025</v>
      </c>
      <c r="AH328" s="93">
        <v>40.33</v>
      </c>
      <c r="AI328" s="93">
        <v>47.233</v>
      </c>
      <c r="AJ328" s="93">
        <v>4.028</v>
      </c>
      <c r="AK328" s="93">
        <v>1956.654</v>
      </c>
      <c r="AL328" s="93">
        <v>39.585</v>
      </c>
      <c r="AM328" s="93">
        <v>2377.177</v>
      </c>
      <c r="AN328" s="93">
        <v>127.822</v>
      </c>
      <c r="AO328" s="93">
        <v>0.765</v>
      </c>
      <c r="AP328" s="93">
        <v>0.067</v>
      </c>
      <c r="AQ328" s="93">
        <v>1.133</v>
      </c>
      <c r="AR328" s="53">
        <f>G328/'Table seawater composition'!C$7</f>
        <v>0.003097762246</v>
      </c>
      <c r="AS328" s="53">
        <f>H328/'Table seawater composition'!C$6</f>
        <v>0.01514125011</v>
      </c>
      <c r="AT328" s="53">
        <f>I328*1000/'Table seawater composition'!$C$4</f>
        <v>0.0007322004938</v>
      </c>
      <c r="AU328" s="53">
        <f>J328/'Table seawater composition'!C$10</f>
        <v>13.3989601</v>
      </c>
      <c r="AV328" s="53">
        <f>K328*1000/'Table seawater composition'!$C$3</f>
        <v>0</v>
      </c>
      <c r="AW328" s="53">
        <f>L328/'Table seawater composition'!C$8</f>
        <v>0.5969089645</v>
      </c>
      <c r="AX328" s="53">
        <f>M328/'Table seawater composition'!$C$5</f>
        <v>1.49738311</v>
      </c>
      <c r="AY328" s="53">
        <f>N328/('Table seawater composition'!C$9*1000)</f>
        <v>0</v>
      </c>
      <c r="AZ328" s="48"/>
      <c r="BA328" s="48"/>
      <c r="BB328" s="48"/>
      <c r="BC328" s="48"/>
      <c r="BD328" s="48"/>
      <c r="BE328" s="48"/>
      <c r="BF328" s="48"/>
      <c r="BG328" s="48"/>
    </row>
    <row r="329" ht="15.75" customHeight="1">
      <c r="A329" s="71" t="s">
        <v>301</v>
      </c>
      <c r="B329" s="71" t="s">
        <v>228</v>
      </c>
      <c r="C329" s="73" t="s">
        <v>191</v>
      </c>
      <c r="D329" s="81" t="s">
        <v>297</v>
      </c>
      <c r="E329" s="72">
        <v>2850.0</v>
      </c>
      <c r="F329" s="71" t="s">
        <v>96</v>
      </c>
      <c r="G329" s="74">
        <v>7.92880985</v>
      </c>
      <c r="H329" s="74">
        <v>606.551072</v>
      </c>
      <c r="I329" s="74">
        <v>3.52617951</v>
      </c>
      <c r="J329" s="74">
        <v>5.62355899</v>
      </c>
      <c r="K329" s="74"/>
      <c r="L329" s="74">
        <v>0.02595901</v>
      </c>
      <c r="M329" s="75">
        <v>13.8391847</v>
      </c>
      <c r="N329" s="85"/>
      <c r="O329" s="85"/>
      <c r="P329" s="72"/>
      <c r="Q329" s="72"/>
      <c r="R329" s="72"/>
      <c r="S329" s="72"/>
      <c r="T329" s="72"/>
      <c r="U329" s="72"/>
      <c r="V329" s="72">
        <v>1068.88943</v>
      </c>
      <c r="W329" s="81">
        <v>2856.004</v>
      </c>
      <c r="X329" s="81">
        <v>53.733</v>
      </c>
      <c r="Y329" s="81">
        <v>31.494</v>
      </c>
      <c r="Z329" s="81">
        <v>0.633</v>
      </c>
      <c r="AA329" s="81">
        <v>25.15</v>
      </c>
      <c r="AB329" s="81">
        <v>0.058</v>
      </c>
      <c r="AC329" s="81">
        <v>2071.076</v>
      </c>
      <c r="AD329" s="81">
        <v>48.32</v>
      </c>
      <c r="AE329" s="81">
        <v>7.479</v>
      </c>
      <c r="AF329" s="81">
        <v>0.033</v>
      </c>
      <c r="AG329" s="93">
        <v>2070.025</v>
      </c>
      <c r="AH329" s="93">
        <v>40.33</v>
      </c>
      <c r="AI329" s="93">
        <v>47.233</v>
      </c>
      <c r="AJ329" s="93">
        <v>4.028</v>
      </c>
      <c r="AK329" s="93">
        <v>1956.654</v>
      </c>
      <c r="AL329" s="93">
        <v>39.585</v>
      </c>
      <c r="AM329" s="93">
        <v>2377.177</v>
      </c>
      <c r="AN329" s="93">
        <v>127.822</v>
      </c>
      <c r="AO329" s="93">
        <v>0.765</v>
      </c>
      <c r="AP329" s="93">
        <v>0.067</v>
      </c>
      <c r="AQ329" s="93">
        <v>1.133</v>
      </c>
      <c r="AR329" s="53">
        <f>G329/'Table seawater composition'!C$7</f>
        <v>0.003143972091</v>
      </c>
      <c r="AS329" s="53">
        <f>H329/'Table seawater composition'!C$6</f>
        <v>0.01497422959</v>
      </c>
      <c r="AT329" s="53">
        <f>I329*1000/'Table seawater composition'!$C$4</f>
        <v>0.0006871700867</v>
      </c>
      <c r="AU329" s="53">
        <f>J329/'Table seawater composition'!C$10</f>
        <v>10.69517608</v>
      </c>
      <c r="AV329" s="53">
        <f>K329*1000/'Table seawater composition'!$C$3</f>
        <v>0</v>
      </c>
      <c r="AW329" s="53">
        <f>L329/'Table seawater composition'!C$8</f>
        <v>0.4299984398</v>
      </c>
      <c r="AX329" s="53">
        <f>M329/'Table seawater composition'!$C$5</f>
        <v>1.303930522</v>
      </c>
      <c r="AY329" s="53">
        <f>N329/('Table seawater composition'!C$9*1000)</f>
        <v>0</v>
      </c>
      <c r="AZ329" s="48"/>
      <c r="BA329" s="48"/>
      <c r="BB329" s="48"/>
      <c r="BC329" s="48"/>
      <c r="BD329" s="48"/>
      <c r="BE329" s="48"/>
      <c r="BF329" s="48"/>
      <c r="BG329" s="48"/>
    </row>
    <row r="330" ht="15.75" customHeight="1">
      <c r="A330" s="71" t="s">
        <v>301</v>
      </c>
      <c r="B330" s="71" t="s">
        <v>229</v>
      </c>
      <c r="C330" s="92">
        <v>0.8</v>
      </c>
      <c r="D330" s="81" t="s">
        <v>297</v>
      </c>
      <c r="E330" s="72">
        <v>2850.0</v>
      </c>
      <c r="F330" s="71" t="s">
        <v>96</v>
      </c>
      <c r="G330" s="74">
        <v>7.99709314</v>
      </c>
      <c r="H330" s="74">
        <v>637.224072</v>
      </c>
      <c r="I330" s="74">
        <v>4.21091069</v>
      </c>
      <c r="J330" s="74">
        <v>4.09284165</v>
      </c>
      <c r="K330" s="74"/>
      <c r="L330" s="74">
        <v>0.0345592</v>
      </c>
      <c r="M330" s="75">
        <v>14.1456343</v>
      </c>
      <c r="N330" s="85"/>
      <c r="O330" s="85"/>
      <c r="P330" s="72"/>
      <c r="Q330" s="72"/>
      <c r="R330" s="72"/>
      <c r="S330" s="72"/>
      <c r="T330" s="72"/>
      <c r="U330" s="72"/>
      <c r="V330" s="72">
        <v>994.011757</v>
      </c>
      <c r="W330" s="81">
        <v>2856.004</v>
      </c>
      <c r="X330" s="81">
        <v>53.733</v>
      </c>
      <c r="Y330" s="81">
        <v>31.494</v>
      </c>
      <c r="Z330" s="81">
        <v>0.633</v>
      </c>
      <c r="AA330" s="81">
        <v>25.15</v>
      </c>
      <c r="AB330" s="81">
        <v>0.058</v>
      </c>
      <c r="AC330" s="81">
        <v>2071.076</v>
      </c>
      <c r="AD330" s="81">
        <v>48.32</v>
      </c>
      <c r="AE330" s="81">
        <v>7.479</v>
      </c>
      <c r="AF330" s="81">
        <v>0.033</v>
      </c>
      <c r="AG330" s="93">
        <v>2070.025</v>
      </c>
      <c r="AH330" s="93">
        <v>40.33</v>
      </c>
      <c r="AI330" s="93">
        <v>47.233</v>
      </c>
      <c r="AJ330" s="93">
        <v>4.028</v>
      </c>
      <c r="AK330" s="93">
        <v>1956.654</v>
      </c>
      <c r="AL330" s="93">
        <v>39.585</v>
      </c>
      <c r="AM330" s="93">
        <v>2377.177</v>
      </c>
      <c r="AN330" s="93">
        <v>127.822</v>
      </c>
      <c r="AO330" s="93">
        <v>0.765</v>
      </c>
      <c r="AP330" s="93">
        <v>0.067</v>
      </c>
      <c r="AQ330" s="93">
        <v>1.133</v>
      </c>
      <c r="AR330" s="53">
        <f>G330/'Table seawater composition'!C$7</f>
        <v>0.003171048129</v>
      </c>
      <c r="AS330" s="53">
        <f>H330/'Table seawater composition'!C$6</f>
        <v>0.01573146928</v>
      </c>
      <c r="AT330" s="53">
        <f>I330*1000/'Table seawater composition'!$C$4</f>
        <v>0.0008206082123</v>
      </c>
      <c r="AU330" s="53">
        <f>J330/'Table seawater composition'!C$10</f>
        <v>7.783978471</v>
      </c>
      <c r="AV330" s="53">
        <f>K330*1000/'Table seawater composition'!$C$3</f>
        <v>0</v>
      </c>
      <c r="AW330" s="53">
        <f>L330/'Table seawater composition'!C$8</f>
        <v>0.5724564258</v>
      </c>
      <c r="AX330" s="53">
        <f>M330/'Table seawater composition'!$C$5</f>
        <v>1.332804259</v>
      </c>
      <c r="AY330" s="53">
        <f>N330/('Table seawater composition'!C$9*1000)</f>
        <v>0</v>
      </c>
      <c r="AZ330" s="48"/>
      <c r="BA330" s="48"/>
      <c r="BB330" s="48"/>
      <c r="BC330" s="48"/>
      <c r="BD330" s="48"/>
      <c r="BE330" s="48"/>
      <c r="BF330" s="48"/>
      <c r="BG330" s="48"/>
    </row>
    <row r="331" ht="15.75" customHeight="1">
      <c r="A331" s="71" t="s">
        <v>301</v>
      </c>
      <c r="B331" s="71" t="s">
        <v>226</v>
      </c>
      <c r="C331" s="92">
        <v>5.6</v>
      </c>
      <c r="D331" s="81" t="s">
        <v>297</v>
      </c>
      <c r="E331" s="72">
        <v>2850.0</v>
      </c>
      <c r="F331" s="71" t="s">
        <v>96</v>
      </c>
      <c r="G331" s="74">
        <v>7.30871989</v>
      </c>
      <c r="H331" s="74">
        <v>600.097744</v>
      </c>
      <c r="I331" s="74">
        <v>3.88143883</v>
      </c>
      <c r="J331" s="74">
        <v>2.4135044</v>
      </c>
      <c r="K331" s="74"/>
      <c r="L331" s="74">
        <v>0.01779076</v>
      </c>
      <c r="M331" s="75">
        <v>11.4650402</v>
      </c>
      <c r="N331" s="85"/>
      <c r="O331" s="85"/>
      <c r="P331" s="72"/>
      <c r="Q331" s="72"/>
      <c r="R331" s="72"/>
      <c r="S331" s="72"/>
      <c r="T331" s="48"/>
      <c r="U331" s="48"/>
      <c r="V331" s="72">
        <v>886.90254</v>
      </c>
      <c r="W331" s="81">
        <v>2856.004</v>
      </c>
      <c r="X331" s="81">
        <v>53.733</v>
      </c>
      <c r="Y331" s="81">
        <v>31.494</v>
      </c>
      <c r="Z331" s="81">
        <v>0.633</v>
      </c>
      <c r="AA331" s="81">
        <v>25.15</v>
      </c>
      <c r="AB331" s="81">
        <v>0.058</v>
      </c>
      <c r="AC331" s="81">
        <v>2071.076</v>
      </c>
      <c r="AD331" s="81">
        <v>48.32</v>
      </c>
      <c r="AE331" s="81">
        <v>7.479</v>
      </c>
      <c r="AF331" s="81">
        <v>0.033</v>
      </c>
      <c r="AG331" s="93">
        <v>2070.025</v>
      </c>
      <c r="AH331" s="93">
        <v>40.33</v>
      </c>
      <c r="AI331" s="93">
        <v>47.233</v>
      </c>
      <c r="AJ331" s="93">
        <v>4.028</v>
      </c>
      <c r="AK331" s="93">
        <v>1956.654</v>
      </c>
      <c r="AL331" s="93">
        <v>39.585</v>
      </c>
      <c r="AM331" s="93">
        <v>2377.177</v>
      </c>
      <c r="AN331" s="93">
        <v>127.822</v>
      </c>
      <c r="AO331" s="93">
        <v>0.765</v>
      </c>
      <c r="AP331" s="93">
        <v>0.067</v>
      </c>
      <c r="AQ331" s="93">
        <v>1.133</v>
      </c>
      <c r="AR331" s="53">
        <f>G331/'Table seawater composition'!C$7</f>
        <v>0.00289809086</v>
      </c>
      <c r="AS331" s="53">
        <f>H331/'Table seawater composition'!C$6</f>
        <v>0.01481491306</v>
      </c>
      <c r="AT331" s="53">
        <f>I331*1000/'Table seawater composition'!$C$4</f>
        <v>0.0007564018365</v>
      </c>
      <c r="AU331" s="53">
        <f>J331/'Table seawater composition'!C$10</f>
        <v>4.590127813</v>
      </c>
      <c r="AV331" s="53">
        <f>K331*1000/'Table seawater composition'!$C$3</f>
        <v>0</v>
      </c>
      <c r="AW331" s="53">
        <f>L331/'Table seawater composition'!C$8</f>
        <v>0.294695331</v>
      </c>
      <c r="AX331" s="53">
        <f>M331/'Table seawater composition'!$C$5</f>
        <v>1.080238191</v>
      </c>
      <c r="AY331" s="53">
        <f>N331/('Table seawater composition'!C$9*1000)</f>
        <v>0</v>
      </c>
      <c r="AZ331" s="48"/>
      <c r="BA331" s="48"/>
      <c r="BB331" s="48"/>
      <c r="BC331" s="48"/>
      <c r="BD331" s="48"/>
      <c r="BE331" s="48"/>
      <c r="BF331" s="48"/>
      <c r="BG331" s="48"/>
    </row>
    <row r="332" ht="15.75" customHeight="1">
      <c r="A332" s="71" t="s">
        <v>301</v>
      </c>
      <c r="B332" s="71" t="s">
        <v>230</v>
      </c>
      <c r="C332" s="92">
        <v>3.5</v>
      </c>
      <c r="D332" s="81" t="s">
        <v>297</v>
      </c>
      <c r="E332" s="72">
        <v>2850.0</v>
      </c>
      <c r="F332" s="71" t="s">
        <v>96</v>
      </c>
      <c r="G332" s="74">
        <v>7.78956692</v>
      </c>
      <c r="H332" s="74">
        <v>613.678335</v>
      </c>
      <c r="I332" s="74">
        <v>4.30555921</v>
      </c>
      <c r="J332" s="74">
        <v>16.0115031</v>
      </c>
      <c r="K332" s="74">
        <v>9.225948</v>
      </c>
      <c r="L332" s="74">
        <v>0.04118399</v>
      </c>
      <c r="M332" s="75">
        <v>14.4189748</v>
      </c>
      <c r="N332" s="85"/>
      <c r="O332" s="85"/>
      <c r="P332" s="78">
        <v>24.99</v>
      </c>
      <c r="Q332" s="72"/>
      <c r="R332" s="78">
        <v>8.57</v>
      </c>
      <c r="S332" s="78">
        <v>0.06</v>
      </c>
      <c r="T332" s="78">
        <v>1.09</v>
      </c>
      <c r="U332" s="78">
        <v>0.09</v>
      </c>
      <c r="V332" s="72">
        <v>812.143039</v>
      </c>
      <c r="W332" s="81">
        <v>2856.004</v>
      </c>
      <c r="X332" s="81">
        <v>53.733</v>
      </c>
      <c r="Y332" s="81">
        <v>31.494</v>
      </c>
      <c r="Z332" s="81">
        <v>0.633</v>
      </c>
      <c r="AA332" s="81">
        <v>25.15</v>
      </c>
      <c r="AB332" s="81">
        <v>0.058</v>
      </c>
      <c r="AC332" s="81">
        <v>2071.076</v>
      </c>
      <c r="AD332" s="81">
        <v>48.32</v>
      </c>
      <c r="AE332" s="81">
        <v>7.479</v>
      </c>
      <c r="AF332" s="81">
        <v>0.033</v>
      </c>
      <c r="AG332" s="93">
        <v>2070.025</v>
      </c>
      <c r="AH332" s="93">
        <v>40.33</v>
      </c>
      <c r="AI332" s="93">
        <v>47.233</v>
      </c>
      <c r="AJ332" s="93">
        <v>4.028</v>
      </c>
      <c r="AK332" s="93">
        <v>1956.654</v>
      </c>
      <c r="AL332" s="93">
        <v>39.585</v>
      </c>
      <c r="AM332" s="93">
        <v>2377.177</v>
      </c>
      <c r="AN332" s="93">
        <v>127.822</v>
      </c>
      <c r="AO332" s="93">
        <v>0.765</v>
      </c>
      <c r="AP332" s="93">
        <v>0.067</v>
      </c>
      <c r="AQ332" s="93">
        <v>1.133</v>
      </c>
      <c r="AR332" s="53">
        <f>G332/'Table seawater composition'!C$7</f>
        <v>0.003088758775</v>
      </c>
      <c r="AS332" s="53">
        <f>H332/'Table seawater composition'!C$6</f>
        <v>0.0151501839</v>
      </c>
      <c r="AT332" s="53">
        <f>I332*1000/'Table seawater composition'!$C$4</f>
        <v>0.0008390529997</v>
      </c>
      <c r="AU332" s="53">
        <f>J332/'Table seawater composition'!C$10</f>
        <v>30.45150682</v>
      </c>
      <c r="AV332" s="53">
        <f>K332*1000/'Table seawater composition'!$C$3</f>
        <v>1.064612202</v>
      </c>
      <c r="AW332" s="53">
        <f>L332/'Table seawater composition'!C$8</f>
        <v>0.6821928666</v>
      </c>
      <c r="AX332" s="53">
        <f>M332/'Table seawater composition'!$C$5</f>
        <v>1.358558451</v>
      </c>
      <c r="AY332" s="53">
        <f>N332/('Table seawater composition'!C$9*1000)</f>
        <v>0</v>
      </c>
      <c r="AZ332" s="48"/>
      <c r="BA332" s="48"/>
      <c r="BB332" s="48"/>
      <c r="BC332" s="48"/>
      <c r="BD332" s="48"/>
      <c r="BE332" s="48"/>
      <c r="BF332" s="48"/>
      <c r="BG332" s="48"/>
    </row>
    <row r="333" ht="15.75" customHeight="1">
      <c r="A333" s="71" t="s">
        <v>301</v>
      </c>
      <c r="B333" s="71" t="s">
        <v>187</v>
      </c>
      <c r="C333" s="92">
        <v>2.8</v>
      </c>
      <c r="D333" s="81" t="s">
        <v>297</v>
      </c>
      <c r="E333" s="72">
        <v>2850.0</v>
      </c>
      <c r="F333" s="71" t="s">
        <v>96</v>
      </c>
      <c r="G333" s="74">
        <v>7.96962252</v>
      </c>
      <c r="H333" s="74">
        <v>541.476996</v>
      </c>
      <c r="I333" s="74">
        <v>4.79180341</v>
      </c>
      <c r="J333" s="74">
        <v>68.450813</v>
      </c>
      <c r="K333" s="74"/>
      <c r="L333" s="74">
        <v>0.05206543</v>
      </c>
      <c r="M333" s="75">
        <v>16.4150237</v>
      </c>
      <c r="N333" s="85"/>
      <c r="O333" s="85"/>
      <c r="P333" s="72"/>
      <c r="Q333" s="72"/>
      <c r="R333" s="72"/>
      <c r="S333" s="72"/>
      <c r="T333" s="72"/>
      <c r="U333" s="72"/>
      <c r="V333" s="72">
        <v>722.405019</v>
      </c>
      <c r="W333" s="81">
        <v>2856.004</v>
      </c>
      <c r="X333" s="81">
        <v>53.733</v>
      </c>
      <c r="Y333" s="81">
        <v>31.494</v>
      </c>
      <c r="Z333" s="81">
        <v>0.633</v>
      </c>
      <c r="AA333" s="81">
        <v>25.15</v>
      </c>
      <c r="AB333" s="81">
        <v>0.058</v>
      </c>
      <c r="AC333" s="81">
        <v>2071.076</v>
      </c>
      <c r="AD333" s="81">
        <v>48.32</v>
      </c>
      <c r="AE333" s="81">
        <v>7.479</v>
      </c>
      <c r="AF333" s="81">
        <v>0.033</v>
      </c>
      <c r="AG333" s="93">
        <v>2070.025</v>
      </c>
      <c r="AH333" s="93">
        <v>40.33</v>
      </c>
      <c r="AI333" s="93">
        <v>47.233</v>
      </c>
      <c r="AJ333" s="93">
        <v>4.028</v>
      </c>
      <c r="AK333" s="93">
        <v>1956.654</v>
      </c>
      <c r="AL333" s="93">
        <v>39.585</v>
      </c>
      <c r="AM333" s="93">
        <v>2377.177</v>
      </c>
      <c r="AN333" s="93">
        <v>127.822</v>
      </c>
      <c r="AO333" s="93">
        <v>0.765</v>
      </c>
      <c r="AP333" s="93">
        <v>0.067</v>
      </c>
      <c r="AQ333" s="93">
        <v>1.133</v>
      </c>
      <c r="AR333" s="53">
        <f>G333/'Table seawater composition'!C$7</f>
        <v>0.003160155339</v>
      </c>
      <c r="AS333" s="53">
        <f>H333/'Table seawater composition'!C$6</f>
        <v>0.01336771334</v>
      </c>
      <c r="AT333" s="53">
        <f>I333*1000/'Table seawater composition'!$C$4</f>
        <v>0.0009338106456</v>
      </c>
      <c r="AU333" s="53">
        <f>J333/'Table seawater composition'!C$10</f>
        <v>130.1833055</v>
      </c>
      <c r="AV333" s="53">
        <f>K333*1000/'Table seawater composition'!$C$3</f>
        <v>0</v>
      </c>
      <c r="AW333" s="53">
        <f>L333/'Table seawater composition'!C$8</f>
        <v>0.862438655</v>
      </c>
      <c r="AX333" s="53">
        <f>M333/'Table seawater composition'!$C$5</f>
        <v>1.546626545</v>
      </c>
      <c r="AY333" s="53">
        <f>N333/('Table seawater composition'!C$9*1000)</f>
        <v>0</v>
      </c>
      <c r="AZ333" s="48"/>
      <c r="BA333" s="48"/>
      <c r="BB333" s="48"/>
      <c r="BC333" s="48"/>
      <c r="BD333" s="48"/>
      <c r="BE333" s="48"/>
      <c r="BF333" s="48"/>
      <c r="BG333" s="48"/>
    </row>
    <row r="334" ht="15.75" customHeight="1">
      <c r="A334" s="71" t="s">
        <v>301</v>
      </c>
      <c r="B334" s="71" t="s">
        <v>227</v>
      </c>
      <c r="C334" s="92">
        <v>5.7</v>
      </c>
      <c r="D334" s="81" t="s">
        <v>297</v>
      </c>
      <c r="E334" s="72">
        <v>2850.0</v>
      </c>
      <c r="F334" s="71" t="s">
        <v>96</v>
      </c>
      <c r="G334" s="74">
        <v>7.40853479</v>
      </c>
      <c r="H334" s="74">
        <v>590.994762</v>
      </c>
      <c r="I334" s="74">
        <v>4.55487837</v>
      </c>
      <c r="J334" s="74">
        <v>7.37057784</v>
      </c>
      <c r="K334" s="74"/>
      <c r="L334" s="74">
        <v>0.02267518</v>
      </c>
      <c r="M334" s="75">
        <v>13.4424438</v>
      </c>
      <c r="N334" s="85"/>
      <c r="O334" s="85"/>
      <c r="P334" s="72"/>
      <c r="Q334" s="72"/>
      <c r="R334" s="72"/>
      <c r="S334" s="72"/>
      <c r="T334" s="72"/>
      <c r="U334" s="72"/>
      <c r="V334" s="72">
        <v>737.626356</v>
      </c>
      <c r="W334" s="81">
        <v>2856.004</v>
      </c>
      <c r="X334" s="81">
        <v>53.733</v>
      </c>
      <c r="Y334" s="81">
        <v>31.494</v>
      </c>
      <c r="Z334" s="81">
        <v>0.633</v>
      </c>
      <c r="AA334" s="81">
        <v>25.15</v>
      </c>
      <c r="AB334" s="81">
        <v>0.058</v>
      </c>
      <c r="AC334" s="81">
        <v>2071.076</v>
      </c>
      <c r="AD334" s="81">
        <v>48.32</v>
      </c>
      <c r="AE334" s="81">
        <v>7.479</v>
      </c>
      <c r="AF334" s="81">
        <v>0.033</v>
      </c>
      <c r="AG334" s="93">
        <v>2070.025</v>
      </c>
      <c r="AH334" s="93">
        <v>40.33</v>
      </c>
      <c r="AI334" s="93">
        <v>47.233</v>
      </c>
      <c r="AJ334" s="93">
        <v>4.028</v>
      </c>
      <c r="AK334" s="93">
        <v>1956.654</v>
      </c>
      <c r="AL334" s="93">
        <v>39.585</v>
      </c>
      <c r="AM334" s="93">
        <v>2377.177</v>
      </c>
      <c r="AN334" s="93">
        <v>127.822</v>
      </c>
      <c r="AO334" s="93">
        <v>0.765</v>
      </c>
      <c r="AP334" s="93">
        <v>0.067</v>
      </c>
      <c r="AQ334" s="93">
        <v>1.133</v>
      </c>
      <c r="AR334" s="53">
        <f>G334/'Table seawater composition'!C$7</f>
        <v>0.002937669973</v>
      </c>
      <c r="AS334" s="53">
        <f>H334/'Table seawater composition'!C$6</f>
        <v>0.01459018319</v>
      </c>
      <c r="AT334" s="53">
        <f>I334*1000/'Table seawater composition'!$C$4</f>
        <v>0.000887639485</v>
      </c>
      <c r="AU334" s="53">
        <f>J334/'Table seawater composition'!C$10</f>
        <v>14.01774711</v>
      </c>
      <c r="AV334" s="53">
        <f>K334*1000/'Table seawater composition'!$C$3</f>
        <v>0</v>
      </c>
      <c r="AW334" s="53">
        <f>L334/'Table seawater composition'!C$8</f>
        <v>0.3756033848</v>
      </c>
      <c r="AX334" s="53">
        <f>M334/'Table seawater composition'!$C$5</f>
        <v>1.266549521</v>
      </c>
      <c r="AY334" s="53">
        <f>N334/('Table seawater composition'!C$9*1000)</f>
        <v>0</v>
      </c>
      <c r="AZ334" s="48"/>
      <c r="BA334" s="48"/>
      <c r="BB334" s="48"/>
      <c r="BC334" s="48"/>
      <c r="BD334" s="48"/>
      <c r="BE334" s="48"/>
      <c r="BF334" s="48"/>
      <c r="BG334" s="48"/>
    </row>
    <row r="335" ht="15.75" customHeight="1">
      <c r="A335" s="71" t="s">
        <v>301</v>
      </c>
      <c r="B335" s="71" t="s">
        <v>231</v>
      </c>
      <c r="C335" s="92">
        <v>1.5</v>
      </c>
      <c r="D335" s="81" t="s">
        <v>297</v>
      </c>
      <c r="E335" s="72">
        <v>2850.0</v>
      </c>
      <c r="F335" s="71" t="s">
        <v>96</v>
      </c>
      <c r="G335" s="74">
        <v>7.8361266</v>
      </c>
      <c r="H335" s="74">
        <v>606.745763</v>
      </c>
      <c r="I335" s="74">
        <v>4.47960298</v>
      </c>
      <c r="J335" s="74">
        <v>6.93142325</v>
      </c>
      <c r="K335" s="74"/>
      <c r="L335" s="74">
        <v>0.02784122</v>
      </c>
      <c r="M335" s="75">
        <v>13.0021238</v>
      </c>
      <c r="N335" s="85"/>
      <c r="O335" s="85"/>
      <c r="P335" s="78">
        <v>25.43</v>
      </c>
      <c r="Q335" s="72"/>
      <c r="R335" s="78">
        <v>8.6</v>
      </c>
      <c r="S335" s="78">
        <v>0.06</v>
      </c>
      <c r="T335" s="78">
        <v>1.12</v>
      </c>
      <c r="U335" s="78">
        <v>0.09</v>
      </c>
      <c r="V335" s="72">
        <v>797.780189</v>
      </c>
      <c r="W335" s="81">
        <v>2856.004</v>
      </c>
      <c r="X335" s="81">
        <v>53.733</v>
      </c>
      <c r="Y335" s="81">
        <v>31.494</v>
      </c>
      <c r="Z335" s="81">
        <v>0.633</v>
      </c>
      <c r="AA335" s="81">
        <v>25.15</v>
      </c>
      <c r="AB335" s="81">
        <v>0.058</v>
      </c>
      <c r="AC335" s="81">
        <v>2071.076</v>
      </c>
      <c r="AD335" s="81">
        <v>48.32</v>
      </c>
      <c r="AE335" s="81">
        <v>7.479</v>
      </c>
      <c r="AF335" s="81">
        <v>0.033</v>
      </c>
      <c r="AG335" s="93">
        <v>2070.025</v>
      </c>
      <c r="AH335" s="93">
        <v>40.33</v>
      </c>
      <c r="AI335" s="93">
        <v>47.233</v>
      </c>
      <c r="AJ335" s="93">
        <v>4.028</v>
      </c>
      <c r="AK335" s="93">
        <v>1956.654</v>
      </c>
      <c r="AL335" s="93">
        <v>39.585</v>
      </c>
      <c r="AM335" s="93">
        <v>2377.177</v>
      </c>
      <c r="AN335" s="93">
        <v>127.822</v>
      </c>
      <c r="AO335" s="93">
        <v>0.765</v>
      </c>
      <c r="AP335" s="93">
        <v>0.067</v>
      </c>
      <c r="AQ335" s="93">
        <v>1.133</v>
      </c>
      <c r="AR335" s="53">
        <f>G335/'Table seawater composition'!C$7</f>
        <v>0.003107220856</v>
      </c>
      <c r="AS335" s="53">
        <f>H335/'Table seawater composition'!C$6</f>
        <v>0.01497903602</v>
      </c>
      <c r="AT335" s="53">
        <f>I335*1000/'Table seawater composition'!$C$4</f>
        <v>0.0008729700684</v>
      </c>
      <c r="AU335" s="53">
        <f>J335/'Table seawater composition'!C$10</f>
        <v>13.18254014</v>
      </c>
      <c r="AV335" s="53">
        <f>K335*1000/'Table seawater composition'!$C$3</f>
        <v>0</v>
      </c>
      <c r="AW335" s="53">
        <f>L335/'Table seawater composition'!C$8</f>
        <v>0.4611763377</v>
      </c>
      <c r="AX335" s="53">
        <f>M335/'Table seawater composition'!$C$5</f>
        <v>1.22506249</v>
      </c>
      <c r="AY335" s="53">
        <f>N335/('Table seawater composition'!C$9*1000)</f>
        <v>0</v>
      </c>
      <c r="AZ335" s="48"/>
      <c r="BA335" s="48"/>
      <c r="BB335" s="48"/>
      <c r="BC335" s="48"/>
      <c r="BD335" s="48"/>
      <c r="BE335" s="48"/>
      <c r="BF335" s="48"/>
      <c r="BG335" s="48"/>
    </row>
    <row r="336" ht="15.75" customHeight="1">
      <c r="A336" s="71" t="s">
        <v>301</v>
      </c>
      <c r="B336" s="71" t="s">
        <v>188</v>
      </c>
      <c r="C336" s="92">
        <v>4.5</v>
      </c>
      <c r="D336" s="81" t="s">
        <v>297</v>
      </c>
      <c r="E336" s="72">
        <v>2850.0</v>
      </c>
      <c r="F336" s="71" t="s">
        <v>96</v>
      </c>
      <c r="G336" s="74">
        <v>8.06787253</v>
      </c>
      <c r="H336" s="74">
        <v>531.033476</v>
      </c>
      <c r="I336" s="74">
        <v>4.48917679</v>
      </c>
      <c r="J336" s="74">
        <v>3.39015515</v>
      </c>
      <c r="K336" s="74"/>
      <c r="L336" s="74">
        <v>0.02499237</v>
      </c>
      <c r="M336" s="75">
        <v>17.8606296</v>
      </c>
      <c r="N336" s="85"/>
      <c r="O336" s="85"/>
      <c r="P336" s="72">
        <v>24.35</v>
      </c>
      <c r="Q336" s="72"/>
      <c r="R336" s="79">
        <v>8.53</v>
      </c>
      <c r="S336" s="79">
        <v>0.07</v>
      </c>
      <c r="T336" s="79">
        <v>1.05</v>
      </c>
      <c r="U336" s="79">
        <v>0.09</v>
      </c>
      <c r="V336" s="72">
        <v>669.818744</v>
      </c>
      <c r="W336" s="81">
        <v>2856.004</v>
      </c>
      <c r="X336" s="81">
        <v>53.733</v>
      </c>
      <c r="Y336" s="81">
        <v>31.494</v>
      </c>
      <c r="Z336" s="81">
        <v>0.633</v>
      </c>
      <c r="AA336" s="81">
        <v>25.15</v>
      </c>
      <c r="AB336" s="81">
        <v>0.058</v>
      </c>
      <c r="AC336" s="81">
        <v>2071.076</v>
      </c>
      <c r="AD336" s="81">
        <v>48.32</v>
      </c>
      <c r="AE336" s="81">
        <v>7.479</v>
      </c>
      <c r="AF336" s="81">
        <v>0.033</v>
      </c>
      <c r="AG336" s="93">
        <v>2070.025</v>
      </c>
      <c r="AH336" s="93">
        <v>40.33</v>
      </c>
      <c r="AI336" s="93">
        <v>47.233</v>
      </c>
      <c r="AJ336" s="93">
        <v>4.028</v>
      </c>
      <c r="AK336" s="93">
        <v>1956.654</v>
      </c>
      <c r="AL336" s="93">
        <v>39.585</v>
      </c>
      <c r="AM336" s="93">
        <v>2377.177</v>
      </c>
      <c r="AN336" s="93">
        <v>127.822</v>
      </c>
      <c r="AO336" s="93">
        <v>0.765</v>
      </c>
      <c r="AP336" s="93">
        <v>0.067</v>
      </c>
      <c r="AQ336" s="93">
        <v>1.133</v>
      </c>
      <c r="AR336" s="53">
        <f>G336/'Table seawater composition'!C$7</f>
        <v>0.003199113934</v>
      </c>
      <c r="AS336" s="53">
        <f>H336/'Table seawater composition'!C$6</f>
        <v>0.01310988894</v>
      </c>
      <c r="AT336" s="53">
        <f>I336*1000/'Table seawater composition'!$C$4</f>
        <v>0.0008748357805</v>
      </c>
      <c r="AU336" s="53">
        <f>J336/'Table seawater composition'!C$10</f>
        <v>6.44757285</v>
      </c>
      <c r="AV336" s="53">
        <f>K336*1000/'Table seawater composition'!$C$3</f>
        <v>0</v>
      </c>
      <c r="AW336" s="53">
        <f>L336/'Table seawater composition'!C$8</f>
        <v>0.413986516</v>
      </c>
      <c r="AX336" s="53">
        <f>M336/'Table seawater composition'!$C$5</f>
        <v>1.682831798</v>
      </c>
      <c r="AY336" s="53">
        <f>N336/('Table seawater composition'!C$9*1000)</f>
        <v>0</v>
      </c>
      <c r="AZ336" s="48"/>
      <c r="BA336" s="48"/>
      <c r="BB336" s="48"/>
      <c r="BC336" s="48"/>
      <c r="BD336" s="48"/>
      <c r="BE336" s="48"/>
      <c r="BF336" s="48"/>
      <c r="BG336" s="48"/>
    </row>
    <row r="337" ht="15.75" customHeight="1">
      <c r="A337" s="71" t="s">
        <v>301</v>
      </c>
      <c r="B337" s="71" t="s">
        <v>232</v>
      </c>
      <c r="C337" s="92">
        <v>3.7</v>
      </c>
      <c r="D337" s="81" t="s">
        <v>297</v>
      </c>
      <c r="E337" s="72">
        <v>2850.0</v>
      </c>
      <c r="F337" s="71" t="s">
        <v>96</v>
      </c>
      <c r="G337" s="74">
        <v>7.01286239</v>
      </c>
      <c r="H337" s="74">
        <v>543.959387</v>
      </c>
      <c r="I337" s="74">
        <v>4.3812608</v>
      </c>
      <c r="J337" s="74">
        <v>10.8098556</v>
      </c>
      <c r="K337" s="74"/>
      <c r="L337" s="74">
        <v>0.02974441</v>
      </c>
      <c r="M337" s="75">
        <v>11.8067356</v>
      </c>
      <c r="N337" s="85"/>
      <c r="O337" s="85"/>
      <c r="P337" s="72"/>
      <c r="Q337" s="72"/>
      <c r="R337" s="72"/>
      <c r="S337" s="72"/>
      <c r="T337" s="72"/>
      <c r="U337" s="72"/>
      <c r="V337" s="72">
        <v>790.969578</v>
      </c>
      <c r="W337" s="81">
        <v>2856.004</v>
      </c>
      <c r="X337" s="81">
        <v>53.733</v>
      </c>
      <c r="Y337" s="81">
        <v>31.494</v>
      </c>
      <c r="Z337" s="81">
        <v>0.633</v>
      </c>
      <c r="AA337" s="81">
        <v>25.15</v>
      </c>
      <c r="AB337" s="81">
        <v>0.058</v>
      </c>
      <c r="AC337" s="81">
        <v>2071.076</v>
      </c>
      <c r="AD337" s="81">
        <v>48.32</v>
      </c>
      <c r="AE337" s="81">
        <v>7.479</v>
      </c>
      <c r="AF337" s="81">
        <v>0.033</v>
      </c>
      <c r="AG337" s="93">
        <v>2070.025</v>
      </c>
      <c r="AH337" s="93">
        <v>40.33</v>
      </c>
      <c r="AI337" s="93">
        <v>47.233</v>
      </c>
      <c r="AJ337" s="93">
        <v>4.028</v>
      </c>
      <c r="AK337" s="93">
        <v>1956.654</v>
      </c>
      <c r="AL337" s="93">
        <v>39.585</v>
      </c>
      <c r="AM337" s="93">
        <v>2377.177</v>
      </c>
      <c r="AN337" s="93">
        <v>127.822</v>
      </c>
      <c r="AO337" s="93">
        <v>0.765</v>
      </c>
      <c r="AP337" s="93">
        <v>0.067</v>
      </c>
      <c r="AQ337" s="93">
        <v>1.133</v>
      </c>
      <c r="AR337" s="53">
        <f>G337/'Table seawater composition'!C$7</f>
        <v>0.002780775936</v>
      </c>
      <c r="AS337" s="53">
        <f>H337/'Table seawater composition'!C$6</f>
        <v>0.01342899737</v>
      </c>
      <c r="AT337" s="53">
        <f>I337*1000/'Table seawater composition'!$C$4</f>
        <v>0.0008538054728</v>
      </c>
      <c r="AU337" s="53">
        <f>J337/'Table seawater composition'!C$10</f>
        <v>20.55874389</v>
      </c>
      <c r="AV337" s="53">
        <f>K337*1000/'Table seawater composition'!$C$3</f>
        <v>0</v>
      </c>
      <c r="AW337" s="53">
        <f>L337/'Table seawater composition'!C$8</f>
        <v>0.4927017592</v>
      </c>
      <c r="AX337" s="53">
        <f>M337/'Table seawater composition'!$C$5</f>
        <v>1.112432795</v>
      </c>
      <c r="AY337" s="53">
        <f>N337/('Table seawater composition'!C$9*1000)</f>
        <v>0</v>
      </c>
      <c r="AZ337" s="48"/>
      <c r="BA337" s="48"/>
      <c r="BB337" s="48"/>
      <c r="BC337" s="48"/>
      <c r="BD337" s="48"/>
      <c r="BE337" s="48"/>
      <c r="BF337" s="48"/>
      <c r="BG337" s="48"/>
    </row>
    <row r="338" ht="15.75" customHeight="1">
      <c r="A338" s="71" t="s">
        <v>301</v>
      </c>
      <c r="B338" s="71" t="s">
        <v>233</v>
      </c>
      <c r="C338" s="92">
        <v>6.0</v>
      </c>
      <c r="D338" s="81" t="s">
        <v>297</v>
      </c>
      <c r="E338" s="72">
        <v>2850.0</v>
      </c>
      <c r="F338" s="71" t="s">
        <v>96</v>
      </c>
      <c r="G338" s="74">
        <v>7.05536732</v>
      </c>
      <c r="H338" s="74">
        <v>569.506345</v>
      </c>
      <c r="I338" s="74">
        <v>4.29560808</v>
      </c>
      <c r="J338" s="74">
        <v>2.6305311</v>
      </c>
      <c r="K338" s="74"/>
      <c r="L338" s="74">
        <v>0.04865242</v>
      </c>
      <c r="M338" s="75">
        <v>15.5035159</v>
      </c>
      <c r="N338" s="85"/>
      <c r="O338" s="85"/>
      <c r="P338" s="72"/>
      <c r="Q338" s="72"/>
      <c r="R338" s="72"/>
      <c r="S338" s="72"/>
      <c r="T338" s="72"/>
      <c r="U338" s="72"/>
      <c r="V338" s="72">
        <v>740.444476</v>
      </c>
      <c r="W338" s="81">
        <v>2856.004</v>
      </c>
      <c r="X338" s="81">
        <v>53.733</v>
      </c>
      <c r="Y338" s="81">
        <v>31.494</v>
      </c>
      <c r="Z338" s="81">
        <v>0.633</v>
      </c>
      <c r="AA338" s="81">
        <v>25.15</v>
      </c>
      <c r="AB338" s="81">
        <v>0.058</v>
      </c>
      <c r="AC338" s="81">
        <v>2071.076</v>
      </c>
      <c r="AD338" s="81">
        <v>48.32</v>
      </c>
      <c r="AE338" s="81">
        <v>7.479</v>
      </c>
      <c r="AF338" s="81">
        <v>0.033</v>
      </c>
      <c r="AG338" s="93">
        <v>2070.025</v>
      </c>
      <c r="AH338" s="93">
        <v>40.33</v>
      </c>
      <c r="AI338" s="93">
        <v>47.233</v>
      </c>
      <c r="AJ338" s="93">
        <v>4.028</v>
      </c>
      <c r="AK338" s="93">
        <v>1956.654</v>
      </c>
      <c r="AL338" s="93">
        <v>39.585</v>
      </c>
      <c r="AM338" s="93">
        <v>2377.177</v>
      </c>
      <c r="AN338" s="93">
        <v>127.822</v>
      </c>
      <c r="AO338" s="93">
        <v>0.765</v>
      </c>
      <c r="AP338" s="93">
        <v>0.067</v>
      </c>
      <c r="AQ338" s="93">
        <v>1.133</v>
      </c>
      <c r="AR338" s="53">
        <f>G338/'Table seawater composition'!C$7</f>
        <v>0.002797630208</v>
      </c>
      <c r="AS338" s="53">
        <f>H338/'Table seawater composition'!C$6</f>
        <v>0.01405968789</v>
      </c>
      <c r="AT338" s="53">
        <f>I338*1000/'Table seawater composition'!$C$4</f>
        <v>0.0008371137568</v>
      </c>
      <c r="AU338" s="53">
        <f>J338/'Table seawater composition'!C$10</f>
        <v>5.002880444</v>
      </c>
      <c r="AV338" s="53">
        <f>K338*1000/'Table seawater composition'!$C$3</f>
        <v>0</v>
      </c>
      <c r="AW338" s="53">
        <f>L338/'Table seawater composition'!C$8</f>
        <v>0.8059037958</v>
      </c>
      <c r="AX338" s="53">
        <f>M338/'Table seawater composition'!$C$5</f>
        <v>1.460744113</v>
      </c>
      <c r="AY338" s="53">
        <f>N338/('Table seawater composition'!C$9*1000)</f>
        <v>0</v>
      </c>
      <c r="AZ338" s="48"/>
      <c r="BA338" s="48"/>
      <c r="BB338" s="48"/>
      <c r="BC338" s="48"/>
      <c r="BD338" s="48"/>
      <c r="BE338" s="48"/>
      <c r="BF338" s="48"/>
      <c r="BG338" s="48"/>
    </row>
    <row r="339" ht="15.75" customHeight="1">
      <c r="A339" s="71" t="s">
        <v>301</v>
      </c>
      <c r="B339" s="71" t="s">
        <v>186</v>
      </c>
      <c r="C339" s="92">
        <v>5.2</v>
      </c>
      <c r="D339" s="81" t="s">
        <v>297</v>
      </c>
      <c r="E339" s="72">
        <v>2850.0</v>
      </c>
      <c r="F339" s="71" t="s">
        <v>96</v>
      </c>
      <c r="G339" s="74">
        <v>7.37483178</v>
      </c>
      <c r="H339" s="74">
        <v>593.416546</v>
      </c>
      <c r="I339" s="74">
        <v>4.22630231</v>
      </c>
      <c r="J339" s="74">
        <v>9.7808226</v>
      </c>
      <c r="K339" s="74"/>
      <c r="L339" s="74">
        <v>0.01811886</v>
      </c>
      <c r="M339" s="75">
        <v>15.2634083</v>
      </c>
      <c r="N339" s="85"/>
      <c r="O339" s="85"/>
      <c r="P339" s="72"/>
      <c r="Q339" s="72"/>
      <c r="R339" s="72"/>
      <c r="S339" s="72"/>
      <c r="T339" s="72"/>
      <c r="U339" s="72"/>
      <c r="V339" s="72">
        <v>786.665678</v>
      </c>
      <c r="W339" s="81">
        <v>2856.004</v>
      </c>
      <c r="X339" s="81">
        <v>53.733</v>
      </c>
      <c r="Y339" s="81">
        <v>31.494</v>
      </c>
      <c r="Z339" s="81">
        <v>0.633</v>
      </c>
      <c r="AA339" s="81">
        <v>25.15</v>
      </c>
      <c r="AB339" s="81">
        <v>0.058</v>
      </c>
      <c r="AC339" s="81">
        <v>2071.076</v>
      </c>
      <c r="AD339" s="81">
        <v>48.32</v>
      </c>
      <c r="AE339" s="81">
        <v>7.479</v>
      </c>
      <c r="AF339" s="81">
        <v>0.033</v>
      </c>
      <c r="AG339" s="93">
        <v>2070.025</v>
      </c>
      <c r="AH339" s="93">
        <v>40.33</v>
      </c>
      <c r="AI339" s="93">
        <v>47.233</v>
      </c>
      <c r="AJ339" s="93">
        <v>4.028</v>
      </c>
      <c r="AK339" s="93">
        <v>1956.654</v>
      </c>
      <c r="AL339" s="93">
        <v>39.585</v>
      </c>
      <c r="AM339" s="93">
        <v>2377.177</v>
      </c>
      <c r="AN339" s="93">
        <v>127.822</v>
      </c>
      <c r="AO339" s="93">
        <v>0.765</v>
      </c>
      <c r="AP339" s="93">
        <v>0.067</v>
      </c>
      <c r="AQ339" s="93">
        <v>1.133</v>
      </c>
      <c r="AR339" s="53">
        <f>G339/'Table seawater composition'!C$7</f>
        <v>0.002924305883</v>
      </c>
      <c r="AS339" s="53">
        <f>H339/'Table seawater composition'!C$6</f>
        <v>0.01464997098</v>
      </c>
      <c r="AT339" s="53">
        <f>I339*1000/'Table seawater composition'!$C$4</f>
        <v>0.0008236076798</v>
      </c>
      <c r="AU339" s="53">
        <f>J339/'Table seawater composition'!C$10</f>
        <v>18.60167557</v>
      </c>
      <c r="AV339" s="53">
        <f>K339*1000/'Table seawater composition'!$C$3</f>
        <v>0</v>
      </c>
      <c r="AW339" s="53">
        <f>L339/'Table seawater composition'!C$8</f>
        <v>0.3001301487</v>
      </c>
      <c r="AX339" s="53">
        <f>M339/'Table seawater composition'!$C$5</f>
        <v>1.438121131</v>
      </c>
      <c r="AY339" s="53">
        <f>N339/('Table seawater composition'!C$9*1000)</f>
        <v>0</v>
      </c>
      <c r="AZ339" s="48"/>
      <c r="BA339" s="48"/>
      <c r="BB339" s="48"/>
      <c r="BC339" s="48"/>
      <c r="BD339" s="48"/>
      <c r="BE339" s="48"/>
      <c r="BF339" s="48"/>
      <c r="BG339" s="48"/>
    </row>
    <row r="340" ht="15.75" customHeight="1">
      <c r="A340" s="71" t="s">
        <v>301</v>
      </c>
      <c r="B340" s="71" t="s">
        <v>234</v>
      </c>
      <c r="C340" s="92">
        <v>4.4</v>
      </c>
      <c r="D340" s="81" t="s">
        <v>297</v>
      </c>
      <c r="E340" s="72">
        <v>2850.0</v>
      </c>
      <c r="F340" s="71" t="s">
        <v>96</v>
      </c>
      <c r="G340" s="74">
        <v>7.19929618</v>
      </c>
      <c r="H340" s="74">
        <v>602.96713</v>
      </c>
      <c r="I340" s="74">
        <v>4.18902629</v>
      </c>
      <c r="J340" s="74">
        <v>6.50148542</v>
      </c>
      <c r="K340" s="74"/>
      <c r="L340" s="74">
        <v>0.02102868</v>
      </c>
      <c r="M340" s="75">
        <v>13.7135215</v>
      </c>
      <c r="N340" s="85"/>
      <c r="O340" s="85"/>
      <c r="P340" s="72"/>
      <c r="Q340" s="72"/>
      <c r="R340" s="72"/>
      <c r="S340" s="72"/>
      <c r="T340" s="72"/>
      <c r="U340" s="72"/>
      <c r="V340" s="72">
        <v>833.861208</v>
      </c>
      <c r="W340" s="81">
        <v>2856.004</v>
      </c>
      <c r="X340" s="81">
        <v>53.733</v>
      </c>
      <c r="Y340" s="81">
        <v>31.494</v>
      </c>
      <c r="Z340" s="81">
        <v>0.633</v>
      </c>
      <c r="AA340" s="81">
        <v>25.15</v>
      </c>
      <c r="AB340" s="81">
        <v>0.058</v>
      </c>
      <c r="AC340" s="81">
        <v>2071.076</v>
      </c>
      <c r="AD340" s="81">
        <v>48.32</v>
      </c>
      <c r="AE340" s="81">
        <v>7.479</v>
      </c>
      <c r="AF340" s="81">
        <v>0.033</v>
      </c>
      <c r="AG340" s="93">
        <v>2070.025</v>
      </c>
      <c r="AH340" s="93">
        <v>40.33</v>
      </c>
      <c r="AI340" s="93">
        <v>47.233</v>
      </c>
      <c r="AJ340" s="93">
        <v>4.028</v>
      </c>
      <c r="AK340" s="93">
        <v>1956.654</v>
      </c>
      <c r="AL340" s="93">
        <v>39.585</v>
      </c>
      <c r="AM340" s="93">
        <v>2377.177</v>
      </c>
      <c r="AN340" s="93">
        <v>127.822</v>
      </c>
      <c r="AO340" s="93">
        <v>0.765</v>
      </c>
      <c r="AP340" s="93">
        <v>0.067</v>
      </c>
      <c r="AQ340" s="93">
        <v>1.133</v>
      </c>
      <c r="AR340" s="53">
        <f>G340/'Table seawater composition'!C$7</f>
        <v>0.002854701613</v>
      </c>
      <c r="AS340" s="53">
        <f>H340/'Table seawater composition'!C$6</f>
        <v>0.01488575102</v>
      </c>
      <c r="AT340" s="53">
        <f>I340*1000/'Table seawater composition'!$C$4</f>
        <v>0.0008163434535</v>
      </c>
      <c r="AU340" s="53">
        <f>J340/'Table seawater composition'!C$10</f>
        <v>12.36486209</v>
      </c>
      <c r="AV340" s="53">
        <f>K340*1000/'Table seawater composition'!$C$3</f>
        <v>0</v>
      </c>
      <c r="AW340" s="53">
        <f>L340/'Table seawater composition'!C$8</f>
        <v>0.348329909</v>
      </c>
      <c r="AX340" s="53">
        <f>M340/'Table seawater composition'!$C$5</f>
        <v>1.292090512</v>
      </c>
      <c r="AY340" s="53">
        <f>N340/('Table seawater composition'!C$9*1000)</f>
        <v>0</v>
      </c>
      <c r="AZ340" s="48"/>
      <c r="BA340" s="48"/>
      <c r="BB340" s="48"/>
      <c r="BC340" s="48"/>
      <c r="BD340" s="48"/>
      <c r="BE340" s="48"/>
      <c r="BF340" s="48"/>
      <c r="BG340" s="48"/>
    </row>
    <row r="341" ht="15.75" customHeight="1">
      <c r="A341" s="71" t="s">
        <v>301</v>
      </c>
      <c r="B341" s="71" t="s">
        <v>235</v>
      </c>
      <c r="C341" s="92">
        <v>2.6</v>
      </c>
      <c r="D341" s="81" t="s">
        <v>297</v>
      </c>
      <c r="E341" s="72">
        <v>2850.0</v>
      </c>
      <c r="F341" s="71" t="s">
        <v>96</v>
      </c>
      <c r="G341" s="74">
        <v>9.33047575</v>
      </c>
      <c r="H341" s="74">
        <v>620.188284</v>
      </c>
      <c r="I341" s="74">
        <v>3.80396466</v>
      </c>
      <c r="J341" s="74">
        <v>15.2932413</v>
      </c>
      <c r="K341" s="74"/>
      <c r="L341" s="74">
        <v>0.33172978</v>
      </c>
      <c r="M341" s="75">
        <v>12.9329025</v>
      </c>
      <c r="N341" s="85"/>
      <c r="O341" s="85"/>
      <c r="P341" s="72"/>
      <c r="Q341" s="72"/>
      <c r="R341" s="72"/>
      <c r="S341" s="72"/>
      <c r="T341" s="72"/>
      <c r="U341" s="72"/>
      <c r="V341" s="72">
        <v>982.50409</v>
      </c>
      <c r="W341" s="81">
        <v>2856.004</v>
      </c>
      <c r="X341" s="81">
        <v>53.733</v>
      </c>
      <c r="Y341" s="81">
        <v>31.494</v>
      </c>
      <c r="Z341" s="81">
        <v>0.633</v>
      </c>
      <c r="AA341" s="81">
        <v>25.15</v>
      </c>
      <c r="AB341" s="81">
        <v>0.058</v>
      </c>
      <c r="AC341" s="81">
        <v>2071.076</v>
      </c>
      <c r="AD341" s="81">
        <v>48.32</v>
      </c>
      <c r="AE341" s="81">
        <v>7.479</v>
      </c>
      <c r="AF341" s="81">
        <v>0.033</v>
      </c>
      <c r="AG341" s="93">
        <v>2070.025</v>
      </c>
      <c r="AH341" s="93">
        <v>40.33</v>
      </c>
      <c r="AI341" s="93">
        <v>47.233</v>
      </c>
      <c r="AJ341" s="93">
        <v>4.028</v>
      </c>
      <c r="AK341" s="93">
        <v>1956.654</v>
      </c>
      <c r="AL341" s="93">
        <v>39.585</v>
      </c>
      <c r="AM341" s="93">
        <v>2377.177</v>
      </c>
      <c r="AN341" s="93">
        <v>127.822</v>
      </c>
      <c r="AO341" s="93">
        <v>0.765</v>
      </c>
      <c r="AP341" s="93">
        <v>0.067</v>
      </c>
      <c r="AQ341" s="93">
        <v>1.133</v>
      </c>
      <c r="AR341" s="53">
        <f>G341/'Table seawater composition'!C$7</f>
        <v>0.003699767797</v>
      </c>
      <c r="AS341" s="53">
        <f>H341/'Table seawater composition'!C$6</f>
        <v>0.01531089826</v>
      </c>
      <c r="AT341" s="53">
        <f>I341*1000/'Table seawater composition'!$C$4</f>
        <v>0.000741303929</v>
      </c>
      <c r="AU341" s="53">
        <f>J341/'Table seawater composition'!C$10</f>
        <v>29.08547929</v>
      </c>
      <c r="AV341" s="53">
        <f>K341*1000/'Table seawater composition'!$C$3</f>
        <v>0</v>
      </c>
      <c r="AW341" s="53">
        <f>L341/'Table seawater composition'!C$8</f>
        <v>5.494943291</v>
      </c>
      <c r="AX341" s="53">
        <f>M341/'Table seawater composition'!$C$5</f>
        <v>1.218540447</v>
      </c>
      <c r="AY341" s="53">
        <f>N341/('Table seawater composition'!C$9*1000)</f>
        <v>0</v>
      </c>
      <c r="AZ341" s="48"/>
      <c r="BA341" s="48"/>
      <c r="BB341" s="48"/>
      <c r="BC341" s="48"/>
      <c r="BD341" s="48"/>
      <c r="BE341" s="48"/>
      <c r="BF341" s="48"/>
      <c r="BG341" s="48"/>
    </row>
    <row r="342" ht="15.75" customHeight="1">
      <c r="A342" s="71" t="s">
        <v>301</v>
      </c>
      <c r="B342" s="71" t="s">
        <v>236</v>
      </c>
      <c r="C342" s="92">
        <v>2.7</v>
      </c>
      <c r="D342" s="81" t="s">
        <v>297</v>
      </c>
      <c r="E342" s="72">
        <v>2850.0</v>
      </c>
      <c r="F342" s="71" t="s">
        <v>96</v>
      </c>
      <c r="G342" s="74">
        <v>7.47794109</v>
      </c>
      <c r="H342" s="74">
        <v>507.832026</v>
      </c>
      <c r="I342" s="74">
        <v>4.64153524</v>
      </c>
      <c r="J342" s="74">
        <v>4.43038309</v>
      </c>
      <c r="K342" s="74"/>
      <c r="L342" s="74">
        <v>0.06445198</v>
      </c>
      <c r="M342" s="75">
        <v>18.445578</v>
      </c>
      <c r="N342" s="85"/>
      <c r="O342" s="85"/>
      <c r="P342" s="72"/>
      <c r="Q342" s="72"/>
      <c r="R342" s="72"/>
      <c r="S342" s="72"/>
      <c r="T342" s="72"/>
      <c r="U342" s="72"/>
      <c r="V342" s="72">
        <v>717.008159</v>
      </c>
      <c r="W342" s="81">
        <v>2856.004</v>
      </c>
      <c r="X342" s="81">
        <v>53.733</v>
      </c>
      <c r="Y342" s="81">
        <v>31.494</v>
      </c>
      <c r="Z342" s="81">
        <v>0.633</v>
      </c>
      <c r="AA342" s="81">
        <v>25.15</v>
      </c>
      <c r="AB342" s="81">
        <v>0.058</v>
      </c>
      <c r="AC342" s="81">
        <v>2071.076</v>
      </c>
      <c r="AD342" s="81">
        <v>48.32</v>
      </c>
      <c r="AE342" s="81">
        <v>7.479</v>
      </c>
      <c r="AF342" s="81">
        <v>0.033</v>
      </c>
      <c r="AG342" s="93">
        <v>2070.025</v>
      </c>
      <c r="AH342" s="93">
        <v>40.33</v>
      </c>
      <c r="AI342" s="93">
        <v>47.233</v>
      </c>
      <c r="AJ342" s="93">
        <v>4.028</v>
      </c>
      <c r="AK342" s="93">
        <v>1956.654</v>
      </c>
      <c r="AL342" s="93">
        <v>39.585</v>
      </c>
      <c r="AM342" s="93">
        <v>2377.177</v>
      </c>
      <c r="AN342" s="93">
        <v>127.822</v>
      </c>
      <c r="AO342" s="93">
        <v>0.765</v>
      </c>
      <c r="AP342" s="93">
        <v>0.067</v>
      </c>
      <c r="AQ342" s="93">
        <v>1.133</v>
      </c>
      <c r="AR342" s="53">
        <f>G342/'Table seawater composition'!C$7</f>
        <v>0.002965191313</v>
      </c>
      <c r="AS342" s="53">
        <f>H342/'Table seawater composition'!C$6</f>
        <v>0.01253710314</v>
      </c>
      <c r="AT342" s="53">
        <f>I342*1000/'Table seawater composition'!$C$4</f>
        <v>0.0009045268864</v>
      </c>
      <c r="AU342" s="53">
        <f>J342/'Table seawater composition'!C$10</f>
        <v>8.425932284</v>
      </c>
      <c r="AV342" s="53">
        <f>K342*1000/'Table seawater composition'!$C$3</f>
        <v>0</v>
      </c>
      <c r="AW342" s="53">
        <f>L342/'Table seawater composition'!C$8</f>
        <v>1.067615862</v>
      </c>
      <c r="AX342" s="53">
        <f>M342/'Table seawater composition'!$C$5</f>
        <v>1.737945744</v>
      </c>
      <c r="AY342" s="53">
        <f>N342/('Table seawater composition'!C$9*1000)</f>
        <v>0</v>
      </c>
      <c r="AZ342" s="48"/>
      <c r="BA342" s="48"/>
      <c r="BB342" s="48"/>
      <c r="BC342" s="48"/>
      <c r="BD342" s="48"/>
      <c r="BE342" s="48"/>
      <c r="BF342" s="48"/>
      <c r="BG342" s="48"/>
    </row>
    <row r="343" ht="15.75" customHeight="1">
      <c r="A343" s="71" t="s">
        <v>301</v>
      </c>
      <c r="B343" s="71" t="s">
        <v>237</v>
      </c>
      <c r="C343" s="92">
        <v>6.3</v>
      </c>
      <c r="D343" s="81" t="s">
        <v>297</v>
      </c>
      <c r="E343" s="72">
        <v>2850.0</v>
      </c>
      <c r="F343" s="71" t="s">
        <v>96</v>
      </c>
      <c r="G343" s="74">
        <v>7.24094268</v>
      </c>
      <c r="H343" s="74">
        <v>577.139085</v>
      </c>
      <c r="I343" s="74">
        <v>4.22344483</v>
      </c>
      <c r="J343" s="74">
        <v>6.92762361</v>
      </c>
      <c r="K343" s="74"/>
      <c r="L343" s="74">
        <v>0.02017744</v>
      </c>
      <c r="M343" s="75">
        <v>14.6180865</v>
      </c>
      <c r="N343" s="85"/>
      <c r="O343" s="85"/>
      <c r="P343" s="72"/>
      <c r="Q343" s="72"/>
      <c r="R343" s="72"/>
      <c r="S343" s="72"/>
      <c r="T343" s="72"/>
      <c r="U343" s="72"/>
      <c r="V343" s="72">
        <v>763.617764</v>
      </c>
      <c r="W343" s="81">
        <v>2856.004</v>
      </c>
      <c r="X343" s="81">
        <v>53.733</v>
      </c>
      <c r="Y343" s="81">
        <v>31.494</v>
      </c>
      <c r="Z343" s="81">
        <v>0.633</v>
      </c>
      <c r="AA343" s="81">
        <v>25.15</v>
      </c>
      <c r="AB343" s="81">
        <v>0.058</v>
      </c>
      <c r="AC343" s="81">
        <v>2071.076</v>
      </c>
      <c r="AD343" s="81">
        <v>48.32</v>
      </c>
      <c r="AE343" s="81">
        <v>7.479</v>
      </c>
      <c r="AF343" s="81">
        <v>0.033</v>
      </c>
      <c r="AG343" s="93">
        <v>2070.025</v>
      </c>
      <c r="AH343" s="93">
        <v>40.33</v>
      </c>
      <c r="AI343" s="93">
        <v>47.233</v>
      </c>
      <c r="AJ343" s="93">
        <v>4.028</v>
      </c>
      <c r="AK343" s="93">
        <v>1956.654</v>
      </c>
      <c r="AL343" s="93">
        <v>39.585</v>
      </c>
      <c r="AM343" s="93">
        <v>2377.177</v>
      </c>
      <c r="AN343" s="93">
        <v>127.822</v>
      </c>
      <c r="AO343" s="93">
        <v>0.765</v>
      </c>
      <c r="AP343" s="93">
        <v>0.067</v>
      </c>
      <c r="AQ343" s="93">
        <v>1.133</v>
      </c>
      <c r="AR343" s="53">
        <f>G343/'Table seawater composition'!C$7</f>
        <v>0.002871215495</v>
      </c>
      <c r="AS343" s="53">
        <f>H343/'Table seawater composition'!C$6</f>
        <v>0.01424812116</v>
      </c>
      <c r="AT343" s="53">
        <f>I343*1000/'Table seawater composition'!$C$4</f>
        <v>0.0008230508236</v>
      </c>
      <c r="AU343" s="53">
        <f>J343/'Table seawater composition'!C$10</f>
        <v>13.17531379</v>
      </c>
      <c r="AV343" s="53">
        <f>K343*1000/'Table seawater composition'!$C$3</f>
        <v>0</v>
      </c>
      <c r="AW343" s="53">
        <f>L343/'Table seawater composition'!C$8</f>
        <v>0.3342295303</v>
      </c>
      <c r="AX343" s="53">
        <f>M343/'Table seawater composition'!$C$5</f>
        <v>1.377318792</v>
      </c>
      <c r="AY343" s="53">
        <f>N343/('Table seawater composition'!C$9*1000)</f>
        <v>0</v>
      </c>
      <c r="AZ343" s="48"/>
      <c r="BA343" s="48"/>
      <c r="BB343" s="48"/>
      <c r="BC343" s="48"/>
      <c r="BD343" s="48"/>
      <c r="BE343" s="48"/>
      <c r="BF343" s="48"/>
      <c r="BG343" s="48"/>
    </row>
    <row r="344" ht="15.75" customHeight="1">
      <c r="A344" s="71" t="s">
        <v>301</v>
      </c>
      <c r="B344" s="71" t="s">
        <v>226</v>
      </c>
      <c r="C344" s="92">
        <v>5.6</v>
      </c>
      <c r="D344" s="81" t="s">
        <v>297</v>
      </c>
      <c r="E344" s="72">
        <v>2850.0</v>
      </c>
      <c r="F344" s="71" t="s">
        <v>65</v>
      </c>
      <c r="G344" s="74"/>
      <c r="H344" s="74"/>
      <c r="I344" s="74">
        <v>3.43834657</v>
      </c>
      <c r="J344" s="74">
        <v>5.54673804</v>
      </c>
      <c r="K344" s="74">
        <v>10.1282619</v>
      </c>
      <c r="L344" s="74"/>
      <c r="M344" s="75">
        <v>13.2627787</v>
      </c>
      <c r="N344" s="85"/>
      <c r="O344" s="85"/>
      <c r="P344" s="71"/>
      <c r="Q344" s="71"/>
      <c r="R344" s="71"/>
      <c r="S344" s="71"/>
      <c r="T344" s="71"/>
      <c r="U344" s="71"/>
      <c r="V344" s="71"/>
      <c r="W344" s="81">
        <v>2856.004</v>
      </c>
      <c r="X344" s="81">
        <v>53.733</v>
      </c>
      <c r="Y344" s="81">
        <v>31.494</v>
      </c>
      <c r="Z344" s="81">
        <v>0.633</v>
      </c>
      <c r="AA344" s="81">
        <v>25.15</v>
      </c>
      <c r="AB344" s="81">
        <v>0.058</v>
      </c>
      <c r="AC344" s="81">
        <v>2071.076</v>
      </c>
      <c r="AD344" s="81">
        <v>48.32</v>
      </c>
      <c r="AE344" s="81">
        <v>7.479</v>
      </c>
      <c r="AF344" s="81">
        <v>0.033</v>
      </c>
      <c r="AG344" s="93">
        <v>2070.025</v>
      </c>
      <c r="AH344" s="93">
        <v>40.33</v>
      </c>
      <c r="AI344" s="93">
        <v>47.233</v>
      </c>
      <c r="AJ344" s="93">
        <v>4.028</v>
      </c>
      <c r="AK344" s="93">
        <v>1956.654</v>
      </c>
      <c r="AL344" s="93">
        <v>39.585</v>
      </c>
      <c r="AM344" s="93">
        <v>2377.177</v>
      </c>
      <c r="AN344" s="93">
        <v>127.822</v>
      </c>
      <c r="AO344" s="93">
        <v>0.765</v>
      </c>
      <c r="AP344" s="93">
        <v>0.067</v>
      </c>
      <c r="AQ344" s="93">
        <v>1.133</v>
      </c>
      <c r="AR344" s="53">
        <f>G344/'Table seawater composition'!C$7</f>
        <v>0</v>
      </c>
      <c r="AS344" s="53">
        <f>H344/'Table seawater composition'!C$6</f>
        <v>0</v>
      </c>
      <c r="AT344" s="53">
        <f>I344*1000/'Table seawater composition'!$C$4</f>
        <v>0.0006700534967</v>
      </c>
      <c r="AU344" s="53">
        <f>J344/'Table seawater composition'!C$10</f>
        <v>10.54907401</v>
      </c>
      <c r="AV344" s="53">
        <f>K344*1000/'Table seawater composition'!$C$3</f>
        <v>1.168733143</v>
      </c>
      <c r="AW344" s="53">
        <f>L344/'Table seawater composition'!C$8</f>
        <v>0</v>
      </c>
      <c r="AX344" s="53">
        <f>M344/'Table seawater composition'!$C$5</f>
        <v>1.249621443</v>
      </c>
      <c r="AY344" s="53">
        <f>N344/('Table seawater composition'!C$9*1000)</f>
        <v>0</v>
      </c>
      <c r="AZ344" s="48"/>
      <c r="BA344" s="48"/>
      <c r="BB344" s="48"/>
      <c r="BC344" s="48"/>
      <c r="BD344" s="48"/>
      <c r="BE344" s="48"/>
      <c r="BF344" s="48"/>
      <c r="BG344" s="48"/>
    </row>
    <row r="345" ht="15.75" customHeight="1">
      <c r="A345" s="71" t="s">
        <v>301</v>
      </c>
      <c r="B345" s="71" t="s">
        <v>227</v>
      </c>
      <c r="C345" s="92">
        <v>5.7</v>
      </c>
      <c r="D345" s="81" t="s">
        <v>297</v>
      </c>
      <c r="E345" s="72">
        <v>2850.0</v>
      </c>
      <c r="F345" s="71" t="s">
        <v>65</v>
      </c>
      <c r="G345" s="74"/>
      <c r="H345" s="74"/>
      <c r="I345" s="74">
        <v>3.80156473</v>
      </c>
      <c r="J345" s="74">
        <v>8.92181669</v>
      </c>
      <c r="K345" s="74">
        <v>10.1403889</v>
      </c>
      <c r="L345" s="74"/>
      <c r="M345" s="75">
        <v>17.1918607</v>
      </c>
      <c r="N345" s="85"/>
      <c r="O345" s="85"/>
      <c r="P345" s="71"/>
      <c r="Q345" s="71"/>
      <c r="R345" s="71"/>
      <c r="S345" s="71"/>
      <c r="T345" s="71"/>
      <c r="U345" s="71"/>
      <c r="V345" s="71"/>
      <c r="W345" s="81">
        <v>2856.004</v>
      </c>
      <c r="X345" s="81">
        <v>53.733</v>
      </c>
      <c r="Y345" s="81">
        <v>31.494</v>
      </c>
      <c r="Z345" s="81">
        <v>0.633</v>
      </c>
      <c r="AA345" s="81">
        <v>25.15</v>
      </c>
      <c r="AB345" s="81">
        <v>0.058</v>
      </c>
      <c r="AC345" s="81">
        <v>2071.076</v>
      </c>
      <c r="AD345" s="81">
        <v>48.32</v>
      </c>
      <c r="AE345" s="81">
        <v>7.479</v>
      </c>
      <c r="AF345" s="81">
        <v>0.033</v>
      </c>
      <c r="AG345" s="93">
        <v>2070.025</v>
      </c>
      <c r="AH345" s="93">
        <v>40.33</v>
      </c>
      <c r="AI345" s="93">
        <v>47.233</v>
      </c>
      <c r="AJ345" s="93">
        <v>4.028</v>
      </c>
      <c r="AK345" s="93">
        <v>1956.654</v>
      </c>
      <c r="AL345" s="93">
        <v>39.585</v>
      </c>
      <c r="AM345" s="93">
        <v>2377.177</v>
      </c>
      <c r="AN345" s="93">
        <v>127.822</v>
      </c>
      <c r="AO345" s="93">
        <v>0.765</v>
      </c>
      <c r="AP345" s="93">
        <v>0.067</v>
      </c>
      <c r="AQ345" s="93">
        <v>1.133</v>
      </c>
      <c r="AR345" s="53">
        <f>G345/'Table seawater composition'!C$7</f>
        <v>0</v>
      </c>
      <c r="AS345" s="53">
        <f>H345/'Table seawater composition'!C$6</f>
        <v>0</v>
      </c>
      <c r="AT345" s="53">
        <f>I345*1000/'Table seawater composition'!$C$4</f>
        <v>0.0007408362387</v>
      </c>
      <c r="AU345" s="53">
        <f>J345/'Table seawater composition'!C$10</f>
        <v>16.96797359</v>
      </c>
      <c r="AV345" s="53">
        <f>K345*1000/'Table seawater composition'!$C$3</f>
        <v>1.170132517</v>
      </c>
      <c r="AW345" s="53">
        <f>L345/'Table seawater composition'!C$8</f>
        <v>0</v>
      </c>
      <c r="AX345" s="53">
        <f>M345/'Table seawater composition'!$C$5</f>
        <v>1.61982027</v>
      </c>
      <c r="AY345" s="53">
        <f>N345/('Table seawater composition'!C$9*1000)</f>
        <v>0</v>
      </c>
      <c r="AZ345" s="48"/>
      <c r="BA345" s="48"/>
      <c r="BB345" s="48"/>
      <c r="BC345" s="48"/>
      <c r="BD345" s="48"/>
      <c r="BE345" s="48"/>
      <c r="BF345" s="48"/>
      <c r="BG345" s="48"/>
    </row>
    <row r="346" ht="15.75" customHeight="1">
      <c r="A346" s="71" t="s">
        <v>301</v>
      </c>
      <c r="B346" s="71" t="s">
        <v>228</v>
      </c>
      <c r="C346" s="73" t="s">
        <v>191</v>
      </c>
      <c r="D346" s="81" t="s">
        <v>297</v>
      </c>
      <c r="E346" s="72">
        <v>2850.0</v>
      </c>
      <c r="F346" s="71" t="s">
        <v>65</v>
      </c>
      <c r="G346" s="74"/>
      <c r="H346" s="74"/>
      <c r="I346" s="74">
        <v>3.53350926</v>
      </c>
      <c r="J346" s="74">
        <v>6.61283898</v>
      </c>
      <c r="K346" s="74">
        <v>10.1194511</v>
      </c>
      <c r="L346" s="74"/>
      <c r="M346" s="75">
        <v>14.5920345</v>
      </c>
      <c r="N346" s="85"/>
      <c r="O346" s="85"/>
      <c r="P346" s="71"/>
      <c r="Q346" s="71"/>
      <c r="R346" s="71"/>
      <c r="S346" s="71"/>
      <c r="T346" s="71"/>
      <c r="U346" s="71"/>
      <c r="V346" s="71"/>
      <c r="W346" s="81">
        <v>2856.004</v>
      </c>
      <c r="X346" s="81">
        <v>53.733</v>
      </c>
      <c r="Y346" s="81">
        <v>31.494</v>
      </c>
      <c r="Z346" s="81">
        <v>0.633</v>
      </c>
      <c r="AA346" s="81">
        <v>25.15</v>
      </c>
      <c r="AB346" s="81">
        <v>0.058</v>
      </c>
      <c r="AC346" s="81">
        <v>2071.076</v>
      </c>
      <c r="AD346" s="81">
        <v>48.32</v>
      </c>
      <c r="AE346" s="81">
        <v>7.479</v>
      </c>
      <c r="AF346" s="81">
        <v>0.033</v>
      </c>
      <c r="AG346" s="93">
        <v>2070.025</v>
      </c>
      <c r="AH346" s="93">
        <v>40.33</v>
      </c>
      <c r="AI346" s="93">
        <v>47.233</v>
      </c>
      <c r="AJ346" s="93">
        <v>4.028</v>
      </c>
      <c r="AK346" s="93">
        <v>1956.654</v>
      </c>
      <c r="AL346" s="93">
        <v>39.585</v>
      </c>
      <c r="AM346" s="93">
        <v>2377.177</v>
      </c>
      <c r="AN346" s="93">
        <v>127.822</v>
      </c>
      <c r="AO346" s="93">
        <v>0.765</v>
      </c>
      <c r="AP346" s="93">
        <v>0.067</v>
      </c>
      <c r="AQ346" s="93">
        <v>1.133</v>
      </c>
      <c r="AR346" s="53">
        <f>G346/'Table seawater composition'!C$7</f>
        <v>0</v>
      </c>
      <c r="AS346" s="53">
        <f>H346/'Table seawater composition'!C$6</f>
        <v>0</v>
      </c>
      <c r="AT346" s="53">
        <f>I346*1000/'Table seawater composition'!$C$4</f>
        <v>0.0006885984839</v>
      </c>
      <c r="AU346" s="53">
        <f>J346/'Table seawater composition'!C$10</f>
        <v>12.57664006</v>
      </c>
      <c r="AV346" s="53">
        <f>K346*1000/'Table seawater composition'!$C$3</f>
        <v>1.167716436</v>
      </c>
      <c r="AW346" s="53">
        <f>L346/'Table seawater composition'!C$8</f>
        <v>0</v>
      </c>
      <c r="AX346" s="53">
        <f>M346/'Table seawater composition'!$C$5</f>
        <v>1.374864168</v>
      </c>
      <c r="AY346" s="53">
        <f>N346/('Table seawater composition'!C$9*1000)</f>
        <v>0</v>
      </c>
      <c r="AZ346" s="48"/>
      <c r="BA346" s="48"/>
      <c r="BB346" s="48"/>
      <c r="BC346" s="48"/>
      <c r="BD346" s="48"/>
      <c r="BE346" s="48"/>
      <c r="BF346" s="48"/>
      <c r="BG346" s="48"/>
    </row>
    <row r="347" ht="15.75" customHeight="1">
      <c r="A347" s="71" t="s">
        <v>301</v>
      </c>
      <c r="B347" s="71" t="s">
        <v>229</v>
      </c>
      <c r="C347" s="92">
        <v>0.8</v>
      </c>
      <c r="D347" s="81" t="s">
        <v>297</v>
      </c>
      <c r="E347" s="72">
        <v>2850.0</v>
      </c>
      <c r="F347" s="71" t="s">
        <v>65</v>
      </c>
      <c r="G347" s="74"/>
      <c r="H347" s="74"/>
      <c r="I347" s="74">
        <v>4.32991183</v>
      </c>
      <c r="J347" s="74">
        <v>2.94268242</v>
      </c>
      <c r="K347" s="74">
        <v>9.21259184</v>
      </c>
      <c r="L347" s="74"/>
      <c r="M347" s="75">
        <v>13.6780784</v>
      </c>
      <c r="N347" s="85"/>
      <c r="O347" s="85"/>
      <c r="P347" s="71"/>
      <c r="Q347" s="71"/>
      <c r="R347" s="71"/>
      <c r="S347" s="71"/>
      <c r="T347" s="71"/>
      <c r="U347" s="71"/>
      <c r="V347" s="71"/>
      <c r="W347" s="81">
        <v>2856.004</v>
      </c>
      <c r="X347" s="81">
        <v>53.733</v>
      </c>
      <c r="Y347" s="81">
        <v>31.494</v>
      </c>
      <c r="Z347" s="81">
        <v>0.633</v>
      </c>
      <c r="AA347" s="81">
        <v>25.15</v>
      </c>
      <c r="AB347" s="81">
        <v>0.058</v>
      </c>
      <c r="AC347" s="81">
        <v>2071.076</v>
      </c>
      <c r="AD347" s="81">
        <v>48.32</v>
      </c>
      <c r="AE347" s="81">
        <v>7.479</v>
      </c>
      <c r="AF347" s="81">
        <v>0.033</v>
      </c>
      <c r="AG347" s="93">
        <v>2070.025</v>
      </c>
      <c r="AH347" s="93">
        <v>40.33</v>
      </c>
      <c r="AI347" s="93">
        <v>47.233</v>
      </c>
      <c r="AJ347" s="93">
        <v>4.028</v>
      </c>
      <c r="AK347" s="93">
        <v>1956.654</v>
      </c>
      <c r="AL347" s="93">
        <v>39.585</v>
      </c>
      <c r="AM347" s="93">
        <v>2377.177</v>
      </c>
      <c r="AN347" s="93">
        <v>127.822</v>
      </c>
      <c r="AO347" s="93">
        <v>0.765</v>
      </c>
      <c r="AP347" s="93">
        <v>0.067</v>
      </c>
      <c r="AQ347" s="93">
        <v>1.133</v>
      </c>
      <c r="AR347" s="53">
        <f>G347/'Table seawater composition'!C$7</f>
        <v>0</v>
      </c>
      <c r="AS347" s="53">
        <f>H347/'Table seawater composition'!C$6</f>
        <v>0</v>
      </c>
      <c r="AT347" s="53">
        <f>I347*1000/'Table seawater composition'!$C$4</f>
        <v>0.000843798757</v>
      </c>
      <c r="AU347" s="53">
        <f>J347/'Table seawater composition'!C$10</f>
        <v>5.59654601</v>
      </c>
      <c r="AV347" s="53">
        <f>K347*1000/'Table seawater composition'!$C$3</f>
        <v>1.063070991</v>
      </c>
      <c r="AW347" s="53">
        <f>L347/'Table seawater composition'!C$8</f>
        <v>0</v>
      </c>
      <c r="AX347" s="53">
        <f>M347/'Table seawater composition'!$C$5</f>
        <v>1.288751057</v>
      </c>
      <c r="AY347" s="53">
        <f>N347/('Table seawater composition'!C$9*1000)</f>
        <v>0</v>
      </c>
      <c r="AZ347" s="48"/>
      <c r="BA347" s="48"/>
      <c r="BB347" s="48"/>
      <c r="BC347" s="48"/>
      <c r="BD347" s="48"/>
      <c r="BE347" s="48"/>
      <c r="BF347" s="48"/>
      <c r="BG347" s="48"/>
    </row>
    <row r="348" ht="15.75" customHeight="1">
      <c r="A348" s="71" t="s">
        <v>301</v>
      </c>
      <c r="B348" s="71" t="s">
        <v>226</v>
      </c>
      <c r="C348" s="92">
        <v>5.6</v>
      </c>
      <c r="D348" s="81" t="s">
        <v>297</v>
      </c>
      <c r="E348" s="72">
        <v>2850.0</v>
      </c>
      <c r="F348" s="71" t="s">
        <v>65</v>
      </c>
      <c r="G348" s="74"/>
      <c r="H348" s="74"/>
      <c r="I348" s="74">
        <v>3.94403641</v>
      </c>
      <c r="J348" s="74">
        <v>2.56574864</v>
      </c>
      <c r="K348" s="74">
        <v>9.08199236</v>
      </c>
      <c r="L348" s="74"/>
      <c r="M348" s="75">
        <v>11.4067841</v>
      </c>
      <c r="N348" s="85"/>
      <c r="O348" s="85"/>
      <c r="P348" s="71"/>
      <c r="Q348" s="71"/>
      <c r="R348" s="71"/>
      <c r="S348" s="71"/>
      <c r="T348" s="71"/>
      <c r="U348" s="71"/>
      <c r="V348" s="71"/>
      <c r="W348" s="81">
        <v>2856.004</v>
      </c>
      <c r="X348" s="81">
        <v>53.733</v>
      </c>
      <c r="Y348" s="81">
        <v>31.494</v>
      </c>
      <c r="Z348" s="81">
        <v>0.633</v>
      </c>
      <c r="AA348" s="81">
        <v>25.15</v>
      </c>
      <c r="AB348" s="81">
        <v>0.058</v>
      </c>
      <c r="AC348" s="81">
        <v>2071.076</v>
      </c>
      <c r="AD348" s="81">
        <v>48.32</v>
      </c>
      <c r="AE348" s="81">
        <v>7.479</v>
      </c>
      <c r="AF348" s="81">
        <v>0.033</v>
      </c>
      <c r="AG348" s="93">
        <v>2070.025</v>
      </c>
      <c r="AH348" s="93">
        <v>40.33</v>
      </c>
      <c r="AI348" s="93">
        <v>47.233</v>
      </c>
      <c r="AJ348" s="93">
        <v>4.028</v>
      </c>
      <c r="AK348" s="93">
        <v>1956.654</v>
      </c>
      <c r="AL348" s="93">
        <v>39.585</v>
      </c>
      <c r="AM348" s="93">
        <v>2377.177</v>
      </c>
      <c r="AN348" s="93">
        <v>127.822</v>
      </c>
      <c r="AO348" s="93">
        <v>0.765</v>
      </c>
      <c r="AP348" s="93">
        <v>0.067</v>
      </c>
      <c r="AQ348" s="93">
        <v>1.133</v>
      </c>
      <c r="AR348" s="53">
        <f>G348/'Table seawater composition'!C$7</f>
        <v>0</v>
      </c>
      <c r="AS348" s="53">
        <f>H348/'Table seawater composition'!C$6</f>
        <v>0</v>
      </c>
      <c r="AT348" s="53">
        <f>I348*1000/'Table seawater composition'!$C$4</f>
        <v>0.0007686006438</v>
      </c>
      <c r="AU348" s="53">
        <f>J348/'Table seawater composition'!C$10</f>
        <v>4.879673802</v>
      </c>
      <c r="AV348" s="53">
        <f>K348*1000/'Table seawater composition'!$C$3</f>
        <v>1.048000691</v>
      </c>
      <c r="AW348" s="53">
        <f>L348/'Table seawater composition'!C$8</f>
        <v>0</v>
      </c>
      <c r="AX348" s="53">
        <f>M348/'Table seawater composition'!$C$5</f>
        <v>1.074749291</v>
      </c>
      <c r="AY348" s="53">
        <f>N348/('Table seawater composition'!C$9*1000)</f>
        <v>0</v>
      </c>
      <c r="AZ348" s="48"/>
      <c r="BA348" s="48"/>
      <c r="BB348" s="48"/>
      <c r="BC348" s="48"/>
      <c r="BD348" s="48"/>
      <c r="BE348" s="48"/>
      <c r="BF348" s="48"/>
      <c r="BG348" s="48"/>
    </row>
    <row r="349" ht="15.75" customHeight="1">
      <c r="A349" s="71" t="s">
        <v>301</v>
      </c>
      <c r="B349" s="71" t="s">
        <v>230</v>
      </c>
      <c r="C349" s="92">
        <v>3.5</v>
      </c>
      <c r="D349" s="81" t="s">
        <v>297</v>
      </c>
      <c r="E349" s="72">
        <v>2850.0</v>
      </c>
      <c r="F349" s="71" t="s">
        <v>65</v>
      </c>
      <c r="G349" s="74"/>
      <c r="H349" s="74"/>
      <c r="I349" s="74">
        <v>4.25379669</v>
      </c>
      <c r="J349" s="74">
        <v>3.68221457</v>
      </c>
      <c r="K349" s="74">
        <v>9.28490855</v>
      </c>
      <c r="L349" s="74"/>
      <c r="M349" s="75">
        <v>14.0977256</v>
      </c>
      <c r="N349" s="85"/>
      <c r="O349" s="85"/>
      <c r="P349" s="78">
        <v>24.99</v>
      </c>
      <c r="Q349" s="72"/>
      <c r="R349" s="78">
        <v>8.57</v>
      </c>
      <c r="S349" s="78">
        <v>0.06</v>
      </c>
      <c r="T349" s="78">
        <v>1.09</v>
      </c>
      <c r="U349" s="78">
        <v>0.09</v>
      </c>
      <c r="V349" s="71"/>
      <c r="W349" s="81">
        <v>2856.004</v>
      </c>
      <c r="X349" s="81">
        <v>53.733</v>
      </c>
      <c r="Y349" s="81">
        <v>31.494</v>
      </c>
      <c r="Z349" s="81">
        <v>0.633</v>
      </c>
      <c r="AA349" s="81">
        <v>25.15</v>
      </c>
      <c r="AB349" s="81">
        <v>0.058</v>
      </c>
      <c r="AC349" s="81">
        <v>2071.076</v>
      </c>
      <c r="AD349" s="81">
        <v>48.32</v>
      </c>
      <c r="AE349" s="81">
        <v>7.479</v>
      </c>
      <c r="AF349" s="81">
        <v>0.033</v>
      </c>
      <c r="AG349" s="93">
        <v>2070.025</v>
      </c>
      <c r="AH349" s="93">
        <v>40.33</v>
      </c>
      <c r="AI349" s="93">
        <v>47.233</v>
      </c>
      <c r="AJ349" s="93">
        <v>4.028</v>
      </c>
      <c r="AK349" s="93">
        <v>1956.654</v>
      </c>
      <c r="AL349" s="93">
        <v>39.585</v>
      </c>
      <c r="AM349" s="93">
        <v>2377.177</v>
      </c>
      <c r="AN349" s="93">
        <v>127.822</v>
      </c>
      <c r="AO349" s="93">
        <v>0.765</v>
      </c>
      <c r="AP349" s="93">
        <v>0.067</v>
      </c>
      <c r="AQ349" s="93">
        <v>1.133</v>
      </c>
      <c r="AR349" s="53">
        <f>G349/'Table seawater composition'!C$7</f>
        <v>0</v>
      </c>
      <c r="AS349" s="53">
        <f>H349/'Table seawater composition'!C$6</f>
        <v>0</v>
      </c>
      <c r="AT349" s="53">
        <f>I349*1000/'Table seawater composition'!$C$4</f>
        <v>0.0008289656927</v>
      </c>
      <c r="AU349" s="53">
        <f>J349/'Table seawater composition'!C$10</f>
        <v>7.003026599</v>
      </c>
      <c r="AV349" s="53">
        <f>K349*1000/'Table seawater composition'!$C$3</f>
        <v>1.071415852</v>
      </c>
      <c r="AW349" s="53">
        <f>L349/'Table seawater composition'!C$8</f>
        <v>0</v>
      </c>
      <c r="AX349" s="53">
        <f>M349/'Table seawater composition'!$C$5</f>
        <v>1.328290293</v>
      </c>
      <c r="AY349" s="53">
        <f>N349/('Table seawater composition'!C$9*1000)</f>
        <v>0</v>
      </c>
      <c r="AZ349" s="48"/>
      <c r="BA349" s="48"/>
      <c r="BB349" s="48"/>
      <c r="BC349" s="48"/>
      <c r="BD349" s="48"/>
      <c r="BE349" s="48"/>
      <c r="BF349" s="48"/>
      <c r="BG349" s="48"/>
    </row>
    <row r="350" ht="15.75" customHeight="1">
      <c r="A350" s="71" t="s">
        <v>301</v>
      </c>
      <c r="B350" s="71" t="s">
        <v>187</v>
      </c>
      <c r="C350" s="92">
        <v>2.8</v>
      </c>
      <c r="D350" s="81" t="s">
        <v>297</v>
      </c>
      <c r="E350" s="72">
        <v>2850.0</v>
      </c>
      <c r="F350" s="71" t="s">
        <v>65</v>
      </c>
      <c r="G350" s="74"/>
      <c r="H350" s="74"/>
      <c r="I350" s="74">
        <v>4.79910149</v>
      </c>
      <c r="J350" s="74">
        <v>8.13579284</v>
      </c>
      <c r="K350" s="74">
        <v>9.32918346</v>
      </c>
      <c r="L350" s="74"/>
      <c r="M350" s="75">
        <v>16.8234805</v>
      </c>
      <c r="N350" s="85"/>
      <c r="O350" s="85"/>
      <c r="P350" s="71"/>
      <c r="Q350" s="71"/>
      <c r="R350" s="71"/>
      <c r="S350" s="71"/>
      <c r="T350" s="71"/>
      <c r="U350" s="71"/>
      <c r="V350" s="71"/>
      <c r="W350" s="81">
        <v>2856.004</v>
      </c>
      <c r="X350" s="81">
        <v>53.733</v>
      </c>
      <c r="Y350" s="81">
        <v>31.494</v>
      </c>
      <c r="Z350" s="81">
        <v>0.633</v>
      </c>
      <c r="AA350" s="81">
        <v>25.15</v>
      </c>
      <c r="AB350" s="81">
        <v>0.058</v>
      </c>
      <c r="AC350" s="81">
        <v>2071.076</v>
      </c>
      <c r="AD350" s="81">
        <v>48.32</v>
      </c>
      <c r="AE350" s="81">
        <v>7.479</v>
      </c>
      <c r="AF350" s="81">
        <v>0.033</v>
      </c>
      <c r="AG350" s="93">
        <v>2070.025</v>
      </c>
      <c r="AH350" s="93">
        <v>40.33</v>
      </c>
      <c r="AI350" s="93">
        <v>47.233</v>
      </c>
      <c r="AJ350" s="93">
        <v>4.028</v>
      </c>
      <c r="AK350" s="93">
        <v>1956.654</v>
      </c>
      <c r="AL350" s="93">
        <v>39.585</v>
      </c>
      <c r="AM350" s="93">
        <v>2377.177</v>
      </c>
      <c r="AN350" s="93">
        <v>127.822</v>
      </c>
      <c r="AO350" s="93">
        <v>0.765</v>
      </c>
      <c r="AP350" s="93">
        <v>0.067</v>
      </c>
      <c r="AQ350" s="93">
        <v>1.133</v>
      </c>
      <c r="AR350" s="53">
        <f>G350/'Table seawater composition'!C$7</f>
        <v>0</v>
      </c>
      <c r="AS350" s="53">
        <f>H350/'Table seawater composition'!C$6</f>
        <v>0</v>
      </c>
      <c r="AT350" s="53">
        <f>I350*1000/'Table seawater composition'!$C$4</f>
        <v>0.000935232871</v>
      </c>
      <c r="AU350" s="53">
        <f>J350/'Table seawater composition'!C$10</f>
        <v>15.47307268</v>
      </c>
      <c r="AV350" s="53">
        <f>K350*1000/'Table seawater composition'!$C$3</f>
        <v>1.076524878</v>
      </c>
      <c r="AW350" s="53">
        <f>L350/'Table seawater composition'!C$8</f>
        <v>0</v>
      </c>
      <c r="AX350" s="53">
        <f>M350/'Table seawater composition'!$C$5</f>
        <v>1.58511142</v>
      </c>
      <c r="AY350" s="53">
        <f>N350/('Table seawater composition'!C$9*1000)</f>
        <v>0</v>
      </c>
      <c r="AZ350" s="48"/>
      <c r="BA350" s="48"/>
      <c r="BB350" s="48"/>
      <c r="BC350" s="48"/>
      <c r="BD350" s="48"/>
      <c r="BE350" s="48"/>
      <c r="BF350" s="48"/>
      <c r="BG350" s="48"/>
    </row>
    <row r="351" ht="15.75" customHeight="1">
      <c r="A351" s="71" t="s">
        <v>301</v>
      </c>
      <c r="B351" s="71" t="s">
        <v>227</v>
      </c>
      <c r="C351" s="92">
        <v>5.7</v>
      </c>
      <c r="D351" s="81" t="s">
        <v>297</v>
      </c>
      <c r="E351" s="72">
        <v>2850.0</v>
      </c>
      <c r="F351" s="71" t="s">
        <v>65</v>
      </c>
      <c r="G351" s="74"/>
      <c r="H351" s="74"/>
      <c r="I351" s="74">
        <v>4.59161347</v>
      </c>
      <c r="J351" s="74">
        <v>3.16619743</v>
      </c>
      <c r="K351" s="74">
        <v>9.17966259</v>
      </c>
      <c r="L351" s="74"/>
      <c r="M351" s="75">
        <v>13.8355509</v>
      </c>
      <c r="N351" s="85"/>
      <c r="O351" s="85"/>
      <c r="P351" s="71"/>
      <c r="Q351" s="71"/>
      <c r="R351" s="71"/>
      <c r="S351" s="71"/>
      <c r="T351" s="71"/>
      <c r="U351" s="71"/>
      <c r="V351" s="71"/>
      <c r="W351" s="81">
        <v>2856.004</v>
      </c>
      <c r="X351" s="81">
        <v>53.733</v>
      </c>
      <c r="Y351" s="81">
        <v>31.494</v>
      </c>
      <c r="Z351" s="81">
        <v>0.633</v>
      </c>
      <c r="AA351" s="81">
        <v>25.15</v>
      </c>
      <c r="AB351" s="81">
        <v>0.058</v>
      </c>
      <c r="AC351" s="81">
        <v>2071.076</v>
      </c>
      <c r="AD351" s="81">
        <v>48.32</v>
      </c>
      <c r="AE351" s="81">
        <v>7.479</v>
      </c>
      <c r="AF351" s="81">
        <v>0.033</v>
      </c>
      <c r="AG351" s="93">
        <v>2070.025</v>
      </c>
      <c r="AH351" s="93">
        <v>40.33</v>
      </c>
      <c r="AI351" s="93">
        <v>47.233</v>
      </c>
      <c r="AJ351" s="93">
        <v>4.028</v>
      </c>
      <c r="AK351" s="93">
        <v>1956.654</v>
      </c>
      <c r="AL351" s="93">
        <v>39.585</v>
      </c>
      <c r="AM351" s="93">
        <v>2377.177</v>
      </c>
      <c r="AN351" s="93">
        <v>127.822</v>
      </c>
      <c r="AO351" s="93">
        <v>0.765</v>
      </c>
      <c r="AP351" s="93">
        <v>0.067</v>
      </c>
      <c r="AQ351" s="93">
        <v>1.133</v>
      </c>
      <c r="AR351" s="53">
        <f>G351/'Table seawater composition'!C$7</f>
        <v>0</v>
      </c>
      <c r="AS351" s="53">
        <f>H351/'Table seawater composition'!C$6</f>
        <v>0</v>
      </c>
      <c r="AT351" s="53">
        <f>I351*1000/'Table seawater composition'!$C$4</f>
        <v>0.0008947982986</v>
      </c>
      <c r="AU351" s="53">
        <f>J351/'Table seawater composition'!C$10</f>
        <v>6.021638446</v>
      </c>
      <c r="AV351" s="53">
        <f>K351*1000/'Table seawater composition'!$C$3</f>
        <v>1.059271178</v>
      </c>
      <c r="AW351" s="53">
        <f>L351/'Table seawater composition'!C$8</f>
        <v>0</v>
      </c>
      <c r="AX351" s="53">
        <f>M351/'Table seawater composition'!$C$5</f>
        <v>1.303588144</v>
      </c>
      <c r="AY351" s="53">
        <f>N351/('Table seawater composition'!C$9*1000)</f>
        <v>0</v>
      </c>
      <c r="AZ351" s="48"/>
      <c r="BA351" s="48"/>
      <c r="BB351" s="48"/>
      <c r="BC351" s="48"/>
      <c r="BD351" s="48"/>
      <c r="BE351" s="48"/>
      <c r="BF351" s="48"/>
      <c r="BG351" s="48"/>
    </row>
    <row r="352" ht="15.75" customHeight="1">
      <c r="A352" s="71" t="s">
        <v>301</v>
      </c>
      <c r="B352" s="71" t="s">
        <v>231</v>
      </c>
      <c r="C352" s="92">
        <v>1.5</v>
      </c>
      <c r="D352" s="81" t="s">
        <v>297</v>
      </c>
      <c r="E352" s="72">
        <v>2850.0</v>
      </c>
      <c r="F352" s="71" t="s">
        <v>65</v>
      </c>
      <c r="G352" s="74"/>
      <c r="H352" s="74"/>
      <c r="I352" s="74">
        <v>4.48598229</v>
      </c>
      <c r="J352" s="74">
        <v>2.22912444</v>
      </c>
      <c r="K352" s="74">
        <v>9.14931415</v>
      </c>
      <c r="L352" s="74"/>
      <c r="M352" s="75">
        <v>13.1114249</v>
      </c>
      <c r="N352" s="85"/>
      <c r="O352" s="85"/>
      <c r="P352" s="78">
        <v>25.43</v>
      </c>
      <c r="Q352" s="72"/>
      <c r="R352" s="78">
        <v>8.6</v>
      </c>
      <c r="S352" s="78">
        <v>0.06</v>
      </c>
      <c r="T352" s="78">
        <v>1.12</v>
      </c>
      <c r="U352" s="78">
        <v>0.09</v>
      </c>
      <c r="V352" s="71"/>
      <c r="W352" s="81">
        <v>2856.004</v>
      </c>
      <c r="X352" s="81">
        <v>53.733</v>
      </c>
      <c r="Y352" s="81">
        <v>31.494</v>
      </c>
      <c r="Z352" s="81">
        <v>0.633</v>
      </c>
      <c r="AA352" s="81">
        <v>25.15</v>
      </c>
      <c r="AB352" s="81">
        <v>0.058</v>
      </c>
      <c r="AC352" s="81">
        <v>2071.076</v>
      </c>
      <c r="AD352" s="81">
        <v>48.32</v>
      </c>
      <c r="AE352" s="81">
        <v>7.479</v>
      </c>
      <c r="AF352" s="81">
        <v>0.033</v>
      </c>
      <c r="AG352" s="93">
        <v>2070.025</v>
      </c>
      <c r="AH352" s="93">
        <v>40.33</v>
      </c>
      <c r="AI352" s="93">
        <v>47.233</v>
      </c>
      <c r="AJ352" s="93">
        <v>4.028</v>
      </c>
      <c r="AK352" s="93">
        <v>1956.654</v>
      </c>
      <c r="AL352" s="93">
        <v>39.585</v>
      </c>
      <c r="AM352" s="93">
        <v>2377.177</v>
      </c>
      <c r="AN352" s="93">
        <v>127.822</v>
      </c>
      <c r="AO352" s="93">
        <v>0.765</v>
      </c>
      <c r="AP352" s="93">
        <v>0.067</v>
      </c>
      <c r="AQ352" s="93">
        <v>1.133</v>
      </c>
      <c r="AR352" s="53">
        <f>G352/'Table seawater composition'!C$7</f>
        <v>0</v>
      </c>
      <c r="AS352" s="53">
        <f>H352/'Table seawater composition'!C$6</f>
        <v>0</v>
      </c>
      <c r="AT352" s="53">
        <f>I352*1000/'Table seawater composition'!$C$4</f>
        <v>0.000874213247</v>
      </c>
      <c r="AU352" s="53">
        <f>J352/'Table seawater composition'!C$10</f>
        <v>4.239464444</v>
      </c>
      <c r="AV352" s="53">
        <f>K352*1000/'Table seawater composition'!$C$3</f>
        <v>1.055769172</v>
      </c>
      <c r="AW352" s="53">
        <f>L352/'Table seawater composition'!C$8</f>
        <v>0</v>
      </c>
      <c r="AX352" s="53">
        <f>M352/'Table seawater composition'!$C$5</f>
        <v>1.23536086</v>
      </c>
      <c r="AY352" s="53">
        <f>N352/('Table seawater composition'!C$9*1000)</f>
        <v>0</v>
      </c>
      <c r="AZ352" s="48"/>
      <c r="BA352" s="48"/>
      <c r="BB352" s="48"/>
      <c r="BC352" s="48"/>
      <c r="BD352" s="48"/>
      <c r="BE352" s="48"/>
      <c r="BF352" s="48"/>
      <c r="BG352" s="48"/>
    </row>
    <row r="353" ht="15.75" customHeight="1">
      <c r="A353" s="71" t="s">
        <v>301</v>
      </c>
      <c r="B353" s="71" t="s">
        <v>188</v>
      </c>
      <c r="C353" s="92">
        <v>4.5</v>
      </c>
      <c r="D353" s="81" t="s">
        <v>297</v>
      </c>
      <c r="E353" s="72">
        <v>2850.0</v>
      </c>
      <c r="F353" s="71" t="s">
        <v>65</v>
      </c>
      <c r="G353" s="74"/>
      <c r="H353" s="74"/>
      <c r="I353" s="74">
        <v>4.43961195</v>
      </c>
      <c r="J353" s="74">
        <v>4.1255509</v>
      </c>
      <c r="K353" s="74">
        <v>9.72965065</v>
      </c>
      <c r="L353" s="74"/>
      <c r="M353" s="75">
        <v>19.7142008</v>
      </c>
      <c r="N353" s="85"/>
      <c r="O353" s="85"/>
      <c r="P353" s="72">
        <v>24.35</v>
      </c>
      <c r="Q353" s="72"/>
      <c r="R353" s="79">
        <v>8.53</v>
      </c>
      <c r="S353" s="79">
        <v>0.07</v>
      </c>
      <c r="T353" s="79">
        <v>1.05</v>
      </c>
      <c r="U353" s="79">
        <v>0.09</v>
      </c>
      <c r="V353" s="71"/>
      <c r="W353" s="81">
        <v>2856.004</v>
      </c>
      <c r="X353" s="81">
        <v>53.733</v>
      </c>
      <c r="Y353" s="81">
        <v>31.494</v>
      </c>
      <c r="Z353" s="81">
        <v>0.633</v>
      </c>
      <c r="AA353" s="81">
        <v>25.15</v>
      </c>
      <c r="AB353" s="81">
        <v>0.058</v>
      </c>
      <c r="AC353" s="81">
        <v>2071.076</v>
      </c>
      <c r="AD353" s="81">
        <v>48.32</v>
      </c>
      <c r="AE353" s="81">
        <v>7.479</v>
      </c>
      <c r="AF353" s="81">
        <v>0.033</v>
      </c>
      <c r="AG353" s="93">
        <v>2070.025</v>
      </c>
      <c r="AH353" s="93">
        <v>40.33</v>
      </c>
      <c r="AI353" s="93">
        <v>47.233</v>
      </c>
      <c r="AJ353" s="93">
        <v>4.028</v>
      </c>
      <c r="AK353" s="93">
        <v>1956.654</v>
      </c>
      <c r="AL353" s="93">
        <v>39.585</v>
      </c>
      <c r="AM353" s="93">
        <v>2377.177</v>
      </c>
      <c r="AN353" s="93">
        <v>127.822</v>
      </c>
      <c r="AO353" s="93">
        <v>0.765</v>
      </c>
      <c r="AP353" s="93">
        <v>0.067</v>
      </c>
      <c r="AQ353" s="93">
        <v>1.133</v>
      </c>
      <c r="AR353" s="53">
        <f>G353/'Table seawater composition'!C$7</f>
        <v>0</v>
      </c>
      <c r="AS353" s="53">
        <f>H353/'Table seawater composition'!C$6</f>
        <v>0</v>
      </c>
      <c r="AT353" s="53">
        <f>I353*1000/'Table seawater composition'!$C$4</f>
        <v>0.00086517675</v>
      </c>
      <c r="AU353" s="53">
        <f>J353/'Table seawater composition'!C$10</f>
        <v>7.846186619</v>
      </c>
      <c r="AV353" s="53">
        <f>K353*1000/'Table seawater composition'!$C$3</f>
        <v>1.122736092</v>
      </c>
      <c r="AW353" s="53">
        <f>L353/'Table seawater composition'!C$8</f>
        <v>0</v>
      </c>
      <c r="AX353" s="53">
        <f>M353/'Table seawater composition'!$C$5</f>
        <v>1.857475617</v>
      </c>
      <c r="AY353" s="53">
        <f>N353/('Table seawater composition'!C$9*1000)</f>
        <v>0</v>
      </c>
      <c r="AZ353" s="48"/>
      <c r="BA353" s="48"/>
      <c r="BB353" s="48"/>
      <c r="BC353" s="48"/>
      <c r="BD353" s="48"/>
      <c r="BE353" s="48"/>
      <c r="BF353" s="48"/>
      <c r="BG353" s="48"/>
    </row>
    <row r="354" ht="15.75" customHeight="1">
      <c r="A354" s="71" t="s">
        <v>301</v>
      </c>
      <c r="B354" s="71" t="s">
        <v>232</v>
      </c>
      <c r="C354" s="92">
        <v>3.7</v>
      </c>
      <c r="D354" s="81" t="s">
        <v>297</v>
      </c>
      <c r="E354" s="72">
        <v>2850.0</v>
      </c>
      <c r="F354" s="71" t="s">
        <v>65</v>
      </c>
      <c r="G354" s="74"/>
      <c r="H354" s="74"/>
      <c r="I354" s="74">
        <v>4.36972922</v>
      </c>
      <c r="J354" s="74">
        <v>3.23159212</v>
      </c>
      <c r="K354" s="74">
        <v>9.18933037</v>
      </c>
      <c r="L354" s="74"/>
      <c r="M354" s="75">
        <v>11.4704608</v>
      </c>
      <c r="N354" s="85"/>
      <c r="O354" s="85"/>
      <c r="P354" s="71"/>
      <c r="Q354" s="71"/>
      <c r="R354" s="71"/>
      <c r="S354" s="71"/>
      <c r="T354" s="71"/>
      <c r="U354" s="71"/>
      <c r="V354" s="71"/>
      <c r="W354" s="81">
        <v>2856.004</v>
      </c>
      <c r="X354" s="81">
        <v>53.733</v>
      </c>
      <c r="Y354" s="81">
        <v>31.494</v>
      </c>
      <c r="Z354" s="81">
        <v>0.633</v>
      </c>
      <c r="AA354" s="81">
        <v>25.15</v>
      </c>
      <c r="AB354" s="81">
        <v>0.058</v>
      </c>
      <c r="AC354" s="81">
        <v>2071.076</v>
      </c>
      <c r="AD354" s="81">
        <v>48.32</v>
      </c>
      <c r="AE354" s="81">
        <v>7.479</v>
      </c>
      <c r="AF354" s="81">
        <v>0.033</v>
      </c>
      <c r="AG354" s="93">
        <v>2070.025</v>
      </c>
      <c r="AH354" s="93">
        <v>40.33</v>
      </c>
      <c r="AI354" s="93">
        <v>47.233</v>
      </c>
      <c r="AJ354" s="93">
        <v>4.028</v>
      </c>
      <c r="AK354" s="93">
        <v>1956.654</v>
      </c>
      <c r="AL354" s="93">
        <v>39.585</v>
      </c>
      <c r="AM354" s="93">
        <v>2377.177</v>
      </c>
      <c r="AN354" s="93">
        <v>127.822</v>
      </c>
      <c r="AO354" s="93">
        <v>0.765</v>
      </c>
      <c r="AP354" s="93">
        <v>0.067</v>
      </c>
      <c r="AQ354" s="93">
        <v>1.133</v>
      </c>
      <c r="AR354" s="53">
        <f>G354/'Table seawater composition'!C$7</f>
        <v>0</v>
      </c>
      <c r="AS354" s="53">
        <f>H354/'Table seawater composition'!C$6</f>
        <v>0</v>
      </c>
      <c r="AT354" s="53">
        <f>I354*1000/'Table seawater composition'!$C$4</f>
        <v>0.000851558237</v>
      </c>
      <c r="AU354" s="53">
        <f>J354/'Table seawater composition'!C$10</f>
        <v>6.146009458</v>
      </c>
      <c r="AV354" s="53">
        <f>K354*1000/'Table seawater composition'!$C$3</f>
        <v>1.060386774</v>
      </c>
      <c r="AW354" s="53">
        <f>L354/'Table seawater composition'!C$8</f>
        <v>0</v>
      </c>
      <c r="AX354" s="53">
        <f>M354/'Table seawater composition'!$C$5</f>
        <v>1.080748921</v>
      </c>
      <c r="AY354" s="53">
        <f>N354/('Table seawater composition'!C$9*1000)</f>
        <v>0</v>
      </c>
      <c r="AZ354" s="48"/>
      <c r="BA354" s="48"/>
      <c r="BB354" s="48"/>
      <c r="BC354" s="48"/>
      <c r="BD354" s="48"/>
      <c r="BE354" s="48"/>
      <c r="BF354" s="48"/>
      <c r="BG354" s="48"/>
    </row>
    <row r="355" ht="15.75" customHeight="1">
      <c r="A355" s="71" t="s">
        <v>301</v>
      </c>
      <c r="B355" s="71" t="s">
        <v>233</v>
      </c>
      <c r="C355" s="92">
        <v>6.0</v>
      </c>
      <c r="D355" s="81" t="s">
        <v>297</v>
      </c>
      <c r="E355" s="72">
        <v>2850.0</v>
      </c>
      <c r="F355" s="71" t="s">
        <v>65</v>
      </c>
      <c r="G355" s="74"/>
      <c r="H355" s="74"/>
      <c r="I355" s="74">
        <v>4.32395569</v>
      </c>
      <c r="J355" s="74">
        <v>3.13550044</v>
      </c>
      <c r="K355" s="74">
        <v>9.88070079</v>
      </c>
      <c r="L355" s="74"/>
      <c r="M355" s="75">
        <v>16.5346136</v>
      </c>
      <c r="N355" s="85"/>
      <c r="O355" s="85"/>
      <c r="P355" s="71"/>
      <c r="Q355" s="71"/>
      <c r="R355" s="71"/>
      <c r="S355" s="71"/>
      <c r="T355" s="71"/>
      <c r="U355" s="71"/>
      <c r="V355" s="71"/>
      <c r="W355" s="81">
        <v>2856.004</v>
      </c>
      <c r="X355" s="81">
        <v>53.733</v>
      </c>
      <c r="Y355" s="81">
        <v>31.494</v>
      </c>
      <c r="Z355" s="81">
        <v>0.633</v>
      </c>
      <c r="AA355" s="81">
        <v>25.15</v>
      </c>
      <c r="AB355" s="81">
        <v>0.058</v>
      </c>
      <c r="AC355" s="81">
        <v>2071.076</v>
      </c>
      <c r="AD355" s="81">
        <v>48.32</v>
      </c>
      <c r="AE355" s="81">
        <v>7.479</v>
      </c>
      <c r="AF355" s="81">
        <v>0.033</v>
      </c>
      <c r="AG355" s="93">
        <v>2070.025</v>
      </c>
      <c r="AH355" s="93">
        <v>40.33</v>
      </c>
      <c r="AI355" s="93">
        <v>47.233</v>
      </c>
      <c r="AJ355" s="93">
        <v>4.028</v>
      </c>
      <c r="AK355" s="93">
        <v>1956.654</v>
      </c>
      <c r="AL355" s="93">
        <v>39.585</v>
      </c>
      <c r="AM355" s="93">
        <v>2377.177</v>
      </c>
      <c r="AN355" s="93">
        <v>127.822</v>
      </c>
      <c r="AO355" s="93">
        <v>0.765</v>
      </c>
      <c r="AP355" s="93">
        <v>0.067</v>
      </c>
      <c r="AQ355" s="93">
        <v>1.133</v>
      </c>
      <c r="AR355" s="53">
        <f>G355/'Table seawater composition'!C$7</f>
        <v>0</v>
      </c>
      <c r="AS355" s="53">
        <f>H355/'Table seawater composition'!C$6</f>
        <v>0</v>
      </c>
      <c r="AT355" s="53">
        <f>I355*1000/'Table seawater composition'!$C$4</f>
        <v>0.0008426380443</v>
      </c>
      <c r="AU355" s="53">
        <f>J355/'Table seawater composition'!C$10</f>
        <v>5.963257318</v>
      </c>
      <c r="AV355" s="53">
        <f>K355*1000/'Table seawater composition'!$C$3</f>
        <v>1.14016626</v>
      </c>
      <c r="AW355" s="53">
        <f>L355/'Table seawater composition'!C$8</f>
        <v>0</v>
      </c>
      <c r="AX355" s="53">
        <f>M355/'Table seawater composition'!$C$5</f>
        <v>1.557894327</v>
      </c>
      <c r="AY355" s="53">
        <f>N355/('Table seawater composition'!C$9*1000)</f>
        <v>0</v>
      </c>
      <c r="AZ355" s="48"/>
      <c r="BA355" s="48"/>
      <c r="BB355" s="48"/>
      <c r="BC355" s="48"/>
      <c r="BD355" s="48"/>
      <c r="BE355" s="48"/>
      <c r="BF355" s="48"/>
      <c r="BG355" s="48"/>
    </row>
    <row r="356" ht="15.75" customHeight="1">
      <c r="A356" s="71" t="s">
        <v>301</v>
      </c>
      <c r="B356" s="71" t="s">
        <v>186</v>
      </c>
      <c r="C356" s="92">
        <v>5.2</v>
      </c>
      <c r="D356" s="81" t="s">
        <v>297</v>
      </c>
      <c r="E356" s="72">
        <v>2850.0</v>
      </c>
      <c r="F356" s="71" t="s">
        <v>65</v>
      </c>
      <c r="G356" s="74"/>
      <c r="H356" s="74"/>
      <c r="I356" s="74">
        <v>4.26789233</v>
      </c>
      <c r="J356" s="74">
        <v>2.50675322</v>
      </c>
      <c r="K356" s="74">
        <v>9.81278673</v>
      </c>
      <c r="L356" s="74"/>
      <c r="M356" s="75">
        <v>16.4558719</v>
      </c>
      <c r="N356" s="85"/>
      <c r="O356" s="85"/>
      <c r="P356" s="71"/>
      <c r="Q356" s="71"/>
      <c r="R356" s="71"/>
      <c r="S356" s="71"/>
      <c r="T356" s="71"/>
      <c r="U356" s="71"/>
      <c r="V356" s="71"/>
      <c r="W356" s="81">
        <v>2856.004</v>
      </c>
      <c r="X356" s="81">
        <v>53.733</v>
      </c>
      <c r="Y356" s="81">
        <v>31.494</v>
      </c>
      <c r="Z356" s="81">
        <v>0.633</v>
      </c>
      <c r="AA356" s="81">
        <v>25.15</v>
      </c>
      <c r="AB356" s="81">
        <v>0.058</v>
      </c>
      <c r="AC356" s="81">
        <v>2071.076</v>
      </c>
      <c r="AD356" s="81">
        <v>48.32</v>
      </c>
      <c r="AE356" s="81">
        <v>7.479</v>
      </c>
      <c r="AF356" s="81">
        <v>0.033</v>
      </c>
      <c r="AG356" s="93">
        <v>2070.025</v>
      </c>
      <c r="AH356" s="93">
        <v>40.33</v>
      </c>
      <c r="AI356" s="93">
        <v>47.233</v>
      </c>
      <c r="AJ356" s="93">
        <v>4.028</v>
      </c>
      <c r="AK356" s="93">
        <v>1956.654</v>
      </c>
      <c r="AL356" s="93">
        <v>39.585</v>
      </c>
      <c r="AM356" s="93">
        <v>2377.177</v>
      </c>
      <c r="AN356" s="93">
        <v>127.822</v>
      </c>
      <c r="AO356" s="93">
        <v>0.765</v>
      </c>
      <c r="AP356" s="93">
        <v>0.067</v>
      </c>
      <c r="AQ356" s="93">
        <v>1.133</v>
      </c>
      <c r="AR356" s="53">
        <f>G356/'Table seawater composition'!C$7</f>
        <v>0</v>
      </c>
      <c r="AS356" s="53">
        <f>H356/'Table seawater composition'!C$6</f>
        <v>0</v>
      </c>
      <c r="AT356" s="53">
        <f>I356*1000/'Table seawater composition'!$C$4</f>
        <v>0.000831712604</v>
      </c>
      <c r="AU356" s="53">
        <f>J356/'Table seawater composition'!C$10</f>
        <v>4.767473254</v>
      </c>
      <c r="AV356" s="53">
        <f>K356*1000/'Table seawater composition'!$C$3</f>
        <v>1.132329435</v>
      </c>
      <c r="AW356" s="53">
        <f>L356/'Table seawater composition'!C$8</f>
        <v>0</v>
      </c>
      <c r="AX356" s="53">
        <f>M356/'Table seawater composition'!$C$5</f>
        <v>1.55047527</v>
      </c>
      <c r="AY356" s="53">
        <f>N356/('Table seawater composition'!C$9*1000)</f>
        <v>0</v>
      </c>
      <c r="AZ356" s="48"/>
      <c r="BA356" s="48"/>
      <c r="BB356" s="48"/>
      <c r="BC356" s="48"/>
      <c r="BD356" s="48"/>
      <c r="BE356" s="48"/>
      <c r="BF356" s="48"/>
      <c r="BG356" s="48"/>
    </row>
    <row r="357" ht="15.75" customHeight="1">
      <c r="A357" s="71" t="s">
        <v>301</v>
      </c>
      <c r="B357" s="71" t="s">
        <v>234</v>
      </c>
      <c r="C357" s="92">
        <v>4.4</v>
      </c>
      <c r="D357" s="81" t="s">
        <v>297</v>
      </c>
      <c r="E357" s="72">
        <v>2850.0</v>
      </c>
      <c r="F357" s="71" t="s">
        <v>65</v>
      </c>
      <c r="G357" s="74"/>
      <c r="H357" s="74"/>
      <c r="I357" s="74">
        <v>4.25730237</v>
      </c>
      <c r="J357" s="74">
        <v>1.90107736</v>
      </c>
      <c r="K357" s="74">
        <v>9.03524702</v>
      </c>
      <c r="L357" s="74"/>
      <c r="M357" s="75">
        <v>14.1009479</v>
      </c>
      <c r="N357" s="85"/>
      <c r="O357" s="85"/>
      <c r="P357" s="71"/>
      <c r="Q357" s="71"/>
      <c r="R357" s="71"/>
      <c r="S357" s="71"/>
      <c r="T357" s="71"/>
      <c r="U357" s="71"/>
      <c r="V357" s="71"/>
      <c r="W357" s="81">
        <v>2856.004</v>
      </c>
      <c r="X357" s="81">
        <v>53.733</v>
      </c>
      <c r="Y357" s="81">
        <v>31.494</v>
      </c>
      <c r="Z357" s="81">
        <v>0.633</v>
      </c>
      <c r="AA357" s="81">
        <v>25.15</v>
      </c>
      <c r="AB357" s="81">
        <v>0.058</v>
      </c>
      <c r="AC357" s="81">
        <v>2071.076</v>
      </c>
      <c r="AD357" s="81">
        <v>48.32</v>
      </c>
      <c r="AE357" s="81">
        <v>7.479</v>
      </c>
      <c r="AF357" s="81">
        <v>0.033</v>
      </c>
      <c r="AG357" s="93">
        <v>2070.025</v>
      </c>
      <c r="AH357" s="93">
        <v>40.33</v>
      </c>
      <c r="AI357" s="93">
        <v>47.233</v>
      </c>
      <c r="AJ357" s="93">
        <v>4.028</v>
      </c>
      <c r="AK357" s="93">
        <v>1956.654</v>
      </c>
      <c r="AL357" s="93">
        <v>39.585</v>
      </c>
      <c r="AM357" s="93">
        <v>2377.177</v>
      </c>
      <c r="AN357" s="93">
        <v>127.822</v>
      </c>
      <c r="AO357" s="93">
        <v>0.765</v>
      </c>
      <c r="AP357" s="93">
        <v>0.067</v>
      </c>
      <c r="AQ357" s="93">
        <v>1.133</v>
      </c>
      <c r="AR357" s="53">
        <f>G357/'Table seawater composition'!C$7</f>
        <v>0</v>
      </c>
      <c r="AS357" s="53">
        <f>H357/'Table seawater composition'!C$6</f>
        <v>0</v>
      </c>
      <c r="AT357" s="53">
        <f>I357*1000/'Table seawater composition'!$C$4</f>
        <v>0.0008296488679</v>
      </c>
      <c r="AU357" s="53">
        <f>J357/'Table seawater composition'!C$10</f>
        <v>3.615567498</v>
      </c>
      <c r="AV357" s="53">
        <f>K357*1000/'Table seawater composition'!$C$3</f>
        <v>1.042606594</v>
      </c>
      <c r="AW357" s="53">
        <f>L357/'Table seawater composition'!C$8</f>
        <v>0</v>
      </c>
      <c r="AX357" s="53">
        <f>M357/'Table seawater composition'!$C$5</f>
        <v>1.328593898</v>
      </c>
      <c r="AY357" s="53">
        <f>N357/('Table seawater composition'!C$9*1000)</f>
        <v>0</v>
      </c>
      <c r="AZ357" s="48"/>
      <c r="BA357" s="48"/>
      <c r="BB357" s="48"/>
      <c r="BC357" s="48"/>
      <c r="BD357" s="48"/>
      <c r="BE357" s="48"/>
      <c r="BF357" s="48"/>
      <c r="BG357" s="48"/>
    </row>
    <row r="358" ht="15.75" customHeight="1">
      <c r="A358" s="71" t="s">
        <v>301</v>
      </c>
      <c r="B358" s="71" t="s">
        <v>235</v>
      </c>
      <c r="C358" s="92">
        <v>2.6</v>
      </c>
      <c r="D358" s="81" t="s">
        <v>297</v>
      </c>
      <c r="E358" s="72">
        <v>2850.0</v>
      </c>
      <c r="F358" s="71" t="s">
        <v>65</v>
      </c>
      <c r="G358" s="74"/>
      <c r="H358" s="74"/>
      <c r="I358" s="74">
        <v>3.78185879</v>
      </c>
      <c r="J358" s="74">
        <v>16.7598367</v>
      </c>
      <c r="K358" s="74">
        <v>10.1369042</v>
      </c>
      <c r="L358" s="74"/>
      <c r="M358" s="75">
        <v>13.0023118</v>
      </c>
      <c r="N358" s="85"/>
      <c r="O358" s="85"/>
      <c r="P358" s="71"/>
      <c r="Q358" s="71"/>
      <c r="R358" s="71"/>
      <c r="S358" s="71"/>
      <c r="T358" s="71"/>
      <c r="U358" s="71"/>
      <c r="V358" s="71"/>
      <c r="W358" s="81">
        <v>2856.004</v>
      </c>
      <c r="X358" s="81">
        <v>53.733</v>
      </c>
      <c r="Y358" s="81">
        <v>31.494</v>
      </c>
      <c r="Z358" s="81">
        <v>0.633</v>
      </c>
      <c r="AA358" s="81">
        <v>25.15</v>
      </c>
      <c r="AB358" s="81">
        <v>0.058</v>
      </c>
      <c r="AC358" s="81">
        <v>2071.076</v>
      </c>
      <c r="AD358" s="81">
        <v>48.32</v>
      </c>
      <c r="AE358" s="81">
        <v>7.479</v>
      </c>
      <c r="AF358" s="81">
        <v>0.033</v>
      </c>
      <c r="AG358" s="93">
        <v>2070.025</v>
      </c>
      <c r="AH358" s="93">
        <v>40.33</v>
      </c>
      <c r="AI358" s="93">
        <v>47.233</v>
      </c>
      <c r="AJ358" s="93">
        <v>4.028</v>
      </c>
      <c r="AK358" s="93">
        <v>1956.654</v>
      </c>
      <c r="AL358" s="93">
        <v>39.585</v>
      </c>
      <c r="AM358" s="93">
        <v>2377.177</v>
      </c>
      <c r="AN358" s="93">
        <v>127.822</v>
      </c>
      <c r="AO358" s="93">
        <v>0.765</v>
      </c>
      <c r="AP358" s="93">
        <v>0.067</v>
      </c>
      <c r="AQ358" s="93">
        <v>1.133</v>
      </c>
      <c r="AR358" s="53">
        <f>G358/'Table seawater composition'!C$7</f>
        <v>0</v>
      </c>
      <c r="AS358" s="53">
        <f>H358/'Table seawater composition'!C$6</f>
        <v>0</v>
      </c>
      <c r="AT358" s="53">
        <f>I358*1000/'Table seawater composition'!$C$4</f>
        <v>0.0007369960109</v>
      </c>
      <c r="AU358" s="53">
        <f>J358/'Table seawater composition'!C$10</f>
        <v>31.87472646</v>
      </c>
      <c r="AV358" s="53">
        <f>K358*1000/'Table seawater composition'!$C$3</f>
        <v>1.169730406</v>
      </c>
      <c r="AW358" s="53">
        <f>L358/'Table seawater composition'!C$8</f>
        <v>0</v>
      </c>
      <c r="AX358" s="53">
        <f>M358/'Table seawater composition'!$C$5</f>
        <v>1.225080204</v>
      </c>
      <c r="AY358" s="53">
        <f>N358/('Table seawater composition'!C$9*1000)</f>
        <v>0</v>
      </c>
      <c r="AZ358" s="48"/>
      <c r="BA358" s="48"/>
      <c r="BB358" s="48"/>
      <c r="BC358" s="48"/>
      <c r="BD358" s="48"/>
      <c r="BE358" s="48"/>
      <c r="BF358" s="48"/>
      <c r="BG358" s="48"/>
    </row>
    <row r="359" ht="15.75" customHeight="1">
      <c r="A359" s="71" t="s">
        <v>301</v>
      </c>
      <c r="B359" s="71" t="s">
        <v>236</v>
      </c>
      <c r="C359" s="92">
        <v>2.7</v>
      </c>
      <c r="D359" s="81" t="s">
        <v>297</v>
      </c>
      <c r="E359" s="72">
        <v>2850.0</v>
      </c>
      <c r="F359" s="71" t="s">
        <v>65</v>
      </c>
      <c r="G359" s="74"/>
      <c r="H359" s="74"/>
      <c r="I359" s="74">
        <v>4.62616005</v>
      </c>
      <c r="J359" s="74">
        <v>3.55190741</v>
      </c>
      <c r="K359" s="74">
        <v>9.26864056</v>
      </c>
      <c r="L359" s="74"/>
      <c r="M359" s="75">
        <v>20.1584543</v>
      </c>
      <c r="N359" s="85"/>
      <c r="O359" s="85"/>
      <c r="P359" s="71"/>
      <c r="Q359" s="71"/>
      <c r="R359" s="71"/>
      <c r="S359" s="71"/>
      <c r="T359" s="71"/>
      <c r="U359" s="71"/>
      <c r="V359" s="71"/>
      <c r="W359" s="81">
        <v>2856.004</v>
      </c>
      <c r="X359" s="81">
        <v>53.733</v>
      </c>
      <c r="Y359" s="81">
        <v>31.494</v>
      </c>
      <c r="Z359" s="81">
        <v>0.633</v>
      </c>
      <c r="AA359" s="81">
        <v>25.15</v>
      </c>
      <c r="AB359" s="81">
        <v>0.058</v>
      </c>
      <c r="AC359" s="81">
        <v>2071.076</v>
      </c>
      <c r="AD359" s="81">
        <v>48.32</v>
      </c>
      <c r="AE359" s="81">
        <v>7.479</v>
      </c>
      <c r="AF359" s="81">
        <v>0.033</v>
      </c>
      <c r="AG359" s="93">
        <v>2070.025</v>
      </c>
      <c r="AH359" s="93">
        <v>40.33</v>
      </c>
      <c r="AI359" s="93">
        <v>47.233</v>
      </c>
      <c r="AJ359" s="93">
        <v>4.028</v>
      </c>
      <c r="AK359" s="93">
        <v>1956.654</v>
      </c>
      <c r="AL359" s="93">
        <v>39.585</v>
      </c>
      <c r="AM359" s="93">
        <v>2377.177</v>
      </c>
      <c r="AN359" s="93">
        <v>127.822</v>
      </c>
      <c r="AO359" s="93">
        <v>0.765</v>
      </c>
      <c r="AP359" s="93">
        <v>0.067</v>
      </c>
      <c r="AQ359" s="93">
        <v>1.133</v>
      </c>
      <c r="AR359" s="53">
        <f>G359/'Table seawater composition'!C$7</f>
        <v>0</v>
      </c>
      <c r="AS359" s="53">
        <f>H359/'Table seawater composition'!C$6</f>
        <v>0</v>
      </c>
      <c r="AT359" s="53">
        <f>I359*1000/'Table seawater composition'!$C$4</f>
        <v>0.0009015306207</v>
      </c>
      <c r="AU359" s="53">
        <f>J359/'Table seawater composition'!C$10</f>
        <v>6.755201685</v>
      </c>
      <c r="AV359" s="53">
        <f>K359*1000/'Table seawater composition'!$C$3</f>
        <v>1.069538635</v>
      </c>
      <c r="AW359" s="53">
        <f>L359/'Table seawater composition'!C$8</f>
        <v>0</v>
      </c>
      <c r="AX359" s="53">
        <f>M359/'Table seawater composition'!$C$5</f>
        <v>1.899333263</v>
      </c>
      <c r="AY359" s="53">
        <f>N359/('Table seawater composition'!C$9*1000)</f>
        <v>0</v>
      </c>
      <c r="AZ359" s="48"/>
      <c r="BA359" s="48"/>
      <c r="BB359" s="48"/>
      <c r="BC359" s="48"/>
      <c r="BD359" s="48"/>
      <c r="BE359" s="48"/>
      <c r="BF359" s="48"/>
      <c r="BG359" s="48"/>
    </row>
    <row r="360" ht="15.75" customHeight="1">
      <c r="A360" s="71" t="s">
        <v>301</v>
      </c>
      <c r="B360" s="71" t="s">
        <v>237</v>
      </c>
      <c r="C360" s="92">
        <v>6.3</v>
      </c>
      <c r="D360" s="81" t="s">
        <v>297</v>
      </c>
      <c r="E360" s="72">
        <v>2850.0</v>
      </c>
      <c r="F360" s="71" t="s">
        <v>65</v>
      </c>
      <c r="G360" s="74"/>
      <c r="H360" s="74"/>
      <c r="I360" s="74">
        <v>4.2117096</v>
      </c>
      <c r="J360" s="74">
        <v>2.67055338</v>
      </c>
      <c r="K360" s="74">
        <v>9.69999548</v>
      </c>
      <c r="L360" s="74"/>
      <c r="M360" s="75">
        <v>15.0197497</v>
      </c>
      <c r="N360" s="85"/>
      <c r="O360" s="85"/>
      <c r="P360" s="71"/>
      <c r="Q360" s="71"/>
      <c r="R360" s="71"/>
      <c r="S360" s="71"/>
      <c r="T360" s="71"/>
      <c r="U360" s="71"/>
      <c r="V360" s="71"/>
      <c r="W360" s="81">
        <v>2856.004</v>
      </c>
      <c r="X360" s="81">
        <v>53.733</v>
      </c>
      <c r="Y360" s="81">
        <v>31.494</v>
      </c>
      <c r="Z360" s="81">
        <v>0.633</v>
      </c>
      <c r="AA360" s="81">
        <v>25.15</v>
      </c>
      <c r="AB360" s="81">
        <v>0.058</v>
      </c>
      <c r="AC360" s="81">
        <v>2071.076</v>
      </c>
      <c r="AD360" s="81">
        <v>48.32</v>
      </c>
      <c r="AE360" s="81">
        <v>7.479</v>
      </c>
      <c r="AF360" s="81">
        <v>0.033</v>
      </c>
      <c r="AG360" s="93">
        <v>2070.025</v>
      </c>
      <c r="AH360" s="93">
        <v>40.33</v>
      </c>
      <c r="AI360" s="93">
        <v>47.233</v>
      </c>
      <c r="AJ360" s="93">
        <v>4.028</v>
      </c>
      <c r="AK360" s="93">
        <v>1956.654</v>
      </c>
      <c r="AL360" s="93">
        <v>39.585</v>
      </c>
      <c r="AM360" s="93">
        <v>2377.177</v>
      </c>
      <c r="AN360" s="93">
        <v>127.822</v>
      </c>
      <c r="AO360" s="93">
        <v>0.765</v>
      </c>
      <c r="AP360" s="93">
        <v>0.067</v>
      </c>
      <c r="AQ360" s="93">
        <v>1.133</v>
      </c>
      <c r="AR360" s="53">
        <f>G360/'Table seawater composition'!C$7</f>
        <v>0</v>
      </c>
      <c r="AS360" s="53">
        <f>H360/'Table seawater composition'!C$6</f>
        <v>0</v>
      </c>
      <c r="AT360" s="53">
        <f>I360*1000/'Table seawater composition'!$C$4</f>
        <v>0.0008207639012</v>
      </c>
      <c r="AU360" s="53">
        <f>J360/'Table seawater composition'!C$10</f>
        <v>5.078996891</v>
      </c>
      <c r="AV360" s="53">
        <f>K360*1000/'Table seawater composition'!$C$3</f>
        <v>1.119314085</v>
      </c>
      <c r="AW360" s="53">
        <f>L360/'Table seawater composition'!C$8</f>
        <v>0</v>
      </c>
      <c r="AX360" s="53">
        <f>M360/'Table seawater composition'!$C$5</f>
        <v>1.415163573</v>
      </c>
      <c r="AY360" s="53">
        <f>N360/('Table seawater composition'!C$9*1000)</f>
        <v>0</v>
      </c>
      <c r="AZ360" s="48"/>
      <c r="BA360" s="48"/>
      <c r="BB360" s="48"/>
      <c r="BC360" s="48"/>
      <c r="BD360" s="48"/>
      <c r="BE360" s="48"/>
      <c r="BF360" s="48"/>
      <c r="BG360" s="48"/>
    </row>
    <row r="361" ht="15.75" customHeight="1">
      <c r="A361" s="53"/>
      <c r="B361" s="53"/>
      <c r="C361" s="54"/>
      <c r="D361" s="54"/>
      <c r="E361" s="54"/>
      <c r="F361" s="55"/>
      <c r="G361" s="56"/>
      <c r="H361" s="56"/>
      <c r="I361" s="56"/>
      <c r="J361" s="56"/>
      <c r="K361" s="56"/>
      <c r="L361" s="56"/>
      <c r="M361" s="56"/>
      <c r="N361" s="56"/>
      <c r="O361" s="57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81"/>
      <c r="AQ361" s="81"/>
      <c r="AR361" s="81"/>
      <c r="AS361" s="48"/>
      <c r="AT361" s="81"/>
      <c r="AU361" s="53"/>
      <c r="AV361" s="48"/>
      <c r="AW361" s="53"/>
      <c r="AX361" s="53"/>
      <c r="AY361" s="48"/>
      <c r="AZ361" s="48"/>
      <c r="BA361" s="48"/>
      <c r="BB361" s="48"/>
      <c r="BC361" s="48"/>
      <c r="BD361" s="48"/>
      <c r="BE361" s="48"/>
      <c r="BF361" s="48"/>
      <c r="BG361" s="48"/>
    </row>
    <row r="362" ht="15.75" customHeight="1">
      <c r="A362" s="53" t="s">
        <v>302</v>
      </c>
      <c r="B362" s="53" t="s">
        <v>239</v>
      </c>
      <c r="C362" s="54">
        <v>2.1</v>
      </c>
      <c r="D362" s="71" t="s">
        <v>287</v>
      </c>
      <c r="E362" s="54">
        <v>400.0</v>
      </c>
      <c r="F362" s="55" t="s">
        <v>96</v>
      </c>
      <c r="G362" s="56">
        <v>27.6283767</v>
      </c>
      <c r="H362" s="56">
        <v>103.503932</v>
      </c>
      <c r="I362" s="56">
        <v>12.8495577</v>
      </c>
      <c r="J362" s="56">
        <v>23.6219723</v>
      </c>
      <c r="K362" s="56">
        <v>1.22905089</v>
      </c>
      <c r="L362" s="56">
        <v>0.02473267</v>
      </c>
      <c r="M362" s="56">
        <v>1.1730347</v>
      </c>
      <c r="N362" s="56">
        <v>59.3580452</v>
      </c>
      <c r="O362" s="57"/>
      <c r="P362" s="54"/>
      <c r="Q362" s="54"/>
      <c r="R362" s="54"/>
      <c r="S362" s="54"/>
      <c r="T362" s="54"/>
      <c r="U362" s="54"/>
      <c r="V362" s="54">
        <v>5.656</v>
      </c>
      <c r="W362" s="54">
        <v>32.06</v>
      </c>
      <c r="X362" s="54">
        <v>0.288</v>
      </c>
      <c r="Y362" s="54">
        <v>25.08</v>
      </c>
      <c r="Z362" s="54">
        <v>0.148</v>
      </c>
      <c r="AA362" s="54">
        <v>1832.979</v>
      </c>
      <c r="AB362" s="54">
        <v>125.303</v>
      </c>
      <c r="AC362" s="54">
        <v>8.149</v>
      </c>
      <c r="AD362" s="54">
        <v>0.04</v>
      </c>
      <c r="AE362" s="58">
        <v>1598.307</v>
      </c>
      <c r="AF362" s="58">
        <v>112.115</v>
      </c>
      <c r="AG362" s="58">
        <v>163.088</v>
      </c>
      <c r="AH362" s="58">
        <v>18.643</v>
      </c>
      <c r="AI362" s="58">
        <v>1424.946</v>
      </c>
      <c r="AJ362" s="58">
        <v>100.465</v>
      </c>
      <c r="AK362" s="58">
        <v>369.607</v>
      </c>
      <c r="AL362" s="58">
        <v>45.886</v>
      </c>
      <c r="AM362" s="58">
        <v>2.634</v>
      </c>
      <c r="AN362" s="58">
        <v>0.299</v>
      </c>
      <c r="AO362" s="58">
        <v>3.898</v>
      </c>
      <c r="AP362" s="81"/>
      <c r="AQ362" s="81"/>
      <c r="AR362" s="53">
        <f>G362/'Table seawater composition'!C$7</f>
        <v>0.01095534474</v>
      </c>
      <c r="AS362" s="53">
        <f>H362/'Table seawater composition'!C$6</f>
        <v>0.002555253321</v>
      </c>
      <c r="AT362" s="53">
        <f>I362*1000/'Table seawater composition'!$C$4</f>
        <v>0.002504078891</v>
      </c>
      <c r="AU362" s="53">
        <f>J362/'Table seawater composition'!C$10</f>
        <v>44.92549176</v>
      </c>
      <c r="AV362" s="53">
        <f>K362*1000/'Table seawater composition'!$C$3</f>
        <v>0.141824187</v>
      </c>
      <c r="AW362" s="53">
        <f>L362/'Table seawater composition'!C$8</f>
        <v>0.4096847111</v>
      </c>
      <c r="AX362" s="53">
        <f>M362/'Table seawater composition'!$C$5</f>
        <v>0.1105235447</v>
      </c>
      <c r="AY362" s="53">
        <f>N362/('Table seawater composition'!C$9*1000)</f>
        <v>0.04549306897</v>
      </c>
      <c r="AZ362" s="48"/>
      <c r="BA362" s="48"/>
      <c r="BB362" s="48"/>
      <c r="BC362" s="48"/>
      <c r="BD362" s="48"/>
      <c r="BE362" s="48"/>
      <c r="BF362" s="48"/>
      <c r="BG362" s="48"/>
    </row>
    <row r="363" ht="15.75" customHeight="1">
      <c r="A363" s="53" t="s">
        <v>302</v>
      </c>
      <c r="B363" s="53" t="s">
        <v>239</v>
      </c>
      <c r="C363" s="54">
        <v>2.1</v>
      </c>
      <c r="D363" s="71" t="s">
        <v>287</v>
      </c>
      <c r="E363" s="54">
        <v>400.0</v>
      </c>
      <c r="F363" s="55" t="s">
        <v>65</v>
      </c>
      <c r="G363" s="56"/>
      <c r="H363" s="56"/>
      <c r="I363" s="56">
        <v>13.0444797</v>
      </c>
      <c r="J363" s="56">
        <v>25.2923371</v>
      </c>
      <c r="K363" s="56">
        <v>1.21076961</v>
      </c>
      <c r="L363" s="56"/>
      <c r="M363" s="56">
        <v>1.21130726</v>
      </c>
      <c r="N363" s="56"/>
      <c r="O363" s="57"/>
      <c r="P363" s="54"/>
      <c r="Q363" s="54"/>
      <c r="R363" s="54"/>
      <c r="S363" s="54"/>
      <c r="T363" s="54"/>
      <c r="U363" s="54"/>
      <c r="V363" s="54">
        <v>5.656</v>
      </c>
      <c r="W363" s="54">
        <v>32.06</v>
      </c>
      <c r="X363" s="54">
        <v>0.288</v>
      </c>
      <c r="Y363" s="54">
        <v>25.08</v>
      </c>
      <c r="Z363" s="54">
        <v>0.148</v>
      </c>
      <c r="AA363" s="54">
        <v>1832.979</v>
      </c>
      <c r="AB363" s="54">
        <v>125.303</v>
      </c>
      <c r="AC363" s="54">
        <v>8.149</v>
      </c>
      <c r="AD363" s="54">
        <v>0.04</v>
      </c>
      <c r="AE363" s="58">
        <v>1598.307</v>
      </c>
      <c r="AF363" s="58">
        <v>112.115</v>
      </c>
      <c r="AG363" s="58">
        <v>163.088</v>
      </c>
      <c r="AH363" s="58">
        <v>18.643</v>
      </c>
      <c r="AI363" s="58">
        <v>1424.946</v>
      </c>
      <c r="AJ363" s="58">
        <v>100.465</v>
      </c>
      <c r="AK363" s="58">
        <v>369.607</v>
      </c>
      <c r="AL363" s="58">
        <v>45.886</v>
      </c>
      <c r="AM363" s="58">
        <v>2.634</v>
      </c>
      <c r="AN363" s="58">
        <v>0.299</v>
      </c>
      <c r="AO363" s="58">
        <v>3.898</v>
      </c>
      <c r="AP363" s="48"/>
      <c r="AQ363" s="48"/>
      <c r="AR363" s="53">
        <f>G363/'Table seawater composition'!C$7</f>
        <v>0</v>
      </c>
      <c r="AS363" s="53">
        <f>H363/'Table seawater composition'!C$6</f>
        <v>0</v>
      </c>
      <c r="AT363" s="53">
        <f>I363*1000/'Table seawater composition'!$C$4</f>
        <v>0.00254206464</v>
      </c>
      <c r="AU363" s="53">
        <f>J363/'Table seawater composition'!C$10</f>
        <v>48.10227815</v>
      </c>
      <c r="AV363" s="53">
        <f>K363*1000/'Table seawater composition'!$C$3</f>
        <v>0.1397146505</v>
      </c>
      <c r="AW363" s="53">
        <f>L363/'Table seawater composition'!C$8</f>
        <v>0</v>
      </c>
      <c r="AX363" s="53">
        <f>M363/'Table seawater composition'!$C$5</f>
        <v>0.1141295923</v>
      </c>
      <c r="AY363" s="53">
        <f>N363/('Table seawater composition'!C$9*1000)</f>
        <v>0</v>
      </c>
      <c r="AZ363" s="48"/>
      <c r="BA363" s="48"/>
      <c r="BB363" s="48"/>
      <c r="BC363" s="48"/>
      <c r="BD363" s="48"/>
      <c r="BE363" s="48"/>
      <c r="BF363" s="48"/>
      <c r="BG363" s="48"/>
    </row>
    <row r="364" ht="15.75" customHeight="1">
      <c r="A364" s="53" t="s">
        <v>302</v>
      </c>
      <c r="B364" s="53" t="s">
        <v>240</v>
      </c>
      <c r="C364" s="54">
        <v>2.2</v>
      </c>
      <c r="D364" s="71" t="s">
        <v>287</v>
      </c>
      <c r="E364" s="54">
        <v>400.0</v>
      </c>
      <c r="F364" s="55" t="s">
        <v>96</v>
      </c>
      <c r="G364" s="56">
        <v>29.4668424</v>
      </c>
      <c r="H364" s="56">
        <v>104.151268</v>
      </c>
      <c r="I364" s="56">
        <v>12.03883</v>
      </c>
      <c r="J364" s="56">
        <v>19.9386449</v>
      </c>
      <c r="K364" s="56">
        <v>1.26888733</v>
      </c>
      <c r="L364" s="56">
        <v>1.402715</v>
      </c>
      <c r="M364" s="56">
        <v>2.13806758</v>
      </c>
      <c r="N364" s="56">
        <v>8.57964122</v>
      </c>
      <c r="O364" s="57"/>
      <c r="P364" s="78">
        <v>13.37</v>
      </c>
      <c r="Q364" s="78">
        <v>1.17</v>
      </c>
      <c r="R364" s="78">
        <v>7.32</v>
      </c>
      <c r="S364" s="78">
        <v>0.58</v>
      </c>
      <c r="T364" s="78">
        <v>-0.83</v>
      </c>
      <c r="U364" s="78">
        <v>0.58</v>
      </c>
      <c r="V364" s="54">
        <v>5.656</v>
      </c>
      <c r="W364" s="54">
        <v>32.06</v>
      </c>
      <c r="X364" s="54">
        <v>0.288</v>
      </c>
      <c r="Y364" s="54">
        <v>25.08</v>
      </c>
      <c r="Z364" s="54">
        <v>0.148</v>
      </c>
      <c r="AA364" s="54">
        <v>1832.979</v>
      </c>
      <c r="AB364" s="54">
        <v>125.303</v>
      </c>
      <c r="AC364" s="54">
        <v>8.149</v>
      </c>
      <c r="AD364" s="54">
        <v>0.04</v>
      </c>
      <c r="AE364" s="58">
        <v>1598.307</v>
      </c>
      <c r="AF364" s="58">
        <v>112.115</v>
      </c>
      <c r="AG364" s="58">
        <v>163.088</v>
      </c>
      <c r="AH364" s="58">
        <v>18.643</v>
      </c>
      <c r="AI364" s="58">
        <v>1424.946</v>
      </c>
      <c r="AJ364" s="58">
        <v>100.465</v>
      </c>
      <c r="AK364" s="58">
        <v>369.607</v>
      </c>
      <c r="AL364" s="58">
        <v>45.886</v>
      </c>
      <c r="AM364" s="58">
        <v>2.634</v>
      </c>
      <c r="AN364" s="58">
        <v>0.299</v>
      </c>
      <c r="AO364" s="58">
        <v>3.898</v>
      </c>
      <c r="AP364" s="48"/>
      <c r="AQ364" s="48"/>
      <c r="AR364" s="53">
        <f>G364/'Table seawater composition'!C$7</f>
        <v>0.01168434253</v>
      </c>
      <c r="AS364" s="53">
        <f>H364/'Table seawater composition'!C$6</f>
        <v>0.002571234429</v>
      </c>
      <c r="AT364" s="53">
        <f>I364*1000/'Table seawater composition'!$C$4</f>
        <v>0.002346086985</v>
      </c>
      <c r="AU364" s="53">
        <f>J364/'Table seawater composition'!C$10</f>
        <v>37.92034873</v>
      </c>
      <c r="AV364" s="53">
        <f>K364*1000/'Table seawater composition'!$C$3</f>
        <v>0.1464210436</v>
      </c>
      <c r="AW364" s="53">
        <f>L364/'Table seawater composition'!C$8</f>
        <v>23.23529524</v>
      </c>
      <c r="AX364" s="53">
        <f>M364/'Table seawater composition'!$C$5</f>
        <v>0.2014491197</v>
      </c>
      <c r="AY364" s="53">
        <f>N364/('Table seawater composition'!C$9*1000)</f>
        <v>0.006575590696</v>
      </c>
      <c r="AZ364" s="48"/>
      <c r="BA364" s="48"/>
      <c r="BB364" s="48"/>
      <c r="BC364" s="48"/>
      <c r="BD364" s="48"/>
      <c r="BE364" s="48"/>
      <c r="BF364" s="48"/>
      <c r="BG364" s="48"/>
    </row>
    <row r="365" ht="15.75" customHeight="1">
      <c r="A365" s="53" t="s">
        <v>302</v>
      </c>
      <c r="B365" s="53" t="s">
        <v>240</v>
      </c>
      <c r="C365" s="54">
        <v>2.2</v>
      </c>
      <c r="D365" s="71" t="s">
        <v>287</v>
      </c>
      <c r="E365" s="54">
        <v>400.0</v>
      </c>
      <c r="F365" s="55" t="s">
        <v>65</v>
      </c>
      <c r="G365" s="56"/>
      <c r="H365" s="56"/>
      <c r="I365" s="56">
        <v>12.1275095</v>
      </c>
      <c r="J365" s="56">
        <v>46.4950292</v>
      </c>
      <c r="K365" s="56">
        <v>1.25837588</v>
      </c>
      <c r="L365" s="56"/>
      <c r="M365" s="56">
        <v>2.04640979</v>
      </c>
      <c r="N365" s="56"/>
      <c r="O365" s="57"/>
      <c r="P365" s="78">
        <v>13.37</v>
      </c>
      <c r="Q365" s="78">
        <v>1.17</v>
      </c>
      <c r="R365" s="78">
        <v>7.32</v>
      </c>
      <c r="S365" s="78">
        <v>0.58</v>
      </c>
      <c r="T365" s="78">
        <v>-0.83</v>
      </c>
      <c r="U365" s="78">
        <v>0.58</v>
      </c>
      <c r="V365" s="54">
        <v>5.656</v>
      </c>
      <c r="W365" s="54">
        <v>32.06</v>
      </c>
      <c r="X365" s="54">
        <v>0.288</v>
      </c>
      <c r="Y365" s="54">
        <v>25.08</v>
      </c>
      <c r="Z365" s="54">
        <v>0.148</v>
      </c>
      <c r="AA365" s="54">
        <v>1832.979</v>
      </c>
      <c r="AB365" s="54">
        <v>125.303</v>
      </c>
      <c r="AC365" s="54">
        <v>8.149</v>
      </c>
      <c r="AD365" s="54">
        <v>0.04</v>
      </c>
      <c r="AE365" s="58">
        <v>1598.307</v>
      </c>
      <c r="AF365" s="58">
        <v>112.115</v>
      </c>
      <c r="AG365" s="58">
        <v>163.088</v>
      </c>
      <c r="AH365" s="58">
        <v>18.643</v>
      </c>
      <c r="AI365" s="58">
        <v>1424.946</v>
      </c>
      <c r="AJ365" s="58">
        <v>100.465</v>
      </c>
      <c r="AK365" s="58">
        <v>369.607</v>
      </c>
      <c r="AL365" s="58">
        <v>45.886</v>
      </c>
      <c r="AM365" s="58">
        <v>2.634</v>
      </c>
      <c r="AN365" s="58">
        <v>0.299</v>
      </c>
      <c r="AO365" s="58">
        <v>3.898</v>
      </c>
      <c r="AP365" s="48"/>
      <c r="AQ365" s="48"/>
      <c r="AR365" s="53">
        <f>G365/'Table seawater composition'!C$7</f>
        <v>0</v>
      </c>
      <c r="AS365" s="53">
        <f>H365/'Table seawater composition'!C$6</f>
        <v>0</v>
      </c>
      <c r="AT365" s="53">
        <f>I365*1000/'Table seawater composition'!$C$4</f>
        <v>0.00236336855</v>
      </c>
      <c r="AU365" s="53">
        <f>J365/'Table seawater composition'!C$10</f>
        <v>88.42665739</v>
      </c>
      <c r="AV365" s="53">
        <f>K365*1000/'Table seawater composition'!$C$3</f>
        <v>0.1452080931</v>
      </c>
      <c r="AW365" s="53">
        <f>L365/'Table seawater composition'!C$8</f>
        <v>0</v>
      </c>
      <c r="AX365" s="53">
        <f>M365/'Table seawater composition'!$C$5</f>
        <v>0.1928131059</v>
      </c>
      <c r="AY365" s="53">
        <f>N365/('Table seawater composition'!C$9*1000)</f>
        <v>0</v>
      </c>
      <c r="AZ365" s="48"/>
      <c r="BA365" s="48"/>
      <c r="BB365" s="48"/>
      <c r="BC365" s="48"/>
      <c r="BD365" s="48"/>
      <c r="BE365" s="48"/>
      <c r="BF365" s="48"/>
      <c r="BG365" s="48"/>
    </row>
    <row r="366" ht="15.75" customHeight="1">
      <c r="A366" s="59" t="s">
        <v>302</v>
      </c>
      <c r="B366" s="59" t="s">
        <v>241</v>
      </c>
      <c r="C366" s="59"/>
      <c r="D366" s="71" t="s">
        <v>287</v>
      </c>
      <c r="E366" s="60">
        <v>600.0</v>
      </c>
      <c r="F366" s="61" t="s">
        <v>96</v>
      </c>
      <c r="G366" s="62">
        <v>25.7694209</v>
      </c>
      <c r="H366" s="62">
        <v>118.616632</v>
      </c>
      <c r="I366" s="62">
        <v>10.0637293</v>
      </c>
      <c r="J366" s="62">
        <v>19.0483639</v>
      </c>
      <c r="K366" s="62">
        <v>0.93754633</v>
      </c>
      <c r="L366" s="62">
        <v>0.01376192</v>
      </c>
      <c r="M366" s="62">
        <v>13.0289211</v>
      </c>
      <c r="N366" s="62">
        <v>6.41878673</v>
      </c>
      <c r="O366" s="63"/>
      <c r="P366" s="78">
        <v>16.91</v>
      </c>
      <c r="Q366" s="78">
        <v>0.23</v>
      </c>
      <c r="R366" s="78">
        <v>7.95</v>
      </c>
      <c r="S366" s="78">
        <v>0.18</v>
      </c>
      <c r="T366" s="78">
        <v>-0.07</v>
      </c>
      <c r="U366" s="78">
        <v>0.24</v>
      </c>
      <c r="V366" s="60">
        <v>7.259</v>
      </c>
      <c r="W366" s="60">
        <v>31.731</v>
      </c>
      <c r="X366" s="60">
        <v>0.199</v>
      </c>
      <c r="Y366" s="60">
        <v>25.12</v>
      </c>
      <c r="Z366" s="60">
        <v>0.11</v>
      </c>
      <c r="AA366" s="60">
        <v>1862.314</v>
      </c>
      <c r="AB366" s="60">
        <v>141.269</v>
      </c>
      <c r="AC366" s="60">
        <v>8.019</v>
      </c>
      <c r="AD366" s="60">
        <v>0.08</v>
      </c>
      <c r="AE366" s="64">
        <v>1683.876</v>
      </c>
      <c r="AF366" s="64">
        <v>126.468</v>
      </c>
      <c r="AG366" s="64">
        <v>130.501</v>
      </c>
      <c r="AH366" s="64">
        <v>25.075</v>
      </c>
      <c r="AI366" s="64">
        <v>1538.18</v>
      </c>
      <c r="AJ366" s="64">
        <v>115.767</v>
      </c>
      <c r="AK366" s="64">
        <v>546.57</v>
      </c>
      <c r="AL366" s="64">
        <v>118.985</v>
      </c>
      <c r="AM366" s="64">
        <v>2.112</v>
      </c>
      <c r="AN366" s="64">
        <v>0.408</v>
      </c>
      <c r="AO366" s="64">
        <v>3.126</v>
      </c>
      <c r="AP366" s="48"/>
      <c r="AQ366" s="48"/>
      <c r="AR366" s="53">
        <f>G366/'Table seawater composition'!C$7</f>
        <v>0.01021822211</v>
      </c>
      <c r="AS366" s="53">
        <f>H366/'Table seawater composition'!C$6</f>
        <v>0.002928348103</v>
      </c>
      <c r="AT366" s="53">
        <f>I366*1000/'Table seawater composition'!$C$4</f>
        <v>0.001961185957</v>
      </c>
      <c r="AU366" s="53">
        <f>J366/'Table seawater composition'!C$10</f>
        <v>36.22716616</v>
      </c>
      <c r="AV366" s="53">
        <f>K366*1000/'Table seawater composition'!$C$3</f>
        <v>0.1081865259</v>
      </c>
      <c r="AW366" s="53">
        <f>L366/'Table seawater composition'!C$8</f>
        <v>0.2279595458</v>
      </c>
      <c r="AX366" s="53">
        <f>M366/'Table seawater composition'!$C$5</f>
        <v>1.227587337</v>
      </c>
      <c r="AY366" s="53">
        <f>N366/('Table seawater composition'!C$9*1000)</f>
        <v>0.004919473113</v>
      </c>
      <c r="AZ366" s="48"/>
      <c r="BA366" s="48"/>
      <c r="BB366" s="48"/>
      <c r="BC366" s="48"/>
      <c r="BD366" s="48"/>
      <c r="BE366" s="48"/>
      <c r="BF366" s="48"/>
      <c r="BG366" s="48"/>
    </row>
    <row r="367" ht="15.75" customHeight="1">
      <c r="A367" s="59" t="s">
        <v>302</v>
      </c>
      <c r="B367" s="59" t="s">
        <v>241</v>
      </c>
      <c r="C367" s="59"/>
      <c r="D367" s="71" t="s">
        <v>287</v>
      </c>
      <c r="E367" s="60">
        <v>600.0</v>
      </c>
      <c r="F367" s="61" t="s">
        <v>65</v>
      </c>
      <c r="G367" s="62"/>
      <c r="H367" s="62"/>
      <c r="I367" s="62">
        <v>10.2427125</v>
      </c>
      <c r="J367" s="62">
        <v>14.647919</v>
      </c>
      <c r="K367" s="62">
        <v>0.92052947</v>
      </c>
      <c r="L367" s="62"/>
      <c r="M367" s="62">
        <v>12.4098547</v>
      </c>
      <c r="N367" s="62"/>
      <c r="O367" s="63"/>
      <c r="P367" s="78">
        <v>16.91</v>
      </c>
      <c r="Q367" s="78">
        <v>0.23</v>
      </c>
      <c r="R367" s="78">
        <v>7.95</v>
      </c>
      <c r="S367" s="78">
        <v>0.18</v>
      </c>
      <c r="T367" s="78">
        <v>-0.07</v>
      </c>
      <c r="U367" s="78">
        <v>0.24</v>
      </c>
      <c r="V367" s="60">
        <v>7.259</v>
      </c>
      <c r="W367" s="60">
        <v>31.731</v>
      </c>
      <c r="X367" s="60">
        <v>0.199</v>
      </c>
      <c r="Y367" s="60">
        <v>25.12</v>
      </c>
      <c r="Z367" s="60">
        <v>0.11</v>
      </c>
      <c r="AA367" s="60">
        <v>1862.314</v>
      </c>
      <c r="AB367" s="60">
        <v>141.269</v>
      </c>
      <c r="AC367" s="60">
        <v>8.019</v>
      </c>
      <c r="AD367" s="60">
        <v>0.08</v>
      </c>
      <c r="AE367" s="64">
        <v>1683.876</v>
      </c>
      <c r="AF367" s="64">
        <v>126.468</v>
      </c>
      <c r="AG367" s="64">
        <v>130.501</v>
      </c>
      <c r="AH367" s="64">
        <v>25.075</v>
      </c>
      <c r="AI367" s="64">
        <v>1538.18</v>
      </c>
      <c r="AJ367" s="64">
        <v>115.767</v>
      </c>
      <c r="AK367" s="64">
        <v>546.57</v>
      </c>
      <c r="AL367" s="64">
        <v>118.985</v>
      </c>
      <c r="AM367" s="64">
        <v>2.112</v>
      </c>
      <c r="AN367" s="64">
        <v>0.408</v>
      </c>
      <c r="AO367" s="64">
        <v>3.126</v>
      </c>
      <c r="AP367" s="48"/>
      <c r="AQ367" s="48"/>
      <c r="AR367" s="53">
        <f>G367/'Table seawater composition'!C$7</f>
        <v>0</v>
      </c>
      <c r="AS367" s="53">
        <f>H367/'Table seawater composition'!C$6</f>
        <v>0</v>
      </c>
      <c r="AT367" s="53">
        <f>I367*1000/'Table seawater composition'!$C$4</f>
        <v>0.001996065605</v>
      </c>
      <c r="AU367" s="53">
        <f>J367/'Table seawater composition'!C$10</f>
        <v>27.85817188</v>
      </c>
      <c r="AV367" s="53">
        <f>K367*1000/'Table seawater composition'!$C$3</f>
        <v>0.106222895</v>
      </c>
      <c r="AW367" s="53">
        <f>L367/'Table seawater composition'!C$8</f>
        <v>0</v>
      </c>
      <c r="AX367" s="53">
        <f>M367/'Table seawater composition'!$C$5</f>
        <v>1.169258787</v>
      </c>
      <c r="AY367" s="53">
        <f>N367/('Table seawater composition'!C$9*1000)</f>
        <v>0</v>
      </c>
      <c r="AZ367" s="48"/>
      <c r="BA367" s="48"/>
      <c r="BB367" s="48"/>
      <c r="BC367" s="48"/>
      <c r="BD367" s="48"/>
      <c r="BE367" s="48"/>
      <c r="BF367" s="48"/>
      <c r="BG367" s="48"/>
    </row>
    <row r="368" ht="15.75" customHeight="1">
      <c r="A368" s="59" t="s">
        <v>302</v>
      </c>
      <c r="B368" s="59" t="s">
        <v>242</v>
      </c>
      <c r="C368" s="60">
        <v>1.8</v>
      </c>
      <c r="D368" s="71" t="s">
        <v>287</v>
      </c>
      <c r="E368" s="60">
        <v>600.0</v>
      </c>
      <c r="F368" s="61" t="s">
        <v>96</v>
      </c>
      <c r="G368" s="62">
        <v>23.1171542</v>
      </c>
      <c r="H368" s="62">
        <v>89.3496794</v>
      </c>
      <c r="I368" s="62">
        <v>12.2740784</v>
      </c>
      <c r="J368" s="62">
        <v>9.35754239</v>
      </c>
      <c r="K368" s="62">
        <v>1.01710279</v>
      </c>
      <c r="L368" s="62">
        <v>0.03446789</v>
      </c>
      <c r="M368" s="62">
        <v>13.5239904</v>
      </c>
      <c r="N368" s="62">
        <v>6.00478072</v>
      </c>
      <c r="O368" s="63"/>
      <c r="P368" s="78">
        <v>16.82</v>
      </c>
      <c r="Q368" s="78">
        <v>0.11</v>
      </c>
      <c r="R368" s="78">
        <v>7.94</v>
      </c>
      <c r="S368" s="78">
        <v>0.18</v>
      </c>
      <c r="T368" s="78">
        <v>-0.08</v>
      </c>
      <c r="U368" s="78">
        <v>0.24</v>
      </c>
      <c r="V368" s="60">
        <v>7.259</v>
      </c>
      <c r="W368" s="60">
        <v>31.731</v>
      </c>
      <c r="X368" s="60">
        <v>0.199</v>
      </c>
      <c r="Y368" s="60">
        <v>25.12</v>
      </c>
      <c r="Z368" s="60">
        <v>0.11</v>
      </c>
      <c r="AA368" s="60">
        <v>1862.314</v>
      </c>
      <c r="AB368" s="60">
        <v>141.269</v>
      </c>
      <c r="AC368" s="60">
        <v>8.019</v>
      </c>
      <c r="AD368" s="60">
        <v>0.08</v>
      </c>
      <c r="AE368" s="64">
        <v>1683.876</v>
      </c>
      <c r="AF368" s="64">
        <v>126.468</v>
      </c>
      <c r="AG368" s="64">
        <v>130.501</v>
      </c>
      <c r="AH368" s="64">
        <v>25.075</v>
      </c>
      <c r="AI368" s="64">
        <v>1538.18</v>
      </c>
      <c r="AJ368" s="64">
        <v>115.767</v>
      </c>
      <c r="AK368" s="64">
        <v>546.57</v>
      </c>
      <c r="AL368" s="64">
        <v>118.985</v>
      </c>
      <c r="AM368" s="64">
        <v>2.112</v>
      </c>
      <c r="AN368" s="64">
        <v>0.408</v>
      </c>
      <c r="AO368" s="64">
        <v>3.126</v>
      </c>
      <c r="AP368" s="48"/>
      <c r="AQ368" s="48"/>
      <c r="AR368" s="53">
        <f>G368/'Table seawater composition'!C$7</f>
        <v>0.009166531801</v>
      </c>
      <c r="AS368" s="53">
        <f>H368/'Table seawater composition'!C$6</f>
        <v>0.00220582021</v>
      </c>
      <c r="AT368" s="53">
        <f>I368*1000/'Table seawater composition'!$C$4</f>
        <v>0.002391931407</v>
      </c>
      <c r="AU368" s="53">
        <f>J368/'Table seawater composition'!C$10</f>
        <v>17.79665932</v>
      </c>
      <c r="AV368" s="53">
        <f>K368*1000/'Table seawater composition'!$C$3</f>
        <v>0.1173668051</v>
      </c>
      <c r="AW368" s="53">
        <f>L368/'Table seawater composition'!C$8</f>
        <v>0.5709439198</v>
      </c>
      <c r="AX368" s="53">
        <f>M368/'Table seawater composition'!$C$5</f>
        <v>1.274232857</v>
      </c>
      <c r="AY368" s="53">
        <f>N368/('Table seawater composition'!C$9*1000)</f>
        <v>0.004602171492</v>
      </c>
      <c r="AZ368" s="48"/>
      <c r="BA368" s="48"/>
      <c r="BB368" s="48"/>
      <c r="BC368" s="48"/>
      <c r="BD368" s="48"/>
      <c r="BE368" s="48"/>
      <c r="BF368" s="48"/>
      <c r="BG368" s="48"/>
    </row>
    <row r="369" ht="15.75" customHeight="1">
      <c r="A369" s="59" t="s">
        <v>302</v>
      </c>
      <c r="B369" s="59" t="s">
        <v>242</v>
      </c>
      <c r="C369" s="60">
        <v>1.8</v>
      </c>
      <c r="D369" s="71" t="s">
        <v>287</v>
      </c>
      <c r="E369" s="60">
        <v>600.0</v>
      </c>
      <c r="F369" s="61" t="s">
        <v>65</v>
      </c>
      <c r="G369" s="62"/>
      <c r="H369" s="62"/>
      <c r="I369" s="62">
        <v>12.2802622</v>
      </c>
      <c r="J369" s="62">
        <v>12.7328252</v>
      </c>
      <c r="K369" s="62">
        <v>0.97523525</v>
      </c>
      <c r="L369" s="62"/>
      <c r="M369" s="62">
        <v>12.622034</v>
      </c>
      <c r="N369" s="62"/>
      <c r="O369" s="63"/>
      <c r="P369" s="78">
        <v>16.82</v>
      </c>
      <c r="Q369" s="78">
        <v>0.11</v>
      </c>
      <c r="R369" s="78">
        <v>7.94</v>
      </c>
      <c r="S369" s="78">
        <v>0.18</v>
      </c>
      <c r="T369" s="78">
        <v>-0.08</v>
      </c>
      <c r="U369" s="78">
        <v>0.24</v>
      </c>
      <c r="V369" s="60">
        <v>7.259</v>
      </c>
      <c r="W369" s="60">
        <v>31.731</v>
      </c>
      <c r="X369" s="60">
        <v>0.199</v>
      </c>
      <c r="Y369" s="60">
        <v>25.12</v>
      </c>
      <c r="Z369" s="60">
        <v>0.11</v>
      </c>
      <c r="AA369" s="60">
        <v>1862.314</v>
      </c>
      <c r="AB369" s="60">
        <v>141.269</v>
      </c>
      <c r="AC369" s="60">
        <v>8.019</v>
      </c>
      <c r="AD369" s="60">
        <v>0.08</v>
      </c>
      <c r="AE369" s="64">
        <v>1683.876</v>
      </c>
      <c r="AF369" s="64">
        <v>126.468</v>
      </c>
      <c r="AG369" s="64">
        <v>130.501</v>
      </c>
      <c r="AH369" s="64">
        <v>25.075</v>
      </c>
      <c r="AI369" s="64">
        <v>1538.18</v>
      </c>
      <c r="AJ369" s="64">
        <v>115.767</v>
      </c>
      <c r="AK369" s="64">
        <v>546.57</v>
      </c>
      <c r="AL369" s="64">
        <v>118.985</v>
      </c>
      <c r="AM369" s="64">
        <v>2.112</v>
      </c>
      <c r="AN369" s="64">
        <v>0.408</v>
      </c>
      <c r="AO369" s="64">
        <v>3.126</v>
      </c>
      <c r="AP369" s="48"/>
      <c r="AQ369" s="48"/>
      <c r="AR369" s="53">
        <f>G369/'Table seawater composition'!C$7</f>
        <v>0</v>
      </c>
      <c r="AS369" s="53">
        <f>H369/'Table seawater composition'!C$6</f>
        <v>0</v>
      </c>
      <c r="AT369" s="53">
        <f>I369*1000/'Table seawater composition'!$C$4</f>
        <v>0.002393136486</v>
      </c>
      <c r="AU369" s="53">
        <f>J369/'Table seawater composition'!C$10</f>
        <v>24.21594719</v>
      </c>
      <c r="AV369" s="53">
        <f>K369*1000/'Table seawater composition'!$C$3</f>
        <v>0.1125355732</v>
      </c>
      <c r="AW369" s="53">
        <f>L369/'Table seawater composition'!C$8</f>
        <v>0</v>
      </c>
      <c r="AX369" s="53">
        <f>M369/'Table seawater composition'!$C$5</f>
        <v>1.189250359</v>
      </c>
      <c r="AY369" s="53">
        <f>N369/('Table seawater composition'!C$9*1000)</f>
        <v>0</v>
      </c>
      <c r="AZ369" s="48"/>
      <c r="BA369" s="48"/>
      <c r="BB369" s="48"/>
      <c r="BC369" s="48"/>
      <c r="BD369" s="48"/>
      <c r="BE369" s="48"/>
      <c r="BF369" s="48"/>
      <c r="BG369" s="48"/>
    </row>
    <row r="370" ht="15.75" customHeight="1">
      <c r="A370" s="59" t="s">
        <v>302</v>
      </c>
      <c r="B370" s="59" t="s">
        <v>243</v>
      </c>
      <c r="C370" s="60">
        <v>2.0</v>
      </c>
      <c r="D370" s="71" t="s">
        <v>287</v>
      </c>
      <c r="E370" s="60">
        <v>600.0</v>
      </c>
      <c r="F370" s="61" t="s">
        <v>96</v>
      </c>
      <c r="G370" s="62">
        <v>23.5751099</v>
      </c>
      <c r="H370" s="62">
        <v>113.25088</v>
      </c>
      <c r="I370" s="62">
        <v>8.4744069</v>
      </c>
      <c r="J370" s="62">
        <v>69.5209309</v>
      </c>
      <c r="K370" s="62">
        <v>0.90372391</v>
      </c>
      <c r="L370" s="62">
        <v>0.0199728</v>
      </c>
      <c r="M370" s="62">
        <v>27.0613865</v>
      </c>
      <c r="N370" s="62">
        <v>20.5050833</v>
      </c>
      <c r="O370" s="63"/>
      <c r="P370" s="78">
        <v>18.82</v>
      </c>
      <c r="Q370" s="78">
        <v>2.9</v>
      </c>
      <c r="R370" s="78">
        <v>8.14</v>
      </c>
      <c r="S370" s="78">
        <v>0.14</v>
      </c>
      <c r="T370" s="78">
        <v>0.12</v>
      </c>
      <c r="U370" s="78">
        <v>0.21</v>
      </c>
      <c r="V370" s="60">
        <v>7.259</v>
      </c>
      <c r="W370" s="60">
        <v>31.731</v>
      </c>
      <c r="X370" s="60">
        <v>0.199</v>
      </c>
      <c r="Y370" s="60">
        <v>25.12</v>
      </c>
      <c r="Z370" s="60">
        <v>0.11</v>
      </c>
      <c r="AA370" s="60">
        <v>1862.314</v>
      </c>
      <c r="AB370" s="60">
        <v>141.269</v>
      </c>
      <c r="AC370" s="60">
        <v>8.019</v>
      </c>
      <c r="AD370" s="60">
        <v>0.08</v>
      </c>
      <c r="AE370" s="64">
        <v>1683.876</v>
      </c>
      <c r="AF370" s="64">
        <v>126.468</v>
      </c>
      <c r="AG370" s="64">
        <v>130.501</v>
      </c>
      <c r="AH370" s="64">
        <v>25.075</v>
      </c>
      <c r="AI370" s="64">
        <v>1538.18</v>
      </c>
      <c r="AJ370" s="64">
        <v>115.767</v>
      </c>
      <c r="AK370" s="64">
        <v>546.57</v>
      </c>
      <c r="AL370" s="64">
        <v>118.985</v>
      </c>
      <c r="AM370" s="64">
        <v>2.112</v>
      </c>
      <c r="AN370" s="64">
        <v>0.408</v>
      </c>
      <c r="AO370" s="64">
        <v>3.126</v>
      </c>
      <c r="AP370" s="48"/>
      <c r="AQ370" s="48"/>
      <c r="AR370" s="53">
        <f>G370/'Table seawater composition'!C$7</f>
        <v>0.009348122729</v>
      </c>
      <c r="AS370" s="53">
        <f>H370/'Table seawater composition'!C$6</f>
        <v>0.0027958811</v>
      </c>
      <c r="AT370" s="53">
        <f>I370*1000/'Table seawater composition'!$C$4</f>
        <v>0.001651464115</v>
      </c>
      <c r="AU370" s="53">
        <f>J370/'Table seawater composition'!C$10</f>
        <v>132.2185112</v>
      </c>
      <c r="AV370" s="53">
        <f>K370*1000/'Table seawater composition'!$C$3</f>
        <v>0.1042836467</v>
      </c>
      <c r="AW370" s="53">
        <f>L370/'Table seawater composition'!C$8</f>
        <v>0.3308397677</v>
      </c>
      <c r="AX370" s="53">
        <f>M370/'Table seawater composition'!$C$5</f>
        <v>2.549728801</v>
      </c>
      <c r="AY370" s="53">
        <f>N370/('Table seawater composition'!C$9*1000)</f>
        <v>0.0157154631</v>
      </c>
      <c r="AZ370" s="48"/>
      <c r="BA370" s="48"/>
      <c r="BB370" s="48"/>
      <c r="BC370" s="48"/>
      <c r="BD370" s="48"/>
      <c r="BE370" s="48"/>
      <c r="BF370" s="48"/>
      <c r="BG370" s="48"/>
    </row>
    <row r="371" ht="15.75" customHeight="1">
      <c r="A371" s="59" t="s">
        <v>302</v>
      </c>
      <c r="B371" s="59" t="s">
        <v>243</v>
      </c>
      <c r="C371" s="60">
        <v>2.0</v>
      </c>
      <c r="D371" s="71" t="s">
        <v>287</v>
      </c>
      <c r="E371" s="60">
        <v>600.0</v>
      </c>
      <c r="F371" s="61" t="s">
        <v>65</v>
      </c>
      <c r="G371" s="62"/>
      <c r="H371" s="62"/>
      <c r="I371" s="62">
        <v>8.29384867</v>
      </c>
      <c r="J371" s="62">
        <v>64.6217471</v>
      </c>
      <c r="K371" s="62">
        <v>0.86944591</v>
      </c>
      <c r="L371" s="62"/>
      <c r="M371" s="62">
        <v>25.1404736</v>
      </c>
      <c r="N371" s="62"/>
      <c r="O371" s="63"/>
      <c r="P371" s="78">
        <v>18.82</v>
      </c>
      <c r="Q371" s="78">
        <v>2.9</v>
      </c>
      <c r="R371" s="78">
        <v>8.14</v>
      </c>
      <c r="S371" s="78">
        <v>0.14</v>
      </c>
      <c r="T371" s="78">
        <v>0.12</v>
      </c>
      <c r="U371" s="78">
        <v>0.21</v>
      </c>
      <c r="V371" s="60">
        <v>7.259</v>
      </c>
      <c r="W371" s="60">
        <v>31.731</v>
      </c>
      <c r="X371" s="60">
        <v>0.199</v>
      </c>
      <c r="Y371" s="60">
        <v>25.12</v>
      </c>
      <c r="Z371" s="60">
        <v>0.11</v>
      </c>
      <c r="AA371" s="60">
        <v>1862.314</v>
      </c>
      <c r="AB371" s="60">
        <v>141.269</v>
      </c>
      <c r="AC371" s="60">
        <v>8.019</v>
      </c>
      <c r="AD371" s="60">
        <v>0.08</v>
      </c>
      <c r="AE371" s="64">
        <v>1683.876</v>
      </c>
      <c r="AF371" s="64">
        <v>126.468</v>
      </c>
      <c r="AG371" s="64">
        <v>130.501</v>
      </c>
      <c r="AH371" s="64">
        <v>25.075</v>
      </c>
      <c r="AI371" s="64">
        <v>1538.18</v>
      </c>
      <c r="AJ371" s="64">
        <v>115.767</v>
      </c>
      <c r="AK371" s="64">
        <v>546.57</v>
      </c>
      <c r="AL371" s="64">
        <v>118.985</v>
      </c>
      <c r="AM371" s="64">
        <v>2.112</v>
      </c>
      <c r="AN371" s="64">
        <v>0.408</v>
      </c>
      <c r="AO371" s="64">
        <v>3.126</v>
      </c>
      <c r="AP371" s="48"/>
      <c r="AQ371" s="48"/>
      <c r="AR371" s="53">
        <f>G371/'Table seawater composition'!C$7</f>
        <v>0</v>
      </c>
      <c r="AS371" s="53">
        <f>H371/'Table seawater composition'!C$6</f>
        <v>0</v>
      </c>
      <c r="AT371" s="53">
        <f>I371*1000/'Table seawater composition'!$C$4</f>
        <v>0.00161627753</v>
      </c>
      <c r="AU371" s="53">
        <f>J371/'Table seawater composition'!C$10</f>
        <v>122.9009894</v>
      </c>
      <c r="AV371" s="53">
        <f>K371*1000/'Table seawater composition'!$C$3</f>
        <v>0.1003281966</v>
      </c>
      <c r="AW371" s="53">
        <f>L371/'Table seawater composition'!C$8</f>
        <v>0</v>
      </c>
      <c r="AX371" s="53">
        <f>M371/'Table seawater composition'!$C$5</f>
        <v>2.368740036</v>
      </c>
      <c r="AY371" s="53">
        <f>N371/('Table seawater composition'!C$9*1000)</f>
        <v>0</v>
      </c>
      <c r="AZ371" s="48"/>
      <c r="BA371" s="48"/>
      <c r="BB371" s="48"/>
      <c r="BC371" s="48"/>
      <c r="BD371" s="48"/>
      <c r="BE371" s="48"/>
      <c r="BF371" s="48"/>
      <c r="BG371" s="48"/>
    </row>
    <row r="372" ht="15.75" customHeight="1">
      <c r="A372" s="65" t="s">
        <v>302</v>
      </c>
      <c r="B372" s="65" t="s">
        <v>244</v>
      </c>
      <c r="C372" s="66">
        <v>1.3</v>
      </c>
      <c r="D372" s="71" t="s">
        <v>287</v>
      </c>
      <c r="E372" s="66">
        <v>900.0</v>
      </c>
      <c r="F372" s="67" t="s">
        <v>96</v>
      </c>
      <c r="G372" s="68">
        <v>19.1724726</v>
      </c>
      <c r="H372" s="68">
        <v>97.6026495</v>
      </c>
      <c r="I372" s="68">
        <v>10.0698238</v>
      </c>
      <c r="J372" s="68">
        <v>29.2730906</v>
      </c>
      <c r="K372" s="68">
        <v>0.95594491</v>
      </c>
      <c r="L372" s="68">
        <v>7.03472547</v>
      </c>
      <c r="M372" s="68">
        <v>0.94563145</v>
      </c>
      <c r="N372" s="68">
        <v>13.088033</v>
      </c>
      <c r="O372" s="69"/>
      <c r="P372" s="78">
        <v>15.22</v>
      </c>
      <c r="Q372" s="66"/>
      <c r="R372" s="78">
        <v>7.74</v>
      </c>
      <c r="S372" s="78">
        <v>0.26</v>
      </c>
      <c r="T372" s="78">
        <v>-0.09</v>
      </c>
      <c r="U372" s="78">
        <v>0.27</v>
      </c>
      <c r="V372" s="66">
        <v>11.736</v>
      </c>
      <c r="W372" s="66">
        <v>31.861</v>
      </c>
      <c r="X372" s="66">
        <v>0.251</v>
      </c>
      <c r="Y372" s="66">
        <v>25.0</v>
      </c>
      <c r="Z372" s="66">
        <v>0.158</v>
      </c>
      <c r="AA372" s="66">
        <v>1855.594</v>
      </c>
      <c r="AB372" s="66">
        <v>91.705</v>
      </c>
      <c r="AC372" s="66">
        <v>7.827</v>
      </c>
      <c r="AD372" s="66">
        <v>0.045</v>
      </c>
      <c r="AE372" s="70">
        <v>1749.258</v>
      </c>
      <c r="AF372" s="70">
        <v>87.2</v>
      </c>
      <c r="AG372" s="70">
        <v>88.476</v>
      </c>
      <c r="AH372" s="70">
        <v>9.359</v>
      </c>
      <c r="AI372" s="70">
        <v>1635.912</v>
      </c>
      <c r="AJ372" s="70">
        <v>81.741</v>
      </c>
      <c r="AK372" s="70">
        <v>892.229</v>
      </c>
      <c r="AL372" s="70">
        <v>107.945</v>
      </c>
      <c r="AM372" s="70">
        <v>1.43</v>
      </c>
      <c r="AN372" s="70">
        <v>0.151</v>
      </c>
      <c r="AO372" s="70">
        <v>2.116</v>
      </c>
      <c r="AP372" s="48"/>
      <c r="AQ372" s="48"/>
      <c r="AR372" s="53">
        <f>G372/'Table seawater composition'!C$7</f>
        <v>0.007602366548</v>
      </c>
      <c r="AS372" s="53">
        <f>H372/'Table seawater composition'!C$6</f>
        <v>0.00240956541</v>
      </c>
      <c r="AT372" s="53">
        <f>I372*1000/'Table seawater composition'!$C$4</f>
        <v>0.001962373632</v>
      </c>
      <c r="AU372" s="53">
        <f>J372/'Table seawater composition'!C$10</f>
        <v>55.67308157</v>
      </c>
      <c r="AV372" s="53">
        <f>K372*1000/'Table seawater composition'!$C$3</f>
        <v>0.110309598</v>
      </c>
      <c r="AW372" s="53">
        <f>L372/'Table seawater composition'!C$8</f>
        <v>116.5268235</v>
      </c>
      <c r="AX372" s="53">
        <f>M372/'Table seawater composition'!$C$5</f>
        <v>0.08909756873</v>
      </c>
      <c r="AY372" s="53">
        <f>N372/('Table seawater composition'!C$9*1000)</f>
        <v>0.0100309029</v>
      </c>
      <c r="AZ372" s="48"/>
      <c r="BA372" s="48"/>
      <c r="BB372" s="48"/>
      <c r="BC372" s="48"/>
      <c r="BD372" s="48"/>
      <c r="BE372" s="48"/>
      <c r="BF372" s="48"/>
      <c r="BG372" s="48"/>
    </row>
    <row r="373" ht="15.75" customHeight="1">
      <c r="A373" s="65" t="s">
        <v>302</v>
      </c>
      <c r="B373" s="65" t="s">
        <v>244</v>
      </c>
      <c r="C373" s="66">
        <v>1.3</v>
      </c>
      <c r="D373" s="71" t="s">
        <v>287</v>
      </c>
      <c r="E373" s="66">
        <v>900.0</v>
      </c>
      <c r="F373" s="67" t="s">
        <v>65</v>
      </c>
      <c r="G373" s="68"/>
      <c r="H373" s="68"/>
      <c r="I373" s="68">
        <v>10.0312953</v>
      </c>
      <c r="J373" s="68">
        <v>56.6881935</v>
      </c>
      <c r="K373" s="68">
        <v>0.93617319</v>
      </c>
      <c r="L373" s="68"/>
      <c r="M373" s="68">
        <v>1.08987254</v>
      </c>
      <c r="N373" s="68"/>
      <c r="O373" s="69"/>
      <c r="P373" s="78">
        <v>15.22</v>
      </c>
      <c r="Q373" s="66"/>
      <c r="R373" s="78">
        <v>7.74</v>
      </c>
      <c r="S373" s="78">
        <v>0.26</v>
      </c>
      <c r="T373" s="78">
        <v>-0.09</v>
      </c>
      <c r="U373" s="78">
        <v>0.27</v>
      </c>
      <c r="V373" s="66">
        <v>11.736</v>
      </c>
      <c r="W373" s="66">
        <v>31.861</v>
      </c>
      <c r="X373" s="66">
        <v>0.251</v>
      </c>
      <c r="Y373" s="66">
        <v>25.0</v>
      </c>
      <c r="Z373" s="66">
        <v>0.158</v>
      </c>
      <c r="AA373" s="66">
        <v>1855.594</v>
      </c>
      <c r="AB373" s="66">
        <v>91.705</v>
      </c>
      <c r="AC373" s="66">
        <v>7.827</v>
      </c>
      <c r="AD373" s="66">
        <v>0.045</v>
      </c>
      <c r="AE373" s="70">
        <v>1749.258</v>
      </c>
      <c r="AF373" s="70">
        <v>87.2</v>
      </c>
      <c r="AG373" s="70">
        <v>88.476</v>
      </c>
      <c r="AH373" s="70">
        <v>9.359</v>
      </c>
      <c r="AI373" s="70">
        <v>1635.912</v>
      </c>
      <c r="AJ373" s="70">
        <v>81.741</v>
      </c>
      <c r="AK373" s="70">
        <v>892.229</v>
      </c>
      <c r="AL373" s="70">
        <v>107.945</v>
      </c>
      <c r="AM373" s="70">
        <v>1.43</v>
      </c>
      <c r="AN373" s="70">
        <v>0.151</v>
      </c>
      <c r="AO373" s="70">
        <v>2.116</v>
      </c>
      <c r="AP373" s="48"/>
      <c r="AQ373" s="48"/>
      <c r="AR373" s="53">
        <f>G373/'Table seawater composition'!C$7</f>
        <v>0</v>
      </c>
      <c r="AS373" s="53">
        <f>H373/'Table seawater composition'!C$6</f>
        <v>0</v>
      </c>
      <c r="AT373" s="53">
        <f>I373*1000/'Table seawater composition'!$C$4</f>
        <v>0.001954865327</v>
      </c>
      <c r="AU373" s="53">
        <f>J373/'Table seawater composition'!C$10</f>
        <v>107.8125458</v>
      </c>
      <c r="AV373" s="53">
        <f>K373*1000/'Table seawater composition'!$C$3</f>
        <v>0.1080280748</v>
      </c>
      <c r="AW373" s="53">
        <f>L373/'Table seawater composition'!C$8</f>
        <v>0</v>
      </c>
      <c r="AX373" s="53">
        <f>M373/'Table seawater composition'!$C$5</f>
        <v>0.1026879907</v>
      </c>
      <c r="AY373" s="53">
        <f>N373/('Table seawater composition'!C$9*1000)</f>
        <v>0</v>
      </c>
      <c r="AZ373" s="48"/>
      <c r="BA373" s="48"/>
      <c r="BB373" s="48"/>
      <c r="BC373" s="48"/>
      <c r="BD373" s="48"/>
      <c r="BE373" s="48"/>
      <c r="BF373" s="48"/>
      <c r="BG373" s="48"/>
    </row>
    <row r="374" ht="15.75" customHeight="1">
      <c r="A374" s="65" t="s">
        <v>302</v>
      </c>
      <c r="B374" s="65" t="s">
        <v>245</v>
      </c>
      <c r="C374" s="65"/>
      <c r="D374" s="71" t="s">
        <v>287</v>
      </c>
      <c r="E374" s="66">
        <v>900.0</v>
      </c>
      <c r="F374" s="67" t="s">
        <v>96</v>
      </c>
      <c r="G374" s="68">
        <v>22.2611225</v>
      </c>
      <c r="H374" s="68">
        <v>99.5203895</v>
      </c>
      <c r="I374" s="68">
        <v>11.1567121</v>
      </c>
      <c r="J374" s="68">
        <v>32.9844743</v>
      </c>
      <c r="K374" s="68">
        <v>0.9868798</v>
      </c>
      <c r="L374" s="68">
        <v>0.01928334</v>
      </c>
      <c r="M374" s="68">
        <v>1.0584523</v>
      </c>
      <c r="N374" s="68">
        <v>9.71495533</v>
      </c>
      <c r="O374" s="69"/>
      <c r="P374" s="78">
        <v>17.63</v>
      </c>
      <c r="Q374" s="78">
        <v>0.16</v>
      </c>
      <c r="R374" s="78">
        <v>8.03</v>
      </c>
      <c r="S374" s="78">
        <v>0.16</v>
      </c>
      <c r="T374" s="78">
        <v>0.2</v>
      </c>
      <c r="U374" s="78">
        <v>0.18</v>
      </c>
      <c r="V374" s="66">
        <v>11.736</v>
      </c>
      <c r="W374" s="66">
        <v>31.861</v>
      </c>
      <c r="X374" s="66">
        <v>0.251</v>
      </c>
      <c r="Y374" s="66">
        <v>25.0</v>
      </c>
      <c r="Z374" s="66">
        <v>0.158</v>
      </c>
      <c r="AA374" s="66">
        <v>1855.594</v>
      </c>
      <c r="AB374" s="66">
        <v>91.705</v>
      </c>
      <c r="AC374" s="66">
        <v>7.827</v>
      </c>
      <c r="AD374" s="66">
        <v>0.045</v>
      </c>
      <c r="AE374" s="70">
        <v>1749.258</v>
      </c>
      <c r="AF374" s="70">
        <v>87.2</v>
      </c>
      <c r="AG374" s="70">
        <v>88.476</v>
      </c>
      <c r="AH374" s="70">
        <v>9.359</v>
      </c>
      <c r="AI374" s="70">
        <v>1635.912</v>
      </c>
      <c r="AJ374" s="70">
        <v>81.741</v>
      </c>
      <c r="AK374" s="70">
        <v>892.229</v>
      </c>
      <c r="AL374" s="70">
        <v>107.945</v>
      </c>
      <c r="AM374" s="70">
        <v>1.43</v>
      </c>
      <c r="AN374" s="70">
        <v>0.151</v>
      </c>
      <c r="AO374" s="70">
        <v>2.116</v>
      </c>
      <c r="AP374" s="48"/>
      <c r="AQ374" s="48"/>
      <c r="AR374" s="53">
        <f>G374/'Table seawater composition'!C$7</f>
        <v>0.008827093748</v>
      </c>
      <c r="AS374" s="53">
        <f>H374/'Table seawater composition'!C$6</f>
        <v>0.002456909616</v>
      </c>
      <c r="AT374" s="53">
        <f>I374*1000/'Table seawater composition'!$C$4</f>
        <v>0.002174182794</v>
      </c>
      <c r="AU374" s="53">
        <f>J374/'Table seawater composition'!C$10</f>
        <v>62.73158353</v>
      </c>
      <c r="AV374" s="53">
        <f>K374*1000/'Table seawater composition'!$C$3</f>
        <v>0.1138792758</v>
      </c>
      <c r="AW374" s="53">
        <f>L374/'Table seawater composition'!C$8</f>
        <v>0.3194191965</v>
      </c>
      <c r="AX374" s="53">
        <f>M374/'Table seawater composition'!$C$5</f>
        <v>0.09972756992</v>
      </c>
      <c r="AY374" s="53">
        <f>N374/('Table seawater composition'!C$9*1000)</f>
        <v>0.007445715764</v>
      </c>
      <c r="AZ374" s="48"/>
      <c r="BA374" s="48"/>
      <c r="BB374" s="48"/>
      <c r="BC374" s="48"/>
      <c r="BD374" s="48"/>
      <c r="BE374" s="48"/>
      <c r="BF374" s="48"/>
      <c r="BG374" s="48"/>
    </row>
    <row r="375" ht="15.75" customHeight="1">
      <c r="A375" s="65" t="s">
        <v>302</v>
      </c>
      <c r="B375" s="65" t="s">
        <v>245</v>
      </c>
      <c r="C375" s="65"/>
      <c r="D375" s="71" t="s">
        <v>287</v>
      </c>
      <c r="E375" s="66">
        <v>900.0</v>
      </c>
      <c r="F375" s="67" t="s">
        <v>65</v>
      </c>
      <c r="G375" s="68"/>
      <c r="H375" s="68"/>
      <c r="I375" s="68">
        <v>11.3493688</v>
      </c>
      <c r="J375" s="68">
        <v>37.8900812</v>
      </c>
      <c r="K375" s="68">
        <v>0.9711914</v>
      </c>
      <c r="L375" s="68"/>
      <c r="M375" s="68">
        <v>1.18570908</v>
      </c>
      <c r="N375" s="68"/>
      <c r="O375" s="69"/>
      <c r="P375" s="78">
        <v>17.63</v>
      </c>
      <c r="Q375" s="78">
        <v>0.16</v>
      </c>
      <c r="R375" s="78">
        <v>8.03</v>
      </c>
      <c r="S375" s="78">
        <v>0.16</v>
      </c>
      <c r="T375" s="78">
        <v>0.2</v>
      </c>
      <c r="U375" s="78">
        <v>0.18</v>
      </c>
      <c r="V375" s="66">
        <v>11.736</v>
      </c>
      <c r="W375" s="66">
        <v>31.861</v>
      </c>
      <c r="X375" s="66">
        <v>0.251</v>
      </c>
      <c r="Y375" s="66">
        <v>25.0</v>
      </c>
      <c r="Z375" s="66">
        <v>0.158</v>
      </c>
      <c r="AA375" s="66">
        <v>1855.594</v>
      </c>
      <c r="AB375" s="66">
        <v>91.705</v>
      </c>
      <c r="AC375" s="66">
        <v>7.827</v>
      </c>
      <c r="AD375" s="66">
        <v>0.045</v>
      </c>
      <c r="AE375" s="70">
        <v>1749.258</v>
      </c>
      <c r="AF375" s="70">
        <v>87.2</v>
      </c>
      <c r="AG375" s="70">
        <v>88.476</v>
      </c>
      <c r="AH375" s="70">
        <v>9.359</v>
      </c>
      <c r="AI375" s="70">
        <v>1635.912</v>
      </c>
      <c r="AJ375" s="70">
        <v>81.741</v>
      </c>
      <c r="AK375" s="70">
        <v>892.229</v>
      </c>
      <c r="AL375" s="70">
        <v>107.945</v>
      </c>
      <c r="AM375" s="70">
        <v>1.43</v>
      </c>
      <c r="AN375" s="70">
        <v>0.151</v>
      </c>
      <c r="AO375" s="70">
        <v>2.116</v>
      </c>
      <c r="AP375" s="48"/>
      <c r="AQ375" s="48"/>
      <c r="AR375" s="53">
        <f>G375/'Table seawater composition'!C$7</f>
        <v>0</v>
      </c>
      <c r="AS375" s="53">
        <f>H375/'Table seawater composition'!C$6</f>
        <v>0</v>
      </c>
      <c r="AT375" s="53">
        <f>I375*1000/'Table seawater composition'!$C$4</f>
        <v>0.002211727089</v>
      </c>
      <c r="AU375" s="53">
        <f>J375/'Table seawater composition'!C$10</f>
        <v>72.0613211</v>
      </c>
      <c r="AV375" s="53">
        <f>K375*1000/'Table seawater composition'!$C$3</f>
        <v>0.1120689402</v>
      </c>
      <c r="AW375" s="53">
        <f>L375/'Table seawater composition'!C$8</f>
        <v>0</v>
      </c>
      <c r="AX375" s="53">
        <f>M375/'Table seawater composition'!$C$5</f>
        <v>0.1117177271</v>
      </c>
      <c r="AY375" s="53">
        <f>N375/('Table seawater composition'!C$9*1000)</f>
        <v>0</v>
      </c>
      <c r="AZ375" s="48"/>
      <c r="BA375" s="48"/>
      <c r="BB375" s="48"/>
      <c r="BC375" s="48"/>
      <c r="BD375" s="48"/>
      <c r="BE375" s="48"/>
      <c r="BF375" s="48"/>
      <c r="BG375" s="48"/>
    </row>
    <row r="376" ht="15.75" customHeight="1">
      <c r="A376" s="71" t="s">
        <v>302</v>
      </c>
      <c r="B376" s="71" t="s">
        <v>246</v>
      </c>
      <c r="C376" s="72">
        <v>0.9</v>
      </c>
      <c r="D376" s="71" t="s">
        <v>287</v>
      </c>
      <c r="E376" s="72">
        <v>2850.0</v>
      </c>
      <c r="F376" s="73" t="s">
        <v>96</v>
      </c>
      <c r="G376" s="74">
        <v>16.0871917</v>
      </c>
      <c r="H376" s="74">
        <v>102.952011</v>
      </c>
      <c r="I376" s="74">
        <v>9.39776696</v>
      </c>
      <c r="J376" s="74">
        <v>21.1641146</v>
      </c>
      <c r="K376" s="74">
        <v>0.98394264</v>
      </c>
      <c r="L376" s="74">
        <v>0.02658096</v>
      </c>
      <c r="M376" s="74">
        <v>0.74814758</v>
      </c>
      <c r="N376" s="74">
        <v>8.42871081</v>
      </c>
      <c r="O376" s="75"/>
      <c r="P376" s="78">
        <v>15.95</v>
      </c>
      <c r="Q376" s="78">
        <v>3.48</v>
      </c>
      <c r="R376" s="78">
        <v>7.84</v>
      </c>
      <c r="S376" s="78">
        <v>0.21</v>
      </c>
      <c r="T376" s="78">
        <v>0.39</v>
      </c>
      <c r="U376" s="78">
        <v>0.23</v>
      </c>
      <c r="V376" s="72">
        <v>53.733</v>
      </c>
      <c r="W376" s="72">
        <v>31.886</v>
      </c>
      <c r="X376" s="72">
        <v>0.24</v>
      </c>
      <c r="Y376" s="72">
        <v>24.98</v>
      </c>
      <c r="Z376" s="72">
        <v>0.084</v>
      </c>
      <c r="AA376" s="72">
        <v>2063.148</v>
      </c>
      <c r="AB376" s="72">
        <v>42.647</v>
      </c>
      <c r="AC376" s="72">
        <v>7.448</v>
      </c>
      <c r="AD376" s="72">
        <v>0.037</v>
      </c>
      <c r="AE376" s="76">
        <v>2071.292</v>
      </c>
      <c r="AF376" s="76">
        <v>50.88</v>
      </c>
      <c r="AG376" s="76">
        <v>44.1</v>
      </c>
      <c r="AH376" s="76">
        <v>3.119</v>
      </c>
      <c r="AI376" s="76">
        <v>1956.03</v>
      </c>
      <c r="AJ376" s="76">
        <v>46.718</v>
      </c>
      <c r="AK376" s="76">
        <v>2551.334</v>
      </c>
      <c r="AL376" s="76">
        <v>255.551</v>
      </c>
      <c r="AM376" s="76">
        <v>0.712</v>
      </c>
      <c r="AN376" s="76">
        <v>0.05</v>
      </c>
      <c r="AO376" s="76">
        <v>1.054</v>
      </c>
      <c r="AP376" s="48"/>
      <c r="AQ376" s="48"/>
      <c r="AR376" s="53">
        <f>G376/'Table seawater composition'!C$7</f>
        <v>0.006378975242</v>
      </c>
      <c r="AS376" s="53">
        <f>H376/'Table seawater composition'!C$6</f>
        <v>0.002541627772</v>
      </c>
      <c r="AT376" s="53">
        <f>I376*1000/'Table seawater composition'!$C$4</f>
        <v>0.00183140544</v>
      </c>
      <c r="AU376" s="53">
        <f>J376/'Table seawater composition'!C$10</f>
        <v>40.25101054</v>
      </c>
      <c r="AV376" s="53">
        <f>K376*1000/'Table seawater composition'!$C$3</f>
        <v>0.1135403473</v>
      </c>
      <c r="AW376" s="53">
        <f>L376/'Table seawater composition'!C$8</f>
        <v>0.4403007406</v>
      </c>
      <c r="AX376" s="53">
        <f>M376/'Table seawater composition'!$C$5</f>
        <v>0.07049060226</v>
      </c>
      <c r="AY376" s="53">
        <f>N376/('Table seawater composition'!C$9*1000)</f>
        <v>0.006459914927</v>
      </c>
      <c r="AZ376" s="48"/>
      <c r="BA376" s="48"/>
      <c r="BB376" s="48"/>
      <c r="BC376" s="48"/>
      <c r="BD376" s="48"/>
      <c r="BE376" s="48"/>
      <c r="BF376" s="48"/>
      <c r="BG376" s="48"/>
    </row>
    <row r="377" ht="15.75" customHeight="1">
      <c r="A377" s="71" t="s">
        <v>302</v>
      </c>
      <c r="B377" s="71" t="s">
        <v>246</v>
      </c>
      <c r="C377" s="72">
        <v>0.9</v>
      </c>
      <c r="D377" s="71" t="s">
        <v>287</v>
      </c>
      <c r="E377" s="72">
        <v>2850.0</v>
      </c>
      <c r="F377" s="73" t="s">
        <v>65</v>
      </c>
      <c r="G377" s="74"/>
      <c r="H377" s="56"/>
      <c r="I377" s="74">
        <v>9.53724877</v>
      </c>
      <c r="J377" s="74">
        <v>24.4798214</v>
      </c>
      <c r="K377" s="74">
        <v>0.94290612</v>
      </c>
      <c r="L377" s="74"/>
      <c r="M377" s="74">
        <v>0.87166469</v>
      </c>
      <c r="N377" s="74"/>
      <c r="O377" s="75"/>
      <c r="P377" s="78">
        <v>15.95</v>
      </c>
      <c r="Q377" s="78">
        <v>3.48</v>
      </c>
      <c r="R377" s="78">
        <v>7.84</v>
      </c>
      <c r="S377" s="78">
        <v>0.21</v>
      </c>
      <c r="T377" s="78">
        <v>0.39</v>
      </c>
      <c r="U377" s="78">
        <v>0.23</v>
      </c>
      <c r="V377" s="72">
        <v>53.733</v>
      </c>
      <c r="W377" s="72">
        <v>31.886</v>
      </c>
      <c r="X377" s="72">
        <v>0.24</v>
      </c>
      <c r="Y377" s="72">
        <v>24.98</v>
      </c>
      <c r="Z377" s="72">
        <v>0.084</v>
      </c>
      <c r="AA377" s="72">
        <v>2063.148</v>
      </c>
      <c r="AB377" s="72">
        <v>42.647</v>
      </c>
      <c r="AC377" s="72">
        <v>7.448</v>
      </c>
      <c r="AD377" s="72">
        <v>0.037</v>
      </c>
      <c r="AE377" s="76">
        <v>2071.292</v>
      </c>
      <c r="AF377" s="76">
        <v>50.88</v>
      </c>
      <c r="AG377" s="76">
        <v>44.1</v>
      </c>
      <c r="AH377" s="76">
        <v>3.119</v>
      </c>
      <c r="AI377" s="76">
        <v>1956.03</v>
      </c>
      <c r="AJ377" s="76">
        <v>46.718</v>
      </c>
      <c r="AK377" s="76">
        <v>2551.334</v>
      </c>
      <c r="AL377" s="76">
        <v>255.551</v>
      </c>
      <c r="AM377" s="76">
        <v>0.712</v>
      </c>
      <c r="AN377" s="76">
        <v>0.05</v>
      </c>
      <c r="AO377" s="76">
        <v>1.054</v>
      </c>
      <c r="AP377" s="48"/>
      <c r="AQ377" s="48"/>
      <c r="AR377" s="53">
        <f>G377/'Table seawater composition'!C$7</f>
        <v>0</v>
      </c>
      <c r="AS377" s="53">
        <f>H377/'Table seawater composition'!C$6</f>
        <v>0</v>
      </c>
      <c r="AT377" s="53">
        <f>I377*1000/'Table seawater composition'!$C$4</f>
        <v>0.001858587189</v>
      </c>
      <c r="AU377" s="53">
        <f>J377/'Table seawater composition'!C$10</f>
        <v>46.55699366</v>
      </c>
      <c r="AV377" s="53">
        <f>K377*1000/'Table seawater composition'!$C$3</f>
        <v>0.1088050096</v>
      </c>
      <c r="AW377" s="53">
        <f>L377/'Table seawater composition'!C$8</f>
        <v>0</v>
      </c>
      <c r="AX377" s="53">
        <f>M377/'Table seawater composition'!$C$5</f>
        <v>0.08212840703</v>
      </c>
      <c r="AY377" s="53">
        <f>N377/('Table seawater composition'!C$9*1000)</f>
        <v>0</v>
      </c>
      <c r="AZ377" s="48"/>
      <c r="BA377" s="48"/>
      <c r="BB377" s="48"/>
      <c r="BC377" s="48"/>
      <c r="BD377" s="48"/>
      <c r="BE377" s="48"/>
      <c r="BF377" s="48"/>
      <c r="BG377" s="48"/>
    </row>
    <row r="378" ht="15.75" customHeight="1">
      <c r="A378" s="71" t="s">
        <v>302</v>
      </c>
      <c r="B378" s="71" t="s">
        <v>247</v>
      </c>
      <c r="C378" s="72">
        <v>0.0</v>
      </c>
      <c r="D378" s="71" t="s">
        <v>287</v>
      </c>
      <c r="E378" s="72">
        <v>2850.0</v>
      </c>
      <c r="F378" s="73" t="s">
        <v>96</v>
      </c>
      <c r="G378" s="74">
        <v>28.3637943</v>
      </c>
      <c r="H378" s="74">
        <v>87.6590473</v>
      </c>
      <c r="I378" s="74">
        <v>11.9539659</v>
      </c>
      <c r="J378" s="74">
        <v>17.3774</v>
      </c>
      <c r="K378" s="74">
        <v>1.14127703</v>
      </c>
      <c r="L378" s="74">
        <v>0.01465914</v>
      </c>
      <c r="M378" s="74">
        <v>0.91480829</v>
      </c>
      <c r="N378" s="74">
        <v>11.1960709</v>
      </c>
      <c r="O378" s="75"/>
      <c r="P378" s="78">
        <v>15.61</v>
      </c>
      <c r="Q378" s="78">
        <v>0.5</v>
      </c>
      <c r="R378" s="78">
        <v>7.79</v>
      </c>
      <c r="S378" s="78">
        <v>0.23</v>
      </c>
      <c r="T378" s="78">
        <v>0.34</v>
      </c>
      <c r="U378" s="78">
        <v>0.24</v>
      </c>
      <c r="V378" s="72">
        <v>53.733</v>
      </c>
      <c r="W378" s="72">
        <v>31.886</v>
      </c>
      <c r="X378" s="72">
        <v>0.24</v>
      </c>
      <c r="Y378" s="72">
        <v>24.98</v>
      </c>
      <c r="Z378" s="72">
        <v>0.084</v>
      </c>
      <c r="AA378" s="72">
        <v>2063.148</v>
      </c>
      <c r="AB378" s="72">
        <v>42.647</v>
      </c>
      <c r="AC378" s="72">
        <v>7.448</v>
      </c>
      <c r="AD378" s="72">
        <v>0.037</v>
      </c>
      <c r="AE378" s="76">
        <v>2071.292</v>
      </c>
      <c r="AF378" s="76">
        <v>50.88</v>
      </c>
      <c r="AG378" s="76">
        <v>44.1</v>
      </c>
      <c r="AH378" s="76">
        <v>3.119</v>
      </c>
      <c r="AI378" s="76">
        <v>1956.03</v>
      </c>
      <c r="AJ378" s="76">
        <v>46.718</v>
      </c>
      <c r="AK378" s="76">
        <v>2551.334</v>
      </c>
      <c r="AL378" s="76">
        <v>255.551</v>
      </c>
      <c r="AM378" s="76">
        <v>0.712</v>
      </c>
      <c r="AN378" s="76">
        <v>0.05</v>
      </c>
      <c r="AO378" s="76">
        <v>1.054</v>
      </c>
      <c r="AP378" s="48"/>
      <c r="AQ378" s="48"/>
      <c r="AR378" s="53">
        <f>G378/'Table seawater composition'!C$7</f>
        <v>0.01124695627</v>
      </c>
      <c r="AS378" s="53">
        <f>H378/'Table seawater composition'!C$6</f>
        <v>0.00216408273</v>
      </c>
      <c r="AT378" s="53">
        <f>I378*1000/'Table seawater composition'!$C$4</f>
        <v>0.002329548952</v>
      </c>
      <c r="AU378" s="53">
        <f>J378/'Table seawater composition'!C$10</f>
        <v>33.04924037</v>
      </c>
      <c r="AV378" s="53">
        <f>K378*1000/'Table seawater composition'!$C$3</f>
        <v>0.1316956753</v>
      </c>
      <c r="AW378" s="53">
        <f>L378/'Table seawater composition'!C$8</f>
        <v>0.242821561</v>
      </c>
      <c r="AX378" s="53">
        <f>M378/'Table seawater composition'!$C$5</f>
        <v>0.08619340494</v>
      </c>
      <c r="AY378" s="53">
        <f>N378/('Table seawater composition'!C$9*1000)</f>
        <v>0.008580869264</v>
      </c>
      <c r="AZ378" s="48"/>
      <c r="BA378" s="48"/>
      <c r="BB378" s="48"/>
      <c r="BC378" s="48"/>
      <c r="BD378" s="48"/>
      <c r="BE378" s="48"/>
      <c r="BF378" s="48"/>
      <c r="BG378" s="48"/>
    </row>
    <row r="379" ht="15.75" customHeight="1">
      <c r="A379" s="71" t="s">
        <v>302</v>
      </c>
      <c r="B379" s="71" t="s">
        <v>247</v>
      </c>
      <c r="C379" s="72">
        <v>0.0</v>
      </c>
      <c r="D379" s="71" t="s">
        <v>287</v>
      </c>
      <c r="E379" s="72">
        <v>2850.0</v>
      </c>
      <c r="F379" s="73" t="s">
        <v>65</v>
      </c>
      <c r="G379" s="74"/>
      <c r="H379" s="56"/>
      <c r="I379" s="74">
        <v>12.2450912</v>
      </c>
      <c r="J379" s="74">
        <v>18.9643076</v>
      </c>
      <c r="K379" s="74">
        <v>1.12774617</v>
      </c>
      <c r="L379" s="74"/>
      <c r="M379" s="74">
        <v>0.95276136</v>
      </c>
      <c r="N379" s="74"/>
      <c r="O379" s="75"/>
      <c r="P379" s="78">
        <v>15.61</v>
      </c>
      <c r="Q379" s="78">
        <v>0.5</v>
      </c>
      <c r="R379" s="78">
        <v>7.79</v>
      </c>
      <c r="S379" s="78">
        <v>0.23</v>
      </c>
      <c r="T379" s="78">
        <v>0.34</v>
      </c>
      <c r="U379" s="78">
        <v>0.24</v>
      </c>
      <c r="V379" s="72">
        <v>53.733</v>
      </c>
      <c r="W379" s="72">
        <v>31.886</v>
      </c>
      <c r="X379" s="72">
        <v>0.24</v>
      </c>
      <c r="Y379" s="72">
        <v>24.98</v>
      </c>
      <c r="Z379" s="72">
        <v>0.084</v>
      </c>
      <c r="AA379" s="72">
        <v>2063.148</v>
      </c>
      <c r="AB379" s="72">
        <v>42.647</v>
      </c>
      <c r="AC379" s="72">
        <v>7.448</v>
      </c>
      <c r="AD379" s="72">
        <v>0.037</v>
      </c>
      <c r="AE379" s="76">
        <v>2071.292</v>
      </c>
      <c r="AF379" s="76">
        <v>50.88</v>
      </c>
      <c r="AG379" s="76">
        <v>44.1</v>
      </c>
      <c r="AH379" s="76">
        <v>3.119</v>
      </c>
      <c r="AI379" s="76">
        <v>1956.03</v>
      </c>
      <c r="AJ379" s="76">
        <v>46.718</v>
      </c>
      <c r="AK379" s="76">
        <v>2551.334</v>
      </c>
      <c r="AL379" s="76">
        <v>255.551</v>
      </c>
      <c r="AM379" s="76">
        <v>0.712</v>
      </c>
      <c r="AN379" s="76">
        <v>0.05</v>
      </c>
      <c r="AO379" s="76">
        <v>1.054</v>
      </c>
      <c r="AP379" s="48"/>
      <c r="AQ379" s="48"/>
      <c r="AR379" s="53">
        <f>G379/'Table seawater composition'!C$7</f>
        <v>0</v>
      </c>
      <c r="AS379" s="53">
        <f>H379/'Table seawater composition'!C$6</f>
        <v>0</v>
      </c>
      <c r="AT379" s="53">
        <f>I379*1000/'Table seawater composition'!$C$4</f>
        <v>0.002386282479</v>
      </c>
      <c r="AU379" s="53">
        <f>J379/'Table seawater composition'!C$10</f>
        <v>36.06730353</v>
      </c>
      <c r="AV379" s="53">
        <f>K379*1000/'Table seawater composition'!$C$3</f>
        <v>0.1301343052</v>
      </c>
      <c r="AW379" s="53">
        <f>L379/'Table seawater composition'!C$8</f>
        <v>0</v>
      </c>
      <c r="AX379" s="53">
        <f>M379/'Table seawater composition'!$C$5</f>
        <v>0.08976935016</v>
      </c>
      <c r="AY379" s="53">
        <f>N379/('Table seawater composition'!C$9*1000)</f>
        <v>0</v>
      </c>
      <c r="AZ379" s="48"/>
      <c r="BA379" s="48"/>
      <c r="BB379" s="48"/>
      <c r="BC379" s="48"/>
      <c r="BD379" s="48"/>
      <c r="BE379" s="48"/>
      <c r="BF379" s="48"/>
      <c r="BG379" s="48"/>
    </row>
    <row r="380" ht="15.75" customHeight="1">
      <c r="A380" s="71"/>
      <c r="B380" s="71"/>
      <c r="C380" s="71"/>
      <c r="D380" s="71"/>
      <c r="E380" s="71"/>
      <c r="F380" s="73"/>
      <c r="G380" s="74"/>
      <c r="H380" s="56"/>
      <c r="I380" s="74"/>
      <c r="J380" s="74"/>
      <c r="K380" s="74"/>
      <c r="L380" s="74"/>
      <c r="M380" s="74"/>
      <c r="N380" s="74"/>
      <c r="O380" s="75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48"/>
      <c r="AQ380" s="48"/>
      <c r="AR380" s="48"/>
      <c r="AS380" s="53"/>
      <c r="AT380" s="53"/>
      <c r="AU380" s="53"/>
      <c r="AV380" s="53"/>
      <c r="AW380" s="53"/>
      <c r="AX380" s="53"/>
      <c r="AY380" s="48"/>
      <c r="AZ380" s="48"/>
      <c r="BA380" s="48"/>
      <c r="BB380" s="48"/>
      <c r="BC380" s="48"/>
      <c r="BD380" s="48"/>
      <c r="BE380" s="48"/>
      <c r="BF380" s="48"/>
      <c r="BG380" s="48"/>
    </row>
    <row r="381" ht="15.75" customHeight="1">
      <c r="A381" s="53" t="s">
        <v>303</v>
      </c>
      <c r="B381" s="53" t="s">
        <v>249</v>
      </c>
      <c r="C381" s="53"/>
      <c r="D381" s="71" t="s">
        <v>287</v>
      </c>
      <c r="E381" s="54">
        <v>400.0</v>
      </c>
      <c r="F381" s="55" t="s">
        <v>96</v>
      </c>
      <c r="G381" s="56">
        <v>10.9411766</v>
      </c>
      <c r="H381" s="56">
        <v>42.4613496</v>
      </c>
      <c r="I381" s="56">
        <v>21.359603</v>
      </c>
      <c r="J381" s="56">
        <v>18.7932165</v>
      </c>
      <c r="K381" s="56">
        <v>1.51298095</v>
      </c>
      <c r="L381" s="56">
        <v>0.01955435</v>
      </c>
      <c r="M381" s="56">
        <v>5.61655047</v>
      </c>
      <c r="N381" s="56">
        <v>7.533711</v>
      </c>
      <c r="O381" s="57"/>
      <c r="P381" s="54"/>
      <c r="Q381" s="54"/>
      <c r="R381" s="54"/>
      <c r="S381" s="54"/>
      <c r="T381" s="54"/>
      <c r="U381" s="54"/>
      <c r="V381" s="54">
        <v>5.656</v>
      </c>
      <c r="W381" s="54">
        <v>32.06</v>
      </c>
      <c r="X381" s="54">
        <v>0.288</v>
      </c>
      <c r="Y381" s="54">
        <v>25.08</v>
      </c>
      <c r="Z381" s="54">
        <v>0.148</v>
      </c>
      <c r="AA381" s="54">
        <v>1832.979</v>
      </c>
      <c r="AB381" s="54">
        <v>125.303</v>
      </c>
      <c r="AC381" s="54">
        <v>8.149</v>
      </c>
      <c r="AD381" s="54">
        <v>0.04</v>
      </c>
      <c r="AE381" s="58">
        <v>1598.307</v>
      </c>
      <c r="AF381" s="58">
        <v>112.115</v>
      </c>
      <c r="AG381" s="58">
        <v>163.088</v>
      </c>
      <c r="AH381" s="58">
        <v>18.643</v>
      </c>
      <c r="AI381" s="58">
        <v>1424.946</v>
      </c>
      <c r="AJ381" s="58">
        <v>100.465</v>
      </c>
      <c r="AK381" s="58">
        <v>369.607</v>
      </c>
      <c r="AL381" s="58">
        <v>45.886</v>
      </c>
      <c r="AM381" s="58">
        <v>2.634</v>
      </c>
      <c r="AN381" s="58">
        <v>0.299</v>
      </c>
      <c r="AO381" s="58">
        <v>3.898</v>
      </c>
      <c r="AP381" s="48"/>
      <c r="AQ381" s="48"/>
      <c r="AR381" s="53">
        <f>G381/'Table seawater composition'!C$7</f>
        <v>0.004338451107</v>
      </c>
      <c r="AS381" s="53">
        <f>H381/'Table seawater composition'!C$6</f>
        <v>0.001048264568</v>
      </c>
      <c r="AT381" s="53">
        <f>I381*1000/'Table seawater composition'!$C$4</f>
        <v>0.004162488099</v>
      </c>
      <c r="AU381" s="53">
        <f>J381/'Table seawater composition'!C$10</f>
        <v>35.7419136</v>
      </c>
      <c r="AV381" s="53">
        <f>K381*1000/'Table seawater composition'!$C$3</f>
        <v>0.1745878018</v>
      </c>
      <c r="AW381" s="53">
        <f>L381/'Table seawater composition'!C$8</f>
        <v>0.323908346</v>
      </c>
      <c r="AX381" s="53">
        <f>M381/'Table seawater composition'!$C$5</f>
        <v>0.5291924158</v>
      </c>
      <c r="AY381" s="53">
        <f>N381/('Table seawater composition'!C$9*1000)</f>
        <v>0.005773971043</v>
      </c>
      <c r="AZ381" s="48"/>
      <c r="BA381" s="48"/>
      <c r="BB381" s="48"/>
      <c r="BC381" s="48"/>
      <c r="BD381" s="48"/>
      <c r="BE381" s="48"/>
      <c r="BF381" s="48"/>
      <c r="BG381" s="48"/>
    </row>
    <row r="382" ht="15.75" customHeight="1">
      <c r="A382" s="53" t="s">
        <v>303</v>
      </c>
      <c r="B382" s="53" t="s">
        <v>249</v>
      </c>
      <c r="C382" s="53"/>
      <c r="D382" s="71" t="s">
        <v>287</v>
      </c>
      <c r="E382" s="54">
        <v>400.0</v>
      </c>
      <c r="F382" s="55" t="s">
        <v>65</v>
      </c>
      <c r="G382" s="56"/>
      <c r="H382" s="56"/>
      <c r="I382" s="56">
        <v>21.5831504</v>
      </c>
      <c r="J382" s="56">
        <v>9.96551792</v>
      </c>
      <c r="K382" s="56">
        <v>1.48079454</v>
      </c>
      <c r="L382" s="56"/>
      <c r="M382" s="56">
        <v>4.07166681</v>
      </c>
      <c r="N382" s="56"/>
      <c r="O382" s="57"/>
      <c r="P382" s="54"/>
      <c r="Q382" s="54"/>
      <c r="R382" s="54"/>
      <c r="S382" s="54"/>
      <c r="T382" s="54"/>
      <c r="U382" s="54"/>
      <c r="V382" s="54">
        <v>5.656</v>
      </c>
      <c r="W382" s="54">
        <v>32.06</v>
      </c>
      <c r="X382" s="54">
        <v>0.288</v>
      </c>
      <c r="Y382" s="54">
        <v>25.08</v>
      </c>
      <c r="Z382" s="54">
        <v>0.148</v>
      </c>
      <c r="AA382" s="54">
        <v>1832.979</v>
      </c>
      <c r="AB382" s="54">
        <v>125.303</v>
      </c>
      <c r="AC382" s="54">
        <v>8.149</v>
      </c>
      <c r="AD382" s="54">
        <v>0.04</v>
      </c>
      <c r="AE382" s="58">
        <v>1598.307</v>
      </c>
      <c r="AF382" s="58">
        <v>112.115</v>
      </c>
      <c r="AG382" s="58">
        <v>163.088</v>
      </c>
      <c r="AH382" s="58">
        <v>18.643</v>
      </c>
      <c r="AI382" s="58">
        <v>1424.946</v>
      </c>
      <c r="AJ382" s="58">
        <v>100.465</v>
      </c>
      <c r="AK382" s="58">
        <v>369.607</v>
      </c>
      <c r="AL382" s="58">
        <v>45.886</v>
      </c>
      <c r="AM382" s="58">
        <v>2.634</v>
      </c>
      <c r="AN382" s="58">
        <v>0.299</v>
      </c>
      <c r="AO382" s="58">
        <v>3.898</v>
      </c>
      <c r="AP382" s="48"/>
      <c r="AQ382" s="48"/>
      <c r="AR382" s="53">
        <f>G382/'Table seawater composition'!C$7</f>
        <v>0</v>
      </c>
      <c r="AS382" s="53">
        <f>H382/'Table seawater composition'!C$6</f>
        <v>0</v>
      </c>
      <c r="AT382" s="53">
        <f>I382*1000/'Table seawater composition'!$C$4</f>
        <v>0.00420605227</v>
      </c>
      <c r="AU382" s="53">
        <f>J382/'Table seawater composition'!C$10</f>
        <v>18.95293871</v>
      </c>
      <c r="AV382" s="53">
        <f>K382*1000/'Table seawater composition'!$C$3</f>
        <v>0.170873707</v>
      </c>
      <c r="AW382" s="53">
        <f>L382/'Table seawater composition'!C$8</f>
        <v>0</v>
      </c>
      <c r="AX382" s="53">
        <f>M382/'Table seawater composition'!$C$5</f>
        <v>0.3836331939</v>
      </c>
      <c r="AY382" s="53">
        <f>N382/('Table seawater composition'!C$9*1000)</f>
        <v>0</v>
      </c>
      <c r="AZ382" s="48"/>
      <c r="BA382" s="48"/>
      <c r="BB382" s="48"/>
      <c r="BC382" s="48"/>
      <c r="BD382" s="48"/>
      <c r="BE382" s="48"/>
      <c r="BF382" s="48"/>
      <c r="BG382" s="48"/>
    </row>
    <row r="383" ht="15.75" customHeight="1">
      <c r="A383" s="53" t="s">
        <v>303</v>
      </c>
      <c r="B383" s="53" t="s">
        <v>239</v>
      </c>
      <c r="C383" s="54">
        <v>5.6</v>
      </c>
      <c r="D383" s="71" t="s">
        <v>287</v>
      </c>
      <c r="E383" s="54">
        <v>400.0</v>
      </c>
      <c r="F383" s="55" t="s">
        <v>96</v>
      </c>
      <c r="G383" s="56">
        <v>14.451036</v>
      </c>
      <c r="H383" s="56">
        <v>38.5822326</v>
      </c>
      <c r="I383" s="56">
        <v>15.3271533</v>
      </c>
      <c r="J383" s="56">
        <v>6.25443435</v>
      </c>
      <c r="K383" s="56">
        <v>1.39766006</v>
      </c>
      <c r="L383" s="56">
        <v>0.66279357</v>
      </c>
      <c r="M383" s="56">
        <v>4.20628092</v>
      </c>
      <c r="N383" s="56">
        <v>4.14758366</v>
      </c>
      <c r="O383" s="57"/>
      <c r="P383" s="54"/>
      <c r="Q383" s="54"/>
      <c r="R383" s="54"/>
      <c r="S383" s="54"/>
      <c r="T383" s="54"/>
      <c r="U383" s="54"/>
      <c r="V383" s="54">
        <v>5.656</v>
      </c>
      <c r="W383" s="54">
        <v>32.06</v>
      </c>
      <c r="X383" s="54">
        <v>0.288</v>
      </c>
      <c r="Y383" s="54">
        <v>25.08</v>
      </c>
      <c r="Z383" s="54">
        <v>0.148</v>
      </c>
      <c r="AA383" s="54">
        <v>1832.979</v>
      </c>
      <c r="AB383" s="54">
        <v>125.303</v>
      </c>
      <c r="AC383" s="54">
        <v>8.149</v>
      </c>
      <c r="AD383" s="54">
        <v>0.04</v>
      </c>
      <c r="AE383" s="58">
        <v>1598.307</v>
      </c>
      <c r="AF383" s="58">
        <v>112.115</v>
      </c>
      <c r="AG383" s="58">
        <v>163.088</v>
      </c>
      <c r="AH383" s="58">
        <v>18.643</v>
      </c>
      <c r="AI383" s="58">
        <v>1424.946</v>
      </c>
      <c r="AJ383" s="58">
        <v>100.465</v>
      </c>
      <c r="AK383" s="58">
        <v>369.607</v>
      </c>
      <c r="AL383" s="58">
        <v>45.886</v>
      </c>
      <c r="AM383" s="58">
        <v>2.634</v>
      </c>
      <c r="AN383" s="58">
        <v>0.299</v>
      </c>
      <c r="AO383" s="58">
        <v>3.898</v>
      </c>
      <c r="AP383" s="48"/>
      <c r="AQ383" s="48"/>
      <c r="AR383" s="53">
        <f>G383/'Table seawater composition'!C$7</f>
        <v>0.005730198445</v>
      </c>
      <c r="AS383" s="53">
        <f>H383/'Table seawater composition'!C$6</f>
        <v>0.0009524988673</v>
      </c>
      <c r="AT383" s="53">
        <f>I383*1000/'Table seawater composition'!$C$4</f>
        <v>0.002986904448</v>
      </c>
      <c r="AU383" s="53">
        <f>J383/'Table seawater composition'!C$10</f>
        <v>11.89500755</v>
      </c>
      <c r="AV383" s="53">
        <f>K383*1000/'Table seawater composition'!$C$3</f>
        <v>0.1612805485</v>
      </c>
      <c r="AW383" s="53">
        <f>L383/'Table seawater composition'!C$8</f>
        <v>10.97885478</v>
      </c>
      <c r="AX383" s="53">
        <f>M383/'Table seawater composition'!$C$5</f>
        <v>0.3963165601</v>
      </c>
      <c r="AY383" s="53">
        <f>N383/('Table seawater composition'!C$9*1000)</f>
        <v>0.003178782402</v>
      </c>
      <c r="AZ383" s="48"/>
      <c r="BA383" s="48"/>
      <c r="BB383" s="48"/>
      <c r="BC383" s="48"/>
      <c r="BD383" s="48"/>
      <c r="BE383" s="48"/>
      <c r="BF383" s="48"/>
      <c r="BG383" s="48"/>
    </row>
    <row r="384" ht="15.75" customHeight="1">
      <c r="A384" s="53" t="s">
        <v>303</v>
      </c>
      <c r="B384" s="53" t="s">
        <v>239</v>
      </c>
      <c r="C384" s="54">
        <v>5.6</v>
      </c>
      <c r="D384" s="71" t="s">
        <v>287</v>
      </c>
      <c r="E384" s="54">
        <v>400.0</v>
      </c>
      <c r="F384" s="55" t="s">
        <v>65</v>
      </c>
      <c r="G384" s="56"/>
      <c r="H384" s="56"/>
      <c r="I384" s="56">
        <v>15.732027</v>
      </c>
      <c r="J384" s="56">
        <v>11.2719551</v>
      </c>
      <c r="K384" s="56">
        <v>1.36165227</v>
      </c>
      <c r="L384" s="56"/>
      <c r="M384" s="56">
        <v>3.47346246</v>
      </c>
      <c r="N384" s="56"/>
      <c r="O384" s="57"/>
      <c r="P384" s="54"/>
      <c r="Q384" s="54"/>
      <c r="R384" s="54"/>
      <c r="S384" s="54"/>
      <c r="T384" s="54"/>
      <c r="U384" s="54"/>
      <c r="V384" s="54">
        <v>5.656</v>
      </c>
      <c r="W384" s="54">
        <v>32.06</v>
      </c>
      <c r="X384" s="54">
        <v>0.288</v>
      </c>
      <c r="Y384" s="54">
        <v>25.08</v>
      </c>
      <c r="Z384" s="54">
        <v>0.148</v>
      </c>
      <c r="AA384" s="54">
        <v>1832.979</v>
      </c>
      <c r="AB384" s="54">
        <v>125.303</v>
      </c>
      <c r="AC384" s="54">
        <v>8.149</v>
      </c>
      <c r="AD384" s="54">
        <v>0.04</v>
      </c>
      <c r="AE384" s="58">
        <v>1598.307</v>
      </c>
      <c r="AF384" s="58">
        <v>112.115</v>
      </c>
      <c r="AG384" s="58">
        <v>163.088</v>
      </c>
      <c r="AH384" s="58">
        <v>18.643</v>
      </c>
      <c r="AI384" s="58">
        <v>1424.946</v>
      </c>
      <c r="AJ384" s="58">
        <v>100.465</v>
      </c>
      <c r="AK384" s="58">
        <v>369.607</v>
      </c>
      <c r="AL384" s="58">
        <v>45.886</v>
      </c>
      <c r="AM384" s="58">
        <v>2.634</v>
      </c>
      <c r="AN384" s="58">
        <v>0.299</v>
      </c>
      <c r="AO384" s="58">
        <v>3.898</v>
      </c>
      <c r="AP384" s="48"/>
      <c r="AQ384" s="48"/>
      <c r="AR384" s="53">
        <f>G384/'Table seawater composition'!C$7</f>
        <v>0</v>
      </c>
      <c r="AS384" s="53">
        <f>H384/'Table seawater composition'!C$6</f>
        <v>0</v>
      </c>
      <c r="AT384" s="53">
        <f>I384*1000/'Table seawater composition'!$C$4</f>
        <v>0.003065804882</v>
      </c>
      <c r="AU384" s="53">
        <f>J384/'Table seawater composition'!C$10</f>
        <v>21.43758868</v>
      </c>
      <c r="AV384" s="53">
        <f>K384*1000/'Table seawater composition'!$C$3</f>
        <v>0.1571254923</v>
      </c>
      <c r="AW384" s="53">
        <f>L384/'Table seawater composition'!C$8</f>
        <v>0</v>
      </c>
      <c r="AX384" s="53">
        <f>M384/'Table seawater composition'!$C$5</f>
        <v>0.3272702703</v>
      </c>
      <c r="AY384" s="53">
        <f>N384/('Table seawater composition'!C$9*1000)</f>
        <v>0</v>
      </c>
      <c r="AZ384" s="48"/>
      <c r="BA384" s="48"/>
      <c r="BB384" s="48"/>
      <c r="BC384" s="48"/>
      <c r="BD384" s="48"/>
      <c r="BE384" s="48"/>
      <c r="BF384" s="48"/>
      <c r="BG384" s="48"/>
    </row>
    <row r="385" ht="15.75" customHeight="1">
      <c r="A385" s="59" t="s">
        <v>303</v>
      </c>
      <c r="B385" s="59" t="s">
        <v>250</v>
      </c>
      <c r="C385" s="60">
        <v>5.5</v>
      </c>
      <c r="D385" s="71" t="s">
        <v>287</v>
      </c>
      <c r="E385" s="60">
        <v>600.0</v>
      </c>
      <c r="F385" s="61" t="s">
        <v>96</v>
      </c>
      <c r="G385" s="62">
        <v>16.2143989</v>
      </c>
      <c r="H385" s="62">
        <v>33.712912</v>
      </c>
      <c r="I385" s="62">
        <v>17.8840267</v>
      </c>
      <c r="J385" s="62">
        <v>3.749045</v>
      </c>
      <c r="K385" s="62">
        <v>1.50971689</v>
      </c>
      <c r="L385" s="62">
        <v>0.00319408</v>
      </c>
      <c r="M385" s="62">
        <v>4.73492726</v>
      </c>
      <c r="N385" s="62">
        <v>1.91993708</v>
      </c>
      <c r="O385" s="63"/>
      <c r="P385" s="60"/>
      <c r="Q385" s="60"/>
      <c r="R385" s="60"/>
      <c r="S385" s="60"/>
      <c r="T385" s="60"/>
      <c r="U385" s="60"/>
      <c r="V385" s="60">
        <v>7.259</v>
      </c>
      <c r="W385" s="60">
        <v>31.731</v>
      </c>
      <c r="X385" s="60">
        <v>0.199</v>
      </c>
      <c r="Y385" s="60">
        <v>25.12</v>
      </c>
      <c r="Z385" s="60">
        <v>0.11</v>
      </c>
      <c r="AA385" s="60">
        <v>1862.314</v>
      </c>
      <c r="AB385" s="60">
        <v>141.269</v>
      </c>
      <c r="AC385" s="60">
        <v>8.019</v>
      </c>
      <c r="AD385" s="60">
        <v>0.08</v>
      </c>
      <c r="AE385" s="64">
        <v>1683.876</v>
      </c>
      <c r="AF385" s="64">
        <v>126.468</v>
      </c>
      <c r="AG385" s="64">
        <v>130.501</v>
      </c>
      <c r="AH385" s="64">
        <v>25.075</v>
      </c>
      <c r="AI385" s="64">
        <v>1538.18</v>
      </c>
      <c r="AJ385" s="64">
        <v>115.767</v>
      </c>
      <c r="AK385" s="64">
        <v>546.57</v>
      </c>
      <c r="AL385" s="64">
        <v>118.985</v>
      </c>
      <c r="AM385" s="64">
        <v>2.112</v>
      </c>
      <c r="AN385" s="64">
        <v>0.408</v>
      </c>
      <c r="AO385" s="64">
        <v>3.126</v>
      </c>
      <c r="AP385" s="48"/>
      <c r="AQ385" s="48"/>
      <c r="AR385" s="53">
        <f>G385/'Table seawater composition'!C$7</f>
        <v>0.006429416089</v>
      </c>
      <c r="AS385" s="53">
        <f>H385/'Table seawater composition'!C$6</f>
        <v>0.000832287515</v>
      </c>
      <c r="AT385" s="53">
        <f>I385*1000/'Table seawater composition'!$C$4</f>
        <v>0.003485179397</v>
      </c>
      <c r="AU385" s="53">
        <f>J385/'Table seawater composition'!C$10</f>
        <v>7.130128176</v>
      </c>
      <c r="AV385" s="53">
        <f>K385*1000/'Table seawater composition'!$C$3</f>
        <v>0.1742111512</v>
      </c>
      <c r="AW385" s="53">
        <f>L385/'Table seawater composition'!C$8</f>
        <v>0.05290838968</v>
      </c>
      <c r="AX385" s="53">
        <f>M385/'Table seawater composition'!$C$5</f>
        <v>0.4461257152</v>
      </c>
      <c r="AY385" s="53">
        <f>N385/('Table seawater composition'!C$9*1000)</f>
        <v>0.001471474165</v>
      </c>
      <c r="AZ385" s="48"/>
      <c r="BA385" s="48"/>
      <c r="BB385" s="48"/>
      <c r="BC385" s="48"/>
      <c r="BD385" s="48"/>
      <c r="BE385" s="48"/>
      <c r="BF385" s="48"/>
      <c r="BG385" s="48"/>
    </row>
    <row r="386" ht="15.75" customHeight="1">
      <c r="A386" s="59" t="s">
        <v>303</v>
      </c>
      <c r="B386" s="59" t="s">
        <v>250</v>
      </c>
      <c r="C386" s="60">
        <v>5.5</v>
      </c>
      <c r="D386" s="71" t="s">
        <v>287</v>
      </c>
      <c r="E386" s="60">
        <v>600.0</v>
      </c>
      <c r="F386" s="61" t="s">
        <v>65</v>
      </c>
      <c r="G386" s="62"/>
      <c r="H386" s="62"/>
      <c r="I386" s="62">
        <v>18.3455919</v>
      </c>
      <c r="J386" s="62">
        <v>3.61545262</v>
      </c>
      <c r="K386" s="62">
        <v>1.47401422</v>
      </c>
      <c r="L386" s="62"/>
      <c r="M386" s="62">
        <v>3.92756579</v>
      </c>
      <c r="N386" s="62"/>
      <c r="O386" s="63"/>
      <c r="P386" s="60"/>
      <c r="Q386" s="60"/>
      <c r="R386" s="60"/>
      <c r="S386" s="60"/>
      <c r="T386" s="60"/>
      <c r="U386" s="60"/>
      <c r="V386" s="60">
        <v>7.259</v>
      </c>
      <c r="W386" s="60">
        <v>31.731</v>
      </c>
      <c r="X386" s="60">
        <v>0.199</v>
      </c>
      <c r="Y386" s="60">
        <v>25.12</v>
      </c>
      <c r="Z386" s="60">
        <v>0.11</v>
      </c>
      <c r="AA386" s="60">
        <v>1862.314</v>
      </c>
      <c r="AB386" s="60">
        <v>141.269</v>
      </c>
      <c r="AC386" s="60">
        <v>8.019</v>
      </c>
      <c r="AD386" s="60">
        <v>0.08</v>
      </c>
      <c r="AE386" s="64">
        <v>1683.876</v>
      </c>
      <c r="AF386" s="64">
        <v>126.468</v>
      </c>
      <c r="AG386" s="64">
        <v>130.501</v>
      </c>
      <c r="AH386" s="64">
        <v>25.075</v>
      </c>
      <c r="AI386" s="64">
        <v>1538.18</v>
      </c>
      <c r="AJ386" s="64">
        <v>115.767</v>
      </c>
      <c r="AK386" s="64">
        <v>546.57</v>
      </c>
      <c r="AL386" s="64">
        <v>118.985</v>
      </c>
      <c r="AM386" s="64">
        <v>2.112</v>
      </c>
      <c r="AN386" s="64">
        <v>0.408</v>
      </c>
      <c r="AO386" s="64">
        <v>3.126</v>
      </c>
      <c r="AP386" s="48"/>
      <c r="AQ386" s="48"/>
      <c r="AR386" s="53">
        <f>G386/'Table seawater composition'!C$7</f>
        <v>0</v>
      </c>
      <c r="AS386" s="53">
        <f>H386/'Table seawater composition'!C$6</f>
        <v>0</v>
      </c>
      <c r="AT386" s="53">
        <f>I386*1000/'Table seawater composition'!$C$4</f>
        <v>0.003575127681</v>
      </c>
      <c r="AU386" s="53">
        <f>J386/'Table seawater composition'!C$10</f>
        <v>6.876055261</v>
      </c>
      <c r="AV386" s="53">
        <f>K386*1000/'Table seawater composition'!$C$3</f>
        <v>0.1700913038</v>
      </c>
      <c r="AW386" s="53">
        <f>L386/'Table seawater composition'!C$8</f>
        <v>0</v>
      </c>
      <c r="AX386" s="53">
        <f>M386/'Table seawater composition'!$C$5</f>
        <v>0.3700559694</v>
      </c>
      <c r="AY386" s="53">
        <f>N386/('Table seawater composition'!C$9*1000)</f>
        <v>0</v>
      </c>
      <c r="AZ386" s="48"/>
      <c r="BA386" s="48"/>
      <c r="BB386" s="48"/>
      <c r="BC386" s="48"/>
      <c r="BD386" s="48"/>
      <c r="BE386" s="48"/>
      <c r="BF386" s="48"/>
      <c r="BG386" s="48"/>
    </row>
    <row r="387" ht="15.75" customHeight="1">
      <c r="A387" s="59" t="s">
        <v>303</v>
      </c>
      <c r="B387" s="59" t="s">
        <v>241</v>
      </c>
      <c r="C387" s="59"/>
      <c r="D387" s="71" t="s">
        <v>287</v>
      </c>
      <c r="E387" s="60">
        <v>600.0</v>
      </c>
      <c r="F387" s="61" t="s">
        <v>96</v>
      </c>
      <c r="G387" s="62">
        <v>11.1412132</v>
      </c>
      <c r="H387" s="62">
        <v>39.477844</v>
      </c>
      <c r="I387" s="62">
        <v>26.4155247</v>
      </c>
      <c r="J387" s="62">
        <v>3.19414768</v>
      </c>
      <c r="K387" s="62">
        <v>1.48728273</v>
      </c>
      <c r="L387" s="62">
        <v>0.00172929</v>
      </c>
      <c r="M387" s="62">
        <v>9.88576876</v>
      </c>
      <c r="N387" s="62">
        <v>2.54893847</v>
      </c>
      <c r="O387" s="63"/>
      <c r="P387" s="60"/>
      <c r="Q387" s="60"/>
      <c r="R387" s="60"/>
      <c r="S387" s="60"/>
      <c r="T387" s="60"/>
      <c r="U387" s="60"/>
      <c r="V387" s="60">
        <v>7.259</v>
      </c>
      <c r="W387" s="60">
        <v>31.731</v>
      </c>
      <c r="X387" s="60">
        <v>0.199</v>
      </c>
      <c r="Y387" s="60">
        <v>25.12</v>
      </c>
      <c r="Z387" s="60">
        <v>0.11</v>
      </c>
      <c r="AA387" s="60">
        <v>1862.314</v>
      </c>
      <c r="AB387" s="60">
        <v>141.269</v>
      </c>
      <c r="AC387" s="60">
        <v>8.019</v>
      </c>
      <c r="AD387" s="60">
        <v>0.08</v>
      </c>
      <c r="AE387" s="64">
        <v>1683.876</v>
      </c>
      <c r="AF387" s="64">
        <v>126.468</v>
      </c>
      <c r="AG387" s="64">
        <v>130.501</v>
      </c>
      <c r="AH387" s="64">
        <v>25.075</v>
      </c>
      <c r="AI387" s="64">
        <v>1538.18</v>
      </c>
      <c r="AJ387" s="64">
        <v>115.767</v>
      </c>
      <c r="AK387" s="64">
        <v>546.57</v>
      </c>
      <c r="AL387" s="64">
        <v>118.985</v>
      </c>
      <c r="AM387" s="64">
        <v>2.112</v>
      </c>
      <c r="AN387" s="64">
        <v>0.408</v>
      </c>
      <c r="AO387" s="64">
        <v>3.126</v>
      </c>
      <c r="AP387" s="48"/>
      <c r="AQ387" s="48"/>
      <c r="AR387" s="53">
        <f>G387/'Table seawater composition'!C$7</f>
        <v>0.00441777064</v>
      </c>
      <c r="AS387" s="53">
        <f>H387/'Table seawater composition'!C$6</f>
        <v>0.0009746092738</v>
      </c>
      <c r="AT387" s="53">
        <f>I387*1000/'Table seawater composition'!$C$4</f>
        <v>0.005147769235</v>
      </c>
      <c r="AU387" s="53">
        <f>J387/'Table seawater composition'!C$10</f>
        <v>6.07479568</v>
      </c>
      <c r="AV387" s="53">
        <f>K387*1000/'Table seawater composition'!$C$3</f>
        <v>0.1716224004</v>
      </c>
      <c r="AW387" s="53">
        <f>L387/'Table seawater composition'!C$8</f>
        <v>0.0286448521</v>
      </c>
      <c r="AX387" s="53">
        <f>M387/'Table seawater composition'!$C$5</f>
        <v>0.9314389465</v>
      </c>
      <c r="AY387" s="53">
        <f>N387/('Table seawater composition'!C$9*1000)</f>
        <v>0.001953552096</v>
      </c>
      <c r="AZ387" s="48"/>
      <c r="BA387" s="48"/>
      <c r="BB387" s="48"/>
      <c r="BC387" s="48"/>
      <c r="BD387" s="48"/>
      <c r="BE387" s="48"/>
      <c r="BF387" s="48"/>
      <c r="BG387" s="48"/>
    </row>
    <row r="388" ht="15.75" customHeight="1">
      <c r="A388" s="59" t="s">
        <v>303</v>
      </c>
      <c r="B388" s="59" t="s">
        <v>241</v>
      </c>
      <c r="C388" s="59"/>
      <c r="D388" s="71" t="s">
        <v>287</v>
      </c>
      <c r="E388" s="60">
        <v>600.0</v>
      </c>
      <c r="F388" s="61" t="s">
        <v>65</v>
      </c>
      <c r="G388" s="62"/>
      <c r="H388" s="62"/>
      <c r="I388" s="62">
        <v>27.4595935</v>
      </c>
      <c r="J388" s="62">
        <v>3.08232798</v>
      </c>
      <c r="K388" s="62">
        <v>1.47754227</v>
      </c>
      <c r="L388" s="62"/>
      <c r="M388" s="62">
        <v>6.50107377</v>
      </c>
      <c r="N388" s="62"/>
      <c r="O388" s="63"/>
      <c r="P388" s="60"/>
      <c r="Q388" s="60"/>
      <c r="R388" s="60"/>
      <c r="S388" s="60"/>
      <c r="T388" s="60"/>
      <c r="U388" s="60"/>
      <c r="V388" s="60">
        <v>7.259</v>
      </c>
      <c r="W388" s="60">
        <v>31.731</v>
      </c>
      <c r="X388" s="60">
        <v>0.199</v>
      </c>
      <c r="Y388" s="60">
        <v>25.12</v>
      </c>
      <c r="Z388" s="60">
        <v>0.11</v>
      </c>
      <c r="AA388" s="60">
        <v>1862.314</v>
      </c>
      <c r="AB388" s="60">
        <v>141.269</v>
      </c>
      <c r="AC388" s="60">
        <v>8.019</v>
      </c>
      <c r="AD388" s="60">
        <v>0.08</v>
      </c>
      <c r="AE388" s="64">
        <v>1683.876</v>
      </c>
      <c r="AF388" s="64">
        <v>126.468</v>
      </c>
      <c r="AG388" s="64">
        <v>130.501</v>
      </c>
      <c r="AH388" s="64">
        <v>25.075</v>
      </c>
      <c r="AI388" s="64">
        <v>1538.18</v>
      </c>
      <c r="AJ388" s="64">
        <v>115.767</v>
      </c>
      <c r="AK388" s="64">
        <v>546.57</v>
      </c>
      <c r="AL388" s="64">
        <v>118.985</v>
      </c>
      <c r="AM388" s="64">
        <v>2.112</v>
      </c>
      <c r="AN388" s="64">
        <v>0.408</v>
      </c>
      <c r="AO388" s="64">
        <v>3.126</v>
      </c>
      <c r="AP388" s="48"/>
      <c r="AQ388" s="48"/>
      <c r="AR388" s="53">
        <f>G388/'Table seawater composition'!C$7</f>
        <v>0</v>
      </c>
      <c r="AS388" s="53">
        <f>H388/'Table seawater composition'!C$6</f>
        <v>0</v>
      </c>
      <c r="AT388" s="53">
        <f>I388*1000/'Table seawater composition'!$C$4</f>
        <v>0.005351233876</v>
      </c>
      <c r="AU388" s="53">
        <f>J388/'Table seawater composition'!C$10</f>
        <v>5.862131177</v>
      </c>
      <c r="AV388" s="53">
        <f>K388*1000/'Table seawater composition'!$C$3</f>
        <v>0.170498417</v>
      </c>
      <c r="AW388" s="53">
        <f>L388/'Table seawater composition'!C$8</f>
        <v>0</v>
      </c>
      <c r="AX388" s="53">
        <f>M388/'Table seawater composition'!$C$5</f>
        <v>0.6125323635</v>
      </c>
      <c r="AY388" s="53">
        <f>N388/('Table seawater composition'!C$9*1000)</f>
        <v>0</v>
      </c>
      <c r="AZ388" s="48"/>
      <c r="BA388" s="48"/>
      <c r="BB388" s="48"/>
      <c r="BC388" s="48"/>
      <c r="BD388" s="48"/>
      <c r="BE388" s="48"/>
      <c r="BF388" s="48"/>
      <c r="BG388" s="48"/>
    </row>
    <row r="389" ht="15.75" customHeight="1">
      <c r="A389" s="59" t="s">
        <v>303</v>
      </c>
      <c r="B389" s="59" t="s">
        <v>242</v>
      </c>
      <c r="C389" s="59"/>
      <c r="D389" s="71" t="s">
        <v>287</v>
      </c>
      <c r="E389" s="60">
        <v>600.0</v>
      </c>
      <c r="F389" s="61" t="s">
        <v>96</v>
      </c>
      <c r="G389" s="62">
        <v>8.17158091</v>
      </c>
      <c r="H389" s="62">
        <v>25.4553364</v>
      </c>
      <c r="I389" s="62">
        <v>19.5291062</v>
      </c>
      <c r="J389" s="62">
        <v>16.3300272</v>
      </c>
      <c r="K389" s="62">
        <v>1.40602359</v>
      </c>
      <c r="L389" s="62">
        <v>0.00221007</v>
      </c>
      <c r="M389" s="62">
        <v>8.24892873</v>
      </c>
      <c r="N389" s="62">
        <v>1.8074226</v>
      </c>
      <c r="O389" s="63"/>
      <c r="P389" s="60"/>
      <c r="Q389" s="60"/>
      <c r="R389" s="60"/>
      <c r="S389" s="60"/>
      <c r="T389" s="60"/>
      <c r="U389" s="60"/>
      <c r="V389" s="60">
        <v>7.259</v>
      </c>
      <c r="W389" s="60">
        <v>31.731</v>
      </c>
      <c r="X389" s="60">
        <v>0.199</v>
      </c>
      <c r="Y389" s="60">
        <v>25.12</v>
      </c>
      <c r="Z389" s="60">
        <v>0.11</v>
      </c>
      <c r="AA389" s="60">
        <v>1862.314</v>
      </c>
      <c r="AB389" s="60">
        <v>141.269</v>
      </c>
      <c r="AC389" s="60">
        <v>8.019</v>
      </c>
      <c r="AD389" s="60">
        <v>0.08</v>
      </c>
      <c r="AE389" s="64">
        <v>1683.876</v>
      </c>
      <c r="AF389" s="64">
        <v>126.468</v>
      </c>
      <c r="AG389" s="64">
        <v>130.501</v>
      </c>
      <c r="AH389" s="64">
        <v>25.075</v>
      </c>
      <c r="AI389" s="64">
        <v>1538.18</v>
      </c>
      <c r="AJ389" s="64">
        <v>115.767</v>
      </c>
      <c r="AK389" s="64">
        <v>546.57</v>
      </c>
      <c r="AL389" s="64">
        <v>118.985</v>
      </c>
      <c r="AM389" s="64">
        <v>2.112</v>
      </c>
      <c r="AN389" s="64">
        <v>0.408</v>
      </c>
      <c r="AO389" s="64">
        <v>3.126</v>
      </c>
      <c r="AP389" s="48"/>
      <c r="AQ389" s="48"/>
      <c r="AR389" s="53">
        <f>G389/'Table seawater composition'!C$7</f>
        <v>0.003240236909</v>
      </c>
      <c r="AS389" s="53">
        <f>H389/'Table seawater composition'!C$6</f>
        <v>0.0006284286174</v>
      </c>
      <c r="AT389" s="53">
        <f>I389*1000/'Table seawater composition'!$C$4</f>
        <v>0.003805766996</v>
      </c>
      <c r="AU389" s="53">
        <f>J389/'Table seawater composition'!C$10</f>
        <v>31.05729247</v>
      </c>
      <c r="AV389" s="53">
        <f>K389*1000/'Table seawater composition'!$C$3</f>
        <v>0.1622456435</v>
      </c>
      <c r="AW389" s="53">
        <f>L389/'Table seawater composition'!C$8</f>
        <v>0.03660874016</v>
      </c>
      <c r="AX389" s="53">
        <f>M389/'Table seawater composition'!$C$5</f>
        <v>0.7772155785</v>
      </c>
      <c r="AY389" s="53">
        <f>N389/('Table seawater composition'!C$9*1000)</f>
        <v>0.001385241052</v>
      </c>
      <c r="AZ389" s="48"/>
      <c r="BA389" s="48"/>
      <c r="BB389" s="48"/>
      <c r="BC389" s="48"/>
      <c r="BD389" s="48"/>
      <c r="BE389" s="48"/>
      <c r="BF389" s="48"/>
      <c r="BG389" s="48"/>
    </row>
    <row r="390" ht="15.75" customHeight="1">
      <c r="A390" s="59" t="s">
        <v>303</v>
      </c>
      <c r="B390" s="59" t="s">
        <v>242</v>
      </c>
      <c r="C390" s="59"/>
      <c r="D390" s="71" t="s">
        <v>287</v>
      </c>
      <c r="E390" s="60">
        <v>600.0</v>
      </c>
      <c r="F390" s="61" t="s">
        <v>65</v>
      </c>
      <c r="G390" s="62"/>
      <c r="H390" s="62"/>
      <c r="I390" s="62">
        <v>20.7796202</v>
      </c>
      <c r="J390" s="62">
        <v>67.9632279</v>
      </c>
      <c r="K390" s="62">
        <v>1.37512149</v>
      </c>
      <c r="L390" s="62"/>
      <c r="M390" s="62">
        <v>6.05453497</v>
      </c>
      <c r="N390" s="62"/>
      <c r="O390" s="63"/>
      <c r="P390" s="60"/>
      <c r="Q390" s="60"/>
      <c r="R390" s="60"/>
      <c r="S390" s="60"/>
      <c r="T390" s="60"/>
      <c r="U390" s="60"/>
      <c r="V390" s="60">
        <v>7.259</v>
      </c>
      <c r="W390" s="60">
        <v>31.731</v>
      </c>
      <c r="X390" s="60">
        <v>0.199</v>
      </c>
      <c r="Y390" s="60">
        <v>25.12</v>
      </c>
      <c r="Z390" s="60">
        <v>0.11</v>
      </c>
      <c r="AA390" s="60">
        <v>1862.314</v>
      </c>
      <c r="AB390" s="60">
        <v>141.269</v>
      </c>
      <c r="AC390" s="60">
        <v>8.019</v>
      </c>
      <c r="AD390" s="60">
        <v>0.08</v>
      </c>
      <c r="AE390" s="64">
        <v>1683.876</v>
      </c>
      <c r="AF390" s="64">
        <v>126.468</v>
      </c>
      <c r="AG390" s="64">
        <v>130.501</v>
      </c>
      <c r="AH390" s="64">
        <v>25.075</v>
      </c>
      <c r="AI390" s="64">
        <v>1538.18</v>
      </c>
      <c r="AJ390" s="64">
        <v>115.767</v>
      </c>
      <c r="AK390" s="64">
        <v>546.57</v>
      </c>
      <c r="AL390" s="64">
        <v>118.985</v>
      </c>
      <c r="AM390" s="64">
        <v>2.112</v>
      </c>
      <c r="AN390" s="64">
        <v>0.408</v>
      </c>
      <c r="AO390" s="64">
        <v>3.126</v>
      </c>
      <c r="AP390" s="48"/>
      <c r="AQ390" s="48"/>
      <c r="AR390" s="53">
        <f>G390/'Table seawater composition'!C$7</f>
        <v>0</v>
      </c>
      <c r="AS390" s="53">
        <f>H390/'Table seawater composition'!C$6</f>
        <v>0</v>
      </c>
      <c r="AT390" s="53">
        <f>I390*1000/'Table seawater composition'!$C$4</f>
        <v>0.004049462988</v>
      </c>
      <c r="AU390" s="53">
        <f>J390/'Table seawater composition'!C$10</f>
        <v>129.2559908</v>
      </c>
      <c r="AV390" s="53">
        <f>K390*1000/'Table seawater composition'!$C$3</f>
        <v>0.1586797495</v>
      </c>
      <c r="AW390" s="53">
        <f>L390/'Table seawater composition'!C$8</f>
        <v>0</v>
      </c>
      <c r="AX390" s="53">
        <f>M390/'Table seawater composition'!$C$5</f>
        <v>0.5704593958</v>
      </c>
      <c r="AY390" s="53">
        <f>N390/('Table seawater composition'!C$9*1000)</f>
        <v>0</v>
      </c>
      <c r="AZ390" s="48"/>
      <c r="BA390" s="48"/>
      <c r="BB390" s="48"/>
      <c r="BC390" s="48"/>
      <c r="BD390" s="48"/>
      <c r="BE390" s="48"/>
      <c r="BF390" s="48"/>
      <c r="BG390" s="48"/>
    </row>
    <row r="391" ht="15.75" customHeight="1">
      <c r="A391" s="65" t="s">
        <v>303</v>
      </c>
      <c r="B391" s="65" t="s">
        <v>244</v>
      </c>
      <c r="C391" s="66">
        <v>-0.1</v>
      </c>
      <c r="D391" s="71" t="s">
        <v>287</v>
      </c>
      <c r="E391" s="66">
        <v>900.0</v>
      </c>
      <c r="F391" s="67" t="s">
        <v>96</v>
      </c>
      <c r="G391" s="68">
        <v>9.87114461</v>
      </c>
      <c r="H391" s="68">
        <v>25.0100686</v>
      </c>
      <c r="I391" s="68">
        <v>13.6596985</v>
      </c>
      <c r="J391" s="68">
        <v>6.20937947</v>
      </c>
      <c r="K391" s="68">
        <v>1.33289338</v>
      </c>
      <c r="L391" s="68">
        <v>1.97556131</v>
      </c>
      <c r="M391" s="68">
        <v>4.49209599</v>
      </c>
      <c r="N391" s="68">
        <v>2.77055275</v>
      </c>
      <c r="O391" s="69"/>
      <c r="P391" s="66"/>
      <c r="Q391" s="66"/>
      <c r="R391" s="66"/>
      <c r="S391" s="66"/>
      <c r="T391" s="66"/>
      <c r="U391" s="66"/>
      <c r="V391" s="66">
        <v>11.736</v>
      </c>
      <c r="W391" s="66">
        <v>31.861</v>
      </c>
      <c r="X391" s="66">
        <v>0.251</v>
      </c>
      <c r="Y391" s="66">
        <v>25.0</v>
      </c>
      <c r="Z391" s="66">
        <v>0.158</v>
      </c>
      <c r="AA391" s="66">
        <v>1855.594</v>
      </c>
      <c r="AB391" s="66">
        <v>91.705</v>
      </c>
      <c r="AC391" s="66">
        <v>7.827</v>
      </c>
      <c r="AD391" s="66">
        <v>0.045</v>
      </c>
      <c r="AE391" s="70">
        <v>1749.258</v>
      </c>
      <c r="AF391" s="70">
        <v>87.2</v>
      </c>
      <c r="AG391" s="70">
        <v>88.476</v>
      </c>
      <c r="AH391" s="70">
        <v>9.359</v>
      </c>
      <c r="AI391" s="70">
        <v>1635.912</v>
      </c>
      <c r="AJ391" s="70">
        <v>81.741</v>
      </c>
      <c r="AK391" s="70">
        <v>892.229</v>
      </c>
      <c r="AL391" s="70">
        <v>107.945</v>
      </c>
      <c r="AM391" s="70">
        <v>1.43</v>
      </c>
      <c r="AN391" s="70">
        <v>0.151</v>
      </c>
      <c r="AO391" s="70">
        <v>2.116</v>
      </c>
      <c r="AP391" s="48"/>
      <c r="AQ391" s="48"/>
      <c r="AR391" s="53">
        <f>G391/'Table seawater composition'!C$7</f>
        <v>0.003914156569</v>
      </c>
      <c r="AS391" s="53">
        <f>H391/'Table seawater composition'!C$6</f>
        <v>0.0006174360686</v>
      </c>
      <c r="AT391" s="53">
        <f>I391*1000/'Table seawater composition'!$C$4</f>
        <v>0.002661956425</v>
      </c>
      <c r="AU391" s="53">
        <f>J391/'Table seawater composition'!C$10</f>
        <v>11.80931984</v>
      </c>
      <c r="AV391" s="53">
        <f>K391*1000/'Table seawater composition'!$C$3</f>
        <v>0.1538069103</v>
      </c>
      <c r="AW391" s="53">
        <f>L391/'Table seawater composition'!C$8</f>
        <v>32.72421718</v>
      </c>
      <c r="AX391" s="53">
        <f>M391/'Table seawater composition'!$C$5</f>
        <v>0.4232461084</v>
      </c>
      <c r="AY391" s="53">
        <f>N391/('Table seawater composition'!C$9*1000)</f>
        <v>0.002123401249</v>
      </c>
      <c r="AZ391" s="48"/>
      <c r="BA391" s="48"/>
      <c r="BB391" s="48"/>
      <c r="BC391" s="48"/>
      <c r="BD391" s="48"/>
      <c r="BE391" s="48"/>
      <c r="BF391" s="48"/>
      <c r="BG391" s="48"/>
    </row>
    <row r="392" ht="15.75" customHeight="1">
      <c r="A392" s="65" t="s">
        <v>303</v>
      </c>
      <c r="B392" s="65" t="s">
        <v>244</v>
      </c>
      <c r="C392" s="66">
        <v>-0.1</v>
      </c>
      <c r="D392" s="71" t="s">
        <v>287</v>
      </c>
      <c r="E392" s="66">
        <v>900.0</v>
      </c>
      <c r="F392" s="67" t="s">
        <v>65</v>
      </c>
      <c r="G392" s="68"/>
      <c r="H392" s="68"/>
      <c r="I392" s="68">
        <v>14.0255962</v>
      </c>
      <c r="J392" s="68">
        <v>6.00281769</v>
      </c>
      <c r="K392" s="68">
        <v>1.28584083</v>
      </c>
      <c r="L392" s="68"/>
      <c r="M392" s="68">
        <v>3.21458018</v>
      </c>
      <c r="N392" s="68"/>
      <c r="O392" s="69"/>
      <c r="P392" s="66"/>
      <c r="Q392" s="66"/>
      <c r="R392" s="66"/>
      <c r="S392" s="66"/>
      <c r="T392" s="66"/>
      <c r="U392" s="66"/>
      <c r="V392" s="66">
        <v>11.736</v>
      </c>
      <c r="W392" s="66">
        <v>31.861</v>
      </c>
      <c r="X392" s="66">
        <v>0.251</v>
      </c>
      <c r="Y392" s="66">
        <v>25.0</v>
      </c>
      <c r="Z392" s="66">
        <v>0.158</v>
      </c>
      <c r="AA392" s="66">
        <v>1855.594</v>
      </c>
      <c r="AB392" s="66">
        <v>91.705</v>
      </c>
      <c r="AC392" s="66">
        <v>7.827</v>
      </c>
      <c r="AD392" s="66">
        <v>0.045</v>
      </c>
      <c r="AE392" s="70">
        <v>1749.258</v>
      </c>
      <c r="AF392" s="70">
        <v>87.2</v>
      </c>
      <c r="AG392" s="70">
        <v>88.476</v>
      </c>
      <c r="AH392" s="70">
        <v>9.359</v>
      </c>
      <c r="AI392" s="70">
        <v>1635.912</v>
      </c>
      <c r="AJ392" s="70">
        <v>81.741</v>
      </c>
      <c r="AK392" s="70">
        <v>892.229</v>
      </c>
      <c r="AL392" s="70">
        <v>107.945</v>
      </c>
      <c r="AM392" s="70">
        <v>1.43</v>
      </c>
      <c r="AN392" s="70">
        <v>0.151</v>
      </c>
      <c r="AO392" s="70">
        <v>2.116</v>
      </c>
      <c r="AP392" s="48"/>
      <c r="AQ392" s="48"/>
      <c r="AR392" s="53">
        <f>G392/'Table seawater composition'!C$7</f>
        <v>0</v>
      </c>
      <c r="AS392" s="53">
        <f>H392/'Table seawater composition'!C$6</f>
        <v>0</v>
      </c>
      <c r="AT392" s="53">
        <f>I392*1000/'Table seawater composition'!$C$4</f>
        <v>0.002733261347</v>
      </c>
      <c r="AU392" s="53">
        <f>J392/'Table seawater composition'!C$10</f>
        <v>11.41646994</v>
      </c>
      <c r="AV392" s="53">
        <f>K392*1000/'Table seawater composition'!$C$3</f>
        <v>0.1483773632</v>
      </c>
      <c r="AW392" s="53">
        <f>L392/'Table seawater composition'!C$8</f>
        <v>0</v>
      </c>
      <c r="AX392" s="53">
        <f>M392/'Table seawater composition'!$C$5</f>
        <v>0.3028783344</v>
      </c>
      <c r="AY392" s="53">
        <f>N392/('Table seawater composition'!C$9*1000)</f>
        <v>0</v>
      </c>
      <c r="AZ392" s="48"/>
      <c r="BA392" s="48"/>
      <c r="BB392" s="48"/>
      <c r="BC392" s="48"/>
      <c r="BD392" s="48"/>
      <c r="BE392" s="48"/>
      <c r="BF392" s="48"/>
      <c r="BG392" s="48"/>
    </row>
    <row r="393" ht="15.75" customHeight="1">
      <c r="A393" s="65" t="s">
        <v>303</v>
      </c>
      <c r="B393" s="65" t="s">
        <v>251</v>
      </c>
      <c r="C393" s="66">
        <v>1.5</v>
      </c>
      <c r="D393" s="71" t="s">
        <v>287</v>
      </c>
      <c r="E393" s="66">
        <v>900.0</v>
      </c>
      <c r="F393" s="67" t="s">
        <v>96</v>
      </c>
      <c r="G393" s="68">
        <v>10.3941739</v>
      </c>
      <c r="H393" s="68">
        <v>39.7134533</v>
      </c>
      <c r="I393" s="68">
        <v>18.3149973</v>
      </c>
      <c r="J393" s="68">
        <v>13.2989737</v>
      </c>
      <c r="K393" s="68">
        <v>1.38153378</v>
      </c>
      <c r="L393" s="68">
        <v>0.37014062</v>
      </c>
      <c r="M393" s="68">
        <v>6.14780533</v>
      </c>
      <c r="N393" s="68">
        <v>4.25369764</v>
      </c>
      <c r="O393" s="69"/>
      <c r="P393" s="66"/>
      <c r="Q393" s="66"/>
      <c r="R393" s="66"/>
      <c r="S393" s="66"/>
      <c r="T393" s="66"/>
      <c r="U393" s="66"/>
      <c r="V393" s="66">
        <v>11.736</v>
      </c>
      <c r="W393" s="66">
        <v>31.861</v>
      </c>
      <c r="X393" s="66">
        <v>0.251</v>
      </c>
      <c r="Y393" s="66">
        <v>25.0</v>
      </c>
      <c r="Z393" s="66">
        <v>0.158</v>
      </c>
      <c r="AA393" s="66">
        <v>1855.594</v>
      </c>
      <c r="AB393" s="66">
        <v>91.705</v>
      </c>
      <c r="AC393" s="66">
        <v>7.827</v>
      </c>
      <c r="AD393" s="66">
        <v>0.045</v>
      </c>
      <c r="AE393" s="70">
        <v>1749.258</v>
      </c>
      <c r="AF393" s="70">
        <v>87.2</v>
      </c>
      <c r="AG393" s="70">
        <v>88.476</v>
      </c>
      <c r="AH393" s="70">
        <v>9.359</v>
      </c>
      <c r="AI393" s="70">
        <v>1635.912</v>
      </c>
      <c r="AJ393" s="70">
        <v>81.741</v>
      </c>
      <c r="AK393" s="70">
        <v>892.229</v>
      </c>
      <c r="AL393" s="70">
        <v>107.945</v>
      </c>
      <c r="AM393" s="70">
        <v>1.43</v>
      </c>
      <c r="AN393" s="70">
        <v>0.151</v>
      </c>
      <c r="AO393" s="70">
        <v>2.116</v>
      </c>
      <c r="AP393" s="48"/>
      <c r="AQ393" s="48"/>
      <c r="AR393" s="53">
        <f>G393/'Table seawater composition'!C$7</f>
        <v>0.004121550809</v>
      </c>
      <c r="AS393" s="53">
        <f>H393/'Table seawater composition'!C$6</f>
        <v>0.0009804258783</v>
      </c>
      <c r="AT393" s="53">
        <f>I393*1000/'Table seawater composition'!$C$4</f>
        <v>0.003569165508</v>
      </c>
      <c r="AU393" s="53">
        <f>J393/'Table seawater composition'!C$10</f>
        <v>25.29267776</v>
      </c>
      <c r="AV393" s="53">
        <f>K393*1000/'Table seawater composition'!$C$3</f>
        <v>0.1594196845</v>
      </c>
      <c r="AW393" s="53">
        <f>L393/'Table seawater composition'!C$8</f>
        <v>6.13120027</v>
      </c>
      <c r="AX393" s="53">
        <f>M393/'Table seawater composition'!$C$5</f>
        <v>0.5792473462</v>
      </c>
      <c r="AY393" s="53">
        <f>N393/('Table seawater composition'!C$9*1000)</f>
        <v>0.003260110057</v>
      </c>
      <c r="AZ393" s="48"/>
      <c r="BA393" s="48"/>
      <c r="BB393" s="48"/>
      <c r="BC393" s="48"/>
      <c r="BD393" s="48"/>
      <c r="BE393" s="48"/>
      <c r="BF393" s="48"/>
      <c r="BG393" s="48"/>
    </row>
    <row r="394" ht="15.75" customHeight="1">
      <c r="A394" s="65" t="s">
        <v>303</v>
      </c>
      <c r="B394" s="65" t="s">
        <v>251</v>
      </c>
      <c r="C394" s="66">
        <v>1.5</v>
      </c>
      <c r="D394" s="71" t="s">
        <v>287</v>
      </c>
      <c r="E394" s="66">
        <v>900.0</v>
      </c>
      <c r="F394" s="67" t="s">
        <v>65</v>
      </c>
      <c r="G394" s="68"/>
      <c r="H394" s="68"/>
      <c r="I394" s="68">
        <v>18.7788239</v>
      </c>
      <c r="J394" s="68">
        <v>12.5091366</v>
      </c>
      <c r="K394" s="68">
        <v>1.33772823</v>
      </c>
      <c r="L394" s="68"/>
      <c r="M394" s="68">
        <v>4.01823358</v>
      </c>
      <c r="N394" s="68"/>
      <c r="O394" s="69"/>
      <c r="P394" s="66"/>
      <c r="Q394" s="66"/>
      <c r="R394" s="66"/>
      <c r="S394" s="66"/>
      <c r="T394" s="66"/>
      <c r="U394" s="66"/>
      <c r="V394" s="66">
        <v>11.736</v>
      </c>
      <c r="W394" s="66">
        <v>31.861</v>
      </c>
      <c r="X394" s="66">
        <v>0.251</v>
      </c>
      <c r="Y394" s="66">
        <v>25.0</v>
      </c>
      <c r="Z394" s="66">
        <v>0.158</v>
      </c>
      <c r="AA394" s="66">
        <v>1855.594</v>
      </c>
      <c r="AB394" s="66">
        <v>91.705</v>
      </c>
      <c r="AC394" s="66">
        <v>7.827</v>
      </c>
      <c r="AD394" s="66">
        <v>0.045</v>
      </c>
      <c r="AE394" s="70">
        <v>1749.258</v>
      </c>
      <c r="AF394" s="70">
        <v>87.2</v>
      </c>
      <c r="AG394" s="70">
        <v>88.476</v>
      </c>
      <c r="AH394" s="70">
        <v>9.359</v>
      </c>
      <c r="AI394" s="70">
        <v>1635.912</v>
      </c>
      <c r="AJ394" s="70">
        <v>81.741</v>
      </c>
      <c r="AK394" s="70">
        <v>892.229</v>
      </c>
      <c r="AL394" s="70">
        <v>107.945</v>
      </c>
      <c r="AM394" s="70">
        <v>1.43</v>
      </c>
      <c r="AN394" s="70">
        <v>0.151</v>
      </c>
      <c r="AO394" s="70">
        <v>2.116</v>
      </c>
      <c r="AP394" s="48"/>
      <c r="AQ394" s="48"/>
      <c r="AR394" s="53">
        <f>G394/'Table seawater composition'!C$7</f>
        <v>0</v>
      </c>
      <c r="AS394" s="53">
        <f>H394/'Table seawater composition'!C$6</f>
        <v>0</v>
      </c>
      <c r="AT394" s="53">
        <f>I394*1000/'Table seawater composition'!$C$4</f>
        <v>0.003659554487</v>
      </c>
      <c r="AU394" s="53">
        <f>J394/'Table seawater composition'!C$10</f>
        <v>23.79052461</v>
      </c>
      <c r="AV394" s="53">
        <f>K394*1000/'Table seawater composition'!$C$3</f>
        <v>0.1543648193</v>
      </c>
      <c r="AW394" s="53">
        <f>L394/'Table seawater composition'!C$8</f>
        <v>0</v>
      </c>
      <c r="AX394" s="53">
        <f>M394/'Table seawater composition'!$C$5</f>
        <v>0.3785987052</v>
      </c>
      <c r="AY394" s="53">
        <f>N394/('Table seawater composition'!C$9*1000)</f>
        <v>0</v>
      </c>
      <c r="AZ394" s="48"/>
      <c r="BA394" s="48"/>
      <c r="BB394" s="48"/>
      <c r="BC394" s="48"/>
      <c r="BD394" s="48"/>
      <c r="BE394" s="48"/>
      <c r="BF394" s="48"/>
      <c r="BG394" s="48"/>
    </row>
    <row r="395" ht="15.75" customHeight="1">
      <c r="A395" s="71" t="s">
        <v>303</v>
      </c>
      <c r="B395" s="71" t="s">
        <v>252</v>
      </c>
      <c r="C395" s="72">
        <v>-0.1</v>
      </c>
      <c r="D395" s="71" t="s">
        <v>287</v>
      </c>
      <c r="E395" s="72">
        <v>2850.0</v>
      </c>
      <c r="F395" s="73" t="s">
        <v>96</v>
      </c>
      <c r="G395" s="74">
        <v>13.9272714</v>
      </c>
      <c r="H395" s="74">
        <v>23.6953005</v>
      </c>
      <c r="I395" s="74">
        <v>16.004726</v>
      </c>
      <c r="J395" s="74">
        <v>23.9363097</v>
      </c>
      <c r="K395" s="74">
        <v>1.43063732</v>
      </c>
      <c r="L395" s="74"/>
      <c r="M395" s="74">
        <v>3.81962759</v>
      </c>
      <c r="N395" s="74">
        <v>2.31914205</v>
      </c>
      <c r="O395" s="75"/>
      <c r="P395" s="72"/>
      <c r="Q395" s="72"/>
      <c r="R395" s="72"/>
      <c r="S395" s="72"/>
      <c r="T395" s="72"/>
      <c r="U395" s="72"/>
      <c r="V395" s="72">
        <v>53.733</v>
      </c>
      <c r="W395" s="72">
        <v>31.886</v>
      </c>
      <c r="X395" s="72">
        <v>0.24</v>
      </c>
      <c r="Y395" s="72">
        <v>24.98</v>
      </c>
      <c r="Z395" s="72">
        <v>0.084</v>
      </c>
      <c r="AA395" s="72">
        <v>2063.148</v>
      </c>
      <c r="AB395" s="72">
        <v>42.647</v>
      </c>
      <c r="AC395" s="72">
        <v>7.448</v>
      </c>
      <c r="AD395" s="72">
        <v>0.037</v>
      </c>
      <c r="AE395" s="76">
        <v>2071.292</v>
      </c>
      <c r="AF395" s="76">
        <v>50.88</v>
      </c>
      <c r="AG395" s="76">
        <v>44.1</v>
      </c>
      <c r="AH395" s="76">
        <v>3.119</v>
      </c>
      <c r="AI395" s="76">
        <v>1956.03</v>
      </c>
      <c r="AJ395" s="76">
        <v>46.718</v>
      </c>
      <c r="AK395" s="76">
        <v>2551.334</v>
      </c>
      <c r="AL395" s="76">
        <v>255.551</v>
      </c>
      <c r="AM395" s="76">
        <v>0.712</v>
      </c>
      <c r="AN395" s="76">
        <v>0.05</v>
      </c>
      <c r="AO395" s="76">
        <v>1.054</v>
      </c>
      <c r="AP395" s="48"/>
      <c r="AQ395" s="48"/>
      <c r="AR395" s="53">
        <f>G395/'Table seawater composition'!C$7</f>
        <v>0.005522512636</v>
      </c>
      <c r="AS395" s="53">
        <f>H395/'Table seawater composition'!C$6</f>
        <v>0.0005849777311</v>
      </c>
      <c r="AT395" s="53">
        <f>I395*1000/'Table seawater composition'!$C$4</f>
        <v>0.003118947553</v>
      </c>
      <c r="AU395" s="53">
        <f>J395/'Table seawater composition'!C$10</f>
        <v>45.52331493</v>
      </c>
      <c r="AV395" s="53">
        <f>K395*1000/'Table seawater composition'!$C$3</f>
        <v>0.165085902</v>
      </c>
      <c r="AW395" s="53">
        <f>L395/'Table seawater composition'!C$8</f>
        <v>0</v>
      </c>
      <c r="AX395" s="53">
        <f>M395/'Table seawater composition'!$C$5</f>
        <v>0.3598860124</v>
      </c>
      <c r="AY395" s="53">
        <f>N395/('Table seawater composition'!C$9*1000)</f>
        <v>0.001777432004</v>
      </c>
      <c r="AZ395" s="48"/>
      <c r="BA395" s="48"/>
      <c r="BB395" s="48"/>
      <c r="BC395" s="48"/>
      <c r="BD395" s="48"/>
      <c r="BE395" s="48"/>
      <c r="BF395" s="48"/>
      <c r="BG395" s="48"/>
    </row>
    <row r="396" ht="15.75" customHeight="1">
      <c r="A396" s="71" t="s">
        <v>303</v>
      </c>
      <c r="B396" s="71" t="s">
        <v>252</v>
      </c>
      <c r="C396" s="72">
        <v>-0.1</v>
      </c>
      <c r="D396" s="71" t="s">
        <v>287</v>
      </c>
      <c r="E396" s="72">
        <v>2850.0</v>
      </c>
      <c r="F396" s="73" t="s">
        <v>65</v>
      </c>
      <c r="G396" s="74"/>
      <c r="H396" s="56"/>
      <c r="I396" s="74">
        <v>16.1124575</v>
      </c>
      <c r="J396" s="74">
        <v>7.11699256</v>
      </c>
      <c r="K396" s="74">
        <v>1.38054772</v>
      </c>
      <c r="L396" s="74"/>
      <c r="M396" s="74">
        <v>2.78522319</v>
      </c>
      <c r="N396" s="74"/>
      <c r="O396" s="75"/>
      <c r="P396" s="72"/>
      <c r="Q396" s="72"/>
      <c r="R396" s="72"/>
      <c r="S396" s="72"/>
      <c r="T396" s="72"/>
      <c r="U396" s="72"/>
      <c r="V396" s="72">
        <v>53.733</v>
      </c>
      <c r="W396" s="72">
        <v>31.886</v>
      </c>
      <c r="X396" s="72">
        <v>0.24</v>
      </c>
      <c r="Y396" s="72">
        <v>24.98</v>
      </c>
      <c r="Z396" s="72">
        <v>0.084</v>
      </c>
      <c r="AA396" s="72">
        <v>2063.148</v>
      </c>
      <c r="AB396" s="72">
        <v>42.647</v>
      </c>
      <c r="AC396" s="72">
        <v>7.448</v>
      </c>
      <c r="AD396" s="72">
        <v>0.037</v>
      </c>
      <c r="AE396" s="76">
        <v>2071.292</v>
      </c>
      <c r="AF396" s="76">
        <v>50.88</v>
      </c>
      <c r="AG396" s="76">
        <v>44.1</v>
      </c>
      <c r="AH396" s="76">
        <v>3.119</v>
      </c>
      <c r="AI396" s="76">
        <v>1956.03</v>
      </c>
      <c r="AJ396" s="76">
        <v>46.718</v>
      </c>
      <c r="AK396" s="76">
        <v>2551.334</v>
      </c>
      <c r="AL396" s="76">
        <v>255.551</v>
      </c>
      <c r="AM396" s="76">
        <v>0.712</v>
      </c>
      <c r="AN396" s="76">
        <v>0.05</v>
      </c>
      <c r="AO396" s="76">
        <v>1.054</v>
      </c>
      <c r="AP396" s="48"/>
      <c r="AQ396" s="48"/>
      <c r="AR396" s="53">
        <f>G396/'Table seawater composition'!C$7</f>
        <v>0</v>
      </c>
      <c r="AS396" s="53">
        <f>H396/'Table seawater composition'!C$6</f>
        <v>0</v>
      </c>
      <c r="AT396" s="53">
        <f>I396*1000/'Table seawater composition'!$C$4</f>
        <v>0.003139941907</v>
      </c>
      <c r="AU396" s="53">
        <f>J396/'Table seawater composition'!C$10</f>
        <v>13.53546548</v>
      </c>
      <c r="AV396" s="53">
        <f>K396*1000/'Table seawater composition'!$C$3</f>
        <v>0.1593058998</v>
      </c>
      <c r="AW396" s="53">
        <f>L396/'Table seawater composition'!C$8</f>
        <v>0</v>
      </c>
      <c r="AX396" s="53">
        <f>M396/'Table seawater composition'!$C$5</f>
        <v>0.26242424</v>
      </c>
      <c r="AY396" s="53">
        <f>N396/('Table seawater composition'!C$9*1000)</f>
        <v>0</v>
      </c>
      <c r="AZ396" s="48"/>
      <c r="BA396" s="48"/>
      <c r="BB396" s="48"/>
      <c r="BC396" s="48"/>
      <c r="BD396" s="48"/>
      <c r="BE396" s="48"/>
      <c r="BF396" s="48"/>
      <c r="BG396" s="48"/>
    </row>
    <row r="397" ht="15.75" customHeight="1">
      <c r="A397" s="71" t="s">
        <v>303</v>
      </c>
      <c r="B397" s="71" t="s">
        <v>253</v>
      </c>
      <c r="C397" s="72">
        <v>1.4</v>
      </c>
      <c r="D397" s="71" t="s">
        <v>287</v>
      </c>
      <c r="E397" s="72">
        <v>2850.0</v>
      </c>
      <c r="F397" s="73" t="s">
        <v>96</v>
      </c>
      <c r="G397" s="74">
        <v>12.6047269</v>
      </c>
      <c r="H397" s="74">
        <v>28.6198928</v>
      </c>
      <c r="I397" s="74">
        <v>22.9038624</v>
      </c>
      <c r="J397" s="74">
        <v>8.13985283</v>
      </c>
      <c r="K397" s="74">
        <v>1.39818383</v>
      </c>
      <c r="L397" s="74">
        <v>0.01200066</v>
      </c>
      <c r="M397" s="74">
        <v>5.21361938</v>
      </c>
      <c r="N397" s="74">
        <v>6.33046611</v>
      </c>
      <c r="O397" s="75"/>
      <c r="P397" s="72"/>
      <c r="Q397" s="72"/>
      <c r="R397" s="72"/>
      <c r="S397" s="72"/>
      <c r="T397" s="72"/>
      <c r="U397" s="72"/>
      <c r="V397" s="72">
        <v>53.733</v>
      </c>
      <c r="W397" s="72">
        <v>31.886</v>
      </c>
      <c r="X397" s="72">
        <v>0.24</v>
      </c>
      <c r="Y397" s="72">
        <v>24.98</v>
      </c>
      <c r="Z397" s="72">
        <v>0.084</v>
      </c>
      <c r="AA397" s="72">
        <v>2063.148</v>
      </c>
      <c r="AB397" s="72">
        <v>42.647</v>
      </c>
      <c r="AC397" s="72">
        <v>7.448</v>
      </c>
      <c r="AD397" s="72">
        <v>0.037</v>
      </c>
      <c r="AE397" s="76">
        <v>2071.292</v>
      </c>
      <c r="AF397" s="76">
        <v>50.88</v>
      </c>
      <c r="AG397" s="76">
        <v>44.1</v>
      </c>
      <c r="AH397" s="76">
        <v>3.119</v>
      </c>
      <c r="AI397" s="76">
        <v>1956.03</v>
      </c>
      <c r="AJ397" s="76">
        <v>46.718</v>
      </c>
      <c r="AK397" s="76">
        <v>2551.334</v>
      </c>
      <c r="AL397" s="76">
        <v>255.551</v>
      </c>
      <c r="AM397" s="76">
        <v>0.712</v>
      </c>
      <c r="AN397" s="76">
        <v>0.05</v>
      </c>
      <c r="AO397" s="76">
        <v>1.054</v>
      </c>
      <c r="AP397" s="48"/>
      <c r="AQ397" s="48"/>
      <c r="AR397" s="53">
        <f>G397/'Table seawater composition'!C$7</f>
        <v>0.004998090551</v>
      </c>
      <c r="AS397" s="53">
        <f>H397/'Table seawater composition'!C$6</f>
        <v>0.0007065536035</v>
      </c>
      <c r="AT397" s="53">
        <f>I397*1000/'Table seawater composition'!$C$4</f>
        <v>0.004463428213</v>
      </c>
      <c r="AU397" s="53">
        <f>J397/'Table seawater composition'!C$10</f>
        <v>15.48079418</v>
      </c>
      <c r="AV397" s="53">
        <f>K397*1000/'Table seawater composition'!$C$3</f>
        <v>0.161340988</v>
      </c>
      <c r="AW397" s="53">
        <f>L397/'Table seawater composition'!C$8</f>
        <v>0.1987851261</v>
      </c>
      <c r="AX397" s="53">
        <f>M397/'Table seawater composition'!$C$5</f>
        <v>0.4912281746</v>
      </c>
      <c r="AY397" s="53">
        <f>N397/('Table seawater composition'!C$9*1000)</f>
        <v>0.004851782608</v>
      </c>
      <c r="AZ397" s="48"/>
      <c r="BA397" s="48"/>
      <c r="BB397" s="48"/>
      <c r="BC397" s="48"/>
      <c r="BD397" s="48"/>
      <c r="BE397" s="48"/>
      <c r="BF397" s="48"/>
      <c r="BG397" s="48"/>
    </row>
    <row r="398" ht="15.75" customHeight="1">
      <c r="A398" s="71" t="s">
        <v>303</v>
      </c>
      <c r="B398" s="71" t="s">
        <v>253</v>
      </c>
      <c r="C398" s="72">
        <v>1.4</v>
      </c>
      <c r="D398" s="71" t="s">
        <v>287</v>
      </c>
      <c r="E398" s="72">
        <v>2850.0</v>
      </c>
      <c r="F398" s="73" t="s">
        <v>65</v>
      </c>
      <c r="G398" s="74"/>
      <c r="H398" s="56"/>
      <c r="I398" s="74">
        <v>23.5781889</v>
      </c>
      <c r="J398" s="74">
        <v>62.5845828</v>
      </c>
      <c r="K398" s="74">
        <v>1.36298954</v>
      </c>
      <c r="L398" s="74"/>
      <c r="M398" s="74">
        <v>3.91837204</v>
      </c>
      <c r="N398" s="74"/>
      <c r="O398" s="75"/>
      <c r="P398" s="72"/>
      <c r="Q398" s="72"/>
      <c r="R398" s="72"/>
      <c r="S398" s="72"/>
      <c r="T398" s="72"/>
      <c r="U398" s="72"/>
      <c r="V398" s="72">
        <v>53.733</v>
      </c>
      <c r="W398" s="72">
        <v>31.886</v>
      </c>
      <c r="X398" s="72">
        <v>0.24</v>
      </c>
      <c r="Y398" s="72">
        <v>24.98</v>
      </c>
      <c r="Z398" s="72">
        <v>0.084</v>
      </c>
      <c r="AA398" s="72">
        <v>2063.148</v>
      </c>
      <c r="AB398" s="72">
        <v>42.647</v>
      </c>
      <c r="AC398" s="72">
        <v>7.448</v>
      </c>
      <c r="AD398" s="72">
        <v>0.037</v>
      </c>
      <c r="AE398" s="76">
        <v>2071.292</v>
      </c>
      <c r="AF398" s="76">
        <v>50.88</v>
      </c>
      <c r="AG398" s="76">
        <v>44.1</v>
      </c>
      <c r="AH398" s="76">
        <v>3.119</v>
      </c>
      <c r="AI398" s="76">
        <v>1956.03</v>
      </c>
      <c r="AJ398" s="76">
        <v>46.718</v>
      </c>
      <c r="AK398" s="76">
        <v>2551.334</v>
      </c>
      <c r="AL398" s="76">
        <v>255.551</v>
      </c>
      <c r="AM398" s="76">
        <v>0.712</v>
      </c>
      <c r="AN398" s="76">
        <v>0.05</v>
      </c>
      <c r="AO398" s="76">
        <v>1.054</v>
      </c>
      <c r="AP398" s="48"/>
      <c r="AQ398" s="48"/>
      <c r="AR398" s="53">
        <f>G398/'Table seawater composition'!C$7</f>
        <v>0</v>
      </c>
      <c r="AS398" s="53">
        <f>H398/'Table seawater composition'!C$6</f>
        <v>0</v>
      </c>
      <c r="AT398" s="53">
        <f>I398*1000/'Table seawater composition'!$C$4</f>
        <v>0.00459483871</v>
      </c>
      <c r="AU398" s="53">
        <f>J398/'Table seawater composition'!C$10</f>
        <v>119.0266047</v>
      </c>
      <c r="AV398" s="53">
        <f>K398*1000/'Table seawater composition'!$C$3</f>
        <v>0.1572798042</v>
      </c>
      <c r="AW398" s="53">
        <f>L398/'Table seawater composition'!C$8</f>
        <v>0</v>
      </c>
      <c r="AX398" s="53">
        <f>M398/'Table seawater composition'!$C$5</f>
        <v>0.3691897326</v>
      </c>
      <c r="AY398" s="53">
        <f>N398/('Table seawater composition'!C$9*1000)</f>
        <v>0</v>
      </c>
      <c r="AZ398" s="48"/>
      <c r="BA398" s="48"/>
      <c r="BB398" s="48"/>
      <c r="BC398" s="48"/>
      <c r="BD398" s="48"/>
      <c r="BE398" s="48"/>
      <c r="BF398" s="48"/>
      <c r="BG398" s="48"/>
    </row>
    <row r="399" ht="15.75" customHeight="1">
      <c r="A399" s="71"/>
      <c r="B399" s="71"/>
      <c r="C399" s="71"/>
      <c r="D399" s="71"/>
      <c r="E399" s="71"/>
      <c r="F399" s="73"/>
      <c r="G399" s="74"/>
      <c r="H399" s="56"/>
      <c r="I399" s="74"/>
      <c r="J399" s="74"/>
      <c r="K399" s="74"/>
      <c r="L399" s="74"/>
      <c r="M399" s="74"/>
      <c r="N399" s="74"/>
      <c r="O399" s="75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48"/>
      <c r="AQ399" s="48"/>
      <c r="AR399" s="53"/>
      <c r="AS399" s="48"/>
      <c r="AT399" s="48"/>
      <c r="AU399" s="53"/>
      <c r="AV399" s="48"/>
      <c r="AW399" s="48"/>
      <c r="AX399" s="53"/>
      <c r="AY399" s="48"/>
      <c r="AZ399" s="48"/>
      <c r="BA399" s="48"/>
      <c r="BB399" s="48"/>
      <c r="BC399" s="48"/>
      <c r="BD399" s="48"/>
      <c r="BE399" s="48"/>
      <c r="BF399" s="48"/>
      <c r="BG399" s="48"/>
    </row>
    <row r="400" ht="15.75" customHeight="1">
      <c r="A400" s="53" t="s">
        <v>304</v>
      </c>
      <c r="B400" s="53" t="s">
        <v>255</v>
      </c>
      <c r="C400" s="54">
        <v>1.4</v>
      </c>
      <c r="D400" s="72" t="s">
        <v>291</v>
      </c>
      <c r="E400" s="54">
        <v>400.0</v>
      </c>
      <c r="F400" s="55" t="s">
        <v>96</v>
      </c>
      <c r="G400" s="56">
        <v>8.60425571</v>
      </c>
      <c r="H400" s="56">
        <v>36.9450105</v>
      </c>
      <c r="I400" s="56">
        <v>6.35250342</v>
      </c>
      <c r="J400" s="56">
        <v>5.2659932</v>
      </c>
      <c r="K400" s="56">
        <v>1.22106147</v>
      </c>
      <c r="L400" s="56">
        <v>0.0103094</v>
      </c>
      <c r="M400" s="56">
        <v>2.31220626</v>
      </c>
      <c r="N400" s="56">
        <v>7.40368086</v>
      </c>
      <c r="O400" s="57"/>
      <c r="P400" s="54"/>
      <c r="Q400" s="54"/>
      <c r="R400" s="54"/>
      <c r="S400" s="54"/>
      <c r="T400" s="54"/>
      <c r="U400" s="54"/>
      <c r="V400" s="54">
        <v>5.656</v>
      </c>
      <c r="W400" s="54">
        <v>32.06</v>
      </c>
      <c r="X400" s="54">
        <v>0.288</v>
      </c>
      <c r="Y400" s="54">
        <v>25.08</v>
      </c>
      <c r="Z400" s="54">
        <v>0.148</v>
      </c>
      <c r="AA400" s="54">
        <v>1832.979</v>
      </c>
      <c r="AB400" s="54">
        <v>125.303</v>
      </c>
      <c r="AC400" s="54">
        <v>8.149</v>
      </c>
      <c r="AD400" s="54">
        <v>0.04</v>
      </c>
      <c r="AE400" s="58">
        <v>1598.307</v>
      </c>
      <c r="AF400" s="58">
        <v>112.115</v>
      </c>
      <c r="AG400" s="58">
        <v>163.088</v>
      </c>
      <c r="AH400" s="58">
        <v>18.643</v>
      </c>
      <c r="AI400" s="58">
        <v>1424.946</v>
      </c>
      <c r="AJ400" s="58">
        <v>100.465</v>
      </c>
      <c r="AK400" s="58">
        <v>369.607</v>
      </c>
      <c r="AL400" s="58">
        <v>45.886</v>
      </c>
      <c r="AM400" s="58">
        <v>2.634</v>
      </c>
      <c r="AN400" s="58">
        <v>0.299</v>
      </c>
      <c r="AO400" s="58">
        <v>3.898</v>
      </c>
      <c r="AP400" s="48"/>
      <c r="AQ400" s="48"/>
      <c r="AR400" s="53">
        <f>G400/'Table seawater composition'!C$7</f>
        <v>0.003411803326</v>
      </c>
      <c r="AS400" s="53">
        <f>H400/'Table seawater composition'!C$6</f>
        <v>0.0009120799467</v>
      </c>
      <c r="AT400" s="53">
        <f>I400*1000/'Table seawater composition'!$C$4</f>
        <v>0.001237954651</v>
      </c>
      <c r="AU400" s="53">
        <f>J400/'Table seawater composition'!C$10</f>
        <v>10.01513892</v>
      </c>
      <c r="AV400" s="53">
        <f>K400*1000/'Table seawater composition'!$C$3</f>
        <v>0.1409022618</v>
      </c>
      <c r="AW400" s="53">
        <f>L400/'Table seawater composition'!C$8</f>
        <v>0.1707702226</v>
      </c>
      <c r="AX400" s="53">
        <f>M400/'Table seawater composition'!$C$5</f>
        <v>0.2178564981</v>
      </c>
      <c r="AY400" s="53">
        <f>N400/('Table seawater composition'!C$9*1000)</f>
        <v>0.005674313614</v>
      </c>
      <c r="AZ400" s="48"/>
      <c r="BA400" s="48"/>
      <c r="BB400" s="48"/>
      <c r="BC400" s="48"/>
      <c r="BD400" s="48"/>
      <c r="BE400" s="48"/>
      <c r="BF400" s="48"/>
      <c r="BG400" s="48"/>
    </row>
    <row r="401" ht="15.75" customHeight="1">
      <c r="A401" s="53" t="s">
        <v>304</v>
      </c>
      <c r="B401" s="53" t="s">
        <v>255</v>
      </c>
      <c r="C401" s="54">
        <v>1.4</v>
      </c>
      <c r="D401" s="72" t="s">
        <v>291</v>
      </c>
      <c r="E401" s="54">
        <v>400.0</v>
      </c>
      <c r="F401" s="55" t="s">
        <v>65</v>
      </c>
      <c r="G401" s="56"/>
      <c r="H401" s="56"/>
      <c r="I401" s="56">
        <v>6.53998844</v>
      </c>
      <c r="J401" s="56">
        <v>33.5572061</v>
      </c>
      <c r="K401" s="56">
        <v>1.18914914</v>
      </c>
      <c r="L401" s="56"/>
      <c r="M401" s="56">
        <v>2.21257017</v>
      </c>
      <c r="N401" s="56"/>
      <c r="O401" s="57"/>
      <c r="P401" s="54"/>
      <c r="Q401" s="54"/>
      <c r="R401" s="54"/>
      <c r="S401" s="54"/>
      <c r="T401" s="54"/>
      <c r="U401" s="54"/>
      <c r="V401" s="54">
        <v>5.656</v>
      </c>
      <c r="W401" s="54">
        <v>32.06</v>
      </c>
      <c r="X401" s="54">
        <v>0.288</v>
      </c>
      <c r="Y401" s="54">
        <v>25.08</v>
      </c>
      <c r="Z401" s="54">
        <v>0.148</v>
      </c>
      <c r="AA401" s="54">
        <v>1832.979</v>
      </c>
      <c r="AB401" s="54">
        <v>125.303</v>
      </c>
      <c r="AC401" s="54">
        <v>8.149</v>
      </c>
      <c r="AD401" s="54">
        <v>0.04</v>
      </c>
      <c r="AE401" s="58">
        <v>1598.307</v>
      </c>
      <c r="AF401" s="58">
        <v>112.115</v>
      </c>
      <c r="AG401" s="58">
        <v>163.088</v>
      </c>
      <c r="AH401" s="58">
        <v>18.643</v>
      </c>
      <c r="AI401" s="58">
        <v>1424.946</v>
      </c>
      <c r="AJ401" s="58">
        <v>100.465</v>
      </c>
      <c r="AK401" s="58">
        <v>369.607</v>
      </c>
      <c r="AL401" s="58">
        <v>45.886</v>
      </c>
      <c r="AM401" s="58">
        <v>2.634</v>
      </c>
      <c r="AN401" s="58">
        <v>0.299</v>
      </c>
      <c r="AO401" s="58">
        <v>3.898</v>
      </c>
      <c r="AP401" s="48"/>
      <c r="AQ401" s="48"/>
      <c r="AR401" s="53">
        <f>G401/'Table seawater composition'!C$7</f>
        <v>0</v>
      </c>
      <c r="AS401" s="53">
        <f>H401/'Table seawater composition'!C$6</f>
        <v>0</v>
      </c>
      <c r="AT401" s="53">
        <f>I401*1000/'Table seawater composition'!$C$4</f>
        <v>0.001274491106</v>
      </c>
      <c r="AU401" s="53">
        <f>J401/'Table seawater composition'!C$10</f>
        <v>63.82083456</v>
      </c>
      <c r="AV401" s="53">
        <f>K401*1000/'Table seawater composition'!$C$3</f>
        <v>0.137219794</v>
      </c>
      <c r="AW401" s="53">
        <f>L401/'Table seawater composition'!C$8</f>
        <v>0</v>
      </c>
      <c r="AX401" s="53">
        <f>M401/'Table seawater composition'!$C$5</f>
        <v>0.2084687674</v>
      </c>
      <c r="AY401" s="53">
        <f>N401/('Table seawater composition'!C$9*1000)</f>
        <v>0</v>
      </c>
      <c r="AZ401" s="48"/>
      <c r="BA401" s="48"/>
      <c r="BB401" s="48"/>
      <c r="BC401" s="48"/>
      <c r="BD401" s="48"/>
      <c r="BE401" s="48"/>
      <c r="BF401" s="48"/>
      <c r="BG401" s="48"/>
    </row>
    <row r="402" ht="15.75" customHeight="1">
      <c r="A402" s="53" t="s">
        <v>304</v>
      </c>
      <c r="B402" s="53" t="s">
        <v>256</v>
      </c>
      <c r="C402" s="54">
        <v>1.4</v>
      </c>
      <c r="D402" s="72" t="s">
        <v>291</v>
      </c>
      <c r="E402" s="54">
        <v>400.0</v>
      </c>
      <c r="F402" s="55" t="s">
        <v>96</v>
      </c>
      <c r="G402" s="56">
        <v>5.28996982</v>
      </c>
      <c r="H402" s="56">
        <v>44.8305473</v>
      </c>
      <c r="I402" s="56">
        <v>8.26590581</v>
      </c>
      <c r="J402" s="56">
        <v>2.35990457</v>
      </c>
      <c r="K402" s="56">
        <v>1.19327394</v>
      </c>
      <c r="L402" s="56"/>
      <c r="M402" s="56">
        <v>3.40350094</v>
      </c>
      <c r="N402" s="56">
        <v>5.90249554</v>
      </c>
      <c r="O402" s="57"/>
      <c r="P402" s="54"/>
      <c r="Q402" s="54"/>
      <c r="R402" s="54"/>
      <c r="S402" s="54"/>
      <c r="T402" s="54"/>
      <c r="U402" s="54"/>
      <c r="V402" s="54">
        <v>5.656</v>
      </c>
      <c r="W402" s="54">
        <v>32.06</v>
      </c>
      <c r="X402" s="54">
        <v>0.288</v>
      </c>
      <c r="Y402" s="54">
        <v>25.08</v>
      </c>
      <c r="Z402" s="54">
        <v>0.148</v>
      </c>
      <c r="AA402" s="54">
        <v>1832.979</v>
      </c>
      <c r="AB402" s="54">
        <v>125.303</v>
      </c>
      <c r="AC402" s="54">
        <v>8.149</v>
      </c>
      <c r="AD402" s="54">
        <v>0.04</v>
      </c>
      <c r="AE402" s="58">
        <v>1598.307</v>
      </c>
      <c r="AF402" s="58">
        <v>112.115</v>
      </c>
      <c r="AG402" s="58">
        <v>163.088</v>
      </c>
      <c r="AH402" s="58">
        <v>18.643</v>
      </c>
      <c r="AI402" s="58">
        <v>1424.946</v>
      </c>
      <c r="AJ402" s="58">
        <v>100.465</v>
      </c>
      <c r="AK402" s="58">
        <v>369.607</v>
      </c>
      <c r="AL402" s="58">
        <v>45.886</v>
      </c>
      <c r="AM402" s="58">
        <v>2.634</v>
      </c>
      <c r="AN402" s="58">
        <v>0.299</v>
      </c>
      <c r="AO402" s="58">
        <v>3.898</v>
      </c>
      <c r="AP402" s="48"/>
      <c r="AQ402" s="48"/>
      <c r="AR402" s="53">
        <f>G402/'Table seawater composition'!C$7</f>
        <v>0.002097605793</v>
      </c>
      <c r="AS402" s="53">
        <f>H402/'Table seawater composition'!C$6</f>
        <v>0.001106754136</v>
      </c>
      <c r="AT402" s="53">
        <f>I402*1000/'Table seawater composition'!$C$4</f>
        <v>0.001610832119</v>
      </c>
      <c r="AU402" s="53">
        <f>J402/'Table seawater composition'!C$10</f>
        <v>4.488188877</v>
      </c>
      <c r="AV402" s="53">
        <f>K402*1000/'Table seawater composition'!$C$3</f>
        <v>0.1376957681</v>
      </c>
      <c r="AW402" s="53">
        <f>L402/'Table seawater composition'!C$8</f>
        <v>0</v>
      </c>
      <c r="AX402" s="53">
        <f>M402/'Table seawater composition'!$C$5</f>
        <v>0.3206784831</v>
      </c>
      <c r="AY402" s="53">
        <f>N402/('Table seawater composition'!C$9*1000)</f>
        <v>0.004523778298</v>
      </c>
      <c r="AZ402" s="48"/>
      <c r="BA402" s="48"/>
      <c r="BB402" s="48"/>
      <c r="BC402" s="48"/>
      <c r="BD402" s="48"/>
      <c r="BE402" s="48"/>
      <c r="BF402" s="48"/>
      <c r="BG402" s="48"/>
    </row>
    <row r="403" ht="15.75" customHeight="1">
      <c r="A403" s="53" t="s">
        <v>304</v>
      </c>
      <c r="B403" s="53" t="s">
        <v>256</v>
      </c>
      <c r="C403" s="54">
        <v>1.4</v>
      </c>
      <c r="D403" s="72" t="s">
        <v>291</v>
      </c>
      <c r="E403" s="54">
        <v>400.0</v>
      </c>
      <c r="F403" s="55" t="s">
        <v>65</v>
      </c>
      <c r="G403" s="56"/>
      <c r="H403" s="56"/>
      <c r="I403" s="56">
        <v>8.51816172</v>
      </c>
      <c r="J403" s="56">
        <v>4.76199823</v>
      </c>
      <c r="K403" s="56">
        <v>1.15440616</v>
      </c>
      <c r="L403" s="56"/>
      <c r="M403" s="56">
        <v>2.66643006</v>
      </c>
      <c r="N403" s="56"/>
      <c r="O403" s="57"/>
      <c r="P403" s="54"/>
      <c r="Q403" s="54"/>
      <c r="R403" s="54"/>
      <c r="S403" s="54"/>
      <c r="T403" s="54"/>
      <c r="U403" s="54"/>
      <c r="V403" s="54">
        <v>5.656</v>
      </c>
      <c r="W403" s="54">
        <v>32.06</v>
      </c>
      <c r="X403" s="54">
        <v>0.288</v>
      </c>
      <c r="Y403" s="54">
        <v>25.08</v>
      </c>
      <c r="Z403" s="54">
        <v>0.148</v>
      </c>
      <c r="AA403" s="54">
        <v>1832.979</v>
      </c>
      <c r="AB403" s="54">
        <v>125.303</v>
      </c>
      <c r="AC403" s="54">
        <v>8.149</v>
      </c>
      <c r="AD403" s="54">
        <v>0.04</v>
      </c>
      <c r="AE403" s="58">
        <v>1598.307</v>
      </c>
      <c r="AF403" s="58">
        <v>112.115</v>
      </c>
      <c r="AG403" s="58">
        <v>163.088</v>
      </c>
      <c r="AH403" s="58">
        <v>18.643</v>
      </c>
      <c r="AI403" s="58">
        <v>1424.946</v>
      </c>
      <c r="AJ403" s="58">
        <v>100.465</v>
      </c>
      <c r="AK403" s="58">
        <v>369.607</v>
      </c>
      <c r="AL403" s="58">
        <v>45.886</v>
      </c>
      <c r="AM403" s="58">
        <v>2.634</v>
      </c>
      <c r="AN403" s="58">
        <v>0.299</v>
      </c>
      <c r="AO403" s="58">
        <v>3.898</v>
      </c>
      <c r="AP403" s="48"/>
      <c r="AQ403" s="48"/>
      <c r="AR403" s="53">
        <f>G403/'Table seawater composition'!C$7</f>
        <v>0</v>
      </c>
      <c r="AS403" s="53">
        <f>H403/'Table seawater composition'!C$6</f>
        <v>0</v>
      </c>
      <c r="AT403" s="53">
        <f>I403*1000/'Table seawater composition'!$C$4</f>
        <v>0.001659990908</v>
      </c>
      <c r="AU403" s="53">
        <f>J403/'Table seawater composition'!C$10</f>
        <v>9.056615152</v>
      </c>
      <c r="AV403" s="53">
        <f>K403*1000/'Table seawater composition'!$C$3</f>
        <v>0.1332106884</v>
      </c>
      <c r="AW403" s="53">
        <f>L403/'Table seawater composition'!C$8</f>
        <v>0</v>
      </c>
      <c r="AX403" s="53">
        <f>M403/'Table seawater composition'!$C$5</f>
        <v>0.2512315295</v>
      </c>
      <c r="AY403" s="53">
        <f>N403/('Table seawater composition'!C$9*1000)</f>
        <v>0</v>
      </c>
      <c r="AZ403" s="48"/>
      <c r="BA403" s="48"/>
      <c r="BB403" s="48"/>
      <c r="BC403" s="48"/>
      <c r="BD403" s="48"/>
      <c r="BE403" s="48"/>
      <c r="BF403" s="48"/>
      <c r="BG403" s="48"/>
    </row>
    <row r="404" ht="15.75" customHeight="1">
      <c r="A404" s="59" t="s">
        <v>304</v>
      </c>
      <c r="B404" s="59" t="s">
        <v>257</v>
      </c>
      <c r="C404" s="60">
        <v>1.2</v>
      </c>
      <c r="D404" s="72" t="s">
        <v>291</v>
      </c>
      <c r="E404" s="60">
        <v>600.0</v>
      </c>
      <c r="F404" s="61" t="s">
        <v>96</v>
      </c>
      <c r="G404" s="62">
        <v>7.61807908</v>
      </c>
      <c r="H404" s="62">
        <v>38.0704263</v>
      </c>
      <c r="I404" s="62">
        <v>9.17900361</v>
      </c>
      <c r="J404" s="62">
        <v>8.65644536</v>
      </c>
      <c r="K404" s="62">
        <v>1.70180202</v>
      </c>
      <c r="L404" s="62">
        <v>0.04660389</v>
      </c>
      <c r="M404" s="62">
        <v>28.0540114</v>
      </c>
      <c r="N404" s="62">
        <v>85.7373323</v>
      </c>
      <c r="O404" s="63"/>
      <c r="P404" s="60"/>
      <c r="Q404" s="60"/>
      <c r="R404" s="60"/>
      <c r="S404" s="60"/>
      <c r="T404" s="60"/>
      <c r="U404" s="60"/>
      <c r="V404" s="60">
        <v>7.259</v>
      </c>
      <c r="W404" s="60">
        <v>31.731</v>
      </c>
      <c r="X404" s="60">
        <v>0.199</v>
      </c>
      <c r="Y404" s="60">
        <v>25.12</v>
      </c>
      <c r="Z404" s="60">
        <v>0.11</v>
      </c>
      <c r="AA404" s="60">
        <v>1862.314</v>
      </c>
      <c r="AB404" s="60">
        <v>141.269</v>
      </c>
      <c r="AC404" s="60">
        <v>8.019</v>
      </c>
      <c r="AD404" s="60">
        <v>0.08</v>
      </c>
      <c r="AE404" s="64">
        <v>1683.876</v>
      </c>
      <c r="AF404" s="64">
        <v>126.468</v>
      </c>
      <c r="AG404" s="64">
        <v>130.501</v>
      </c>
      <c r="AH404" s="64">
        <v>25.075</v>
      </c>
      <c r="AI404" s="64">
        <v>1538.18</v>
      </c>
      <c r="AJ404" s="64">
        <v>115.767</v>
      </c>
      <c r="AK404" s="64">
        <v>546.57</v>
      </c>
      <c r="AL404" s="64">
        <v>118.985</v>
      </c>
      <c r="AM404" s="64">
        <v>2.112</v>
      </c>
      <c r="AN404" s="64">
        <v>0.408</v>
      </c>
      <c r="AO404" s="64">
        <v>3.126</v>
      </c>
      <c r="AP404" s="48"/>
      <c r="AQ404" s="48"/>
      <c r="AR404" s="53">
        <f>G404/'Table seawater composition'!C$7</f>
        <v>0.003020759543</v>
      </c>
      <c r="AS404" s="53">
        <f>H404/'Table seawater composition'!C$6</f>
        <v>0.0009398636493</v>
      </c>
      <c r="AT404" s="53">
        <f>I404*1000/'Table seawater composition'!$C$4</f>
        <v>0.001788773569</v>
      </c>
      <c r="AU404" s="53">
        <f>J404/'Table seawater composition'!C$10</f>
        <v>16.46327664</v>
      </c>
      <c r="AV404" s="53">
        <f>K404*1000/'Table seawater composition'!$C$3</f>
        <v>0.1963764803</v>
      </c>
      <c r="AW404" s="53">
        <f>L404/'Table seawater composition'!C$8</f>
        <v>0.7719708876</v>
      </c>
      <c r="AX404" s="53">
        <f>M404/'Table seawater composition'!$C$5</f>
        <v>2.643254102</v>
      </c>
      <c r="AY404" s="53">
        <f>N404/('Table seawater composition'!C$9*1000)</f>
        <v>0.06571062707</v>
      </c>
      <c r="AZ404" s="48"/>
      <c r="BA404" s="48"/>
      <c r="BB404" s="48"/>
      <c r="BC404" s="48"/>
      <c r="BD404" s="48"/>
      <c r="BE404" s="48"/>
      <c r="BF404" s="48"/>
      <c r="BG404" s="48"/>
    </row>
    <row r="405" ht="15.75" customHeight="1">
      <c r="A405" s="59" t="s">
        <v>304</v>
      </c>
      <c r="B405" s="59" t="s">
        <v>257</v>
      </c>
      <c r="C405" s="60">
        <v>1.2</v>
      </c>
      <c r="D405" s="72" t="s">
        <v>291</v>
      </c>
      <c r="E405" s="60">
        <v>600.0</v>
      </c>
      <c r="F405" s="61" t="s">
        <v>65</v>
      </c>
      <c r="G405" s="62"/>
      <c r="H405" s="62"/>
      <c r="I405" s="62">
        <v>9.39576978</v>
      </c>
      <c r="J405" s="62">
        <v>16.0910992</v>
      </c>
      <c r="K405" s="62">
        <v>1.66506886</v>
      </c>
      <c r="L405" s="62"/>
      <c r="M405" s="62">
        <v>25.0187161</v>
      </c>
      <c r="N405" s="62"/>
      <c r="O405" s="63"/>
      <c r="P405" s="60"/>
      <c r="Q405" s="60"/>
      <c r="R405" s="60"/>
      <c r="S405" s="60"/>
      <c r="T405" s="60"/>
      <c r="U405" s="60"/>
      <c r="V405" s="60">
        <v>7.259</v>
      </c>
      <c r="W405" s="60">
        <v>31.731</v>
      </c>
      <c r="X405" s="60">
        <v>0.199</v>
      </c>
      <c r="Y405" s="60">
        <v>25.12</v>
      </c>
      <c r="Z405" s="60">
        <v>0.11</v>
      </c>
      <c r="AA405" s="60">
        <v>1862.314</v>
      </c>
      <c r="AB405" s="60">
        <v>141.269</v>
      </c>
      <c r="AC405" s="60">
        <v>8.019</v>
      </c>
      <c r="AD405" s="60">
        <v>0.08</v>
      </c>
      <c r="AE405" s="64">
        <v>1683.876</v>
      </c>
      <c r="AF405" s="64">
        <v>126.468</v>
      </c>
      <c r="AG405" s="64">
        <v>130.501</v>
      </c>
      <c r="AH405" s="64">
        <v>25.075</v>
      </c>
      <c r="AI405" s="64">
        <v>1538.18</v>
      </c>
      <c r="AJ405" s="64">
        <v>115.767</v>
      </c>
      <c r="AK405" s="64">
        <v>546.57</v>
      </c>
      <c r="AL405" s="64">
        <v>118.985</v>
      </c>
      <c r="AM405" s="64">
        <v>2.112</v>
      </c>
      <c r="AN405" s="64">
        <v>0.408</v>
      </c>
      <c r="AO405" s="64">
        <v>3.126</v>
      </c>
      <c r="AP405" s="48"/>
      <c r="AQ405" s="48"/>
      <c r="AR405" s="53">
        <f>G405/'Table seawater composition'!C$7</f>
        <v>0</v>
      </c>
      <c r="AS405" s="53">
        <f>H405/'Table seawater composition'!C$6</f>
        <v>0</v>
      </c>
      <c r="AT405" s="53">
        <f>I405*1000/'Table seawater composition'!$C$4</f>
        <v>0.001831016236</v>
      </c>
      <c r="AU405" s="53">
        <f>J405/'Table seawater composition'!C$10</f>
        <v>30.60288681</v>
      </c>
      <c r="AV405" s="53">
        <f>K405*1000/'Table seawater composition'!$C$3</f>
        <v>0.1921377213</v>
      </c>
      <c r="AW405" s="53">
        <f>L405/'Table seawater composition'!C$8</f>
        <v>0</v>
      </c>
      <c r="AX405" s="53">
        <f>M405/'Table seawater composition'!$C$5</f>
        <v>2.357268022</v>
      </c>
      <c r="AY405" s="53">
        <f>N405/('Table seawater composition'!C$9*1000)</f>
        <v>0</v>
      </c>
      <c r="AZ405" s="48"/>
      <c r="BA405" s="48"/>
      <c r="BB405" s="48"/>
      <c r="BC405" s="48"/>
      <c r="BD405" s="48"/>
      <c r="BE405" s="48"/>
      <c r="BF405" s="48"/>
      <c r="BG405" s="48"/>
    </row>
    <row r="406" ht="15.75" customHeight="1">
      <c r="A406" s="59" t="s">
        <v>304</v>
      </c>
      <c r="B406" s="59" t="s">
        <v>258</v>
      </c>
      <c r="C406" s="60">
        <v>-0.9</v>
      </c>
      <c r="D406" s="72" t="s">
        <v>291</v>
      </c>
      <c r="E406" s="60">
        <v>600.0</v>
      </c>
      <c r="F406" s="61" t="s">
        <v>96</v>
      </c>
      <c r="G406" s="62">
        <v>5.28867422</v>
      </c>
      <c r="H406" s="62">
        <v>35.5780602</v>
      </c>
      <c r="I406" s="62">
        <v>10.2805847</v>
      </c>
      <c r="J406" s="62">
        <v>9.79577886</v>
      </c>
      <c r="K406" s="62">
        <v>1.38464755</v>
      </c>
      <c r="L406" s="62">
        <v>0.0337836</v>
      </c>
      <c r="M406" s="62">
        <v>17.4057011</v>
      </c>
      <c r="N406" s="62">
        <v>16.4084481</v>
      </c>
      <c r="O406" s="63"/>
      <c r="P406" s="60"/>
      <c r="Q406" s="60"/>
      <c r="R406" s="60"/>
      <c r="S406" s="60"/>
      <c r="T406" s="60"/>
      <c r="U406" s="60"/>
      <c r="V406" s="60">
        <v>7.259</v>
      </c>
      <c r="W406" s="60">
        <v>31.731</v>
      </c>
      <c r="X406" s="60">
        <v>0.199</v>
      </c>
      <c r="Y406" s="60">
        <v>25.12</v>
      </c>
      <c r="Z406" s="60">
        <v>0.11</v>
      </c>
      <c r="AA406" s="60">
        <v>1862.314</v>
      </c>
      <c r="AB406" s="60">
        <v>141.269</v>
      </c>
      <c r="AC406" s="60">
        <v>8.019</v>
      </c>
      <c r="AD406" s="60">
        <v>0.08</v>
      </c>
      <c r="AE406" s="64">
        <v>1683.876</v>
      </c>
      <c r="AF406" s="64">
        <v>126.468</v>
      </c>
      <c r="AG406" s="64">
        <v>130.501</v>
      </c>
      <c r="AH406" s="64">
        <v>25.075</v>
      </c>
      <c r="AI406" s="64">
        <v>1538.18</v>
      </c>
      <c r="AJ406" s="64">
        <v>115.767</v>
      </c>
      <c r="AK406" s="64">
        <v>546.57</v>
      </c>
      <c r="AL406" s="64">
        <v>118.985</v>
      </c>
      <c r="AM406" s="64">
        <v>2.112</v>
      </c>
      <c r="AN406" s="64">
        <v>0.408</v>
      </c>
      <c r="AO406" s="64">
        <v>3.126</v>
      </c>
      <c r="AP406" s="48"/>
      <c r="AQ406" s="48"/>
      <c r="AR406" s="53">
        <f>G406/'Table seawater composition'!C$7</f>
        <v>0.002097092056</v>
      </c>
      <c r="AS406" s="53">
        <f>H406/'Table seawater composition'!C$6</f>
        <v>0.0008783333612</v>
      </c>
      <c r="AT406" s="53">
        <f>I406*1000/'Table seawater composition'!$C$4</f>
        <v>0.002003446013</v>
      </c>
      <c r="AU406" s="53">
        <f>J406/'Table seawater composition'!C$10</f>
        <v>18.63012017</v>
      </c>
      <c r="AV406" s="53">
        <f>K406*1000/'Table seawater composition'!$C$3</f>
        <v>0.1597789926</v>
      </c>
      <c r="AW406" s="53">
        <f>L406/'Table seawater composition'!C$8</f>
        <v>0.5596089871</v>
      </c>
      <c r="AX406" s="53">
        <f>M406/'Table seawater composition'!$C$5</f>
        <v>1.639968351</v>
      </c>
      <c r="AY406" s="53">
        <f>N406/('Table seawater composition'!C$9*1000)</f>
        <v>0.01257572851</v>
      </c>
      <c r="AZ406" s="48"/>
      <c r="BA406" s="48"/>
      <c r="BB406" s="48"/>
      <c r="BC406" s="48"/>
      <c r="BD406" s="48"/>
      <c r="BE406" s="48"/>
      <c r="BF406" s="48"/>
      <c r="BG406" s="48"/>
    </row>
    <row r="407" ht="15.75" customHeight="1">
      <c r="A407" s="59" t="s">
        <v>304</v>
      </c>
      <c r="B407" s="59" t="s">
        <v>258</v>
      </c>
      <c r="C407" s="60">
        <v>-0.9</v>
      </c>
      <c r="D407" s="72" t="s">
        <v>291</v>
      </c>
      <c r="E407" s="60">
        <v>600.0</v>
      </c>
      <c r="F407" s="61" t="s">
        <v>65</v>
      </c>
      <c r="G407" s="62"/>
      <c r="H407" s="62"/>
      <c r="I407" s="62">
        <v>10.527421</v>
      </c>
      <c r="J407" s="62">
        <v>15.0383709</v>
      </c>
      <c r="K407" s="62">
        <v>1.33260265</v>
      </c>
      <c r="L407" s="62"/>
      <c r="M407" s="62">
        <v>15.0698168</v>
      </c>
      <c r="N407" s="62"/>
      <c r="O407" s="63"/>
      <c r="P407" s="60"/>
      <c r="Q407" s="60"/>
      <c r="R407" s="60"/>
      <c r="S407" s="60"/>
      <c r="T407" s="60"/>
      <c r="U407" s="60"/>
      <c r="V407" s="60">
        <v>7.259</v>
      </c>
      <c r="W407" s="60">
        <v>31.731</v>
      </c>
      <c r="X407" s="60">
        <v>0.199</v>
      </c>
      <c r="Y407" s="60">
        <v>25.12</v>
      </c>
      <c r="Z407" s="60">
        <v>0.11</v>
      </c>
      <c r="AA407" s="60">
        <v>1862.314</v>
      </c>
      <c r="AB407" s="60">
        <v>141.269</v>
      </c>
      <c r="AC407" s="60">
        <v>8.019</v>
      </c>
      <c r="AD407" s="60">
        <v>0.08</v>
      </c>
      <c r="AE407" s="64">
        <v>1683.876</v>
      </c>
      <c r="AF407" s="64">
        <v>126.468</v>
      </c>
      <c r="AG407" s="64">
        <v>130.501</v>
      </c>
      <c r="AH407" s="64">
        <v>25.075</v>
      </c>
      <c r="AI407" s="64">
        <v>1538.18</v>
      </c>
      <c r="AJ407" s="64">
        <v>115.767</v>
      </c>
      <c r="AK407" s="64">
        <v>546.57</v>
      </c>
      <c r="AL407" s="64">
        <v>118.985</v>
      </c>
      <c r="AM407" s="64">
        <v>2.112</v>
      </c>
      <c r="AN407" s="64">
        <v>0.408</v>
      </c>
      <c r="AO407" s="64">
        <v>3.126</v>
      </c>
      <c r="AP407" s="48"/>
      <c r="AQ407" s="48"/>
      <c r="AR407" s="53">
        <f>G407/'Table seawater composition'!C$7</f>
        <v>0</v>
      </c>
      <c r="AS407" s="53">
        <f>H407/'Table seawater composition'!C$6</f>
        <v>0</v>
      </c>
      <c r="AT407" s="53">
        <f>I407*1000/'Table seawater composition'!$C$4</f>
        <v>0.002051548646</v>
      </c>
      <c r="AU407" s="53">
        <f>J407/'Table seawater composition'!C$10</f>
        <v>28.60075355</v>
      </c>
      <c r="AV407" s="53">
        <f>K407*1000/'Table seawater composition'!$C$3</f>
        <v>0.153773362</v>
      </c>
      <c r="AW407" s="53">
        <f>L407/'Table seawater composition'!C$8</f>
        <v>0</v>
      </c>
      <c r="AX407" s="53">
        <f>M407/'Table seawater composition'!$C$5</f>
        <v>1.419880904</v>
      </c>
      <c r="AY407" s="53">
        <f>N407/('Table seawater composition'!C$9*1000)</f>
        <v>0</v>
      </c>
      <c r="AZ407" s="48"/>
      <c r="BA407" s="48"/>
      <c r="BB407" s="48"/>
      <c r="BC407" s="48"/>
      <c r="BD407" s="48"/>
      <c r="BE407" s="48"/>
      <c r="BF407" s="48"/>
      <c r="BG407" s="48"/>
    </row>
    <row r="408" ht="15.75" customHeight="1">
      <c r="A408" s="59" t="s">
        <v>304</v>
      </c>
      <c r="B408" s="59" t="s">
        <v>259</v>
      </c>
      <c r="C408" s="60">
        <v>4.6</v>
      </c>
      <c r="D408" s="72" t="s">
        <v>291</v>
      </c>
      <c r="E408" s="60">
        <v>600.0</v>
      </c>
      <c r="F408" s="61" t="s">
        <v>96</v>
      </c>
      <c r="G408" s="62">
        <v>6.75988823</v>
      </c>
      <c r="H408" s="62">
        <v>47.3640326</v>
      </c>
      <c r="I408" s="62">
        <v>7.80697118</v>
      </c>
      <c r="J408" s="62">
        <v>12.2586163</v>
      </c>
      <c r="K408" s="62">
        <v>1.25108598</v>
      </c>
      <c r="L408" s="62">
        <v>0.0452861</v>
      </c>
      <c r="M408" s="62">
        <v>13.5173038</v>
      </c>
      <c r="N408" s="62">
        <v>20.4465247</v>
      </c>
      <c r="O408" s="63"/>
      <c r="P408" s="60"/>
      <c r="Q408" s="60"/>
      <c r="R408" s="60"/>
      <c r="S408" s="60"/>
      <c r="T408" s="60"/>
      <c r="U408" s="60"/>
      <c r="V408" s="60">
        <v>7.259</v>
      </c>
      <c r="W408" s="60">
        <v>31.731</v>
      </c>
      <c r="X408" s="60">
        <v>0.199</v>
      </c>
      <c r="Y408" s="60">
        <v>25.12</v>
      </c>
      <c r="Z408" s="60">
        <v>0.11</v>
      </c>
      <c r="AA408" s="60">
        <v>1862.314</v>
      </c>
      <c r="AB408" s="60">
        <v>141.269</v>
      </c>
      <c r="AC408" s="60">
        <v>8.019</v>
      </c>
      <c r="AD408" s="60">
        <v>0.08</v>
      </c>
      <c r="AE408" s="64">
        <v>1683.876</v>
      </c>
      <c r="AF408" s="64">
        <v>126.468</v>
      </c>
      <c r="AG408" s="64">
        <v>130.501</v>
      </c>
      <c r="AH408" s="64">
        <v>25.075</v>
      </c>
      <c r="AI408" s="64">
        <v>1538.18</v>
      </c>
      <c r="AJ408" s="64">
        <v>115.767</v>
      </c>
      <c r="AK408" s="64">
        <v>546.57</v>
      </c>
      <c r="AL408" s="64">
        <v>118.985</v>
      </c>
      <c r="AM408" s="64">
        <v>2.112</v>
      </c>
      <c r="AN408" s="64">
        <v>0.408</v>
      </c>
      <c r="AO408" s="64">
        <v>3.126</v>
      </c>
      <c r="AP408" s="48"/>
      <c r="AQ408" s="48"/>
      <c r="AR408" s="53">
        <f>G408/'Table seawater composition'!C$7</f>
        <v>0.002680465333</v>
      </c>
      <c r="AS408" s="53">
        <f>H408/'Table seawater composition'!C$6</f>
        <v>0.001169299555</v>
      </c>
      <c r="AT408" s="53">
        <f>I408*1000/'Table seawater composition'!$C$4</f>
        <v>0.001521396471</v>
      </c>
      <c r="AU408" s="53">
        <f>J408/'Table seawater composition'!C$10</f>
        <v>23.31407211</v>
      </c>
      <c r="AV408" s="53">
        <f>K408*1000/'Table seawater composition'!$C$3</f>
        <v>0.1443668878</v>
      </c>
      <c r="AW408" s="53">
        <f>L408/'Table seawater composition'!C$8</f>
        <v>0.7501423339</v>
      </c>
      <c r="AX408" s="53">
        <f>M408/'Table seawater composition'!$C$5</f>
        <v>1.273602844</v>
      </c>
      <c r="AY408" s="53">
        <f>N408/('Table seawater composition'!C$9*1000)</f>
        <v>0.01567058274</v>
      </c>
      <c r="AZ408" s="48"/>
      <c r="BA408" s="48"/>
      <c r="BB408" s="48"/>
      <c r="BC408" s="48"/>
      <c r="BD408" s="48"/>
      <c r="BE408" s="48"/>
      <c r="BF408" s="48"/>
      <c r="BG408" s="48"/>
    </row>
    <row r="409" ht="15.75" customHeight="1">
      <c r="A409" s="59" t="s">
        <v>304</v>
      </c>
      <c r="B409" s="59" t="s">
        <v>259</v>
      </c>
      <c r="C409" s="60">
        <v>4.6</v>
      </c>
      <c r="D409" s="72" t="s">
        <v>291</v>
      </c>
      <c r="E409" s="60">
        <v>600.0</v>
      </c>
      <c r="F409" s="61" t="s">
        <v>65</v>
      </c>
      <c r="G409" s="62"/>
      <c r="H409" s="62"/>
      <c r="I409" s="62">
        <v>7.89027513</v>
      </c>
      <c r="J409" s="62">
        <v>40.8085732</v>
      </c>
      <c r="K409" s="62">
        <v>1.22928835</v>
      </c>
      <c r="L409" s="62"/>
      <c r="M409" s="62">
        <v>12.208953</v>
      </c>
      <c r="N409" s="62"/>
      <c r="O409" s="63"/>
      <c r="P409" s="60"/>
      <c r="Q409" s="60"/>
      <c r="R409" s="60"/>
      <c r="S409" s="60"/>
      <c r="T409" s="60"/>
      <c r="U409" s="60"/>
      <c r="V409" s="60">
        <v>7.259</v>
      </c>
      <c r="W409" s="60">
        <v>31.731</v>
      </c>
      <c r="X409" s="60">
        <v>0.199</v>
      </c>
      <c r="Y409" s="60">
        <v>25.12</v>
      </c>
      <c r="Z409" s="60">
        <v>0.11</v>
      </c>
      <c r="AA409" s="60">
        <v>1862.314</v>
      </c>
      <c r="AB409" s="60">
        <v>141.269</v>
      </c>
      <c r="AC409" s="60">
        <v>8.019</v>
      </c>
      <c r="AD409" s="60">
        <v>0.08</v>
      </c>
      <c r="AE409" s="64">
        <v>1683.876</v>
      </c>
      <c r="AF409" s="64">
        <v>126.468</v>
      </c>
      <c r="AG409" s="64">
        <v>130.501</v>
      </c>
      <c r="AH409" s="64">
        <v>25.075</v>
      </c>
      <c r="AI409" s="64">
        <v>1538.18</v>
      </c>
      <c r="AJ409" s="64">
        <v>115.767</v>
      </c>
      <c r="AK409" s="64">
        <v>546.57</v>
      </c>
      <c r="AL409" s="64">
        <v>118.985</v>
      </c>
      <c r="AM409" s="64">
        <v>2.112</v>
      </c>
      <c r="AN409" s="64">
        <v>0.408</v>
      </c>
      <c r="AO409" s="64">
        <v>3.126</v>
      </c>
      <c r="AP409" s="48"/>
      <c r="AQ409" s="48"/>
      <c r="AR409" s="53">
        <f>G409/'Table seawater composition'!C$7</f>
        <v>0</v>
      </c>
      <c r="AS409" s="53">
        <f>H409/'Table seawater composition'!C$6</f>
        <v>0</v>
      </c>
      <c r="AT409" s="53">
        <f>I409*1000/'Table seawater composition'!$C$4</f>
        <v>0.001537630467</v>
      </c>
      <c r="AU409" s="53">
        <f>J409/'Table seawater composition'!C$10</f>
        <v>77.61186051</v>
      </c>
      <c r="AV409" s="53">
        <f>K409*1000/'Table seawater composition'!$C$3</f>
        <v>0.1418515883</v>
      </c>
      <c r="AW409" s="53">
        <f>L409/'Table seawater composition'!C$8</f>
        <v>0</v>
      </c>
      <c r="AX409" s="53">
        <f>M409/'Table seawater composition'!$C$5</f>
        <v>1.150329792</v>
      </c>
      <c r="AY409" s="53">
        <f>N409/('Table seawater composition'!C$9*1000)</f>
        <v>0</v>
      </c>
      <c r="AZ409" s="48"/>
      <c r="BA409" s="48"/>
      <c r="BB409" s="48"/>
      <c r="BC409" s="48"/>
      <c r="BD409" s="48"/>
      <c r="BE409" s="48"/>
      <c r="BF409" s="48"/>
      <c r="BG409" s="48"/>
    </row>
    <row r="410" ht="15.75" customHeight="1">
      <c r="A410" s="65" t="s">
        <v>304</v>
      </c>
      <c r="B410" s="65" t="s">
        <v>260</v>
      </c>
      <c r="C410" s="66">
        <v>3.5</v>
      </c>
      <c r="D410" s="72" t="s">
        <v>291</v>
      </c>
      <c r="E410" s="66">
        <v>900.0</v>
      </c>
      <c r="F410" s="67" t="s">
        <v>96</v>
      </c>
      <c r="G410" s="68">
        <v>7.65885247</v>
      </c>
      <c r="H410" s="68">
        <v>48.6122731</v>
      </c>
      <c r="I410" s="68">
        <v>5.94733207</v>
      </c>
      <c r="J410" s="68">
        <v>6.97556725</v>
      </c>
      <c r="K410" s="68">
        <v>1.20707244</v>
      </c>
      <c r="L410" s="68"/>
      <c r="M410" s="68">
        <v>2.48066889</v>
      </c>
      <c r="N410" s="68">
        <v>4.16100399</v>
      </c>
      <c r="O410" s="69"/>
      <c r="P410" s="66"/>
      <c r="Q410" s="66"/>
      <c r="R410" s="66"/>
      <c r="S410" s="66"/>
      <c r="T410" s="66"/>
      <c r="U410" s="66"/>
      <c r="V410" s="66">
        <v>11.736</v>
      </c>
      <c r="W410" s="66">
        <v>31.861</v>
      </c>
      <c r="X410" s="66">
        <v>0.251</v>
      </c>
      <c r="Y410" s="66">
        <v>25.0</v>
      </c>
      <c r="Z410" s="66">
        <v>0.158</v>
      </c>
      <c r="AA410" s="66">
        <v>1855.594</v>
      </c>
      <c r="AB410" s="66">
        <v>91.705</v>
      </c>
      <c r="AC410" s="66">
        <v>7.827</v>
      </c>
      <c r="AD410" s="66">
        <v>0.045</v>
      </c>
      <c r="AE410" s="70">
        <v>1749.258</v>
      </c>
      <c r="AF410" s="70">
        <v>87.2</v>
      </c>
      <c r="AG410" s="70">
        <v>88.476</v>
      </c>
      <c r="AH410" s="70">
        <v>9.359</v>
      </c>
      <c r="AI410" s="70">
        <v>1635.912</v>
      </c>
      <c r="AJ410" s="70">
        <v>81.741</v>
      </c>
      <c r="AK410" s="70">
        <v>892.229</v>
      </c>
      <c r="AL410" s="70">
        <v>107.945</v>
      </c>
      <c r="AM410" s="70">
        <v>1.43</v>
      </c>
      <c r="AN410" s="70">
        <v>0.151</v>
      </c>
      <c r="AO410" s="70">
        <v>2.116</v>
      </c>
      <c r="AP410" s="48"/>
      <c r="AQ410" s="48"/>
      <c r="AR410" s="53">
        <f>G410/'Table seawater composition'!C$7</f>
        <v>0.003036927215</v>
      </c>
      <c r="AS410" s="53">
        <f>H410/'Table seawater composition'!C$6</f>
        <v>0.001200115492</v>
      </c>
      <c r="AT410" s="53">
        <f>I410*1000/'Table seawater composition'!$C$4</f>
        <v>0.001158996212</v>
      </c>
      <c r="AU410" s="53">
        <f>J410/'Table seawater composition'!C$10</f>
        <v>13.26649549</v>
      </c>
      <c r="AV410" s="53">
        <f>K410*1000/'Table seawater composition'!$C$3</f>
        <v>0.139288022</v>
      </c>
      <c r="AW410" s="53">
        <f>L410/'Table seawater composition'!C$8</f>
        <v>0</v>
      </c>
      <c r="AX410" s="53">
        <f>M410/'Table seawater composition'!$C$5</f>
        <v>0.233729078</v>
      </c>
      <c r="AY410" s="53">
        <f>N410/('Table seawater composition'!C$9*1000)</f>
        <v>0.003189067983</v>
      </c>
      <c r="AZ410" s="48"/>
      <c r="BA410" s="48"/>
      <c r="BB410" s="48"/>
      <c r="BC410" s="48"/>
      <c r="BD410" s="48"/>
      <c r="BE410" s="48"/>
      <c r="BF410" s="48"/>
      <c r="BG410" s="48"/>
    </row>
    <row r="411" ht="15.75" customHeight="1">
      <c r="A411" s="65" t="s">
        <v>304</v>
      </c>
      <c r="B411" s="65" t="s">
        <v>260</v>
      </c>
      <c r="C411" s="66">
        <v>3.5</v>
      </c>
      <c r="D411" s="72" t="s">
        <v>291</v>
      </c>
      <c r="E411" s="66">
        <v>900.0</v>
      </c>
      <c r="F411" s="67" t="s">
        <v>65</v>
      </c>
      <c r="G411" s="68"/>
      <c r="H411" s="68"/>
      <c r="I411" s="68">
        <v>5.97250489</v>
      </c>
      <c r="J411" s="68">
        <v>7.01803853</v>
      </c>
      <c r="K411" s="68">
        <v>1.17497782</v>
      </c>
      <c r="L411" s="68"/>
      <c r="M411" s="68">
        <v>2.20706287</v>
      </c>
      <c r="N411" s="68"/>
      <c r="O411" s="69"/>
      <c r="P411" s="66"/>
      <c r="Q411" s="66"/>
      <c r="R411" s="66"/>
      <c r="S411" s="66"/>
      <c r="T411" s="66"/>
      <c r="U411" s="66"/>
      <c r="V411" s="66">
        <v>11.736</v>
      </c>
      <c r="W411" s="66">
        <v>31.861</v>
      </c>
      <c r="X411" s="66">
        <v>0.251</v>
      </c>
      <c r="Y411" s="66">
        <v>25.0</v>
      </c>
      <c r="Z411" s="66">
        <v>0.158</v>
      </c>
      <c r="AA411" s="66">
        <v>1855.594</v>
      </c>
      <c r="AB411" s="66">
        <v>91.705</v>
      </c>
      <c r="AC411" s="66">
        <v>7.827</v>
      </c>
      <c r="AD411" s="66">
        <v>0.045</v>
      </c>
      <c r="AE411" s="70">
        <v>1749.258</v>
      </c>
      <c r="AF411" s="70">
        <v>87.2</v>
      </c>
      <c r="AG411" s="70">
        <v>88.476</v>
      </c>
      <c r="AH411" s="70">
        <v>9.359</v>
      </c>
      <c r="AI411" s="70">
        <v>1635.912</v>
      </c>
      <c r="AJ411" s="70">
        <v>81.741</v>
      </c>
      <c r="AK411" s="70">
        <v>892.229</v>
      </c>
      <c r="AL411" s="70">
        <v>107.945</v>
      </c>
      <c r="AM411" s="70">
        <v>1.43</v>
      </c>
      <c r="AN411" s="70">
        <v>0.151</v>
      </c>
      <c r="AO411" s="70">
        <v>2.116</v>
      </c>
      <c r="AP411" s="48"/>
      <c r="AQ411" s="48"/>
      <c r="AR411" s="53">
        <f>G411/'Table seawater composition'!C$7</f>
        <v>0</v>
      </c>
      <c r="AS411" s="53">
        <f>H411/'Table seawater composition'!C$6</f>
        <v>0</v>
      </c>
      <c r="AT411" s="53">
        <f>I411*1000/'Table seawater composition'!$C$4</f>
        <v>0.001163901807</v>
      </c>
      <c r="AU411" s="53">
        <f>J411/'Table seawater composition'!C$10</f>
        <v>13.34726957</v>
      </c>
      <c r="AV411" s="53">
        <f>K411*1000/'Table seawater composition'!$C$3</f>
        <v>0.1355845192</v>
      </c>
      <c r="AW411" s="53">
        <f>L411/'Table seawater composition'!C$8</f>
        <v>0</v>
      </c>
      <c r="AX411" s="53">
        <f>M411/'Table seawater composition'!$C$5</f>
        <v>0.2079498686</v>
      </c>
      <c r="AY411" s="53">
        <f>N411/('Table seawater composition'!C$9*1000)</f>
        <v>0</v>
      </c>
      <c r="AZ411" s="48"/>
      <c r="BA411" s="48"/>
      <c r="BB411" s="48"/>
      <c r="BC411" s="48"/>
      <c r="BD411" s="48"/>
      <c r="BE411" s="48"/>
      <c r="BF411" s="48"/>
      <c r="BG411" s="48"/>
    </row>
    <row r="412" ht="15.75" customHeight="1">
      <c r="A412" s="65" t="s">
        <v>304</v>
      </c>
      <c r="B412" s="65" t="s">
        <v>261</v>
      </c>
      <c r="C412" s="66">
        <v>3.0</v>
      </c>
      <c r="D412" s="72" t="s">
        <v>291</v>
      </c>
      <c r="E412" s="66">
        <v>900.0</v>
      </c>
      <c r="F412" s="67" t="s">
        <v>96</v>
      </c>
      <c r="G412" s="68">
        <v>8.12064932</v>
      </c>
      <c r="H412" s="68">
        <v>24.9899193</v>
      </c>
      <c r="I412" s="68">
        <v>3.08925225</v>
      </c>
      <c r="J412" s="68">
        <v>8.68165495</v>
      </c>
      <c r="K412" s="68">
        <v>1.6511024</v>
      </c>
      <c r="L412" s="68">
        <v>5.91783498</v>
      </c>
      <c r="M412" s="68">
        <v>3.19603642</v>
      </c>
      <c r="N412" s="68">
        <v>43.6070307</v>
      </c>
      <c r="O412" s="69"/>
      <c r="P412" s="66"/>
      <c r="Q412" s="66"/>
      <c r="R412" s="66"/>
      <c r="S412" s="66"/>
      <c r="T412" s="66"/>
      <c r="U412" s="66"/>
      <c r="V412" s="66">
        <v>11.736</v>
      </c>
      <c r="W412" s="66">
        <v>31.861</v>
      </c>
      <c r="X412" s="66">
        <v>0.251</v>
      </c>
      <c r="Y412" s="66">
        <v>25.0</v>
      </c>
      <c r="Z412" s="66">
        <v>0.158</v>
      </c>
      <c r="AA412" s="66">
        <v>1855.594</v>
      </c>
      <c r="AB412" s="66">
        <v>91.705</v>
      </c>
      <c r="AC412" s="66">
        <v>7.827</v>
      </c>
      <c r="AD412" s="66">
        <v>0.045</v>
      </c>
      <c r="AE412" s="70">
        <v>1749.258</v>
      </c>
      <c r="AF412" s="70">
        <v>87.2</v>
      </c>
      <c r="AG412" s="70">
        <v>88.476</v>
      </c>
      <c r="AH412" s="70">
        <v>9.359</v>
      </c>
      <c r="AI412" s="70">
        <v>1635.912</v>
      </c>
      <c r="AJ412" s="70">
        <v>81.741</v>
      </c>
      <c r="AK412" s="70">
        <v>892.229</v>
      </c>
      <c r="AL412" s="70">
        <v>107.945</v>
      </c>
      <c r="AM412" s="70">
        <v>1.43</v>
      </c>
      <c r="AN412" s="70">
        <v>0.151</v>
      </c>
      <c r="AO412" s="70">
        <v>2.116</v>
      </c>
      <c r="AP412" s="48"/>
      <c r="AQ412" s="48"/>
      <c r="AR412" s="53">
        <f>G412/'Table seawater composition'!C$7</f>
        <v>0.003220041255</v>
      </c>
      <c r="AS412" s="53">
        <f>H412/'Table seawater composition'!C$6</f>
        <v>0.0006169386327</v>
      </c>
      <c r="AT412" s="53">
        <f>I412*1000/'Table seawater composition'!$C$4</f>
        <v>0.0006020231614</v>
      </c>
      <c r="AU412" s="53">
        <f>J412/'Table seawater composition'!C$10</f>
        <v>16.51122154</v>
      </c>
      <c r="AV412" s="53">
        <f>K412*1000/'Table seawater composition'!$C$3</f>
        <v>0.1905260859</v>
      </c>
      <c r="AW412" s="53">
        <f>L412/'Table seawater composition'!C$8</f>
        <v>98.02607298</v>
      </c>
      <c r="AX412" s="53">
        <f>M412/'Table seawater composition'!$C$5</f>
        <v>0.3011311379</v>
      </c>
      <c r="AY412" s="53">
        <f>N412/('Table seawater composition'!C$9*1000)</f>
        <v>0.03342120935</v>
      </c>
      <c r="AZ412" s="48"/>
      <c r="BA412" s="48"/>
      <c r="BB412" s="48"/>
      <c r="BC412" s="48"/>
      <c r="BD412" s="48"/>
      <c r="BE412" s="48"/>
      <c r="BF412" s="48"/>
      <c r="BG412" s="48"/>
    </row>
    <row r="413" ht="15.75" customHeight="1">
      <c r="A413" s="65" t="s">
        <v>304</v>
      </c>
      <c r="B413" s="65" t="s">
        <v>261</v>
      </c>
      <c r="C413" s="66">
        <v>3.0</v>
      </c>
      <c r="D413" s="72" t="s">
        <v>291</v>
      </c>
      <c r="E413" s="66">
        <v>900.0</v>
      </c>
      <c r="F413" s="67" t="s">
        <v>65</v>
      </c>
      <c r="G413" s="68"/>
      <c r="H413" s="68"/>
      <c r="I413" s="68">
        <v>3.05565946</v>
      </c>
      <c r="J413" s="68">
        <v>10.2402274</v>
      </c>
      <c r="K413" s="68">
        <v>1.61419145</v>
      </c>
      <c r="L413" s="68"/>
      <c r="M413" s="68">
        <v>3.07097471</v>
      </c>
      <c r="N413" s="68"/>
      <c r="O413" s="69"/>
      <c r="P413" s="66"/>
      <c r="Q413" s="66"/>
      <c r="R413" s="66"/>
      <c r="S413" s="66"/>
      <c r="T413" s="66"/>
      <c r="U413" s="66"/>
      <c r="V413" s="66">
        <v>11.736</v>
      </c>
      <c r="W413" s="66">
        <v>31.861</v>
      </c>
      <c r="X413" s="66">
        <v>0.251</v>
      </c>
      <c r="Y413" s="66">
        <v>25.0</v>
      </c>
      <c r="Z413" s="66">
        <v>0.158</v>
      </c>
      <c r="AA413" s="66">
        <v>1855.594</v>
      </c>
      <c r="AB413" s="66">
        <v>91.705</v>
      </c>
      <c r="AC413" s="66">
        <v>7.827</v>
      </c>
      <c r="AD413" s="66">
        <v>0.045</v>
      </c>
      <c r="AE413" s="70">
        <v>1749.258</v>
      </c>
      <c r="AF413" s="70">
        <v>87.2</v>
      </c>
      <c r="AG413" s="70">
        <v>88.476</v>
      </c>
      <c r="AH413" s="70">
        <v>9.359</v>
      </c>
      <c r="AI413" s="70">
        <v>1635.912</v>
      </c>
      <c r="AJ413" s="70">
        <v>81.741</v>
      </c>
      <c r="AK413" s="70">
        <v>892.229</v>
      </c>
      <c r="AL413" s="70">
        <v>107.945</v>
      </c>
      <c r="AM413" s="70">
        <v>1.43</v>
      </c>
      <c r="AN413" s="70">
        <v>0.151</v>
      </c>
      <c r="AO413" s="70">
        <v>2.116</v>
      </c>
      <c r="AP413" s="48"/>
      <c r="AQ413" s="48"/>
      <c r="AR413" s="53">
        <f>G413/'Table seawater composition'!C$7</f>
        <v>0</v>
      </c>
      <c r="AS413" s="53">
        <f>H413/'Table seawater composition'!C$6</f>
        <v>0</v>
      </c>
      <c r="AT413" s="53">
        <f>I413*1000/'Table seawater composition'!$C$4</f>
        <v>0.0005954767107</v>
      </c>
      <c r="AU413" s="53">
        <f>J413/'Table seawater composition'!C$10</f>
        <v>19.47539544</v>
      </c>
      <c r="AV413" s="53">
        <f>K413*1000/'Table seawater composition'!$C$3</f>
        <v>0.1862668111</v>
      </c>
      <c r="AW413" s="53">
        <f>L413/'Table seawater composition'!C$8</f>
        <v>0</v>
      </c>
      <c r="AX413" s="53">
        <f>M413/'Table seawater composition'!$C$5</f>
        <v>0.2893478007</v>
      </c>
      <c r="AY413" s="53">
        <f>N413/('Table seawater composition'!C$9*1000)</f>
        <v>0</v>
      </c>
      <c r="AZ413" s="48"/>
      <c r="BA413" s="48"/>
      <c r="BB413" s="48"/>
      <c r="BC413" s="48"/>
      <c r="BD413" s="48"/>
      <c r="BE413" s="48"/>
      <c r="BF413" s="48"/>
      <c r="BG413" s="48"/>
    </row>
    <row r="414" ht="15.75" customHeight="1">
      <c r="A414" s="71" t="s">
        <v>304</v>
      </c>
      <c r="B414" s="71" t="s">
        <v>262</v>
      </c>
      <c r="C414" s="72">
        <v>5.7</v>
      </c>
      <c r="D414" s="72" t="s">
        <v>291</v>
      </c>
      <c r="E414" s="72">
        <v>2850.0</v>
      </c>
      <c r="F414" s="73" t="s">
        <v>96</v>
      </c>
      <c r="G414" s="74">
        <v>12.3324616</v>
      </c>
      <c r="H414" s="74">
        <v>59.6545337</v>
      </c>
      <c r="I414" s="74">
        <v>13.8187861</v>
      </c>
      <c r="J414" s="74">
        <v>5.42829877</v>
      </c>
      <c r="K414" s="74">
        <v>1.29307808</v>
      </c>
      <c r="L414" s="74">
        <v>5.48982802</v>
      </c>
      <c r="M414" s="74">
        <v>3.0419941</v>
      </c>
      <c r="N414" s="74">
        <v>7.31811002</v>
      </c>
      <c r="O414" s="75"/>
      <c r="P414" s="72"/>
      <c r="Q414" s="72"/>
      <c r="R414" s="72"/>
      <c r="S414" s="72"/>
      <c r="T414" s="72"/>
      <c r="U414" s="72"/>
      <c r="V414" s="72">
        <v>53.733</v>
      </c>
      <c r="W414" s="72">
        <v>31.886</v>
      </c>
      <c r="X414" s="72">
        <v>0.24</v>
      </c>
      <c r="Y414" s="72">
        <v>24.98</v>
      </c>
      <c r="Z414" s="72">
        <v>0.084</v>
      </c>
      <c r="AA414" s="72">
        <v>2063.148</v>
      </c>
      <c r="AB414" s="72">
        <v>42.647</v>
      </c>
      <c r="AC414" s="72">
        <v>7.448</v>
      </c>
      <c r="AD414" s="72">
        <v>0.037</v>
      </c>
      <c r="AE414" s="76">
        <v>2071.292</v>
      </c>
      <c r="AF414" s="76">
        <v>50.88</v>
      </c>
      <c r="AG414" s="76">
        <v>44.1</v>
      </c>
      <c r="AH414" s="76">
        <v>3.119</v>
      </c>
      <c r="AI414" s="76">
        <v>1956.03</v>
      </c>
      <c r="AJ414" s="76">
        <v>46.718</v>
      </c>
      <c r="AK414" s="76">
        <v>2551.334</v>
      </c>
      <c r="AL414" s="76">
        <v>255.551</v>
      </c>
      <c r="AM414" s="76">
        <v>0.712</v>
      </c>
      <c r="AN414" s="76">
        <v>0.05</v>
      </c>
      <c r="AO414" s="76">
        <v>1.054</v>
      </c>
      <c r="AP414" s="48"/>
      <c r="AQ414" s="48"/>
      <c r="AR414" s="53">
        <f>G414/'Table seawater composition'!C$7</f>
        <v>0.004890130526</v>
      </c>
      <c r="AS414" s="53">
        <f>H414/'Table seawater composition'!C$6</f>
        <v>0.001472721301</v>
      </c>
      <c r="AT414" s="53">
        <f>I414*1000/'Table seawater composition'!$C$4</f>
        <v>0.002692958885</v>
      </c>
      <c r="AU414" s="53">
        <f>J414/'Table seawater composition'!C$10</f>
        <v>10.32382007</v>
      </c>
      <c r="AV414" s="53">
        <f>K414*1000/'Table seawater composition'!$C$3</f>
        <v>0.1492124931</v>
      </c>
      <c r="AW414" s="53">
        <f>L414/'Table seawater composition'!C$8</f>
        <v>90.93634478</v>
      </c>
      <c r="AX414" s="53">
        <f>M414/'Table seawater composition'!$C$5</f>
        <v>0.2866172423</v>
      </c>
      <c r="AY414" s="53">
        <f>N414/('Table seawater composition'!C$9*1000)</f>
        <v>0.00560873059</v>
      </c>
      <c r="AZ414" s="48"/>
      <c r="BA414" s="48"/>
      <c r="BB414" s="48"/>
      <c r="BC414" s="48"/>
      <c r="BD414" s="48"/>
      <c r="BE414" s="48"/>
      <c r="BF414" s="48"/>
      <c r="BG414" s="48"/>
    </row>
    <row r="415" ht="15.75" customHeight="1">
      <c r="A415" s="71" t="s">
        <v>304</v>
      </c>
      <c r="B415" s="71" t="s">
        <v>262</v>
      </c>
      <c r="C415" s="72">
        <v>5.7</v>
      </c>
      <c r="D415" s="72" t="s">
        <v>291</v>
      </c>
      <c r="E415" s="72">
        <v>2850.0</v>
      </c>
      <c r="F415" s="73" t="s">
        <v>65</v>
      </c>
      <c r="G415" s="74"/>
      <c r="H415" s="56"/>
      <c r="I415" s="74">
        <v>14.1064294</v>
      </c>
      <c r="J415" s="74">
        <v>6.76679275</v>
      </c>
      <c r="K415" s="74">
        <v>1.24528484</v>
      </c>
      <c r="L415" s="74"/>
      <c r="M415" s="74">
        <v>2.77615164</v>
      </c>
      <c r="N415" s="74"/>
      <c r="O415" s="75"/>
      <c r="P415" s="72"/>
      <c r="Q415" s="72"/>
      <c r="R415" s="72"/>
      <c r="S415" s="72"/>
      <c r="T415" s="72"/>
      <c r="U415" s="72"/>
      <c r="V415" s="72">
        <v>53.733</v>
      </c>
      <c r="W415" s="72">
        <v>31.886</v>
      </c>
      <c r="X415" s="72">
        <v>0.24</v>
      </c>
      <c r="Y415" s="72">
        <v>24.98</v>
      </c>
      <c r="Z415" s="72">
        <v>0.084</v>
      </c>
      <c r="AA415" s="72">
        <v>2063.148</v>
      </c>
      <c r="AB415" s="72">
        <v>42.647</v>
      </c>
      <c r="AC415" s="72">
        <v>7.448</v>
      </c>
      <c r="AD415" s="72">
        <v>0.037</v>
      </c>
      <c r="AE415" s="76">
        <v>2071.292</v>
      </c>
      <c r="AF415" s="76">
        <v>50.88</v>
      </c>
      <c r="AG415" s="76">
        <v>44.1</v>
      </c>
      <c r="AH415" s="76">
        <v>3.119</v>
      </c>
      <c r="AI415" s="76">
        <v>1956.03</v>
      </c>
      <c r="AJ415" s="76">
        <v>46.718</v>
      </c>
      <c r="AK415" s="76">
        <v>2551.334</v>
      </c>
      <c r="AL415" s="76">
        <v>255.551</v>
      </c>
      <c r="AM415" s="76">
        <v>0.712</v>
      </c>
      <c r="AN415" s="76">
        <v>0.05</v>
      </c>
      <c r="AO415" s="76">
        <v>1.054</v>
      </c>
      <c r="AP415" s="48"/>
      <c r="AQ415" s="48"/>
      <c r="AR415" s="53">
        <f>G415/'Table seawater composition'!C$7</f>
        <v>0</v>
      </c>
      <c r="AS415" s="53">
        <f>H415/'Table seawater composition'!C$6</f>
        <v>0</v>
      </c>
      <c r="AT415" s="53">
        <f>I415*1000/'Table seawater composition'!$C$4</f>
        <v>0.002749013851</v>
      </c>
      <c r="AU415" s="53">
        <f>J415/'Table seawater composition'!C$10</f>
        <v>12.86943732</v>
      </c>
      <c r="AV415" s="53">
        <f>K415*1000/'Table seawater composition'!$C$3</f>
        <v>0.1436974754</v>
      </c>
      <c r="AW415" s="53">
        <f>L415/'Table seawater composition'!C$8</f>
        <v>0</v>
      </c>
      <c r="AX415" s="53">
        <f>M415/'Table seawater composition'!$C$5</f>
        <v>0.2615695169</v>
      </c>
      <c r="AY415" s="53">
        <f>N415/('Table seawater composition'!C$9*1000)</f>
        <v>0</v>
      </c>
      <c r="AZ415" s="48"/>
      <c r="BA415" s="48"/>
      <c r="BB415" s="48"/>
      <c r="BC415" s="48"/>
      <c r="BD415" s="48"/>
      <c r="BE415" s="48"/>
      <c r="BF415" s="48"/>
      <c r="BG415" s="48"/>
    </row>
    <row r="416" ht="15.75" customHeight="1">
      <c r="A416" s="71" t="s">
        <v>304</v>
      </c>
      <c r="B416" s="71" t="s">
        <v>263</v>
      </c>
      <c r="C416" s="72">
        <v>7.8</v>
      </c>
      <c r="D416" s="72" t="s">
        <v>291</v>
      </c>
      <c r="E416" s="72">
        <v>2850.0</v>
      </c>
      <c r="F416" s="73" t="s">
        <v>96</v>
      </c>
      <c r="G416" s="74">
        <v>6.69163981</v>
      </c>
      <c r="H416" s="74">
        <v>35.1784934</v>
      </c>
      <c r="I416" s="74">
        <v>8.08968562</v>
      </c>
      <c r="J416" s="74">
        <v>4.13025058</v>
      </c>
      <c r="K416" s="74">
        <v>1.28678478</v>
      </c>
      <c r="L416" s="74">
        <v>0.00578847</v>
      </c>
      <c r="M416" s="74">
        <v>3.19395249</v>
      </c>
      <c r="N416" s="74">
        <v>6.71578981</v>
      </c>
      <c r="O416" s="75"/>
      <c r="P416" s="72"/>
      <c r="Q416" s="72"/>
      <c r="R416" s="72"/>
      <c r="S416" s="72"/>
      <c r="T416" s="72"/>
      <c r="U416" s="72"/>
      <c r="V416" s="72">
        <v>53.733</v>
      </c>
      <c r="W416" s="72">
        <v>31.886</v>
      </c>
      <c r="X416" s="72">
        <v>0.24</v>
      </c>
      <c r="Y416" s="72">
        <v>24.98</v>
      </c>
      <c r="Z416" s="72">
        <v>0.084</v>
      </c>
      <c r="AA416" s="72">
        <v>2063.148</v>
      </c>
      <c r="AB416" s="72">
        <v>42.647</v>
      </c>
      <c r="AC416" s="72">
        <v>7.448</v>
      </c>
      <c r="AD416" s="72">
        <v>0.037</v>
      </c>
      <c r="AE416" s="76">
        <v>2071.292</v>
      </c>
      <c r="AF416" s="76">
        <v>50.88</v>
      </c>
      <c r="AG416" s="76">
        <v>44.1</v>
      </c>
      <c r="AH416" s="76">
        <v>3.119</v>
      </c>
      <c r="AI416" s="76">
        <v>1956.03</v>
      </c>
      <c r="AJ416" s="76">
        <v>46.718</v>
      </c>
      <c r="AK416" s="76">
        <v>2551.334</v>
      </c>
      <c r="AL416" s="76">
        <v>255.551</v>
      </c>
      <c r="AM416" s="76">
        <v>0.712</v>
      </c>
      <c r="AN416" s="76">
        <v>0.05</v>
      </c>
      <c r="AO416" s="76">
        <v>1.054</v>
      </c>
      <c r="AP416" s="48"/>
      <c r="AQ416" s="48"/>
      <c r="AR416" s="53">
        <f>G416/'Table seawater composition'!C$7</f>
        <v>0.002653403122</v>
      </c>
      <c r="AS416" s="53">
        <f>H416/'Table seawater composition'!C$6</f>
        <v>0.0008684690558</v>
      </c>
      <c r="AT416" s="53">
        <f>I416*1000/'Table seawater composition'!$C$4</f>
        <v>0.001576490917</v>
      </c>
      <c r="AU416" s="53">
        <f>J416/'Table seawater composition'!C$10</f>
        <v>7.855124714</v>
      </c>
      <c r="AV416" s="53">
        <f>K416*1000/'Table seawater composition'!$C$3</f>
        <v>0.1484862887</v>
      </c>
      <c r="AW416" s="53">
        <f>L416/'Table seawater composition'!C$8</f>
        <v>0.09588320468</v>
      </c>
      <c r="AX416" s="53">
        <f>M416/'Table seawater composition'!$C$5</f>
        <v>0.3009347897</v>
      </c>
      <c r="AY416" s="53">
        <f>N416/('Table seawater composition'!C$9*1000)</f>
        <v>0.005147101593</v>
      </c>
      <c r="AZ416" s="48"/>
      <c r="BA416" s="48"/>
      <c r="BB416" s="48"/>
      <c r="BC416" s="48"/>
      <c r="BD416" s="48"/>
      <c r="BE416" s="48"/>
      <c r="BF416" s="48"/>
      <c r="BG416" s="48"/>
    </row>
    <row r="417" ht="15.75" customHeight="1">
      <c r="A417" s="71" t="s">
        <v>304</v>
      </c>
      <c r="B417" s="71" t="s">
        <v>263</v>
      </c>
      <c r="C417" s="72">
        <v>7.8</v>
      </c>
      <c r="D417" s="72" t="s">
        <v>291</v>
      </c>
      <c r="E417" s="72">
        <v>2850.0</v>
      </c>
      <c r="F417" s="73" t="s">
        <v>65</v>
      </c>
      <c r="G417" s="74"/>
      <c r="H417" s="56"/>
      <c r="I417" s="74">
        <v>8.09049729</v>
      </c>
      <c r="J417" s="74">
        <v>15.041898</v>
      </c>
      <c r="K417" s="74">
        <v>1.24557721</v>
      </c>
      <c r="L417" s="74"/>
      <c r="M417" s="74">
        <v>2.77216252</v>
      </c>
      <c r="N417" s="74"/>
      <c r="O417" s="75"/>
      <c r="P417" s="72"/>
      <c r="Q417" s="72"/>
      <c r="R417" s="72"/>
      <c r="S417" s="72"/>
      <c r="T417" s="72"/>
      <c r="U417" s="72"/>
      <c r="V417" s="72">
        <v>53.733</v>
      </c>
      <c r="W417" s="72">
        <v>31.886</v>
      </c>
      <c r="X417" s="72">
        <v>0.24</v>
      </c>
      <c r="Y417" s="72">
        <v>24.98</v>
      </c>
      <c r="Z417" s="72">
        <v>0.084</v>
      </c>
      <c r="AA417" s="72">
        <v>2063.148</v>
      </c>
      <c r="AB417" s="72">
        <v>42.647</v>
      </c>
      <c r="AC417" s="72">
        <v>7.448</v>
      </c>
      <c r="AD417" s="72">
        <v>0.037</v>
      </c>
      <c r="AE417" s="76">
        <v>2071.292</v>
      </c>
      <c r="AF417" s="76">
        <v>50.88</v>
      </c>
      <c r="AG417" s="76">
        <v>44.1</v>
      </c>
      <c r="AH417" s="76">
        <v>3.119</v>
      </c>
      <c r="AI417" s="76">
        <v>1956.03</v>
      </c>
      <c r="AJ417" s="76">
        <v>46.718</v>
      </c>
      <c r="AK417" s="76">
        <v>2551.334</v>
      </c>
      <c r="AL417" s="76">
        <v>255.551</v>
      </c>
      <c r="AM417" s="76">
        <v>0.712</v>
      </c>
      <c r="AN417" s="76">
        <v>0.05</v>
      </c>
      <c r="AO417" s="76">
        <v>1.054</v>
      </c>
      <c r="AP417" s="48"/>
      <c r="AQ417" s="48"/>
      <c r="AR417" s="53">
        <f>G417/'Table seawater composition'!C$7</f>
        <v>0</v>
      </c>
      <c r="AS417" s="53">
        <f>H417/'Table seawater composition'!C$6</f>
        <v>0</v>
      </c>
      <c r="AT417" s="53">
        <f>I417*1000/'Table seawater composition'!$C$4</f>
        <v>0.001576649092</v>
      </c>
      <c r="AU417" s="53">
        <f>J417/'Table seawater composition'!C$10</f>
        <v>28.60746157</v>
      </c>
      <c r="AV417" s="53">
        <f>K417*1000/'Table seawater composition'!$C$3</f>
        <v>0.1437312129</v>
      </c>
      <c r="AW417" s="53">
        <f>L417/'Table seawater composition'!C$8</f>
        <v>0</v>
      </c>
      <c r="AX417" s="53">
        <f>M417/'Table seawater composition'!$C$5</f>
        <v>0.2611936613</v>
      </c>
      <c r="AY417" s="53">
        <f>N417/('Table seawater composition'!C$9*1000)</f>
        <v>0</v>
      </c>
      <c r="AZ417" s="48"/>
      <c r="BA417" s="48"/>
      <c r="BB417" s="48"/>
      <c r="BC417" s="48"/>
      <c r="BD417" s="48"/>
      <c r="BE417" s="48"/>
      <c r="BF417" s="48"/>
      <c r="BG417" s="48"/>
    </row>
    <row r="418" ht="15.75" customHeight="1">
      <c r="A418" s="71"/>
      <c r="B418" s="71"/>
      <c r="C418" s="71"/>
      <c r="D418" s="71"/>
      <c r="E418" s="71"/>
      <c r="F418" s="73"/>
      <c r="G418" s="74"/>
      <c r="H418" s="56"/>
      <c r="I418" s="74"/>
      <c r="J418" s="74"/>
      <c r="K418" s="74"/>
      <c r="L418" s="74"/>
      <c r="M418" s="74"/>
      <c r="N418" s="74"/>
      <c r="O418" s="75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80"/>
      <c r="AP418" s="48"/>
      <c r="AQ418" s="48"/>
      <c r="AR418" s="48"/>
      <c r="AS418" s="48"/>
      <c r="AT418" s="48"/>
      <c r="AU418" s="53"/>
      <c r="AV418" s="48"/>
      <c r="AW418" s="48"/>
      <c r="AX418" s="53"/>
      <c r="AY418" s="48"/>
      <c r="AZ418" s="48"/>
      <c r="BA418" s="48"/>
      <c r="BB418" s="48"/>
      <c r="BC418" s="48"/>
      <c r="BD418" s="48"/>
      <c r="BE418" s="48"/>
      <c r="BF418" s="48"/>
      <c r="BG418" s="48"/>
    </row>
    <row r="419" ht="15.75" customHeight="1">
      <c r="A419" s="53" t="s">
        <v>305</v>
      </c>
      <c r="B419" s="53" t="s">
        <v>239</v>
      </c>
      <c r="C419" s="54">
        <v>0.5</v>
      </c>
      <c r="D419" s="72" t="s">
        <v>291</v>
      </c>
      <c r="E419" s="54">
        <v>400.0</v>
      </c>
      <c r="F419" s="55" t="s">
        <v>96</v>
      </c>
      <c r="G419" s="56">
        <v>7.22500259</v>
      </c>
      <c r="H419" s="56">
        <v>43.4751965</v>
      </c>
      <c r="I419" s="56">
        <v>0.58093933</v>
      </c>
      <c r="J419" s="56">
        <v>2.86346301</v>
      </c>
      <c r="K419" s="56">
        <v>1.7105403</v>
      </c>
      <c r="L419" s="56">
        <v>0.0138475</v>
      </c>
      <c r="M419" s="56">
        <v>8.35989068</v>
      </c>
      <c r="N419" s="56">
        <v>214.494146</v>
      </c>
      <c r="O419" s="57"/>
      <c r="P419" s="94"/>
      <c r="Q419" s="94"/>
      <c r="R419" s="94"/>
      <c r="S419" s="94"/>
      <c r="T419" s="94"/>
      <c r="U419" s="94"/>
      <c r="V419" s="94">
        <v>5.656</v>
      </c>
      <c r="W419" s="94">
        <v>32.06</v>
      </c>
      <c r="X419" s="94">
        <v>0.288</v>
      </c>
      <c r="Y419" s="94">
        <v>25.08</v>
      </c>
      <c r="Z419" s="94">
        <v>0.148</v>
      </c>
      <c r="AA419" s="94">
        <v>1832.979</v>
      </c>
      <c r="AB419" s="94">
        <v>125.303</v>
      </c>
      <c r="AC419" s="94">
        <v>8.149</v>
      </c>
      <c r="AD419" s="94">
        <v>0.04</v>
      </c>
      <c r="AE419" s="95">
        <v>1598.307</v>
      </c>
      <c r="AF419" s="95">
        <v>112.115</v>
      </c>
      <c r="AG419" s="58">
        <v>163.088</v>
      </c>
      <c r="AH419" s="58">
        <v>18.643</v>
      </c>
      <c r="AI419" s="58">
        <v>1424.946</v>
      </c>
      <c r="AJ419" s="58">
        <v>100.465</v>
      </c>
      <c r="AK419" s="95">
        <v>369.607</v>
      </c>
      <c r="AL419" s="95">
        <v>45.886</v>
      </c>
      <c r="AM419" s="95">
        <v>2.634</v>
      </c>
      <c r="AN419" s="95">
        <v>0.299</v>
      </c>
      <c r="AO419" s="95">
        <v>3.898</v>
      </c>
      <c r="AP419" s="48"/>
      <c r="AQ419" s="48"/>
      <c r="AR419" s="53">
        <f>G419/'Table seawater composition'!C$7</f>
        <v>0.002864894849</v>
      </c>
      <c r="AS419" s="53">
        <f>H419/'Table seawater composition'!C$6</f>
        <v>0.001073293914</v>
      </c>
      <c r="AT419" s="53">
        <f>I419*1000/'Table seawater composition'!$C$4</f>
        <v>0.0001132115165</v>
      </c>
      <c r="AU419" s="53">
        <f>J419/'Table seawater composition'!C$10</f>
        <v>5.445882428</v>
      </c>
      <c r="AV419" s="53">
        <f>K419*1000/'Table seawater composition'!$C$3</f>
        <v>0.1973848189</v>
      </c>
      <c r="AW419" s="53">
        <f>L419/'Table seawater composition'!C$8</f>
        <v>0.2293771371</v>
      </c>
      <c r="AX419" s="53">
        <f>M419/'Table seawater composition'!$C$5</f>
        <v>0.7876704338</v>
      </c>
      <c r="AY419" s="53">
        <f>N419/('Table seawater composition'!C$9*1000)</f>
        <v>0.1643921552</v>
      </c>
      <c r="AZ419" s="48"/>
      <c r="BA419" s="48"/>
      <c r="BB419" s="48"/>
      <c r="BC419" s="48"/>
      <c r="BD419" s="48"/>
      <c r="BE419" s="48"/>
      <c r="BF419" s="48"/>
      <c r="BG419" s="48"/>
    </row>
    <row r="420" ht="15.75" customHeight="1">
      <c r="A420" s="53" t="s">
        <v>305</v>
      </c>
      <c r="B420" s="53" t="s">
        <v>240</v>
      </c>
      <c r="C420" s="54">
        <v>2.0</v>
      </c>
      <c r="D420" s="72" t="s">
        <v>291</v>
      </c>
      <c r="E420" s="54">
        <v>400.0</v>
      </c>
      <c r="F420" s="55" t="s">
        <v>96</v>
      </c>
      <c r="G420" s="56">
        <v>8.19094825</v>
      </c>
      <c r="H420" s="56">
        <v>63.4381425</v>
      </c>
      <c r="I420" s="56">
        <v>0.84005284</v>
      </c>
      <c r="J420" s="56">
        <v>7.06104283</v>
      </c>
      <c r="K420" s="56">
        <v>2.11963276</v>
      </c>
      <c r="L420" s="56">
        <v>0.03778187</v>
      </c>
      <c r="M420" s="56">
        <v>10.7152564</v>
      </c>
      <c r="N420" s="56">
        <v>530.185107</v>
      </c>
      <c r="O420" s="57"/>
      <c r="P420" s="77">
        <v>18.43</v>
      </c>
      <c r="Q420" s="77">
        <v>0.11</v>
      </c>
      <c r="R420" s="77">
        <v>8.1</v>
      </c>
      <c r="S420" s="77">
        <v>0.15</v>
      </c>
      <c r="T420" s="77">
        <v>-0.05</v>
      </c>
      <c r="U420" s="77">
        <v>0.17</v>
      </c>
      <c r="V420" s="54">
        <v>5.656</v>
      </c>
      <c r="W420" s="54">
        <v>32.06</v>
      </c>
      <c r="X420" s="54">
        <v>0.288</v>
      </c>
      <c r="Y420" s="54">
        <v>25.08</v>
      </c>
      <c r="Z420" s="54">
        <v>0.148</v>
      </c>
      <c r="AA420" s="54">
        <v>1832.979</v>
      </c>
      <c r="AB420" s="54">
        <v>125.303</v>
      </c>
      <c r="AC420" s="54">
        <v>8.149</v>
      </c>
      <c r="AD420" s="54">
        <v>0.04</v>
      </c>
      <c r="AE420" s="58">
        <v>1598.307</v>
      </c>
      <c r="AF420" s="58">
        <v>112.115</v>
      </c>
      <c r="AG420" s="58">
        <v>163.088</v>
      </c>
      <c r="AH420" s="58">
        <v>18.643</v>
      </c>
      <c r="AI420" s="58">
        <v>1424.946</v>
      </c>
      <c r="AJ420" s="58">
        <v>100.465</v>
      </c>
      <c r="AK420" s="58">
        <v>369.607</v>
      </c>
      <c r="AL420" s="58">
        <v>45.886</v>
      </c>
      <c r="AM420" s="58">
        <v>2.634</v>
      </c>
      <c r="AN420" s="58">
        <v>0.299</v>
      </c>
      <c r="AO420" s="58">
        <v>3.898</v>
      </c>
      <c r="AP420" s="48"/>
      <c r="AQ420" s="48"/>
      <c r="AR420" s="53">
        <f>G420/'Table seawater composition'!C$7</f>
        <v>0.003247916545</v>
      </c>
      <c r="AS420" s="53">
        <f>H420/'Table seawater composition'!C$6</f>
        <v>0.001566129143</v>
      </c>
      <c r="AT420" s="53">
        <f>I420*1000/'Table seawater composition'!$C$4</f>
        <v>0.000163706692</v>
      </c>
      <c r="AU420" s="53">
        <f>J420/'Table seawater composition'!C$10</f>
        <v>13.42905738</v>
      </c>
      <c r="AV420" s="53">
        <f>K420*1000/'Table seawater composition'!$C$3</f>
        <v>0.2445913308</v>
      </c>
      <c r="AW420" s="53">
        <f>L420/'Table seawater composition'!C$8</f>
        <v>0.625838395</v>
      </c>
      <c r="AX420" s="53">
        <f>M420/'Table seawater composition'!$C$5</f>
        <v>1.009593424</v>
      </c>
      <c r="AY420" s="53">
        <f>N420/('Table seawater composition'!C$9*1000)</f>
        <v>0.4063433619</v>
      </c>
      <c r="AZ420" s="48"/>
      <c r="BA420" s="48"/>
      <c r="BB420" s="48"/>
      <c r="BC420" s="48"/>
      <c r="BD420" s="48"/>
      <c r="BE420" s="48"/>
      <c r="BF420" s="48"/>
      <c r="BG420" s="48"/>
    </row>
    <row r="421" ht="15.75" customHeight="1">
      <c r="A421" s="53" t="s">
        <v>305</v>
      </c>
      <c r="B421" s="53" t="s">
        <v>239</v>
      </c>
      <c r="C421" s="54">
        <v>0.5</v>
      </c>
      <c r="D421" s="72" t="s">
        <v>291</v>
      </c>
      <c r="E421" s="54">
        <v>400.0</v>
      </c>
      <c r="F421" s="55" t="s">
        <v>65</v>
      </c>
      <c r="G421" s="56"/>
      <c r="H421" s="56"/>
      <c r="I421" s="56">
        <v>0.58116956</v>
      </c>
      <c r="J421" s="56">
        <v>0.01067748</v>
      </c>
      <c r="K421" s="56">
        <v>1.65303454</v>
      </c>
      <c r="L421" s="56"/>
      <c r="M421" s="56">
        <v>8.07471426</v>
      </c>
      <c r="N421" s="56"/>
      <c r="O421" s="57"/>
      <c r="P421" s="54"/>
      <c r="Q421" s="54"/>
      <c r="R421" s="54"/>
      <c r="S421" s="54"/>
      <c r="T421" s="54"/>
      <c r="U421" s="54"/>
      <c r="V421" s="54">
        <v>5.656</v>
      </c>
      <c r="W421" s="54">
        <v>32.06</v>
      </c>
      <c r="X421" s="54">
        <v>0.288</v>
      </c>
      <c r="Y421" s="54">
        <v>25.08</v>
      </c>
      <c r="Z421" s="54">
        <v>0.148</v>
      </c>
      <c r="AA421" s="54">
        <v>1832.979</v>
      </c>
      <c r="AB421" s="54">
        <v>125.303</v>
      </c>
      <c r="AC421" s="54">
        <v>8.149</v>
      </c>
      <c r="AD421" s="54">
        <v>0.04</v>
      </c>
      <c r="AE421" s="58">
        <v>1598.307</v>
      </c>
      <c r="AF421" s="58">
        <v>112.115</v>
      </c>
      <c r="AG421" s="58">
        <v>163.088</v>
      </c>
      <c r="AH421" s="58">
        <v>18.643</v>
      </c>
      <c r="AI421" s="58">
        <v>1424.946</v>
      </c>
      <c r="AJ421" s="58">
        <v>100.465</v>
      </c>
      <c r="AK421" s="58">
        <v>369.607</v>
      </c>
      <c r="AL421" s="58">
        <v>45.886</v>
      </c>
      <c r="AM421" s="58">
        <v>2.634</v>
      </c>
      <c r="AN421" s="58">
        <v>0.299</v>
      </c>
      <c r="AO421" s="58">
        <v>3.898</v>
      </c>
      <c r="AP421" s="48"/>
      <c r="AQ421" s="48"/>
      <c r="AR421" s="53">
        <f>G421/'Table seawater composition'!C$7</f>
        <v>0</v>
      </c>
      <c r="AS421" s="53">
        <f>H421/'Table seawater composition'!C$6</f>
        <v>0</v>
      </c>
      <c r="AT421" s="53">
        <f>I421*1000/'Table seawater composition'!$C$4</f>
        <v>0.0001132563829</v>
      </c>
      <c r="AU421" s="53">
        <f>J421/'Table seawater composition'!C$10</f>
        <v>0.02030698511</v>
      </c>
      <c r="AV421" s="53">
        <f>K421*1000/'Table seawater composition'!$C$3</f>
        <v>0.1907490419</v>
      </c>
      <c r="AW421" s="53">
        <f>L421/'Table seawater composition'!C$8</f>
        <v>0</v>
      </c>
      <c r="AX421" s="53">
        <f>M421/'Table seawater composition'!$C$5</f>
        <v>0.7608010592</v>
      </c>
      <c r="AY421" s="53">
        <f>N421/('Table seawater composition'!C$9*1000)</f>
        <v>0</v>
      </c>
      <c r="AZ421" s="48"/>
      <c r="BA421" s="48"/>
      <c r="BB421" s="48"/>
      <c r="BC421" s="48"/>
      <c r="BD421" s="48"/>
      <c r="BE421" s="48"/>
      <c r="BF421" s="48"/>
      <c r="BG421" s="48"/>
    </row>
    <row r="422" ht="15.75" customHeight="1">
      <c r="A422" s="53" t="s">
        <v>305</v>
      </c>
      <c r="B422" s="53" t="s">
        <v>240</v>
      </c>
      <c r="C422" s="54">
        <v>2.0</v>
      </c>
      <c r="D422" s="72" t="s">
        <v>291</v>
      </c>
      <c r="E422" s="54">
        <v>400.0</v>
      </c>
      <c r="F422" s="55" t="s">
        <v>65</v>
      </c>
      <c r="G422" s="56"/>
      <c r="H422" s="56"/>
      <c r="I422" s="56">
        <v>1.0193479</v>
      </c>
      <c r="J422" s="56">
        <v>0.1009202</v>
      </c>
      <c r="K422" s="56">
        <v>2.12465914</v>
      </c>
      <c r="L422" s="56"/>
      <c r="M422" s="56">
        <v>10.6131299</v>
      </c>
      <c r="N422" s="56"/>
      <c r="O422" s="57"/>
      <c r="P422" s="77">
        <v>18.43</v>
      </c>
      <c r="Q422" s="77">
        <v>0.11</v>
      </c>
      <c r="R422" s="77">
        <v>8.1</v>
      </c>
      <c r="S422" s="77">
        <v>0.15</v>
      </c>
      <c r="T422" s="77">
        <v>-0.05</v>
      </c>
      <c r="U422" s="77">
        <v>0.17</v>
      </c>
      <c r="V422" s="54">
        <v>5.656</v>
      </c>
      <c r="W422" s="54">
        <v>32.06</v>
      </c>
      <c r="X422" s="54">
        <v>0.288</v>
      </c>
      <c r="Y422" s="54">
        <v>25.08</v>
      </c>
      <c r="Z422" s="54">
        <v>0.148</v>
      </c>
      <c r="AA422" s="54">
        <v>1832.979</v>
      </c>
      <c r="AB422" s="54">
        <v>125.303</v>
      </c>
      <c r="AC422" s="54">
        <v>8.149</v>
      </c>
      <c r="AD422" s="54">
        <v>0.04</v>
      </c>
      <c r="AE422" s="58">
        <v>1598.307</v>
      </c>
      <c r="AF422" s="58">
        <v>112.115</v>
      </c>
      <c r="AG422" s="58">
        <v>163.088</v>
      </c>
      <c r="AH422" s="58">
        <v>18.643</v>
      </c>
      <c r="AI422" s="58">
        <v>1424.946</v>
      </c>
      <c r="AJ422" s="58">
        <v>100.465</v>
      </c>
      <c r="AK422" s="58">
        <v>369.607</v>
      </c>
      <c r="AL422" s="58">
        <v>45.886</v>
      </c>
      <c r="AM422" s="58">
        <v>2.634</v>
      </c>
      <c r="AN422" s="58">
        <v>0.299</v>
      </c>
      <c r="AO422" s="58">
        <v>3.898</v>
      </c>
      <c r="AP422" s="48"/>
      <c r="AQ422" s="48"/>
      <c r="AR422" s="53">
        <f>G422/'Table seawater composition'!C$7</f>
        <v>0</v>
      </c>
      <c r="AS422" s="53">
        <f>H422/'Table seawater composition'!C$6</f>
        <v>0</v>
      </c>
      <c r="AT422" s="53">
        <f>I422*1000/'Table seawater composition'!$C$4</f>
        <v>0.0001986471145</v>
      </c>
      <c r="AU422" s="53">
        <f>J422/'Table seawater composition'!C$10</f>
        <v>0.1919352693</v>
      </c>
      <c r="AV422" s="53">
        <f>K422*1000/'Table seawater composition'!$C$3</f>
        <v>0.2451713412</v>
      </c>
      <c r="AW422" s="53">
        <f>L422/'Table seawater composition'!C$8</f>
        <v>0</v>
      </c>
      <c r="AX422" s="53">
        <f>M422/'Table seawater composition'!$C$5</f>
        <v>0.9999710465</v>
      </c>
      <c r="AY422" s="53">
        <f>N422/('Table seawater composition'!C$9*1000)</f>
        <v>0</v>
      </c>
      <c r="AZ422" s="48"/>
      <c r="BA422" s="48"/>
      <c r="BB422" s="48"/>
      <c r="BC422" s="48"/>
      <c r="BD422" s="48"/>
      <c r="BE422" s="48"/>
      <c r="BF422" s="48"/>
      <c r="BG422" s="48"/>
    </row>
    <row r="423" ht="15.75" customHeight="1">
      <c r="A423" s="59" t="s">
        <v>305</v>
      </c>
      <c r="B423" s="59" t="s">
        <v>250</v>
      </c>
      <c r="C423" s="59"/>
      <c r="D423" s="72" t="s">
        <v>291</v>
      </c>
      <c r="E423" s="60">
        <v>600.0</v>
      </c>
      <c r="F423" s="61" t="s">
        <v>96</v>
      </c>
      <c r="G423" s="62">
        <v>5.29241006</v>
      </c>
      <c r="H423" s="62">
        <v>35.7821279</v>
      </c>
      <c r="I423" s="62">
        <v>0.49096896</v>
      </c>
      <c r="J423" s="62">
        <v>5.7777908</v>
      </c>
      <c r="K423" s="62">
        <v>1.40522838</v>
      </c>
      <c r="L423" s="62">
        <v>0.00896799</v>
      </c>
      <c r="M423" s="62">
        <v>21.3888328</v>
      </c>
      <c r="N423" s="62">
        <v>137.976046</v>
      </c>
      <c r="O423" s="63"/>
      <c r="P423" s="96"/>
      <c r="Q423" s="96"/>
      <c r="R423" s="96"/>
      <c r="S423" s="96"/>
      <c r="T423" s="96"/>
      <c r="U423" s="96"/>
      <c r="V423" s="96">
        <v>7.259</v>
      </c>
      <c r="W423" s="96">
        <v>31.731</v>
      </c>
      <c r="X423" s="96">
        <v>0.199</v>
      </c>
      <c r="Y423" s="96">
        <v>25.12</v>
      </c>
      <c r="Z423" s="96">
        <v>0.11</v>
      </c>
      <c r="AA423" s="96">
        <v>1862.314</v>
      </c>
      <c r="AB423" s="96">
        <v>141.269</v>
      </c>
      <c r="AC423" s="96">
        <v>8.019</v>
      </c>
      <c r="AD423" s="96">
        <v>0.08</v>
      </c>
      <c r="AE423" s="97">
        <v>1683.876</v>
      </c>
      <c r="AF423" s="97">
        <v>126.468</v>
      </c>
      <c r="AG423" s="64">
        <v>130.501</v>
      </c>
      <c r="AH423" s="64">
        <v>25.075</v>
      </c>
      <c r="AI423" s="64">
        <v>1538.18</v>
      </c>
      <c r="AJ423" s="64">
        <v>115.767</v>
      </c>
      <c r="AK423" s="97">
        <v>546.57</v>
      </c>
      <c r="AL423" s="97">
        <v>118.985</v>
      </c>
      <c r="AM423" s="97">
        <v>2.112</v>
      </c>
      <c r="AN423" s="97">
        <v>0.408</v>
      </c>
      <c r="AO423" s="97">
        <v>3.126</v>
      </c>
      <c r="AP423" s="48"/>
      <c r="AQ423" s="48"/>
      <c r="AR423" s="53">
        <f>G423/'Table seawater composition'!C$7</f>
        <v>0.00209857341</v>
      </c>
      <c r="AS423" s="53">
        <f>H423/'Table seawater composition'!C$6</f>
        <v>0.0008833712825</v>
      </c>
      <c r="AT423" s="53">
        <f>I423*1000/'Table seawater composition'!$C$4</f>
        <v>0.00009567839126</v>
      </c>
      <c r="AU423" s="53">
        <f>J423/'Table seawater composition'!C$10</f>
        <v>10.98850213</v>
      </c>
      <c r="AV423" s="53">
        <f>K423*1000/'Table seawater composition'!$C$3</f>
        <v>0.1621538816</v>
      </c>
      <c r="AW423" s="53">
        <f>L423/'Table seawater composition'!C$8</f>
        <v>0.148550415</v>
      </c>
      <c r="AX423" s="53">
        <f>M423/'Table seawater composition'!$C$5</f>
        <v>2.015259751</v>
      </c>
      <c r="AY423" s="53">
        <f>N423/('Table seawater composition'!C$9*1000)</f>
        <v>0.1057473129</v>
      </c>
      <c r="AZ423" s="48"/>
      <c r="BA423" s="48"/>
      <c r="BB423" s="48"/>
      <c r="BC423" s="48"/>
      <c r="BD423" s="48"/>
      <c r="BE423" s="48"/>
      <c r="BF423" s="48"/>
      <c r="BG423" s="48"/>
    </row>
    <row r="424" ht="15.75" customHeight="1">
      <c r="A424" s="59" t="s">
        <v>305</v>
      </c>
      <c r="B424" s="59" t="s">
        <v>242</v>
      </c>
      <c r="C424" s="60">
        <v>0.8</v>
      </c>
      <c r="D424" s="72" t="s">
        <v>291</v>
      </c>
      <c r="E424" s="60">
        <v>600.0</v>
      </c>
      <c r="F424" s="61" t="s">
        <v>96</v>
      </c>
      <c r="G424" s="62">
        <v>7.89477823</v>
      </c>
      <c r="H424" s="62">
        <v>54.7863329</v>
      </c>
      <c r="I424" s="62">
        <v>1.08668237</v>
      </c>
      <c r="J424" s="62">
        <v>6.69078482</v>
      </c>
      <c r="K424" s="62">
        <v>1.97410412</v>
      </c>
      <c r="L424" s="62">
        <v>0.00768556</v>
      </c>
      <c r="M424" s="62">
        <v>28.9743632</v>
      </c>
      <c r="N424" s="62">
        <v>679.563111</v>
      </c>
      <c r="O424" s="63"/>
      <c r="P424" s="78">
        <v>14.16</v>
      </c>
      <c r="Q424" s="78">
        <v>0.66</v>
      </c>
      <c r="R424" s="78">
        <v>7.54</v>
      </c>
      <c r="S424" s="78">
        <v>0.37</v>
      </c>
      <c r="T424" s="78">
        <v>-0.48</v>
      </c>
      <c r="U424" s="78">
        <v>0.4</v>
      </c>
      <c r="V424" s="60">
        <v>7.259</v>
      </c>
      <c r="W424" s="60">
        <v>31.731</v>
      </c>
      <c r="X424" s="60">
        <v>0.199</v>
      </c>
      <c r="Y424" s="60">
        <v>25.12</v>
      </c>
      <c r="Z424" s="60">
        <v>0.11</v>
      </c>
      <c r="AA424" s="60">
        <v>1862.314</v>
      </c>
      <c r="AB424" s="60">
        <v>141.269</v>
      </c>
      <c r="AC424" s="60">
        <v>8.019</v>
      </c>
      <c r="AD424" s="60">
        <v>0.08</v>
      </c>
      <c r="AE424" s="64">
        <v>1683.876</v>
      </c>
      <c r="AF424" s="64">
        <v>126.468</v>
      </c>
      <c r="AG424" s="64">
        <v>130.501</v>
      </c>
      <c r="AH424" s="64">
        <v>25.075</v>
      </c>
      <c r="AI424" s="64">
        <v>1538.18</v>
      </c>
      <c r="AJ424" s="64">
        <v>115.767</v>
      </c>
      <c r="AK424" s="64">
        <v>546.57</v>
      </c>
      <c r="AL424" s="64">
        <v>118.985</v>
      </c>
      <c r="AM424" s="64">
        <v>2.112</v>
      </c>
      <c r="AN424" s="64">
        <v>0.408</v>
      </c>
      <c r="AO424" s="64">
        <v>3.126</v>
      </c>
      <c r="AP424" s="48"/>
      <c r="AQ424" s="48"/>
      <c r="AR424" s="53">
        <f>G424/'Table seawater composition'!C$7</f>
        <v>0.0031304777</v>
      </c>
      <c r="AS424" s="53">
        <f>H424/'Table seawater composition'!C$6</f>
        <v>0.001352537593</v>
      </c>
      <c r="AT424" s="53">
        <f>I424*1000/'Table seawater composition'!$C$4</f>
        <v>0.0002117690311</v>
      </c>
      <c r="AU424" s="53">
        <f>J424/'Table seawater composition'!C$10</f>
        <v>12.7248815</v>
      </c>
      <c r="AV424" s="53">
        <f>K424*1000/'Table seawater composition'!$C$3</f>
        <v>0.2277983069</v>
      </c>
      <c r="AW424" s="53">
        <f>L424/'Table seawater composition'!C$8</f>
        <v>0.1273075826</v>
      </c>
      <c r="AX424" s="53">
        <f>M424/'Table seawater composition'!$C$5</f>
        <v>2.729969817</v>
      </c>
      <c r="AY424" s="53">
        <f>N424/('Table seawater composition'!C$9*1000)</f>
        <v>0.5208293396</v>
      </c>
      <c r="AZ424" s="48"/>
      <c r="BA424" s="48"/>
      <c r="BB424" s="48"/>
      <c r="BC424" s="48"/>
      <c r="BD424" s="48"/>
      <c r="BE424" s="48"/>
      <c r="BF424" s="48"/>
      <c r="BG424" s="48"/>
    </row>
    <row r="425" ht="15.75" customHeight="1">
      <c r="A425" s="59" t="s">
        <v>305</v>
      </c>
      <c r="B425" s="59" t="s">
        <v>243</v>
      </c>
      <c r="C425" s="60">
        <v>0.7</v>
      </c>
      <c r="D425" s="72" t="s">
        <v>291</v>
      </c>
      <c r="E425" s="60">
        <v>600.0</v>
      </c>
      <c r="F425" s="61" t="s">
        <v>96</v>
      </c>
      <c r="G425" s="62">
        <v>7.51219109</v>
      </c>
      <c r="H425" s="62">
        <v>49.5321438</v>
      </c>
      <c r="I425" s="62">
        <v>0.96824194</v>
      </c>
      <c r="J425" s="62">
        <v>3.63124897</v>
      </c>
      <c r="K425" s="62">
        <v>1.82497883</v>
      </c>
      <c r="L425" s="62">
        <v>0.00372478</v>
      </c>
      <c r="M425" s="62">
        <v>57.1549848</v>
      </c>
      <c r="N425" s="62">
        <v>288.610977</v>
      </c>
      <c r="O425" s="63"/>
      <c r="P425" s="78">
        <v>17.54</v>
      </c>
      <c r="Q425" s="78">
        <v>1.18</v>
      </c>
      <c r="R425" s="78">
        <v>8.02</v>
      </c>
      <c r="S425" s="78">
        <v>0.16</v>
      </c>
      <c r="T425" s="78">
        <v>0.0</v>
      </c>
      <c r="U425" s="78">
        <v>0.23</v>
      </c>
      <c r="V425" s="60">
        <v>7.259</v>
      </c>
      <c r="W425" s="60">
        <v>31.731</v>
      </c>
      <c r="X425" s="60">
        <v>0.199</v>
      </c>
      <c r="Y425" s="60">
        <v>25.12</v>
      </c>
      <c r="Z425" s="60">
        <v>0.11</v>
      </c>
      <c r="AA425" s="60">
        <v>1862.314</v>
      </c>
      <c r="AB425" s="60">
        <v>141.269</v>
      </c>
      <c r="AC425" s="60">
        <v>8.019</v>
      </c>
      <c r="AD425" s="60">
        <v>0.08</v>
      </c>
      <c r="AE425" s="64">
        <v>1683.876</v>
      </c>
      <c r="AF425" s="64">
        <v>126.468</v>
      </c>
      <c r="AG425" s="64">
        <v>130.501</v>
      </c>
      <c r="AH425" s="64">
        <v>25.075</v>
      </c>
      <c r="AI425" s="64">
        <v>1538.18</v>
      </c>
      <c r="AJ425" s="64">
        <v>115.767</v>
      </c>
      <c r="AK425" s="64">
        <v>546.57</v>
      </c>
      <c r="AL425" s="64">
        <v>118.985</v>
      </c>
      <c r="AM425" s="64">
        <v>2.112</v>
      </c>
      <c r="AN425" s="64">
        <v>0.408</v>
      </c>
      <c r="AO425" s="64">
        <v>3.126</v>
      </c>
      <c r="AP425" s="48"/>
      <c r="AQ425" s="48"/>
      <c r="AR425" s="53">
        <f>G425/'Table seawater composition'!C$7</f>
        <v>0.002978772297</v>
      </c>
      <c r="AS425" s="53">
        <f>H425/'Table seawater composition'!C$6</f>
        <v>0.0012228248</v>
      </c>
      <c r="AT425" s="53">
        <f>I425*1000/'Table seawater composition'!$C$4</f>
        <v>0.0001886877557</v>
      </c>
      <c r="AU425" s="53">
        <f>J425/'Table seawater composition'!C$10</f>
        <v>6.906097578</v>
      </c>
      <c r="AV425" s="53">
        <f>K425*1000/'Table seawater composition'!$C$3</f>
        <v>0.2105902538</v>
      </c>
      <c r="AW425" s="53">
        <f>L425/'Table seawater composition'!C$8</f>
        <v>0.06169917839</v>
      </c>
      <c r="AX425" s="53">
        <f>M425/'Table seawater composition'!$C$5</f>
        <v>5.385153155</v>
      </c>
      <c r="AY425" s="53">
        <f>N425/('Table seawater composition'!C$9*1000)</f>
        <v>0.2211966219</v>
      </c>
      <c r="AZ425" s="48"/>
      <c r="BA425" s="48"/>
      <c r="BB425" s="48"/>
      <c r="BC425" s="48"/>
      <c r="BD425" s="48"/>
      <c r="BE425" s="48"/>
      <c r="BF425" s="48"/>
      <c r="BG425" s="48"/>
    </row>
    <row r="426" ht="15.75" customHeight="1">
      <c r="A426" s="59" t="s">
        <v>305</v>
      </c>
      <c r="B426" s="59" t="s">
        <v>250</v>
      </c>
      <c r="C426" s="59"/>
      <c r="D426" s="72" t="s">
        <v>291</v>
      </c>
      <c r="E426" s="60">
        <v>600.0</v>
      </c>
      <c r="F426" s="61" t="s">
        <v>65</v>
      </c>
      <c r="G426" s="62"/>
      <c r="H426" s="62"/>
      <c r="I426" s="62">
        <v>0.54825064</v>
      </c>
      <c r="J426" s="62">
        <v>0.03176564</v>
      </c>
      <c r="K426" s="62">
        <v>1.3763905</v>
      </c>
      <c r="L426" s="62"/>
      <c r="M426" s="62">
        <v>20.4775776</v>
      </c>
      <c r="N426" s="62"/>
      <c r="O426" s="63"/>
      <c r="P426" s="60"/>
      <c r="Q426" s="60"/>
      <c r="R426" s="60"/>
      <c r="S426" s="60"/>
      <c r="T426" s="60"/>
      <c r="U426" s="60"/>
      <c r="V426" s="60">
        <v>7.259</v>
      </c>
      <c r="W426" s="60">
        <v>31.731</v>
      </c>
      <c r="X426" s="60">
        <v>0.199</v>
      </c>
      <c r="Y426" s="60">
        <v>25.12</v>
      </c>
      <c r="Z426" s="60">
        <v>0.11</v>
      </c>
      <c r="AA426" s="60">
        <v>1862.314</v>
      </c>
      <c r="AB426" s="60">
        <v>141.269</v>
      </c>
      <c r="AC426" s="60">
        <v>8.019</v>
      </c>
      <c r="AD426" s="60">
        <v>0.08</v>
      </c>
      <c r="AE426" s="64">
        <v>1683.876</v>
      </c>
      <c r="AF426" s="64">
        <v>126.468</v>
      </c>
      <c r="AG426" s="64">
        <v>130.501</v>
      </c>
      <c r="AH426" s="64">
        <v>25.075</v>
      </c>
      <c r="AI426" s="64">
        <v>1538.18</v>
      </c>
      <c r="AJ426" s="64">
        <v>115.767</v>
      </c>
      <c r="AK426" s="64">
        <v>546.57</v>
      </c>
      <c r="AL426" s="64">
        <v>118.985</v>
      </c>
      <c r="AM426" s="64">
        <v>2.112</v>
      </c>
      <c r="AN426" s="64">
        <v>0.408</v>
      </c>
      <c r="AO426" s="64">
        <v>3.126</v>
      </c>
      <c r="AP426" s="48"/>
      <c r="AQ426" s="48"/>
      <c r="AR426" s="53">
        <f>G426/'Table seawater composition'!C$7</f>
        <v>0</v>
      </c>
      <c r="AS426" s="53">
        <f>H426/'Table seawater composition'!C$6</f>
        <v>0</v>
      </c>
      <c r="AT426" s="53">
        <f>I426*1000/'Table seawater composition'!$C$4</f>
        <v>0.0001068412538</v>
      </c>
      <c r="AU426" s="53">
        <f>J426/'Table seawater composition'!C$10</f>
        <v>0.06041354126</v>
      </c>
      <c r="AV426" s="53">
        <f>K426*1000/'Table seawater composition'!$C$3</f>
        <v>0.1588261847</v>
      </c>
      <c r="AW426" s="53">
        <f>L426/'Table seawater composition'!C$8</f>
        <v>0</v>
      </c>
      <c r="AX426" s="53">
        <f>M426/'Table seawater composition'!$C$5</f>
        <v>1.929401119</v>
      </c>
      <c r="AY426" s="53">
        <f>N426/('Table seawater composition'!C$9*1000)</f>
        <v>0</v>
      </c>
      <c r="AZ426" s="48"/>
      <c r="BA426" s="48"/>
      <c r="BB426" s="48"/>
      <c r="BC426" s="48"/>
      <c r="BD426" s="48"/>
      <c r="BE426" s="48"/>
      <c r="BF426" s="48"/>
      <c r="BG426" s="48"/>
    </row>
    <row r="427" ht="15.75" customHeight="1">
      <c r="A427" s="59" t="s">
        <v>305</v>
      </c>
      <c r="B427" s="59" t="s">
        <v>242</v>
      </c>
      <c r="C427" s="60">
        <v>0.8</v>
      </c>
      <c r="D427" s="72" t="s">
        <v>291</v>
      </c>
      <c r="E427" s="60">
        <v>600.0</v>
      </c>
      <c r="F427" s="61" t="s">
        <v>65</v>
      </c>
      <c r="G427" s="62"/>
      <c r="H427" s="62"/>
      <c r="I427" s="62">
        <v>1.03830875</v>
      </c>
      <c r="J427" s="62">
        <v>0.00813739</v>
      </c>
      <c r="K427" s="62">
        <v>1.93248188</v>
      </c>
      <c r="L427" s="62"/>
      <c r="M427" s="62">
        <v>27.1979123</v>
      </c>
      <c r="N427" s="62"/>
      <c r="O427" s="63"/>
      <c r="P427" s="78">
        <v>14.16</v>
      </c>
      <c r="Q427" s="78">
        <v>0.66</v>
      </c>
      <c r="R427" s="78">
        <v>7.54</v>
      </c>
      <c r="S427" s="78">
        <v>0.37</v>
      </c>
      <c r="T427" s="78">
        <v>-0.48</v>
      </c>
      <c r="U427" s="78">
        <v>0.4</v>
      </c>
      <c r="V427" s="60">
        <v>7.259</v>
      </c>
      <c r="W427" s="60">
        <v>31.731</v>
      </c>
      <c r="X427" s="60">
        <v>0.199</v>
      </c>
      <c r="Y427" s="60">
        <v>25.12</v>
      </c>
      <c r="Z427" s="60">
        <v>0.11</v>
      </c>
      <c r="AA427" s="60">
        <v>1862.314</v>
      </c>
      <c r="AB427" s="60">
        <v>141.269</v>
      </c>
      <c r="AC427" s="60">
        <v>8.019</v>
      </c>
      <c r="AD427" s="60">
        <v>0.08</v>
      </c>
      <c r="AE427" s="64">
        <v>1683.876</v>
      </c>
      <c r="AF427" s="64">
        <v>126.468</v>
      </c>
      <c r="AG427" s="64">
        <v>130.501</v>
      </c>
      <c r="AH427" s="64">
        <v>25.075</v>
      </c>
      <c r="AI427" s="64">
        <v>1538.18</v>
      </c>
      <c r="AJ427" s="64">
        <v>115.767</v>
      </c>
      <c r="AK427" s="64">
        <v>546.57</v>
      </c>
      <c r="AL427" s="64">
        <v>118.985</v>
      </c>
      <c r="AM427" s="64">
        <v>2.112</v>
      </c>
      <c r="AN427" s="64">
        <v>0.408</v>
      </c>
      <c r="AO427" s="64">
        <v>3.126</v>
      </c>
      <c r="AP427" s="48"/>
      <c r="AQ427" s="48"/>
      <c r="AR427" s="53">
        <f>G427/'Table seawater composition'!C$7</f>
        <v>0</v>
      </c>
      <c r="AS427" s="53">
        <f>H427/'Table seawater composition'!C$6</f>
        <v>0</v>
      </c>
      <c r="AT427" s="53">
        <f>I427*1000/'Table seawater composition'!$C$4</f>
        <v>0.0002023421416</v>
      </c>
      <c r="AU427" s="53">
        <f>J427/'Table seawater composition'!C$10</f>
        <v>0.01547611024</v>
      </c>
      <c r="AV427" s="53">
        <f>K427*1000/'Table seawater composition'!$C$3</f>
        <v>0.222995381</v>
      </c>
      <c r="AW427" s="53">
        <f>L427/'Table seawater composition'!C$8</f>
        <v>0</v>
      </c>
      <c r="AX427" s="53">
        <f>M427/'Table seawater composition'!$C$5</f>
        <v>2.562592287</v>
      </c>
      <c r="AY427" s="53">
        <f>N427/('Table seawater composition'!C$9*1000)</f>
        <v>0</v>
      </c>
      <c r="AZ427" s="48"/>
      <c r="BA427" s="48"/>
      <c r="BB427" s="48"/>
      <c r="BC427" s="48"/>
      <c r="BD427" s="48"/>
      <c r="BE427" s="48"/>
      <c r="BF427" s="48"/>
      <c r="BG427" s="48"/>
    </row>
    <row r="428" ht="15.75" customHeight="1">
      <c r="A428" s="59" t="s">
        <v>305</v>
      </c>
      <c r="B428" s="59" t="s">
        <v>243</v>
      </c>
      <c r="C428" s="60">
        <v>0.7</v>
      </c>
      <c r="D428" s="72" t="s">
        <v>291</v>
      </c>
      <c r="E428" s="60">
        <v>600.0</v>
      </c>
      <c r="F428" s="61" t="s">
        <v>65</v>
      </c>
      <c r="G428" s="62"/>
      <c r="H428" s="62"/>
      <c r="I428" s="62">
        <v>0.94154678</v>
      </c>
      <c r="J428" s="62">
        <v>0.01221907</v>
      </c>
      <c r="K428" s="62">
        <v>1.80766348</v>
      </c>
      <c r="L428" s="62"/>
      <c r="M428" s="62">
        <v>53.7950132</v>
      </c>
      <c r="N428" s="62"/>
      <c r="O428" s="63"/>
      <c r="P428" s="78">
        <v>17.54</v>
      </c>
      <c r="Q428" s="78">
        <v>1.18</v>
      </c>
      <c r="R428" s="78">
        <v>8.02</v>
      </c>
      <c r="S428" s="78">
        <v>0.16</v>
      </c>
      <c r="T428" s="78">
        <v>0.0</v>
      </c>
      <c r="U428" s="78">
        <v>0.23</v>
      </c>
      <c r="V428" s="60">
        <v>7.259</v>
      </c>
      <c r="W428" s="60">
        <v>31.731</v>
      </c>
      <c r="X428" s="60">
        <v>0.199</v>
      </c>
      <c r="Y428" s="60">
        <v>25.12</v>
      </c>
      <c r="Z428" s="60">
        <v>0.11</v>
      </c>
      <c r="AA428" s="60">
        <v>1862.314</v>
      </c>
      <c r="AB428" s="60">
        <v>141.269</v>
      </c>
      <c r="AC428" s="60">
        <v>8.019</v>
      </c>
      <c r="AD428" s="60">
        <v>0.08</v>
      </c>
      <c r="AE428" s="64">
        <v>1683.876</v>
      </c>
      <c r="AF428" s="64">
        <v>126.468</v>
      </c>
      <c r="AG428" s="64">
        <v>130.501</v>
      </c>
      <c r="AH428" s="64">
        <v>25.075</v>
      </c>
      <c r="AI428" s="64">
        <v>1538.18</v>
      </c>
      <c r="AJ428" s="64">
        <v>115.767</v>
      </c>
      <c r="AK428" s="64">
        <v>546.57</v>
      </c>
      <c r="AL428" s="64">
        <v>118.985</v>
      </c>
      <c r="AM428" s="64">
        <v>2.112</v>
      </c>
      <c r="AN428" s="64">
        <v>0.408</v>
      </c>
      <c r="AO428" s="64">
        <v>3.126</v>
      </c>
      <c r="AP428" s="48"/>
      <c r="AQ428" s="48"/>
      <c r="AR428" s="53">
        <f>G428/'Table seawater composition'!C$7</f>
        <v>0</v>
      </c>
      <c r="AS428" s="53">
        <f>H428/'Table seawater composition'!C$6</f>
        <v>0</v>
      </c>
      <c r="AT428" s="53">
        <f>I428*1000/'Table seawater composition'!$C$4</f>
        <v>0.000183485492</v>
      </c>
      <c r="AU428" s="53">
        <f>J428/'Table seawater composition'!C$10</f>
        <v>0.02323886091</v>
      </c>
      <c r="AV428" s="53">
        <f>K428*1000/'Table seawater composition'!$C$3</f>
        <v>0.2085921791</v>
      </c>
      <c r="AW428" s="53">
        <f>L428/'Table seawater composition'!C$8</f>
        <v>0</v>
      </c>
      <c r="AX428" s="53">
        <f>M428/'Table seawater composition'!$C$5</f>
        <v>5.068576014</v>
      </c>
      <c r="AY428" s="53">
        <f>N428/('Table seawater composition'!C$9*1000)</f>
        <v>0</v>
      </c>
      <c r="AZ428" s="48"/>
      <c r="BA428" s="48"/>
      <c r="BB428" s="48"/>
      <c r="BC428" s="48"/>
      <c r="BD428" s="48"/>
      <c r="BE428" s="48"/>
      <c r="BF428" s="48"/>
      <c r="BG428" s="48"/>
    </row>
    <row r="429" ht="15.75" customHeight="1">
      <c r="A429" s="65" t="s">
        <v>305</v>
      </c>
      <c r="B429" s="65" t="s">
        <v>244</v>
      </c>
      <c r="C429" s="66">
        <v>0.4</v>
      </c>
      <c r="D429" s="72" t="s">
        <v>291</v>
      </c>
      <c r="E429" s="66">
        <v>900.0</v>
      </c>
      <c r="F429" s="67" t="s">
        <v>96</v>
      </c>
      <c r="G429" s="68">
        <v>8.32123414</v>
      </c>
      <c r="H429" s="68">
        <v>42.4651594</v>
      </c>
      <c r="I429" s="68">
        <v>0.92832603</v>
      </c>
      <c r="J429" s="68">
        <v>9.87753732</v>
      </c>
      <c r="K429" s="68">
        <v>1.82438326</v>
      </c>
      <c r="L429" s="68">
        <v>0.01310324</v>
      </c>
      <c r="M429" s="68">
        <v>12.1975538</v>
      </c>
      <c r="N429" s="68">
        <v>564.482518</v>
      </c>
      <c r="O429" s="69"/>
      <c r="P429" s="78">
        <v>15.44</v>
      </c>
      <c r="Q429" s="78">
        <v>0.59</v>
      </c>
      <c r="R429" s="78">
        <v>7.77</v>
      </c>
      <c r="S429" s="78">
        <v>0.24</v>
      </c>
      <c r="T429" s="78">
        <v>-0.06</v>
      </c>
      <c r="U429" s="78">
        <v>0.26</v>
      </c>
      <c r="V429" s="98">
        <v>11.736</v>
      </c>
      <c r="W429" s="98">
        <v>31.861</v>
      </c>
      <c r="X429" s="98">
        <v>0.251</v>
      </c>
      <c r="Y429" s="98">
        <v>25.0</v>
      </c>
      <c r="Z429" s="98">
        <v>0.158</v>
      </c>
      <c r="AA429" s="98">
        <v>1855.594</v>
      </c>
      <c r="AB429" s="98">
        <v>91.705</v>
      </c>
      <c r="AC429" s="98">
        <v>7.827</v>
      </c>
      <c r="AD429" s="98">
        <v>0.045</v>
      </c>
      <c r="AE429" s="99">
        <v>1749.258</v>
      </c>
      <c r="AF429" s="99">
        <v>87.2</v>
      </c>
      <c r="AG429" s="70">
        <v>88.476</v>
      </c>
      <c r="AH429" s="70">
        <v>9.359</v>
      </c>
      <c r="AI429" s="70">
        <v>1635.912</v>
      </c>
      <c r="AJ429" s="70">
        <v>81.741</v>
      </c>
      <c r="AK429" s="99">
        <v>892.229</v>
      </c>
      <c r="AL429" s="99">
        <v>107.945</v>
      </c>
      <c r="AM429" s="99">
        <v>1.43</v>
      </c>
      <c r="AN429" s="99">
        <v>0.151</v>
      </c>
      <c r="AO429" s="99">
        <v>2.116</v>
      </c>
      <c r="AP429" s="48"/>
      <c r="AQ429" s="48"/>
      <c r="AR429" s="53">
        <f>G429/'Table seawater composition'!C$7</f>
        <v>0.003299578171</v>
      </c>
      <c r="AS429" s="53">
        <f>H429/'Table seawater composition'!C$6</f>
        <v>0.001048358623</v>
      </c>
      <c r="AT429" s="53">
        <f>I429*1000/'Table seawater composition'!$C$4</f>
        <v>0.0001809090764</v>
      </c>
      <c r="AU429" s="53">
        <f>J429/'Table seawater composition'!C$10</f>
        <v>18.78561264</v>
      </c>
      <c r="AV429" s="53">
        <f>K429*1000/'Table seawater composition'!$C$3</f>
        <v>0.210521529</v>
      </c>
      <c r="AW429" s="53">
        <f>L429/'Table seawater composition'!C$8</f>
        <v>0.2170488303</v>
      </c>
      <c r="AX429" s="53">
        <f>M429/'Table seawater composition'!$C$5</f>
        <v>1.149255757</v>
      </c>
      <c r="AY429" s="53">
        <f>N429/('Table seawater composition'!C$9*1000)</f>
        <v>0.4326295119</v>
      </c>
      <c r="AZ429" s="48"/>
      <c r="BA429" s="48"/>
      <c r="BB429" s="48"/>
      <c r="BC429" s="48"/>
      <c r="BD429" s="48"/>
      <c r="BE429" s="48"/>
      <c r="BF429" s="48"/>
      <c r="BG429" s="48"/>
    </row>
    <row r="430" ht="15.75" customHeight="1">
      <c r="A430" s="65" t="s">
        <v>305</v>
      </c>
      <c r="B430" s="65" t="s">
        <v>251</v>
      </c>
      <c r="C430" s="66">
        <v>0.7</v>
      </c>
      <c r="D430" s="72" t="s">
        <v>291</v>
      </c>
      <c r="E430" s="66">
        <v>900.0</v>
      </c>
      <c r="F430" s="67" t="s">
        <v>96</v>
      </c>
      <c r="G430" s="68">
        <v>9.74128343</v>
      </c>
      <c r="H430" s="68">
        <v>70.3071128</v>
      </c>
      <c r="I430" s="68">
        <v>0.73860811</v>
      </c>
      <c r="J430" s="68">
        <v>7.63937903</v>
      </c>
      <c r="K430" s="68">
        <v>2.22104949</v>
      </c>
      <c r="L430" s="68">
        <v>0.01002289</v>
      </c>
      <c r="M430" s="68">
        <v>10.5862288</v>
      </c>
      <c r="N430" s="68">
        <v>455.792058</v>
      </c>
      <c r="O430" s="69"/>
      <c r="P430" s="78">
        <v>19.25</v>
      </c>
      <c r="Q430" s="78">
        <v>0.14</v>
      </c>
      <c r="R430" s="78">
        <v>8.17</v>
      </c>
      <c r="S430" s="78">
        <v>0.13</v>
      </c>
      <c r="T430" s="78">
        <v>0.34</v>
      </c>
      <c r="U430" s="78">
        <v>0.16</v>
      </c>
      <c r="V430" s="66">
        <v>11.736</v>
      </c>
      <c r="W430" s="66">
        <v>31.861</v>
      </c>
      <c r="X430" s="66">
        <v>0.251</v>
      </c>
      <c r="Y430" s="66">
        <v>25.0</v>
      </c>
      <c r="Z430" s="66">
        <v>0.158</v>
      </c>
      <c r="AA430" s="66">
        <v>1855.594</v>
      </c>
      <c r="AB430" s="66">
        <v>91.705</v>
      </c>
      <c r="AC430" s="66">
        <v>7.827</v>
      </c>
      <c r="AD430" s="66">
        <v>0.045</v>
      </c>
      <c r="AE430" s="70">
        <v>1749.258</v>
      </c>
      <c r="AF430" s="70">
        <v>87.2</v>
      </c>
      <c r="AG430" s="70">
        <v>88.476</v>
      </c>
      <c r="AH430" s="70">
        <v>9.359</v>
      </c>
      <c r="AI430" s="70">
        <v>1635.912</v>
      </c>
      <c r="AJ430" s="70">
        <v>81.741</v>
      </c>
      <c r="AK430" s="70">
        <v>892.229</v>
      </c>
      <c r="AL430" s="70">
        <v>107.945</v>
      </c>
      <c r="AM430" s="70">
        <v>1.43</v>
      </c>
      <c r="AN430" s="70">
        <v>0.151</v>
      </c>
      <c r="AO430" s="70">
        <v>2.116</v>
      </c>
      <c r="AP430" s="48"/>
      <c r="AQ430" s="48"/>
      <c r="AR430" s="53">
        <f>G430/'Table seawater composition'!C$7</f>
        <v>0.003862663352</v>
      </c>
      <c r="AS430" s="53">
        <f>H430/'Table seawater composition'!C$6</f>
        <v>0.001735706847</v>
      </c>
      <c r="AT430" s="53">
        <f>I430*1000/'Table seawater composition'!$C$4</f>
        <v>0.0001439374818</v>
      </c>
      <c r="AU430" s="53">
        <f>J430/'Table seawater composition'!C$10</f>
        <v>14.52896716</v>
      </c>
      <c r="AV430" s="53">
        <f>K430*1000/'Table seawater composition'!$C$3</f>
        <v>0.2562941378</v>
      </c>
      <c r="AW430" s="53">
        <f>L430/'Table seawater composition'!C$8</f>
        <v>0.1660243231</v>
      </c>
      <c r="AX430" s="53">
        <f>M430/'Table seawater composition'!$C$5</f>
        <v>0.99743642</v>
      </c>
      <c r="AY430" s="53">
        <f>N430/('Table seawater composition'!C$9*1000)</f>
        <v>0.3493271967</v>
      </c>
      <c r="AZ430" s="48"/>
      <c r="BA430" s="48"/>
      <c r="BB430" s="48"/>
      <c r="BC430" s="48"/>
      <c r="BD430" s="48"/>
      <c r="BE430" s="48"/>
      <c r="BF430" s="48"/>
      <c r="BG430" s="48"/>
    </row>
    <row r="431" ht="15.75" customHeight="1">
      <c r="A431" s="65" t="s">
        <v>305</v>
      </c>
      <c r="B431" s="65" t="s">
        <v>244</v>
      </c>
      <c r="C431" s="66">
        <v>0.4</v>
      </c>
      <c r="D431" s="72" t="s">
        <v>291</v>
      </c>
      <c r="E431" s="66">
        <v>900.0</v>
      </c>
      <c r="F431" s="67" t="s">
        <v>65</v>
      </c>
      <c r="G431" s="68"/>
      <c r="H431" s="68"/>
      <c r="I431" s="68">
        <v>0.89657004</v>
      </c>
      <c r="J431" s="68">
        <v>0.01158739</v>
      </c>
      <c r="K431" s="68">
        <v>1.81060302</v>
      </c>
      <c r="L431" s="68"/>
      <c r="M431" s="68">
        <v>11.5668515</v>
      </c>
      <c r="N431" s="68"/>
      <c r="O431" s="69"/>
      <c r="P431" s="78">
        <v>15.44</v>
      </c>
      <c r="Q431" s="78">
        <v>0.59</v>
      </c>
      <c r="R431" s="78">
        <v>7.77</v>
      </c>
      <c r="S431" s="78">
        <v>0.24</v>
      </c>
      <c r="T431" s="78">
        <v>-0.06</v>
      </c>
      <c r="U431" s="78">
        <v>0.26</v>
      </c>
      <c r="V431" s="66">
        <v>11.736</v>
      </c>
      <c r="W431" s="66">
        <v>31.861</v>
      </c>
      <c r="X431" s="66">
        <v>0.251</v>
      </c>
      <c r="Y431" s="66">
        <v>25.0</v>
      </c>
      <c r="Z431" s="66">
        <v>0.158</v>
      </c>
      <c r="AA431" s="66">
        <v>1855.594</v>
      </c>
      <c r="AB431" s="66">
        <v>91.705</v>
      </c>
      <c r="AC431" s="66">
        <v>7.827</v>
      </c>
      <c r="AD431" s="66">
        <v>0.045</v>
      </c>
      <c r="AE431" s="70">
        <v>1749.258</v>
      </c>
      <c r="AF431" s="70">
        <v>87.2</v>
      </c>
      <c r="AG431" s="70">
        <v>88.476</v>
      </c>
      <c r="AH431" s="70">
        <v>9.359</v>
      </c>
      <c r="AI431" s="70">
        <v>1635.912</v>
      </c>
      <c r="AJ431" s="70">
        <v>81.741</v>
      </c>
      <c r="AK431" s="70">
        <v>892.229</v>
      </c>
      <c r="AL431" s="70">
        <v>107.945</v>
      </c>
      <c r="AM431" s="70">
        <v>1.43</v>
      </c>
      <c r="AN431" s="70">
        <v>0.151</v>
      </c>
      <c r="AO431" s="70">
        <v>2.116</v>
      </c>
      <c r="AP431" s="48"/>
      <c r="AQ431" s="48"/>
      <c r="AR431" s="53">
        <f>G431/'Table seawater composition'!C$7</f>
        <v>0</v>
      </c>
      <c r="AS431" s="53">
        <f>H431/'Table seawater composition'!C$6</f>
        <v>0</v>
      </c>
      <c r="AT431" s="53">
        <f>I431*1000/'Table seawater composition'!$C$4</f>
        <v>0.0001747205752</v>
      </c>
      <c r="AU431" s="53">
        <f>J431/'Table seawater composition'!C$10</f>
        <v>0.02203749913</v>
      </c>
      <c r="AV431" s="53">
        <f>K431*1000/'Table seawater composition'!$C$3</f>
        <v>0.2089313822</v>
      </c>
      <c r="AW431" s="53">
        <f>L431/'Table seawater composition'!C$8</f>
        <v>0</v>
      </c>
      <c r="AX431" s="53">
        <f>M431/'Table seawater composition'!$C$5</f>
        <v>1.089830871</v>
      </c>
      <c r="AY431" s="53">
        <f>N431/('Table seawater composition'!C$9*1000)</f>
        <v>0</v>
      </c>
      <c r="AZ431" s="48"/>
      <c r="BA431" s="48"/>
      <c r="BB431" s="48"/>
      <c r="BC431" s="48"/>
      <c r="BD431" s="48"/>
      <c r="BE431" s="48"/>
      <c r="BF431" s="48"/>
      <c r="BG431" s="48"/>
    </row>
    <row r="432" ht="15.75" customHeight="1">
      <c r="A432" s="65" t="s">
        <v>305</v>
      </c>
      <c r="B432" s="65" t="s">
        <v>251</v>
      </c>
      <c r="C432" s="66">
        <v>0.7</v>
      </c>
      <c r="D432" s="72" t="s">
        <v>291</v>
      </c>
      <c r="E432" s="66">
        <v>900.0</v>
      </c>
      <c r="F432" s="67" t="s">
        <v>65</v>
      </c>
      <c r="G432" s="68"/>
      <c r="H432" s="68"/>
      <c r="I432" s="68">
        <v>0.70770801</v>
      </c>
      <c r="J432" s="68">
        <v>0.01286169</v>
      </c>
      <c r="K432" s="68">
        <v>2.16409819</v>
      </c>
      <c r="L432" s="68"/>
      <c r="M432" s="68">
        <v>9.73841059</v>
      </c>
      <c r="N432" s="68"/>
      <c r="O432" s="69"/>
      <c r="P432" s="78">
        <v>19.25</v>
      </c>
      <c r="Q432" s="78">
        <v>0.14</v>
      </c>
      <c r="R432" s="78">
        <v>8.17</v>
      </c>
      <c r="S432" s="78">
        <v>0.13</v>
      </c>
      <c r="T432" s="78">
        <v>0.34</v>
      </c>
      <c r="U432" s="78">
        <v>0.16</v>
      </c>
      <c r="V432" s="66">
        <v>11.736</v>
      </c>
      <c r="W432" s="66">
        <v>31.861</v>
      </c>
      <c r="X432" s="66">
        <v>0.251</v>
      </c>
      <c r="Y432" s="66">
        <v>25.0</v>
      </c>
      <c r="Z432" s="66">
        <v>0.158</v>
      </c>
      <c r="AA432" s="66">
        <v>1855.594</v>
      </c>
      <c r="AB432" s="66">
        <v>91.705</v>
      </c>
      <c r="AC432" s="66">
        <v>7.827</v>
      </c>
      <c r="AD432" s="66">
        <v>0.045</v>
      </c>
      <c r="AE432" s="70">
        <v>1749.258</v>
      </c>
      <c r="AF432" s="70">
        <v>87.2</v>
      </c>
      <c r="AG432" s="70">
        <v>88.476</v>
      </c>
      <c r="AH432" s="70">
        <v>9.359</v>
      </c>
      <c r="AI432" s="70">
        <v>1635.912</v>
      </c>
      <c r="AJ432" s="70">
        <v>81.741</v>
      </c>
      <c r="AK432" s="70">
        <v>892.229</v>
      </c>
      <c r="AL432" s="70">
        <v>107.945</v>
      </c>
      <c r="AM432" s="70">
        <v>1.43</v>
      </c>
      <c r="AN432" s="70">
        <v>0.151</v>
      </c>
      <c r="AO432" s="70">
        <v>2.116</v>
      </c>
      <c r="AP432" s="48"/>
      <c r="AQ432" s="48"/>
      <c r="AR432" s="53">
        <f>G432/'Table seawater composition'!C$7</f>
        <v>0</v>
      </c>
      <c r="AS432" s="53">
        <f>H432/'Table seawater composition'!C$6</f>
        <v>0</v>
      </c>
      <c r="AT432" s="53">
        <f>I432*1000/'Table seawater composition'!$C$4</f>
        <v>0.0001379157735</v>
      </c>
      <c r="AU432" s="53">
        <f>J432/'Table seawater composition'!C$10</f>
        <v>0.02446102894</v>
      </c>
      <c r="AV432" s="53">
        <f>K432*1000/'Table seawater composition'!$C$3</f>
        <v>0.2497223417</v>
      </c>
      <c r="AW432" s="53">
        <f>L432/'Table seawater composition'!C$8</f>
        <v>0</v>
      </c>
      <c r="AX432" s="53">
        <f>M432/'Table seawater composition'!$C$5</f>
        <v>0.9175548327</v>
      </c>
      <c r="AY432" s="53">
        <f>N432/('Table seawater composition'!C$9*1000)</f>
        <v>0</v>
      </c>
      <c r="AZ432" s="48"/>
      <c r="BA432" s="48"/>
      <c r="BB432" s="48"/>
      <c r="BC432" s="48"/>
      <c r="BD432" s="48"/>
      <c r="BE432" s="48"/>
      <c r="BF432" s="48"/>
      <c r="BG432" s="48"/>
    </row>
    <row r="433" ht="15.75" customHeight="1">
      <c r="A433" s="71" t="s">
        <v>305</v>
      </c>
      <c r="B433" s="71" t="s">
        <v>246</v>
      </c>
      <c r="C433" s="72">
        <v>-1.4</v>
      </c>
      <c r="D433" s="72" t="s">
        <v>291</v>
      </c>
      <c r="E433" s="72">
        <v>2850.0</v>
      </c>
      <c r="F433" s="73" t="s">
        <v>96</v>
      </c>
      <c r="G433" s="74">
        <v>8.02826572</v>
      </c>
      <c r="H433" s="74">
        <v>43.4177993</v>
      </c>
      <c r="I433" s="74">
        <v>0.69269611</v>
      </c>
      <c r="J433" s="74">
        <v>8.52929404</v>
      </c>
      <c r="K433" s="74">
        <v>1.96645771</v>
      </c>
      <c r="L433" s="74">
        <v>0.01347261</v>
      </c>
      <c r="M433" s="74">
        <v>6.61418146</v>
      </c>
      <c r="N433" s="74">
        <v>66.4158461</v>
      </c>
      <c r="O433" s="75"/>
      <c r="P433" s="78">
        <v>16.66</v>
      </c>
      <c r="Q433" s="78">
        <v>0.09</v>
      </c>
      <c r="R433" s="78">
        <v>7.93</v>
      </c>
      <c r="S433" s="78">
        <v>0.19</v>
      </c>
      <c r="T433" s="78">
        <v>0.48</v>
      </c>
      <c r="U433" s="78">
        <v>0.2</v>
      </c>
      <c r="V433" s="100">
        <v>53.733</v>
      </c>
      <c r="W433" s="100">
        <v>31.886</v>
      </c>
      <c r="X433" s="100">
        <v>0.24</v>
      </c>
      <c r="Y433" s="100">
        <v>24.98</v>
      </c>
      <c r="Z433" s="100">
        <v>0.084</v>
      </c>
      <c r="AA433" s="100">
        <v>2063.148</v>
      </c>
      <c r="AB433" s="100">
        <v>42.647</v>
      </c>
      <c r="AC433" s="100">
        <v>7.448</v>
      </c>
      <c r="AD433" s="100">
        <v>0.037</v>
      </c>
      <c r="AE433" s="101">
        <v>2071.292</v>
      </c>
      <c r="AF433" s="101">
        <v>50.88</v>
      </c>
      <c r="AG433" s="76">
        <v>44.1</v>
      </c>
      <c r="AH433" s="76">
        <v>3.119</v>
      </c>
      <c r="AI433" s="76">
        <v>1956.03</v>
      </c>
      <c r="AJ433" s="76">
        <v>46.718</v>
      </c>
      <c r="AK433" s="101">
        <v>2551.334</v>
      </c>
      <c r="AL433" s="101">
        <v>255.551</v>
      </c>
      <c r="AM433" s="101">
        <v>0.712</v>
      </c>
      <c r="AN433" s="101">
        <v>0.05</v>
      </c>
      <c r="AO433" s="101">
        <v>1.054</v>
      </c>
      <c r="AP433" s="48"/>
      <c r="AQ433" s="48"/>
      <c r="AR433" s="53">
        <f>G433/'Table seawater composition'!C$7</f>
        <v>0.00318340884</v>
      </c>
      <c r="AS433" s="53">
        <f>H433/'Table seawater composition'!C$6</f>
        <v>0.00107187692</v>
      </c>
      <c r="AT433" s="53">
        <f>I433*1000/'Table seawater composition'!$C$4</f>
        <v>0.0001349903045</v>
      </c>
      <c r="AU433" s="53">
        <f>J433/'Table seawater composition'!C$10</f>
        <v>16.22145366</v>
      </c>
      <c r="AV433" s="53">
        <f>K433*1000/'Table seawater composition'!$C$3</f>
        <v>0.2269159627</v>
      </c>
      <c r="AW433" s="53">
        <f>L433/'Table seawater composition'!C$8</f>
        <v>0.2231672656</v>
      </c>
      <c r="AX433" s="53">
        <f>M433/'Table seawater composition'!$C$5</f>
        <v>0.6231893908</v>
      </c>
      <c r="AY433" s="53">
        <f>N433/('Table seawater composition'!C$9*1000)</f>
        <v>0.05090229399</v>
      </c>
      <c r="AZ433" s="48"/>
      <c r="BA433" s="48"/>
      <c r="BB433" s="48"/>
      <c r="BC433" s="48"/>
      <c r="BD433" s="48"/>
      <c r="BE433" s="48"/>
      <c r="BF433" s="48"/>
      <c r="BG433" s="48"/>
    </row>
    <row r="434" ht="15.75" customHeight="1">
      <c r="A434" s="71" t="s">
        <v>305</v>
      </c>
      <c r="B434" s="71" t="s">
        <v>265</v>
      </c>
      <c r="C434" s="72">
        <v>-1.0</v>
      </c>
      <c r="D434" s="72" t="s">
        <v>291</v>
      </c>
      <c r="E434" s="72">
        <v>2850.0</v>
      </c>
      <c r="F434" s="73" t="s">
        <v>96</v>
      </c>
      <c r="G434" s="74">
        <v>8.39061536</v>
      </c>
      <c r="H434" s="74">
        <v>40.5944114</v>
      </c>
      <c r="I434" s="74">
        <v>0.66223422</v>
      </c>
      <c r="J434" s="74">
        <v>4.76738741</v>
      </c>
      <c r="K434" s="74">
        <v>1.57404064</v>
      </c>
      <c r="L434" s="74">
        <v>1.52226973</v>
      </c>
      <c r="M434" s="74">
        <v>6.4014564</v>
      </c>
      <c r="N434" s="74">
        <v>58.4319049</v>
      </c>
      <c r="O434" s="75"/>
      <c r="P434" s="78">
        <v>14.98</v>
      </c>
      <c r="Q434" s="78">
        <v>0.56</v>
      </c>
      <c r="R434" s="78">
        <v>7.7</v>
      </c>
      <c r="S434" s="78">
        <v>0.27</v>
      </c>
      <c r="T434" s="78">
        <v>0.25</v>
      </c>
      <c r="U434" s="78">
        <v>0.28</v>
      </c>
      <c r="V434" s="72">
        <v>53.733</v>
      </c>
      <c r="W434" s="72">
        <v>31.886</v>
      </c>
      <c r="X434" s="72">
        <v>0.24</v>
      </c>
      <c r="Y434" s="72">
        <v>24.98</v>
      </c>
      <c r="Z434" s="72">
        <v>0.084</v>
      </c>
      <c r="AA434" s="72">
        <v>2063.148</v>
      </c>
      <c r="AB434" s="72">
        <v>42.647</v>
      </c>
      <c r="AC434" s="72">
        <v>7.448</v>
      </c>
      <c r="AD434" s="72">
        <v>0.037</v>
      </c>
      <c r="AE434" s="76">
        <v>2071.292</v>
      </c>
      <c r="AF434" s="76">
        <v>50.88</v>
      </c>
      <c r="AG434" s="76">
        <v>44.1</v>
      </c>
      <c r="AH434" s="76">
        <v>3.119</v>
      </c>
      <c r="AI434" s="76">
        <v>1956.03</v>
      </c>
      <c r="AJ434" s="76">
        <v>46.718</v>
      </c>
      <c r="AK434" s="76">
        <v>2551.334</v>
      </c>
      <c r="AL434" s="76">
        <v>255.551</v>
      </c>
      <c r="AM434" s="76">
        <v>0.712</v>
      </c>
      <c r="AN434" s="76">
        <v>0.05</v>
      </c>
      <c r="AO434" s="76">
        <v>1.054</v>
      </c>
      <c r="AP434" s="48"/>
      <c r="AQ434" s="48"/>
      <c r="AR434" s="53">
        <f>G434/'Table seawater composition'!C$7</f>
        <v>0.003327089566</v>
      </c>
      <c r="AS434" s="53">
        <f>H434/'Table seawater composition'!C$6</f>
        <v>0.001002174531</v>
      </c>
      <c r="AT434" s="53">
        <f>I434*1000/'Table seawater composition'!$C$4</f>
        <v>0.0001290539932</v>
      </c>
      <c r="AU434" s="53">
        <f>J434/'Table seawater composition'!C$10</f>
        <v>9.066864574</v>
      </c>
      <c r="AV434" s="53">
        <f>K434*1000/'Table seawater composition'!$C$3</f>
        <v>0.1816336783</v>
      </c>
      <c r="AW434" s="53">
        <f>L434/'Table seawater composition'!C$8</f>
        <v>25.2156615</v>
      </c>
      <c r="AX434" s="53">
        <f>M434/'Table seawater composition'!$C$5</f>
        <v>0.6031463966</v>
      </c>
      <c r="AY434" s="53">
        <f>N434/('Table seawater composition'!C$9*1000)</f>
        <v>0.04478325846</v>
      </c>
      <c r="AZ434" s="48"/>
      <c r="BA434" s="48"/>
      <c r="BB434" s="48"/>
      <c r="BC434" s="48"/>
      <c r="BD434" s="48"/>
      <c r="BE434" s="48"/>
      <c r="BF434" s="48"/>
      <c r="BG434" s="48"/>
    </row>
    <row r="435" ht="15.75" customHeight="1">
      <c r="A435" s="71" t="s">
        <v>305</v>
      </c>
      <c r="B435" s="71" t="s">
        <v>246</v>
      </c>
      <c r="C435" s="72">
        <v>-1.4</v>
      </c>
      <c r="D435" s="72" t="s">
        <v>291</v>
      </c>
      <c r="E435" s="72">
        <v>2850.0</v>
      </c>
      <c r="F435" s="73" t="s">
        <v>65</v>
      </c>
      <c r="G435" s="74"/>
      <c r="H435" s="74"/>
      <c r="I435" s="74">
        <v>0.68372885</v>
      </c>
      <c r="J435" s="74">
        <v>0.00502662</v>
      </c>
      <c r="K435" s="74">
        <v>1.90130359</v>
      </c>
      <c r="L435" s="74"/>
      <c r="M435" s="74">
        <v>6.28885003</v>
      </c>
      <c r="N435" s="74"/>
      <c r="O435" s="75"/>
      <c r="P435" s="78">
        <v>16.66</v>
      </c>
      <c r="Q435" s="78">
        <v>0.09</v>
      </c>
      <c r="R435" s="78">
        <v>7.93</v>
      </c>
      <c r="S435" s="78">
        <v>0.19</v>
      </c>
      <c r="T435" s="78">
        <v>0.48</v>
      </c>
      <c r="U435" s="78">
        <v>0.2</v>
      </c>
      <c r="V435" s="72">
        <v>53.733</v>
      </c>
      <c r="W435" s="72">
        <v>31.886</v>
      </c>
      <c r="X435" s="72">
        <v>0.24</v>
      </c>
      <c r="Y435" s="72">
        <v>24.98</v>
      </c>
      <c r="Z435" s="72">
        <v>0.084</v>
      </c>
      <c r="AA435" s="72">
        <v>2063.148</v>
      </c>
      <c r="AB435" s="72">
        <v>42.647</v>
      </c>
      <c r="AC435" s="72">
        <v>7.448</v>
      </c>
      <c r="AD435" s="72">
        <v>0.037</v>
      </c>
      <c r="AE435" s="76">
        <v>2071.292</v>
      </c>
      <c r="AF435" s="76">
        <v>50.88</v>
      </c>
      <c r="AG435" s="76">
        <v>44.1</v>
      </c>
      <c r="AH435" s="76">
        <v>3.119</v>
      </c>
      <c r="AI435" s="76">
        <v>1956.03</v>
      </c>
      <c r="AJ435" s="76">
        <v>46.718</v>
      </c>
      <c r="AK435" s="76">
        <v>2551.334</v>
      </c>
      <c r="AL435" s="76">
        <v>255.551</v>
      </c>
      <c r="AM435" s="76">
        <v>0.712</v>
      </c>
      <c r="AN435" s="76">
        <v>0.05</v>
      </c>
      <c r="AO435" s="76">
        <v>1.054</v>
      </c>
      <c r="AP435" s="48"/>
      <c r="AQ435" s="48"/>
      <c r="AR435" s="53">
        <f>G435/'Table seawater composition'!C$7</f>
        <v>0</v>
      </c>
      <c r="AS435" s="53">
        <f>H435/'Table seawater composition'!C$6</f>
        <v>0</v>
      </c>
      <c r="AT435" s="53">
        <f>I435*1000/'Table seawater composition'!$C$4</f>
        <v>0.0001332427949</v>
      </c>
      <c r="AU435" s="53">
        <f>J435/'Table seawater composition'!C$10</f>
        <v>0.009559886556</v>
      </c>
      <c r="AV435" s="53">
        <f>K435*1000/'Table seawater composition'!$C$3</f>
        <v>0.2193976165</v>
      </c>
      <c r="AW435" s="53">
        <f>L435/'Table seawater composition'!C$8</f>
        <v>0</v>
      </c>
      <c r="AX435" s="53">
        <f>M435/'Table seawater composition'!$C$5</f>
        <v>0.5925366037</v>
      </c>
      <c r="AY435" s="53">
        <f>N435/('Table seawater composition'!C$9*1000)</f>
        <v>0</v>
      </c>
      <c r="AZ435" s="48"/>
      <c r="BA435" s="48"/>
      <c r="BB435" s="48"/>
      <c r="BC435" s="48"/>
      <c r="BD435" s="48"/>
      <c r="BE435" s="48"/>
      <c r="BF435" s="48"/>
      <c r="BG435" s="48"/>
    </row>
    <row r="436" ht="15.75" customHeight="1">
      <c r="A436" s="71" t="s">
        <v>305</v>
      </c>
      <c r="B436" s="71" t="s">
        <v>265</v>
      </c>
      <c r="C436" s="72">
        <v>-1.0</v>
      </c>
      <c r="D436" s="72" t="s">
        <v>291</v>
      </c>
      <c r="E436" s="72">
        <v>2850.0</v>
      </c>
      <c r="F436" s="73" t="s">
        <v>65</v>
      </c>
      <c r="G436" s="74"/>
      <c r="H436" s="74"/>
      <c r="I436" s="74">
        <v>0.65206625</v>
      </c>
      <c r="J436" s="74">
        <v>0.00647441</v>
      </c>
      <c r="K436" s="74">
        <v>1.52389696</v>
      </c>
      <c r="L436" s="74"/>
      <c r="M436" s="74">
        <v>6.05831532</v>
      </c>
      <c r="N436" s="74"/>
      <c r="O436" s="75"/>
      <c r="P436" s="78">
        <v>14.98</v>
      </c>
      <c r="Q436" s="78">
        <v>0.56</v>
      </c>
      <c r="R436" s="78">
        <v>7.7</v>
      </c>
      <c r="S436" s="78">
        <v>0.27</v>
      </c>
      <c r="T436" s="78">
        <v>0.25</v>
      </c>
      <c r="U436" s="78">
        <v>0.28</v>
      </c>
      <c r="V436" s="72">
        <v>53.733</v>
      </c>
      <c r="W436" s="72">
        <v>31.886</v>
      </c>
      <c r="X436" s="72">
        <v>0.24</v>
      </c>
      <c r="Y436" s="72">
        <v>24.98</v>
      </c>
      <c r="Z436" s="72">
        <v>0.084</v>
      </c>
      <c r="AA436" s="72">
        <v>2063.148</v>
      </c>
      <c r="AB436" s="72">
        <v>42.647</v>
      </c>
      <c r="AC436" s="72">
        <v>7.448</v>
      </c>
      <c r="AD436" s="72">
        <v>0.037</v>
      </c>
      <c r="AE436" s="76">
        <v>2071.292</v>
      </c>
      <c r="AF436" s="76">
        <v>50.88</v>
      </c>
      <c r="AG436" s="76">
        <v>44.1</v>
      </c>
      <c r="AH436" s="76">
        <v>3.119</v>
      </c>
      <c r="AI436" s="76">
        <v>1956.03</v>
      </c>
      <c r="AJ436" s="76">
        <v>46.718</v>
      </c>
      <c r="AK436" s="76">
        <v>2551.334</v>
      </c>
      <c r="AL436" s="76">
        <v>255.551</v>
      </c>
      <c r="AM436" s="76">
        <v>0.712</v>
      </c>
      <c r="AN436" s="76">
        <v>0.05</v>
      </c>
      <c r="AO436" s="76">
        <v>1.054</v>
      </c>
      <c r="AP436" s="48"/>
      <c r="AQ436" s="48"/>
      <c r="AR436" s="53">
        <f>G436/'Table seawater composition'!C$7</f>
        <v>0</v>
      </c>
      <c r="AS436" s="53">
        <f>H436/'Table seawater composition'!C$6</f>
        <v>0</v>
      </c>
      <c r="AT436" s="53">
        <f>I436*1000/'Table seawater composition'!$C$4</f>
        <v>0.0001270724931</v>
      </c>
      <c r="AU436" s="53">
        <f>J436/'Table seawater composition'!C$10</f>
        <v>0.01231336865</v>
      </c>
      <c r="AV436" s="53">
        <f>K436*1000/'Table seawater composition'!$C$3</f>
        <v>0.1758474357</v>
      </c>
      <c r="AW436" s="53">
        <f>L436/'Table seawater composition'!C$8</f>
        <v>0</v>
      </c>
      <c r="AX436" s="53">
        <f>M436/'Table seawater composition'!$C$5</f>
        <v>0.5708155811</v>
      </c>
      <c r="AY436" s="53">
        <f>N436/('Table seawater composition'!C$9*1000)</f>
        <v>0</v>
      </c>
      <c r="AZ436" s="48"/>
      <c r="BA436" s="48"/>
      <c r="BB436" s="48"/>
      <c r="BC436" s="48"/>
      <c r="BD436" s="48"/>
      <c r="BE436" s="48"/>
      <c r="BF436" s="48"/>
      <c r="BG436" s="48"/>
    </row>
    <row r="437" ht="15.75" customHeight="1">
      <c r="A437" s="71"/>
      <c r="B437" s="71"/>
      <c r="C437" s="71"/>
      <c r="D437" s="71"/>
      <c r="E437" s="71"/>
      <c r="F437" s="73"/>
      <c r="G437" s="74"/>
      <c r="H437" s="74"/>
      <c r="I437" s="74"/>
      <c r="J437" s="74"/>
      <c r="K437" s="74"/>
      <c r="L437" s="74"/>
      <c r="M437" s="74"/>
      <c r="N437" s="74"/>
      <c r="O437" s="75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  <c r="AP437" s="48"/>
      <c r="AQ437" s="48"/>
      <c r="AR437" s="48"/>
      <c r="AS437" s="48"/>
      <c r="AT437" s="48"/>
      <c r="AU437" s="53">
        <f>J437/'Table seawater composition'!C$10</f>
        <v>0</v>
      </c>
      <c r="AV437" s="48"/>
      <c r="AW437" s="48"/>
      <c r="AX437" s="53"/>
      <c r="AY437" s="48"/>
      <c r="AZ437" s="48"/>
      <c r="BA437" s="48"/>
      <c r="BB437" s="48"/>
      <c r="BC437" s="48"/>
      <c r="BD437" s="48"/>
      <c r="BE437" s="48"/>
      <c r="BF437" s="48"/>
      <c r="BG437" s="48"/>
    </row>
    <row r="438" ht="15.75" customHeight="1">
      <c r="A438" s="53" t="s">
        <v>306</v>
      </c>
      <c r="B438" s="53" t="s">
        <v>267</v>
      </c>
      <c r="C438" s="54">
        <v>17.1</v>
      </c>
      <c r="D438" s="81" t="s">
        <v>297</v>
      </c>
      <c r="E438" s="54">
        <v>400.0</v>
      </c>
      <c r="F438" s="55" t="s">
        <v>96</v>
      </c>
      <c r="G438" s="56">
        <v>5.71626752</v>
      </c>
      <c r="H438" s="56">
        <v>25.769249</v>
      </c>
      <c r="I438" s="56">
        <v>0.89220383</v>
      </c>
      <c r="J438" s="56">
        <v>1.82524396</v>
      </c>
      <c r="K438" s="56">
        <v>2.75464844</v>
      </c>
      <c r="L438" s="56">
        <v>0.86760777</v>
      </c>
      <c r="M438" s="56">
        <v>7.16541432</v>
      </c>
      <c r="N438" s="56">
        <v>50.9252922</v>
      </c>
      <c r="O438" s="57"/>
      <c r="P438" s="54"/>
      <c r="Q438" s="54"/>
      <c r="R438" s="54"/>
      <c r="S438" s="54"/>
      <c r="T438" s="54"/>
      <c r="U438" s="54"/>
      <c r="V438" s="54">
        <v>5.656</v>
      </c>
      <c r="W438" s="54">
        <v>32.06</v>
      </c>
      <c r="X438" s="54">
        <v>0.288</v>
      </c>
      <c r="Y438" s="54">
        <v>25.08</v>
      </c>
      <c r="Z438" s="54">
        <v>0.148</v>
      </c>
      <c r="AA438" s="54">
        <v>1832.979</v>
      </c>
      <c r="AB438" s="54">
        <v>125.303</v>
      </c>
      <c r="AC438" s="54">
        <v>8.149</v>
      </c>
      <c r="AD438" s="54">
        <v>0.04</v>
      </c>
      <c r="AE438" s="58">
        <v>1598.307</v>
      </c>
      <c r="AF438" s="58">
        <v>112.115</v>
      </c>
      <c r="AG438" s="58">
        <v>163.088</v>
      </c>
      <c r="AH438" s="58">
        <v>18.643</v>
      </c>
      <c r="AI438" s="58">
        <v>1424.946</v>
      </c>
      <c r="AJ438" s="58">
        <v>100.465</v>
      </c>
      <c r="AK438" s="58">
        <v>369.607</v>
      </c>
      <c r="AL438" s="58">
        <v>45.886</v>
      </c>
      <c r="AM438" s="58">
        <v>2.634</v>
      </c>
      <c r="AN438" s="58">
        <v>0.299</v>
      </c>
      <c r="AO438" s="58">
        <v>3.898</v>
      </c>
      <c r="AP438" s="48"/>
      <c r="AQ438" s="48"/>
      <c r="AR438" s="53">
        <f>G438/'Table seawater composition'!C$7</f>
        <v>0.00226664353</v>
      </c>
      <c r="AS438" s="53">
        <f>H438/'Table seawater composition'!C$6</f>
        <v>0.0006361783347</v>
      </c>
      <c r="AT438" s="53">
        <f>I438*1000/'Table seawater composition'!$C$4</f>
        <v>0.0001738697027</v>
      </c>
      <c r="AU438" s="53">
        <f>J438/'Table seawater composition'!C$10</f>
        <v>3.471343605</v>
      </c>
      <c r="AV438" s="53">
        <f>K438*1000/'Table seawater composition'!$C$3</f>
        <v>0.3178678593</v>
      </c>
      <c r="AW438" s="53">
        <f>L438/'Table seawater composition'!C$8</f>
        <v>14.3715029</v>
      </c>
      <c r="AX438" s="53">
        <f>M438/'Table seawater composition'!$C$5</f>
        <v>0.675126652</v>
      </c>
      <c r="AY438" s="53">
        <f>N438/('Table seawater composition'!C$9*1000)</f>
        <v>0.03903005604</v>
      </c>
      <c r="AZ438" s="48"/>
      <c r="BA438" s="48"/>
      <c r="BB438" s="48"/>
      <c r="BC438" s="48"/>
      <c r="BD438" s="48"/>
      <c r="BE438" s="48"/>
      <c r="BF438" s="48"/>
      <c r="BG438" s="48"/>
    </row>
    <row r="439" ht="15.75" customHeight="1">
      <c r="A439" s="53" t="s">
        <v>306</v>
      </c>
      <c r="B439" s="53" t="s">
        <v>267</v>
      </c>
      <c r="C439" s="54">
        <v>17.1</v>
      </c>
      <c r="D439" s="81" t="s">
        <v>297</v>
      </c>
      <c r="E439" s="54">
        <v>400.0</v>
      </c>
      <c r="F439" s="55" t="s">
        <v>65</v>
      </c>
      <c r="G439" s="56"/>
      <c r="H439" s="56"/>
      <c r="I439" s="56">
        <v>0.86199064</v>
      </c>
      <c r="J439" s="56">
        <v>0.00343677</v>
      </c>
      <c r="K439" s="56">
        <v>2.80438688</v>
      </c>
      <c r="L439" s="56"/>
      <c r="M439" s="56">
        <v>5.92271269</v>
      </c>
      <c r="N439" s="56"/>
      <c r="O439" s="57"/>
      <c r="P439" s="54"/>
      <c r="Q439" s="54"/>
      <c r="R439" s="54"/>
      <c r="S439" s="54"/>
      <c r="T439" s="54"/>
      <c r="U439" s="54"/>
      <c r="V439" s="54">
        <v>5.656</v>
      </c>
      <c r="W439" s="54">
        <v>32.06</v>
      </c>
      <c r="X439" s="54">
        <v>0.288</v>
      </c>
      <c r="Y439" s="54">
        <v>25.08</v>
      </c>
      <c r="Z439" s="54">
        <v>0.148</v>
      </c>
      <c r="AA439" s="54">
        <v>1832.979</v>
      </c>
      <c r="AB439" s="54">
        <v>125.303</v>
      </c>
      <c r="AC439" s="54">
        <v>8.149</v>
      </c>
      <c r="AD439" s="54">
        <v>0.04</v>
      </c>
      <c r="AE439" s="58">
        <v>1598.307</v>
      </c>
      <c r="AF439" s="58">
        <v>112.115</v>
      </c>
      <c r="AG439" s="58">
        <v>163.088</v>
      </c>
      <c r="AH439" s="58">
        <v>18.643</v>
      </c>
      <c r="AI439" s="58">
        <v>1424.946</v>
      </c>
      <c r="AJ439" s="58">
        <v>100.465</v>
      </c>
      <c r="AK439" s="58">
        <v>369.607</v>
      </c>
      <c r="AL439" s="58">
        <v>45.886</v>
      </c>
      <c r="AM439" s="58">
        <v>2.634</v>
      </c>
      <c r="AN439" s="58">
        <v>0.299</v>
      </c>
      <c r="AO439" s="58">
        <v>3.898</v>
      </c>
      <c r="AP439" s="48"/>
      <c r="AQ439" s="48"/>
      <c r="AR439" s="53">
        <f>G439/'Table seawater composition'!C$7</f>
        <v>0</v>
      </c>
      <c r="AS439" s="53">
        <f>H439/'Table seawater composition'!C$6</f>
        <v>0</v>
      </c>
      <c r="AT439" s="53">
        <f>I439*1000/'Table seawater composition'!$C$4</f>
        <v>0.0001679818572</v>
      </c>
      <c r="AU439" s="53">
        <f>J439/'Table seawater composition'!C$10</f>
        <v>0.006536227389</v>
      </c>
      <c r="AV439" s="53">
        <f>K439*1000/'Table seawater composition'!$C$3</f>
        <v>0.32360734</v>
      </c>
      <c r="AW439" s="53">
        <f>L439/'Table seawater composition'!C$8</f>
        <v>0</v>
      </c>
      <c r="AX439" s="53">
        <f>M439/'Table seawater composition'!$C$5</f>
        <v>0.5580390764</v>
      </c>
      <c r="AY439" s="53">
        <f>N439/('Table seawater composition'!C$9*1000)</f>
        <v>0</v>
      </c>
      <c r="AZ439" s="48"/>
      <c r="BA439" s="48"/>
      <c r="BB439" s="48"/>
      <c r="BC439" s="48"/>
      <c r="BD439" s="48"/>
      <c r="BE439" s="48"/>
      <c r="BF439" s="48"/>
      <c r="BG439" s="48"/>
    </row>
    <row r="440" ht="15.75" customHeight="1">
      <c r="A440" s="59" t="s">
        <v>306</v>
      </c>
      <c r="B440" s="59" t="s">
        <v>243</v>
      </c>
      <c r="C440" s="60">
        <v>4.6</v>
      </c>
      <c r="D440" s="81" t="s">
        <v>297</v>
      </c>
      <c r="E440" s="60">
        <v>600.0</v>
      </c>
      <c r="F440" s="61" t="s">
        <v>96</v>
      </c>
      <c r="G440" s="62">
        <v>5.27763383</v>
      </c>
      <c r="H440" s="62">
        <v>23.6798209</v>
      </c>
      <c r="I440" s="62">
        <v>0.83946984</v>
      </c>
      <c r="J440" s="62">
        <v>1.51621144</v>
      </c>
      <c r="K440" s="62">
        <v>2.69991159</v>
      </c>
      <c r="L440" s="62">
        <v>0.0074343</v>
      </c>
      <c r="M440" s="62">
        <v>21.6565841</v>
      </c>
      <c r="N440" s="62">
        <v>50.1389241</v>
      </c>
      <c r="O440" s="63"/>
      <c r="P440" s="60"/>
      <c r="Q440" s="60"/>
      <c r="R440" s="60"/>
      <c r="S440" s="60"/>
      <c r="T440" s="60"/>
      <c r="U440" s="60"/>
      <c r="V440" s="60">
        <v>7.259</v>
      </c>
      <c r="W440" s="60">
        <v>31.731</v>
      </c>
      <c r="X440" s="60">
        <v>0.199</v>
      </c>
      <c r="Y440" s="60">
        <v>25.12</v>
      </c>
      <c r="Z440" s="60">
        <v>0.11</v>
      </c>
      <c r="AA440" s="60">
        <v>1862.314</v>
      </c>
      <c r="AB440" s="60">
        <v>141.269</v>
      </c>
      <c r="AC440" s="60">
        <v>8.019</v>
      </c>
      <c r="AD440" s="60">
        <v>0.08</v>
      </c>
      <c r="AE440" s="64">
        <v>1683.876</v>
      </c>
      <c r="AF440" s="64">
        <v>126.468</v>
      </c>
      <c r="AG440" s="64">
        <v>130.501</v>
      </c>
      <c r="AH440" s="64">
        <v>25.075</v>
      </c>
      <c r="AI440" s="64">
        <v>1538.18</v>
      </c>
      <c r="AJ440" s="64">
        <v>115.767</v>
      </c>
      <c r="AK440" s="64">
        <v>546.57</v>
      </c>
      <c r="AL440" s="64">
        <v>118.985</v>
      </c>
      <c r="AM440" s="64">
        <v>2.112</v>
      </c>
      <c r="AN440" s="64">
        <v>0.408</v>
      </c>
      <c r="AO440" s="64">
        <v>3.126</v>
      </c>
      <c r="AP440" s="48"/>
      <c r="AQ440" s="48"/>
      <c r="AR440" s="53">
        <f>G440/'Table seawater composition'!C$7</f>
        <v>0.002092714264</v>
      </c>
      <c r="AS440" s="53">
        <f>H440/'Table seawater composition'!C$6</f>
        <v>0.0005845955785</v>
      </c>
      <c r="AT440" s="53">
        <f>I440*1000/'Table seawater composition'!$C$4</f>
        <v>0.0001635930789</v>
      </c>
      <c r="AU440" s="53">
        <f>J440/'Table seawater composition'!C$10</f>
        <v>2.883609535</v>
      </c>
      <c r="AV440" s="53">
        <f>K440*1000/'Table seawater composition'!$C$3</f>
        <v>0.3115515958</v>
      </c>
      <c r="AW440" s="53">
        <f>L440/'Table seawater composition'!C$8</f>
        <v>0.1231455823</v>
      </c>
      <c r="AX440" s="53">
        <f>M440/'Table seawater composition'!$C$5</f>
        <v>2.040487328</v>
      </c>
      <c r="AY440" s="53">
        <f>N440/('Table seawater composition'!C$9*1000)</f>
        <v>0.03842736944</v>
      </c>
      <c r="AZ440" s="48"/>
      <c r="BA440" s="48"/>
      <c r="BB440" s="48"/>
      <c r="BC440" s="48"/>
      <c r="BD440" s="48"/>
      <c r="BE440" s="48"/>
      <c r="BF440" s="48"/>
      <c r="BG440" s="48"/>
    </row>
    <row r="441" ht="15.75" customHeight="1">
      <c r="A441" s="59" t="s">
        <v>306</v>
      </c>
      <c r="B441" s="59" t="s">
        <v>257</v>
      </c>
      <c r="C441" s="60">
        <v>4.7</v>
      </c>
      <c r="D441" s="81" t="s">
        <v>297</v>
      </c>
      <c r="E441" s="60">
        <v>600.0</v>
      </c>
      <c r="F441" s="61" t="s">
        <v>96</v>
      </c>
      <c r="G441" s="62">
        <v>5.57588134</v>
      </c>
      <c r="H441" s="62">
        <v>19.2784954</v>
      </c>
      <c r="I441" s="62">
        <v>0.52351418</v>
      </c>
      <c r="J441" s="62">
        <v>2.19999223</v>
      </c>
      <c r="K441" s="62">
        <v>2.38326417</v>
      </c>
      <c r="L441" s="62">
        <v>0.03033031</v>
      </c>
      <c r="M441" s="62">
        <v>11.2283727</v>
      </c>
      <c r="N441" s="62">
        <v>15.4849456</v>
      </c>
      <c r="O441" s="63"/>
      <c r="P441" s="60"/>
      <c r="Q441" s="60"/>
      <c r="R441" s="60"/>
      <c r="S441" s="60"/>
      <c r="T441" s="60"/>
      <c r="U441" s="60"/>
      <c r="V441" s="60">
        <v>7.259</v>
      </c>
      <c r="W441" s="60">
        <v>31.731</v>
      </c>
      <c r="X441" s="60">
        <v>0.199</v>
      </c>
      <c r="Y441" s="60">
        <v>25.12</v>
      </c>
      <c r="Z441" s="60">
        <v>0.11</v>
      </c>
      <c r="AA441" s="60">
        <v>1862.314</v>
      </c>
      <c r="AB441" s="60">
        <v>141.269</v>
      </c>
      <c r="AC441" s="60">
        <v>8.019</v>
      </c>
      <c r="AD441" s="60">
        <v>0.08</v>
      </c>
      <c r="AE441" s="64">
        <v>1683.876</v>
      </c>
      <c r="AF441" s="64">
        <v>126.468</v>
      </c>
      <c r="AG441" s="64">
        <v>130.501</v>
      </c>
      <c r="AH441" s="64">
        <v>25.075</v>
      </c>
      <c r="AI441" s="64">
        <v>1538.18</v>
      </c>
      <c r="AJ441" s="64">
        <v>115.767</v>
      </c>
      <c r="AK441" s="64">
        <v>546.57</v>
      </c>
      <c r="AL441" s="64">
        <v>118.985</v>
      </c>
      <c r="AM441" s="64">
        <v>2.112</v>
      </c>
      <c r="AN441" s="64">
        <v>0.408</v>
      </c>
      <c r="AO441" s="64">
        <v>3.126</v>
      </c>
      <c r="AP441" s="48"/>
      <c r="AQ441" s="48"/>
      <c r="AR441" s="53">
        <f>G441/'Table seawater composition'!C$7</f>
        <v>0.002210976887</v>
      </c>
      <c r="AS441" s="53">
        <f>H441/'Table seawater composition'!C$6</f>
        <v>0.0004759378552</v>
      </c>
      <c r="AT441" s="53">
        <f>I441*1000/'Table seawater composition'!$C$4</f>
        <v>0.000102020695</v>
      </c>
      <c r="AU441" s="53">
        <f>J441/'Table seawater composition'!C$10</f>
        <v>4.184059297</v>
      </c>
      <c r="AV441" s="53">
        <f>K441*1000/'Table seawater composition'!$C$3</f>
        <v>0.2750126183</v>
      </c>
      <c r="AW441" s="53">
        <f>L441/'Table seawater composition'!C$8</f>
        <v>0.5024069092</v>
      </c>
      <c r="AX441" s="53">
        <f>M441/'Table seawater composition'!$C$5</f>
        <v>1.057939336</v>
      </c>
      <c r="AY441" s="53">
        <f>N441/('Table seawater composition'!C$9*1000)</f>
        <v>0.01186793965</v>
      </c>
      <c r="AZ441" s="48"/>
      <c r="BA441" s="48"/>
      <c r="BB441" s="48"/>
      <c r="BC441" s="48"/>
      <c r="BD441" s="48"/>
      <c r="BE441" s="48"/>
      <c r="BF441" s="48"/>
      <c r="BG441" s="48"/>
    </row>
    <row r="442" ht="15.75" customHeight="1">
      <c r="A442" s="59" t="s">
        <v>306</v>
      </c>
      <c r="B442" s="59" t="s">
        <v>243</v>
      </c>
      <c r="C442" s="60">
        <v>4.6</v>
      </c>
      <c r="D442" s="81" t="s">
        <v>297</v>
      </c>
      <c r="E442" s="60">
        <v>600.0</v>
      </c>
      <c r="F442" s="61" t="s">
        <v>65</v>
      </c>
      <c r="G442" s="62"/>
      <c r="H442" s="62"/>
      <c r="I442" s="62">
        <v>0.78510589</v>
      </c>
      <c r="J442" s="62">
        <v>0.00293967</v>
      </c>
      <c r="K442" s="62">
        <v>2.78889354</v>
      </c>
      <c r="L442" s="62"/>
      <c r="M442" s="62">
        <v>19.563823</v>
      </c>
      <c r="N442" s="62"/>
      <c r="O442" s="63"/>
      <c r="P442" s="60"/>
      <c r="Q442" s="60"/>
      <c r="R442" s="60"/>
      <c r="S442" s="60"/>
      <c r="T442" s="60"/>
      <c r="U442" s="60"/>
      <c r="V442" s="60">
        <v>7.259</v>
      </c>
      <c r="W442" s="60">
        <v>31.731</v>
      </c>
      <c r="X442" s="60">
        <v>0.199</v>
      </c>
      <c r="Y442" s="60">
        <v>25.12</v>
      </c>
      <c r="Z442" s="60">
        <v>0.11</v>
      </c>
      <c r="AA442" s="60">
        <v>1862.314</v>
      </c>
      <c r="AB442" s="60">
        <v>141.269</v>
      </c>
      <c r="AC442" s="60">
        <v>8.019</v>
      </c>
      <c r="AD442" s="60">
        <v>0.08</v>
      </c>
      <c r="AE442" s="64">
        <v>1683.876</v>
      </c>
      <c r="AF442" s="64">
        <v>126.468</v>
      </c>
      <c r="AG442" s="64">
        <v>130.501</v>
      </c>
      <c r="AH442" s="64">
        <v>25.075</v>
      </c>
      <c r="AI442" s="64">
        <v>1538.18</v>
      </c>
      <c r="AJ442" s="64">
        <v>115.767</v>
      </c>
      <c r="AK442" s="64">
        <v>546.57</v>
      </c>
      <c r="AL442" s="64">
        <v>118.985</v>
      </c>
      <c r="AM442" s="64">
        <v>2.112</v>
      </c>
      <c r="AN442" s="64">
        <v>0.408</v>
      </c>
      <c r="AO442" s="64">
        <v>3.126</v>
      </c>
      <c r="AP442" s="48"/>
      <c r="AQ442" s="48"/>
      <c r="AR442" s="53">
        <f>G442/'Table seawater composition'!C$7</f>
        <v>0</v>
      </c>
      <c r="AS442" s="53">
        <f>H442/'Table seawater composition'!C$6</f>
        <v>0</v>
      </c>
      <c r="AT442" s="53">
        <f>I442*1000/'Table seawater composition'!$C$4</f>
        <v>0.0001529988139</v>
      </c>
      <c r="AU442" s="53">
        <f>J442/'Table seawater composition'!C$10</f>
        <v>0.005590816833</v>
      </c>
      <c r="AV442" s="53">
        <f>K442*1000/'Table seawater composition'!$C$3</f>
        <v>0.321819513</v>
      </c>
      <c r="AW442" s="53">
        <f>L442/'Table seawater composition'!C$8</f>
        <v>0</v>
      </c>
      <c r="AX442" s="53">
        <f>M442/'Table seawater composition'!$C$5</f>
        <v>1.843306993</v>
      </c>
      <c r="AY442" s="53">
        <f>N442/('Table seawater composition'!C$9*1000)</f>
        <v>0</v>
      </c>
      <c r="AZ442" s="48"/>
      <c r="BA442" s="48"/>
      <c r="BB442" s="48"/>
      <c r="BC442" s="48"/>
      <c r="BD442" s="48"/>
      <c r="BE442" s="48"/>
      <c r="BF442" s="48"/>
      <c r="BG442" s="48"/>
    </row>
    <row r="443" ht="15.75" customHeight="1">
      <c r="A443" s="59" t="s">
        <v>306</v>
      </c>
      <c r="B443" s="59" t="s">
        <v>257</v>
      </c>
      <c r="C443" s="60">
        <v>4.7</v>
      </c>
      <c r="D443" s="81" t="s">
        <v>297</v>
      </c>
      <c r="E443" s="60">
        <v>600.0</v>
      </c>
      <c r="F443" s="61" t="s">
        <v>65</v>
      </c>
      <c r="G443" s="62"/>
      <c r="H443" s="62"/>
      <c r="I443" s="62">
        <v>0.50123581</v>
      </c>
      <c r="J443" s="62">
        <v>0.00327706</v>
      </c>
      <c r="K443" s="62">
        <v>2.45550352</v>
      </c>
      <c r="L443" s="62"/>
      <c r="M443" s="62">
        <v>10.5009716</v>
      </c>
      <c r="N443" s="62"/>
      <c r="O443" s="63"/>
      <c r="P443" s="60"/>
      <c r="Q443" s="60"/>
      <c r="R443" s="60"/>
      <c r="S443" s="60"/>
      <c r="T443" s="60"/>
      <c r="U443" s="60"/>
      <c r="V443" s="60">
        <v>7.259</v>
      </c>
      <c r="W443" s="60">
        <v>31.731</v>
      </c>
      <c r="X443" s="60">
        <v>0.199</v>
      </c>
      <c r="Y443" s="60">
        <v>25.12</v>
      </c>
      <c r="Z443" s="60">
        <v>0.11</v>
      </c>
      <c r="AA443" s="60">
        <v>1862.314</v>
      </c>
      <c r="AB443" s="60">
        <v>141.269</v>
      </c>
      <c r="AC443" s="60">
        <v>8.019</v>
      </c>
      <c r="AD443" s="60">
        <v>0.08</v>
      </c>
      <c r="AE443" s="64">
        <v>1683.876</v>
      </c>
      <c r="AF443" s="64">
        <v>126.468</v>
      </c>
      <c r="AG443" s="64">
        <v>130.501</v>
      </c>
      <c r="AH443" s="64">
        <v>25.075</v>
      </c>
      <c r="AI443" s="64">
        <v>1538.18</v>
      </c>
      <c r="AJ443" s="64">
        <v>115.767</v>
      </c>
      <c r="AK443" s="64">
        <v>546.57</v>
      </c>
      <c r="AL443" s="64">
        <v>118.985</v>
      </c>
      <c r="AM443" s="64">
        <v>2.112</v>
      </c>
      <c r="AN443" s="64">
        <v>0.408</v>
      </c>
      <c r="AO443" s="64">
        <v>3.126</v>
      </c>
      <c r="AP443" s="48"/>
      <c r="AQ443" s="48"/>
      <c r="AR443" s="53">
        <f>G443/'Table seawater composition'!C$7</f>
        <v>0</v>
      </c>
      <c r="AS443" s="53">
        <f>H443/'Table seawater composition'!C$6</f>
        <v>0</v>
      </c>
      <c r="AT443" s="53">
        <f>I443*1000/'Table seawater composition'!$C$4</f>
        <v>0.0000976791607</v>
      </c>
      <c r="AU443" s="53">
        <f>J443/'Table seawater composition'!C$10</f>
        <v>0.00623248263</v>
      </c>
      <c r="AV443" s="53">
        <f>K443*1000/'Table seawater composition'!$C$3</f>
        <v>0.2833485523</v>
      </c>
      <c r="AW443" s="53">
        <f>L443/'Table seawater composition'!C$8</f>
        <v>0</v>
      </c>
      <c r="AX443" s="53">
        <f>M443/'Table seawater composition'!$C$5</f>
        <v>0.9894034709</v>
      </c>
      <c r="AY443" s="53">
        <f>N443/('Table seawater composition'!C$9*1000)</f>
        <v>0</v>
      </c>
      <c r="AZ443" s="48"/>
      <c r="BA443" s="48"/>
      <c r="BB443" s="48"/>
      <c r="BC443" s="48"/>
      <c r="BD443" s="48"/>
      <c r="BE443" s="48"/>
      <c r="BF443" s="48"/>
      <c r="BG443" s="48"/>
    </row>
    <row r="444" ht="15.75" customHeight="1">
      <c r="A444" s="65" t="s">
        <v>306</v>
      </c>
      <c r="B444" s="65" t="s">
        <v>268</v>
      </c>
      <c r="C444" s="66">
        <v>1.3</v>
      </c>
      <c r="D444" s="81" t="s">
        <v>297</v>
      </c>
      <c r="E444" s="66">
        <v>900.0</v>
      </c>
      <c r="F444" s="67" t="s">
        <v>96</v>
      </c>
      <c r="G444" s="68">
        <v>4.80786714</v>
      </c>
      <c r="H444" s="68">
        <v>25.9239769</v>
      </c>
      <c r="I444" s="68">
        <v>0.925751</v>
      </c>
      <c r="J444" s="68">
        <v>2.12230181</v>
      </c>
      <c r="K444" s="68">
        <v>2.58252676</v>
      </c>
      <c r="L444" s="68">
        <v>0.00546305</v>
      </c>
      <c r="M444" s="68">
        <v>4.28274259</v>
      </c>
      <c r="N444" s="68">
        <v>70.5044902</v>
      </c>
      <c r="O444" s="69"/>
      <c r="P444" s="66"/>
      <c r="Q444" s="66"/>
      <c r="R444" s="66"/>
      <c r="S444" s="66"/>
      <c r="T444" s="66"/>
      <c r="U444" s="66"/>
      <c r="V444" s="66">
        <v>11.736</v>
      </c>
      <c r="W444" s="66">
        <v>31.861</v>
      </c>
      <c r="X444" s="66">
        <v>0.251</v>
      </c>
      <c r="Y444" s="66">
        <v>25.0</v>
      </c>
      <c r="Z444" s="66">
        <v>0.158</v>
      </c>
      <c r="AA444" s="66">
        <v>1855.594</v>
      </c>
      <c r="AB444" s="66">
        <v>91.705</v>
      </c>
      <c r="AC444" s="66">
        <v>7.827</v>
      </c>
      <c r="AD444" s="66">
        <v>0.045</v>
      </c>
      <c r="AE444" s="70">
        <v>1749.258</v>
      </c>
      <c r="AF444" s="70">
        <v>87.2</v>
      </c>
      <c r="AG444" s="70">
        <v>88.476</v>
      </c>
      <c r="AH444" s="70">
        <v>9.359</v>
      </c>
      <c r="AI444" s="70">
        <v>1635.912</v>
      </c>
      <c r="AJ444" s="70">
        <v>81.741</v>
      </c>
      <c r="AK444" s="70">
        <v>892.229</v>
      </c>
      <c r="AL444" s="70">
        <v>107.945</v>
      </c>
      <c r="AM444" s="70">
        <v>1.43</v>
      </c>
      <c r="AN444" s="70">
        <v>0.151</v>
      </c>
      <c r="AO444" s="70">
        <v>2.116</v>
      </c>
      <c r="AP444" s="48"/>
      <c r="AQ444" s="48"/>
      <c r="AR444" s="53">
        <f>G444/'Table seawater composition'!C$7</f>
        <v>0.001906439982</v>
      </c>
      <c r="AS444" s="53">
        <f>H444/'Table seawater composition'!C$6</f>
        <v>0.0006399981797</v>
      </c>
      <c r="AT444" s="53">
        <f>I444*1000/'Table seawater composition'!$C$4</f>
        <v>0.0001804072632</v>
      </c>
      <c r="AU444" s="53">
        <f>J444/'Table seawater composition'!C$10</f>
        <v>4.036303628</v>
      </c>
      <c r="AV444" s="53">
        <f>K444*1000/'Table seawater composition'!$C$3</f>
        <v>0.2980061778</v>
      </c>
      <c r="AW444" s="53">
        <f>L444/'Table seawater composition'!C$8</f>
        <v>0.09049277984</v>
      </c>
      <c r="AX444" s="53">
        <f>M444/'Table seawater composition'!$C$5</f>
        <v>0.4035207927</v>
      </c>
      <c r="AY444" s="53">
        <f>N444/('Table seawater composition'!C$9*1000)</f>
        <v>0.05403590406</v>
      </c>
      <c r="AZ444" s="48"/>
      <c r="BA444" s="48"/>
      <c r="BB444" s="48"/>
      <c r="BC444" s="48"/>
      <c r="BD444" s="48"/>
      <c r="BE444" s="48"/>
      <c r="BF444" s="48"/>
      <c r="BG444" s="48"/>
    </row>
    <row r="445" ht="15.75" customHeight="1">
      <c r="A445" s="65" t="s">
        <v>306</v>
      </c>
      <c r="B445" s="65" t="s">
        <v>269</v>
      </c>
      <c r="C445" s="66">
        <v>8.4</v>
      </c>
      <c r="D445" s="81" t="s">
        <v>297</v>
      </c>
      <c r="E445" s="66">
        <v>900.0</v>
      </c>
      <c r="F445" s="67" t="s">
        <v>96</v>
      </c>
      <c r="G445" s="68">
        <v>5.1540781</v>
      </c>
      <c r="H445" s="68">
        <v>28.3115153</v>
      </c>
      <c r="I445" s="68">
        <v>0.85964144</v>
      </c>
      <c r="J445" s="68">
        <v>0.8878901</v>
      </c>
      <c r="K445" s="68">
        <v>2.61401404</v>
      </c>
      <c r="L445" s="68">
        <v>0.00304325</v>
      </c>
      <c r="M445" s="68">
        <v>7.05727431</v>
      </c>
      <c r="N445" s="68">
        <v>23.8421175</v>
      </c>
      <c r="O445" s="69"/>
      <c r="P445" s="66"/>
      <c r="Q445" s="66"/>
      <c r="R445" s="66"/>
      <c r="S445" s="66"/>
      <c r="T445" s="66"/>
      <c r="U445" s="66"/>
      <c r="V445" s="66">
        <v>11.736</v>
      </c>
      <c r="W445" s="66">
        <v>31.861</v>
      </c>
      <c r="X445" s="66">
        <v>0.251</v>
      </c>
      <c r="Y445" s="66">
        <v>25.0</v>
      </c>
      <c r="Z445" s="66">
        <v>0.158</v>
      </c>
      <c r="AA445" s="66">
        <v>1855.594</v>
      </c>
      <c r="AB445" s="66">
        <v>91.705</v>
      </c>
      <c r="AC445" s="66">
        <v>7.827</v>
      </c>
      <c r="AD445" s="66">
        <v>0.045</v>
      </c>
      <c r="AE445" s="70">
        <v>1749.258</v>
      </c>
      <c r="AF445" s="70">
        <v>87.2</v>
      </c>
      <c r="AG445" s="70">
        <v>88.476</v>
      </c>
      <c r="AH445" s="70">
        <v>9.359</v>
      </c>
      <c r="AI445" s="70">
        <v>1635.912</v>
      </c>
      <c r="AJ445" s="70">
        <v>81.741</v>
      </c>
      <c r="AK445" s="70">
        <v>892.229</v>
      </c>
      <c r="AL445" s="70">
        <v>107.945</v>
      </c>
      <c r="AM445" s="70">
        <v>1.43</v>
      </c>
      <c r="AN445" s="70">
        <v>0.151</v>
      </c>
      <c r="AO445" s="70">
        <v>2.116</v>
      </c>
      <c r="AP445" s="48"/>
      <c r="AQ445" s="48"/>
      <c r="AR445" s="53">
        <f>G445/'Table seawater composition'!C$7</f>
        <v>0.002043721316</v>
      </c>
      <c r="AS445" s="53">
        <f>H445/'Table seawater composition'!C$6</f>
        <v>0.000698940534</v>
      </c>
      <c r="AT445" s="53">
        <f>I445*1000/'Table seawater composition'!$C$4</f>
        <v>0.0001675240529</v>
      </c>
      <c r="AU445" s="53">
        <f>J445/'Table seawater composition'!C$10</f>
        <v>1.688635431</v>
      </c>
      <c r="AV445" s="53">
        <f>K445*1000/'Table seawater composition'!$C$3</f>
        <v>0.3016395976</v>
      </c>
      <c r="AW445" s="53">
        <f>L445/'Table seawater composition'!C$8</f>
        <v>0.05040996371</v>
      </c>
      <c r="AX445" s="53">
        <f>M445/'Table seawater composition'!$C$5</f>
        <v>0.6649376804</v>
      </c>
      <c r="AY445" s="53">
        <f>N445/('Table seawater composition'!C$9*1000)</f>
        <v>0.01827302588</v>
      </c>
      <c r="AZ445" s="48"/>
      <c r="BA445" s="48"/>
      <c r="BB445" s="48"/>
      <c r="BC445" s="48"/>
      <c r="BD445" s="48"/>
      <c r="BE445" s="48"/>
      <c r="BF445" s="48"/>
      <c r="BG445" s="48"/>
    </row>
    <row r="446" ht="15.75" customHeight="1">
      <c r="A446" s="65" t="s">
        <v>306</v>
      </c>
      <c r="B446" s="65" t="s">
        <v>268</v>
      </c>
      <c r="C446" s="66">
        <v>1.3</v>
      </c>
      <c r="D446" s="81" t="s">
        <v>297</v>
      </c>
      <c r="E446" s="66">
        <v>900.0</v>
      </c>
      <c r="F446" s="67" t="s">
        <v>65</v>
      </c>
      <c r="G446" s="68"/>
      <c r="H446" s="68"/>
      <c r="I446" s="68">
        <v>0.95598254</v>
      </c>
      <c r="J446" s="68">
        <v>0.0113441</v>
      </c>
      <c r="K446" s="68">
        <v>2.6539318</v>
      </c>
      <c r="L446" s="68"/>
      <c r="M446" s="68">
        <v>4.03894036</v>
      </c>
      <c r="N446" s="68"/>
      <c r="O446" s="69"/>
      <c r="P446" s="66"/>
      <c r="Q446" s="66"/>
      <c r="R446" s="66"/>
      <c r="S446" s="66"/>
      <c r="T446" s="66"/>
      <c r="U446" s="66"/>
      <c r="V446" s="66">
        <v>11.736</v>
      </c>
      <c r="W446" s="66">
        <v>31.861</v>
      </c>
      <c r="X446" s="66">
        <v>0.251</v>
      </c>
      <c r="Y446" s="66">
        <v>25.0</v>
      </c>
      <c r="Z446" s="66">
        <v>0.158</v>
      </c>
      <c r="AA446" s="66">
        <v>1855.594</v>
      </c>
      <c r="AB446" s="66">
        <v>91.705</v>
      </c>
      <c r="AC446" s="66">
        <v>7.827</v>
      </c>
      <c r="AD446" s="66">
        <v>0.045</v>
      </c>
      <c r="AE446" s="70">
        <v>1749.258</v>
      </c>
      <c r="AF446" s="70">
        <v>87.2</v>
      </c>
      <c r="AG446" s="70">
        <v>88.476</v>
      </c>
      <c r="AH446" s="70">
        <v>9.359</v>
      </c>
      <c r="AI446" s="70">
        <v>1635.912</v>
      </c>
      <c r="AJ446" s="70">
        <v>81.741</v>
      </c>
      <c r="AK446" s="70">
        <v>892.229</v>
      </c>
      <c r="AL446" s="70">
        <v>107.945</v>
      </c>
      <c r="AM446" s="70">
        <v>1.43</v>
      </c>
      <c r="AN446" s="70">
        <v>0.151</v>
      </c>
      <c r="AO446" s="70">
        <v>2.116</v>
      </c>
      <c r="AP446" s="48"/>
      <c r="AQ446" s="48"/>
      <c r="AR446" s="53">
        <f>G446/'Table seawater composition'!C$7</f>
        <v>0</v>
      </c>
      <c r="AS446" s="53">
        <f>H446/'Table seawater composition'!C$6</f>
        <v>0</v>
      </c>
      <c r="AT446" s="53">
        <f>I446*1000/'Table seawater composition'!$C$4</f>
        <v>0.0001862986847</v>
      </c>
      <c r="AU446" s="53">
        <f>J446/'Table seawater composition'!C$10</f>
        <v>0.02157479759</v>
      </c>
      <c r="AV446" s="53">
        <f>K446*1000/'Table seawater composition'!$C$3</f>
        <v>0.306245838</v>
      </c>
      <c r="AW446" s="53">
        <f>L446/'Table seawater composition'!C$8</f>
        <v>0</v>
      </c>
      <c r="AX446" s="53">
        <f>M446/'Table seawater composition'!$C$5</f>
        <v>0.3805497018</v>
      </c>
      <c r="AY446" s="53">
        <f>N446/('Table seawater composition'!C$9*1000)</f>
        <v>0</v>
      </c>
      <c r="AZ446" s="48"/>
      <c r="BA446" s="48"/>
      <c r="BB446" s="48"/>
      <c r="BC446" s="48"/>
      <c r="BD446" s="48"/>
      <c r="BE446" s="48"/>
      <c r="BF446" s="48"/>
      <c r="BG446" s="48"/>
    </row>
    <row r="447" ht="15.75" customHeight="1">
      <c r="A447" s="65" t="s">
        <v>306</v>
      </c>
      <c r="B447" s="65" t="s">
        <v>269</v>
      </c>
      <c r="C447" s="66">
        <v>8.4</v>
      </c>
      <c r="D447" s="81" t="s">
        <v>297</v>
      </c>
      <c r="E447" s="66">
        <v>900.0</v>
      </c>
      <c r="F447" s="67" t="s">
        <v>65</v>
      </c>
      <c r="G447" s="68"/>
      <c r="H447" s="68"/>
      <c r="I447" s="68">
        <v>0.8418205</v>
      </c>
      <c r="J447" s="68">
        <v>0.0025007</v>
      </c>
      <c r="K447" s="68">
        <v>2.73727515</v>
      </c>
      <c r="L447" s="68"/>
      <c r="M447" s="68">
        <v>5.39508175</v>
      </c>
      <c r="N447" s="68"/>
      <c r="O447" s="69"/>
      <c r="P447" s="66"/>
      <c r="Q447" s="66"/>
      <c r="R447" s="66"/>
      <c r="S447" s="66"/>
      <c r="T447" s="66"/>
      <c r="U447" s="66"/>
      <c r="V447" s="66">
        <v>11.736</v>
      </c>
      <c r="W447" s="66">
        <v>31.861</v>
      </c>
      <c r="X447" s="66">
        <v>0.251</v>
      </c>
      <c r="Y447" s="66">
        <v>25.0</v>
      </c>
      <c r="Z447" s="66">
        <v>0.158</v>
      </c>
      <c r="AA447" s="66">
        <v>1855.594</v>
      </c>
      <c r="AB447" s="66">
        <v>91.705</v>
      </c>
      <c r="AC447" s="66">
        <v>7.827</v>
      </c>
      <c r="AD447" s="66">
        <v>0.045</v>
      </c>
      <c r="AE447" s="70">
        <v>1749.258</v>
      </c>
      <c r="AF447" s="70">
        <v>87.2</v>
      </c>
      <c r="AG447" s="70">
        <v>88.476</v>
      </c>
      <c r="AH447" s="70">
        <v>9.359</v>
      </c>
      <c r="AI447" s="70">
        <v>1635.912</v>
      </c>
      <c r="AJ447" s="70">
        <v>81.741</v>
      </c>
      <c r="AK447" s="70">
        <v>892.229</v>
      </c>
      <c r="AL447" s="70">
        <v>107.945</v>
      </c>
      <c r="AM447" s="70">
        <v>1.43</v>
      </c>
      <c r="AN447" s="70">
        <v>0.151</v>
      </c>
      <c r="AO447" s="70">
        <v>2.116</v>
      </c>
      <c r="AP447" s="48"/>
      <c r="AQ447" s="48"/>
      <c r="AR447" s="53">
        <f>G447/'Table seawater composition'!C$7</f>
        <v>0</v>
      </c>
      <c r="AS447" s="53">
        <f>H447/'Table seawater composition'!C$6</f>
        <v>0</v>
      </c>
      <c r="AT447" s="53">
        <f>I447*1000/'Table seawater composition'!$C$4</f>
        <v>0.0001640511676</v>
      </c>
      <c r="AU447" s="53">
        <f>J447/'Table seawater composition'!C$10</f>
        <v>0.004755960926</v>
      </c>
      <c r="AV447" s="53">
        <f>K447*1000/'Table seawater composition'!$C$3</f>
        <v>0.3158630988</v>
      </c>
      <c r="AW447" s="53">
        <f>L447/'Table seawater composition'!C$8</f>
        <v>0</v>
      </c>
      <c r="AX447" s="53">
        <f>M447/'Table seawater composition'!$C$5</f>
        <v>0.5083255924</v>
      </c>
      <c r="AY447" s="53">
        <f>N447/('Table seawater composition'!C$9*1000)</f>
        <v>0</v>
      </c>
      <c r="AZ447" s="48"/>
      <c r="BA447" s="48"/>
      <c r="BB447" s="48"/>
      <c r="BC447" s="48"/>
      <c r="BD447" s="48"/>
      <c r="BE447" s="48"/>
      <c r="BF447" s="48"/>
      <c r="BG447" s="48"/>
    </row>
    <row r="448" ht="15.75" customHeight="1">
      <c r="A448" s="71" t="s">
        <v>306</v>
      </c>
      <c r="B448" s="71" t="s">
        <v>246</v>
      </c>
      <c r="C448" s="71"/>
      <c r="D448" s="81" t="s">
        <v>297</v>
      </c>
      <c r="E448" s="72">
        <v>2850.0</v>
      </c>
      <c r="F448" s="73" t="s">
        <v>96</v>
      </c>
      <c r="G448" s="74">
        <v>4.87879685</v>
      </c>
      <c r="H448" s="74">
        <v>26.193384000000002</v>
      </c>
      <c r="I448" s="74">
        <v>0.61896409</v>
      </c>
      <c r="J448" s="74">
        <v>11.6160666</v>
      </c>
      <c r="K448" s="74">
        <v>2.20996078</v>
      </c>
      <c r="L448" s="74">
        <v>0.18646977</v>
      </c>
      <c r="M448" s="74">
        <v>5.23319081</v>
      </c>
      <c r="N448" s="74">
        <v>48.918657</v>
      </c>
      <c r="O448" s="75"/>
      <c r="P448" s="72"/>
      <c r="Q448" s="72"/>
      <c r="R448" s="72"/>
      <c r="S448" s="72"/>
      <c r="T448" s="72"/>
      <c r="U448" s="72"/>
      <c r="V448" s="72">
        <v>53.733</v>
      </c>
      <c r="W448" s="72">
        <v>31.886</v>
      </c>
      <c r="X448" s="72">
        <v>0.24</v>
      </c>
      <c r="Y448" s="72">
        <v>24.98</v>
      </c>
      <c r="Z448" s="72">
        <v>0.084</v>
      </c>
      <c r="AA448" s="72">
        <v>2063.148</v>
      </c>
      <c r="AB448" s="72">
        <v>42.647</v>
      </c>
      <c r="AC448" s="72">
        <v>7.448</v>
      </c>
      <c r="AD448" s="72">
        <v>0.037</v>
      </c>
      <c r="AE448" s="76">
        <v>2071.292</v>
      </c>
      <c r="AF448" s="76">
        <v>50.88</v>
      </c>
      <c r="AG448" s="76">
        <v>44.1</v>
      </c>
      <c r="AH448" s="76">
        <v>3.119</v>
      </c>
      <c r="AI448" s="76">
        <v>1956.03</v>
      </c>
      <c r="AJ448" s="76">
        <v>46.718</v>
      </c>
      <c r="AK448" s="76">
        <v>2551.334</v>
      </c>
      <c r="AL448" s="76">
        <v>255.551</v>
      </c>
      <c r="AM448" s="76">
        <v>0.712</v>
      </c>
      <c r="AN448" s="76">
        <v>0.05</v>
      </c>
      <c r="AO448" s="76">
        <v>1.054</v>
      </c>
      <c r="AP448" s="48"/>
      <c r="AQ448" s="48"/>
      <c r="AR448" s="53">
        <f>G448/'Table seawater composition'!C$7</f>
        <v>0.001934565392</v>
      </c>
      <c r="AS448" s="53">
        <f>H448/'Table seawater composition'!C$6</f>
        <v>0.0006466491675</v>
      </c>
      <c r="AT448" s="53">
        <f>I448*1000/'Table seawater composition'!$C$4</f>
        <v>0.0001206216547</v>
      </c>
      <c r="AU448" s="53">
        <f>J448/'Table seawater composition'!C$10</f>
        <v>22.09203777</v>
      </c>
      <c r="AV448" s="53">
        <f>K448*1000/'Table seawater composition'!$C$3</f>
        <v>0.2550145754</v>
      </c>
      <c r="AW448" s="53">
        <f>L448/'Table seawater composition'!C$8</f>
        <v>3.088781513</v>
      </c>
      <c r="AX448" s="53">
        <f>M448/'Table seawater composition'!$C$5</f>
        <v>0.4930721983</v>
      </c>
      <c r="AY448" s="53">
        <f>N448/('Table seawater composition'!C$9*1000)</f>
        <v>0.03749213488</v>
      </c>
      <c r="AZ448" s="48"/>
      <c r="BA448" s="48"/>
      <c r="BB448" s="48"/>
      <c r="BC448" s="48"/>
      <c r="BD448" s="48"/>
      <c r="BE448" s="48"/>
      <c r="BF448" s="48"/>
      <c r="BG448" s="48"/>
    </row>
    <row r="449" ht="15.75" customHeight="1">
      <c r="A449" s="71" t="s">
        <v>306</v>
      </c>
      <c r="B449" s="71" t="s">
        <v>270</v>
      </c>
      <c r="C449" s="72">
        <v>-15.2</v>
      </c>
      <c r="D449" s="81" t="s">
        <v>297</v>
      </c>
      <c r="E449" s="72">
        <v>2850.0</v>
      </c>
      <c r="F449" s="73" t="s">
        <v>96</v>
      </c>
      <c r="G449" s="74">
        <v>6.47562835</v>
      </c>
      <c r="H449" s="74">
        <v>33.5730385</v>
      </c>
      <c r="I449" s="74">
        <v>0.78415287</v>
      </c>
      <c r="J449" s="74">
        <v>4.06102906</v>
      </c>
      <c r="K449" s="74">
        <v>2.07353776</v>
      </c>
      <c r="L449" s="74">
        <v>0.09341542</v>
      </c>
      <c r="M449" s="74">
        <v>2.93392567</v>
      </c>
      <c r="N449" s="74">
        <v>23.4408145</v>
      </c>
      <c r="O449" s="75"/>
      <c r="P449" s="72"/>
      <c r="Q449" s="72"/>
      <c r="R449" s="72"/>
      <c r="S449" s="72"/>
      <c r="T449" s="72"/>
      <c r="U449" s="72"/>
      <c r="V449" s="72">
        <v>53.733</v>
      </c>
      <c r="W449" s="72">
        <v>31.886</v>
      </c>
      <c r="X449" s="72">
        <v>0.24</v>
      </c>
      <c r="Y449" s="72">
        <v>24.98</v>
      </c>
      <c r="Z449" s="72">
        <v>0.084</v>
      </c>
      <c r="AA449" s="72">
        <v>2063.148</v>
      </c>
      <c r="AB449" s="72">
        <v>42.647</v>
      </c>
      <c r="AC449" s="72">
        <v>7.448</v>
      </c>
      <c r="AD449" s="72">
        <v>0.037</v>
      </c>
      <c r="AE449" s="76">
        <v>2071.292</v>
      </c>
      <c r="AF449" s="76">
        <v>50.88</v>
      </c>
      <c r="AG449" s="76">
        <v>44.1</v>
      </c>
      <c r="AH449" s="76">
        <v>3.119</v>
      </c>
      <c r="AI449" s="76">
        <v>1956.03</v>
      </c>
      <c r="AJ449" s="76">
        <v>46.718</v>
      </c>
      <c r="AK449" s="76">
        <v>2551.334</v>
      </c>
      <c r="AL449" s="76">
        <v>255.551</v>
      </c>
      <c r="AM449" s="76">
        <v>0.712</v>
      </c>
      <c r="AN449" s="76">
        <v>0.05</v>
      </c>
      <c r="AO449" s="76">
        <v>1.054</v>
      </c>
      <c r="AP449" s="48"/>
      <c r="AQ449" s="48"/>
      <c r="AR449" s="53">
        <f>G449/'Table seawater composition'!C$7</f>
        <v>0.002567749157</v>
      </c>
      <c r="AS449" s="53">
        <f>H449/'Table seawater composition'!C$6</f>
        <v>0.000828834388</v>
      </c>
      <c r="AT449" s="53">
        <f>I449*1000/'Table seawater composition'!$C$4</f>
        <v>0.0001528130925</v>
      </c>
      <c r="AU449" s="53">
        <f>J449/'Table seawater composition'!C$10</f>
        <v>7.723475638</v>
      </c>
      <c r="AV449" s="53">
        <f>K449*1000/'Table seawater composition'!$C$3</f>
        <v>0.2392722786</v>
      </c>
      <c r="AW449" s="53">
        <f>L449/'Table seawater composition'!C$8</f>
        <v>1.547381231</v>
      </c>
      <c r="AX449" s="53">
        <f>M449/'Table seawater composition'!$C$5</f>
        <v>0.276435015</v>
      </c>
      <c r="AY449" s="53">
        <f>N449/('Table seawater composition'!C$9*1000)</f>
        <v>0.01796546007</v>
      </c>
      <c r="AZ449" s="48"/>
      <c r="BA449" s="48"/>
      <c r="BB449" s="48"/>
      <c r="BC449" s="48"/>
      <c r="BD449" s="48"/>
      <c r="BE449" s="48"/>
      <c r="BF449" s="48"/>
      <c r="BG449" s="48"/>
    </row>
    <row r="450" ht="15.75" customHeight="1">
      <c r="A450" s="71" t="s">
        <v>306</v>
      </c>
      <c r="B450" s="71" t="s">
        <v>246</v>
      </c>
      <c r="C450" s="71"/>
      <c r="D450" s="81" t="s">
        <v>297</v>
      </c>
      <c r="E450" s="72">
        <v>2850.0</v>
      </c>
      <c r="F450" s="73" t="s">
        <v>65</v>
      </c>
      <c r="G450" s="74"/>
      <c r="H450" s="74"/>
      <c r="I450" s="74">
        <v>0.62426365</v>
      </c>
      <c r="J450" s="74">
        <v>0.01867216</v>
      </c>
      <c r="K450" s="74">
        <v>2.23304665</v>
      </c>
      <c r="L450" s="74"/>
      <c r="M450" s="74"/>
      <c r="N450" s="74"/>
      <c r="O450" s="75"/>
      <c r="P450" s="72"/>
      <c r="Q450" s="72"/>
      <c r="R450" s="72"/>
      <c r="S450" s="72"/>
      <c r="T450" s="72"/>
      <c r="U450" s="72"/>
      <c r="V450" s="72">
        <v>53.733</v>
      </c>
      <c r="W450" s="72">
        <v>31.886</v>
      </c>
      <c r="X450" s="72">
        <v>0.24</v>
      </c>
      <c r="Y450" s="72">
        <v>24.98</v>
      </c>
      <c r="Z450" s="72">
        <v>0.084</v>
      </c>
      <c r="AA450" s="72">
        <v>2063.148</v>
      </c>
      <c r="AB450" s="72">
        <v>42.647</v>
      </c>
      <c r="AC450" s="72">
        <v>7.448</v>
      </c>
      <c r="AD450" s="72">
        <v>0.037</v>
      </c>
      <c r="AE450" s="76">
        <v>2071.292</v>
      </c>
      <c r="AF450" s="76">
        <v>50.88</v>
      </c>
      <c r="AG450" s="76">
        <v>44.1</v>
      </c>
      <c r="AH450" s="76">
        <v>3.119</v>
      </c>
      <c r="AI450" s="76">
        <v>1956.03</v>
      </c>
      <c r="AJ450" s="76">
        <v>46.718</v>
      </c>
      <c r="AK450" s="76">
        <v>2551.334</v>
      </c>
      <c r="AL450" s="76">
        <v>255.551</v>
      </c>
      <c r="AM450" s="76">
        <v>0.712</v>
      </c>
      <c r="AN450" s="76">
        <v>0.05</v>
      </c>
      <c r="AO450" s="76">
        <v>1.054</v>
      </c>
      <c r="AP450" s="48"/>
      <c r="AQ450" s="48"/>
      <c r="AR450" s="53">
        <f>G450/'Table seawater composition'!C$7</f>
        <v>0</v>
      </c>
      <c r="AS450" s="53">
        <f>H450/'Table seawater composition'!C$6</f>
        <v>0</v>
      </c>
      <c r="AT450" s="53">
        <f>I450*1000/'Table seawater composition'!$C$4</f>
        <v>0.0001216544153</v>
      </c>
      <c r="AU450" s="53">
        <f>J450/'Table seawater composition'!C$10</f>
        <v>0.03551168207</v>
      </c>
      <c r="AV450" s="53">
        <f>K450*1000/'Table seawater composition'!$C$3</f>
        <v>0.2576785292</v>
      </c>
      <c r="AW450" s="53">
        <f>L450/'Table seawater composition'!C$8</f>
        <v>0</v>
      </c>
      <c r="AX450" s="53">
        <f>M450/'Table seawater composition'!$C$5</f>
        <v>0</v>
      </c>
      <c r="AY450" s="53">
        <f>N450/('Table seawater composition'!C$9*1000)</f>
        <v>0</v>
      </c>
      <c r="AZ450" s="48"/>
      <c r="BA450" s="48"/>
      <c r="BB450" s="48"/>
      <c r="BC450" s="48"/>
      <c r="BD450" s="48"/>
      <c r="BE450" s="48"/>
      <c r="BF450" s="48"/>
      <c r="BG450" s="48"/>
    </row>
    <row r="451" ht="15.75" customHeight="1">
      <c r="A451" s="71" t="s">
        <v>306</v>
      </c>
      <c r="B451" s="71" t="s">
        <v>270</v>
      </c>
      <c r="C451" s="72">
        <v>-15.2</v>
      </c>
      <c r="D451" s="81" t="s">
        <v>297</v>
      </c>
      <c r="E451" s="72">
        <v>2850.0</v>
      </c>
      <c r="F451" s="73" t="s">
        <v>65</v>
      </c>
      <c r="G451" s="74"/>
      <c r="H451" s="74"/>
      <c r="I451" s="74">
        <v>0.83459434</v>
      </c>
      <c r="J451" s="74">
        <v>0.02011149</v>
      </c>
      <c r="K451" s="74">
        <v>2.05387122</v>
      </c>
      <c r="L451" s="74"/>
      <c r="M451" s="74"/>
      <c r="N451" s="74"/>
      <c r="O451" s="75"/>
      <c r="P451" s="72"/>
      <c r="Q451" s="72"/>
      <c r="R451" s="72"/>
      <c r="S451" s="72"/>
      <c r="T451" s="72"/>
      <c r="U451" s="72"/>
      <c r="V451" s="72">
        <v>53.733</v>
      </c>
      <c r="W451" s="72">
        <v>31.886</v>
      </c>
      <c r="X451" s="72">
        <v>0.24</v>
      </c>
      <c r="Y451" s="72">
        <v>24.98</v>
      </c>
      <c r="Z451" s="72">
        <v>0.084</v>
      </c>
      <c r="AA451" s="72">
        <v>2063.148</v>
      </c>
      <c r="AB451" s="72">
        <v>42.647</v>
      </c>
      <c r="AC451" s="72">
        <v>7.448</v>
      </c>
      <c r="AD451" s="72">
        <v>0.037</v>
      </c>
      <c r="AE451" s="76">
        <v>2071.292</v>
      </c>
      <c r="AF451" s="76">
        <v>50.88</v>
      </c>
      <c r="AG451" s="76">
        <v>44.1</v>
      </c>
      <c r="AH451" s="76">
        <v>3.119</v>
      </c>
      <c r="AI451" s="76">
        <v>1956.03</v>
      </c>
      <c r="AJ451" s="76">
        <v>46.718</v>
      </c>
      <c r="AK451" s="76">
        <v>2551.334</v>
      </c>
      <c r="AL451" s="76">
        <v>255.551</v>
      </c>
      <c r="AM451" s="76">
        <v>0.712</v>
      </c>
      <c r="AN451" s="76">
        <v>0.05</v>
      </c>
      <c r="AO451" s="76">
        <v>1.054</v>
      </c>
      <c r="AP451" s="48"/>
      <c r="AQ451" s="48"/>
      <c r="AR451" s="53">
        <f>G451/'Table seawater composition'!C$7</f>
        <v>0</v>
      </c>
      <c r="AS451" s="53">
        <f>H451/'Table seawater composition'!C$6</f>
        <v>0</v>
      </c>
      <c r="AT451" s="53">
        <f>I451*1000/'Table seawater composition'!$C$4</f>
        <v>0.0001626429577</v>
      </c>
      <c r="AU451" s="53">
        <f>J451/'Table seawater composition'!C$10</f>
        <v>0.0382490745</v>
      </c>
      <c r="AV451" s="53">
        <f>K451*1000/'Table seawater composition'!$C$3</f>
        <v>0.2370028925</v>
      </c>
      <c r="AW451" s="53">
        <f>L451/'Table seawater composition'!C$8</f>
        <v>0</v>
      </c>
      <c r="AX451" s="53">
        <f>M451/'Table seawater composition'!$C$5</f>
        <v>0</v>
      </c>
      <c r="AY451" s="53">
        <f>N451/('Table seawater composition'!C$9*1000)</f>
        <v>0</v>
      </c>
      <c r="AZ451" s="48"/>
      <c r="BA451" s="48"/>
      <c r="BB451" s="48"/>
      <c r="BC451" s="48"/>
      <c r="BD451" s="48"/>
      <c r="BE451" s="48"/>
      <c r="BF451" s="48"/>
      <c r="BG451" s="48"/>
    </row>
    <row r="452" ht="15.75" customHeight="1">
      <c r="A452" s="71"/>
      <c r="B452" s="71"/>
      <c r="C452" s="71"/>
      <c r="D452" s="71"/>
      <c r="E452" s="71"/>
      <c r="F452" s="73"/>
      <c r="G452" s="74"/>
      <c r="H452" s="74"/>
      <c r="I452" s="74"/>
      <c r="J452" s="74"/>
      <c r="K452" s="74"/>
      <c r="L452" s="74"/>
      <c r="M452" s="74"/>
      <c r="N452" s="74"/>
      <c r="O452" s="75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48"/>
      <c r="AQ452" s="48"/>
      <c r="AR452" s="48"/>
      <c r="AS452" s="48"/>
      <c r="AT452" s="48"/>
      <c r="AU452" s="53"/>
      <c r="AV452" s="48"/>
      <c r="AW452" s="48"/>
      <c r="AX452" s="53"/>
      <c r="AY452" s="48"/>
      <c r="AZ452" s="48"/>
      <c r="BA452" s="48"/>
      <c r="BB452" s="48"/>
      <c r="BC452" s="48"/>
      <c r="BD452" s="48"/>
      <c r="BE452" s="48"/>
      <c r="BF452" s="48"/>
      <c r="BG452" s="48"/>
    </row>
    <row r="453" ht="15.75" customHeight="1">
      <c r="A453" s="71"/>
      <c r="B453" s="71"/>
      <c r="C453" s="71"/>
      <c r="D453" s="71"/>
      <c r="E453" s="71"/>
      <c r="F453" s="73"/>
      <c r="G453" s="74"/>
      <c r="H453" s="74"/>
      <c r="I453" s="74"/>
      <c r="J453" s="74"/>
      <c r="K453" s="74"/>
      <c r="L453" s="74"/>
      <c r="M453" s="74"/>
      <c r="N453" s="74"/>
      <c r="O453" s="75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48"/>
      <c r="AQ453" s="48"/>
      <c r="AR453" s="48"/>
      <c r="AS453" s="48"/>
      <c r="AT453" s="48"/>
      <c r="AU453" s="53"/>
      <c r="AV453" s="48"/>
      <c r="AW453" s="48"/>
      <c r="AX453" s="53"/>
      <c r="AY453" s="48"/>
      <c r="AZ453" s="48"/>
      <c r="BA453" s="48"/>
      <c r="BB453" s="48"/>
      <c r="BC453" s="48"/>
      <c r="BD453" s="48"/>
      <c r="BE453" s="48"/>
      <c r="BF453" s="48"/>
      <c r="BG453" s="48"/>
    </row>
    <row r="454" ht="15.75" customHeight="1">
      <c r="A454" s="71"/>
      <c r="B454" s="71"/>
      <c r="C454" s="71"/>
      <c r="D454" s="71"/>
      <c r="E454" s="71"/>
      <c r="F454" s="73"/>
      <c r="G454" s="74"/>
      <c r="H454" s="74"/>
      <c r="I454" s="74"/>
      <c r="J454" s="74"/>
      <c r="K454" s="74"/>
      <c r="L454" s="74"/>
      <c r="M454" s="74"/>
      <c r="N454" s="74"/>
      <c r="O454" s="75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48"/>
      <c r="AQ454" s="48"/>
      <c r="AR454" s="48"/>
      <c r="AS454" s="48"/>
      <c r="AT454" s="48"/>
      <c r="AU454" s="53"/>
      <c r="AV454" s="48"/>
      <c r="AW454" s="48"/>
      <c r="AX454" s="53"/>
      <c r="AY454" s="48"/>
      <c r="AZ454" s="48"/>
      <c r="BA454" s="48"/>
      <c r="BB454" s="48"/>
      <c r="BC454" s="48"/>
      <c r="BD454" s="48"/>
      <c r="BE454" s="48"/>
      <c r="BF454" s="48"/>
      <c r="BG454" s="48"/>
    </row>
    <row r="455" ht="15.75" customHeight="1">
      <c r="A455" s="71"/>
      <c r="B455" s="71"/>
      <c r="C455" s="71"/>
      <c r="D455" s="71"/>
      <c r="E455" s="71"/>
      <c r="F455" s="73"/>
      <c r="G455" s="74"/>
      <c r="H455" s="74"/>
      <c r="I455" s="74"/>
      <c r="J455" s="74"/>
      <c r="K455" s="74"/>
      <c r="L455" s="74"/>
      <c r="M455" s="74"/>
      <c r="N455" s="74"/>
      <c r="O455" s="75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48"/>
      <c r="AQ455" s="48"/>
      <c r="AR455" s="48"/>
      <c r="AS455" s="48"/>
      <c r="AT455" s="48"/>
      <c r="AU455" s="53"/>
      <c r="AV455" s="48"/>
      <c r="AW455" s="48"/>
      <c r="AX455" s="53"/>
      <c r="AY455" s="48"/>
      <c r="AZ455" s="48"/>
      <c r="BA455" s="48"/>
      <c r="BB455" s="48"/>
      <c r="BC455" s="48"/>
      <c r="BD455" s="48"/>
      <c r="BE455" s="48"/>
      <c r="BF455" s="48"/>
      <c r="BG455" s="48"/>
    </row>
    <row r="456" ht="15.75" customHeight="1">
      <c r="A456" s="71"/>
      <c r="B456" s="100"/>
      <c r="C456" s="100"/>
      <c r="D456" s="100"/>
      <c r="E456" s="71"/>
      <c r="F456" s="73"/>
      <c r="G456" s="74"/>
      <c r="H456" s="74"/>
      <c r="I456" s="74"/>
      <c r="J456" s="74"/>
      <c r="K456" s="74"/>
      <c r="L456" s="74"/>
      <c r="M456" s="74"/>
      <c r="N456" s="74"/>
      <c r="O456" s="75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48"/>
      <c r="AQ456" s="48"/>
      <c r="AR456" s="48"/>
      <c r="AS456" s="48"/>
      <c r="AT456" s="48"/>
      <c r="AU456" s="53"/>
      <c r="AV456" s="48"/>
      <c r="AW456" s="48"/>
      <c r="AX456" s="53"/>
      <c r="AY456" s="48"/>
      <c r="AZ456" s="48"/>
      <c r="BA456" s="48"/>
      <c r="BB456" s="48"/>
      <c r="BC456" s="48"/>
      <c r="BD456" s="48"/>
      <c r="BE456" s="48"/>
      <c r="BF456" s="48"/>
      <c r="BG456" s="48"/>
    </row>
    <row r="457" ht="15.75" customHeight="1">
      <c r="A457" s="71"/>
      <c r="B457" s="100"/>
      <c r="C457" s="100"/>
      <c r="D457" s="100"/>
      <c r="E457" s="71"/>
      <c r="F457" s="73"/>
      <c r="G457" s="74"/>
      <c r="H457" s="74"/>
      <c r="I457" s="74"/>
      <c r="J457" s="74"/>
      <c r="K457" s="74"/>
      <c r="L457" s="74"/>
      <c r="M457" s="74"/>
      <c r="N457" s="74"/>
      <c r="O457" s="75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48"/>
      <c r="AQ457" s="48"/>
      <c r="AR457" s="48"/>
      <c r="AS457" s="48"/>
      <c r="AT457" s="48"/>
      <c r="AU457" s="53"/>
      <c r="AV457" s="48"/>
      <c r="AW457" s="48"/>
      <c r="AX457" s="53"/>
      <c r="AY457" s="48"/>
      <c r="AZ457" s="48"/>
      <c r="BA457" s="48"/>
      <c r="BB457" s="48"/>
      <c r="BC457" s="48"/>
      <c r="BD457" s="48"/>
      <c r="BE457" s="48"/>
      <c r="BF457" s="48"/>
      <c r="BG457" s="48"/>
    </row>
    <row r="458" ht="15.75" customHeight="1">
      <c r="A458" s="71"/>
      <c r="B458" s="100"/>
      <c r="C458" s="100"/>
      <c r="D458" s="100"/>
      <c r="E458" s="100"/>
      <c r="F458" s="102"/>
      <c r="G458" s="74"/>
      <c r="H458" s="74"/>
      <c r="I458" s="74"/>
      <c r="J458" s="74"/>
      <c r="K458" s="74"/>
      <c r="L458" s="74"/>
      <c r="M458" s="74"/>
      <c r="N458" s="74"/>
      <c r="O458" s="75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48"/>
      <c r="AQ458" s="48"/>
      <c r="AR458" s="48"/>
      <c r="AS458" s="48"/>
      <c r="AT458" s="48"/>
      <c r="AU458" s="53"/>
      <c r="AV458" s="48"/>
      <c r="AW458" s="48"/>
      <c r="AX458" s="53"/>
      <c r="AY458" s="48"/>
      <c r="AZ458" s="48"/>
      <c r="BA458" s="48"/>
      <c r="BB458" s="48"/>
      <c r="BC458" s="48"/>
      <c r="BD458" s="48"/>
      <c r="BE458" s="48"/>
      <c r="BF458" s="48"/>
      <c r="BG458" s="48"/>
    </row>
    <row r="459" ht="15.75" customHeight="1">
      <c r="A459" s="71"/>
      <c r="B459" s="100"/>
      <c r="C459" s="100"/>
      <c r="D459" s="100"/>
      <c r="E459" s="100"/>
      <c r="F459" s="102"/>
      <c r="G459" s="74"/>
      <c r="H459" s="74"/>
      <c r="I459" s="74"/>
      <c r="J459" s="74"/>
      <c r="K459" s="74"/>
      <c r="L459" s="74"/>
      <c r="M459" s="74"/>
      <c r="N459" s="74"/>
      <c r="O459" s="75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48"/>
      <c r="AQ459" s="48"/>
      <c r="AR459" s="48"/>
      <c r="AS459" s="48"/>
      <c r="AT459" s="48"/>
      <c r="AU459" s="53"/>
      <c r="AV459" s="48"/>
      <c r="AW459" s="48"/>
      <c r="AX459" s="53"/>
      <c r="AY459" s="48"/>
      <c r="AZ459" s="48"/>
      <c r="BA459" s="48"/>
      <c r="BB459" s="48"/>
      <c r="BC459" s="48"/>
      <c r="BD459" s="48"/>
      <c r="BE459" s="48"/>
      <c r="BF459" s="48"/>
      <c r="BG459" s="48"/>
    </row>
    <row r="460" ht="15.75" customHeight="1">
      <c r="A460" s="71"/>
      <c r="B460" s="100"/>
      <c r="C460" s="100"/>
      <c r="D460" s="100"/>
      <c r="E460" s="100"/>
      <c r="F460" s="102"/>
      <c r="G460" s="74"/>
      <c r="H460" s="74"/>
      <c r="I460" s="74"/>
      <c r="J460" s="74"/>
      <c r="K460" s="74"/>
      <c r="L460" s="74"/>
      <c r="M460" s="74"/>
      <c r="N460" s="74"/>
      <c r="O460" s="75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48"/>
      <c r="AQ460" s="48"/>
      <c r="AR460" s="48"/>
      <c r="AS460" s="48"/>
      <c r="AT460" s="48"/>
      <c r="AU460" s="53"/>
      <c r="AV460" s="48"/>
      <c r="AW460" s="48"/>
      <c r="AX460" s="53"/>
      <c r="AY460" s="48"/>
      <c r="AZ460" s="48"/>
      <c r="BA460" s="48"/>
      <c r="BB460" s="48"/>
      <c r="BC460" s="48"/>
      <c r="BD460" s="48"/>
      <c r="BE460" s="48"/>
      <c r="BF460" s="48"/>
      <c r="BG460" s="48"/>
    </row>
    <row r="461" ht="15.75" customHeight="1">
      <c r="A461" s="71"/>
      <c r="B461" s="100"/>
      <c r="C461" s="100"/>
      <c r="D461" s="100"/>
      <c r="E461" s="71"/>
      <c r="F461" s="73"/>
      <c r="G461" s="74"/>
      <c r="H461" s="74"/>
      <c r="I461" s="74"/>
      <c r="J461" s="74"/>
      <c r="K461" s="74"/>
      <c r="L461" s="74"/>
      <c r="M461" s="74"/>
      <c r="N461" s="74"/>
      <c r="O461" s="75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48"/>
      <c r="AQ461" s="48"/>
      <c r="AR461" s="48"/>
      <c r="AS461" s="48"/>
      <c r="AT461" s="48"/>
      <c r="AU461" s="53"/>
      <c r="AV461" s="48"/>
      <c r="AW461" s="48"/>
      <c r="AX461" s="53"/>
      <c r="AY461" s="48"/>
      <c r="AZ461" s="48"/>
      <c r="BA461" s="48"/>
      <c r="BB461" s="48"/>
      <c r="BC461" s="48"/>
      <c r="BD461" s="48"/>
      <c r="BE461" s="48"/>
      <c r="BF461" s="48"/>
      <c r="BG461" s="48"/>
    </row>
    <row r="462" ht="15.75" customHeight="1">
      <c r="A462" s="71"/>
      <c r="B462" s="100"/>
      <c r="C462" s="100"/>
      <c r="D462" s="100"/>
      <c r="E462" s="71"/>
      <c r="F462" s="73"/>
      <c r="G462" s="74"/>
      <c r="H462" s="74"/>
      <c r="I462" s="74"/>
      <c r="J462" s="74"/>
      <c r="K462" s="74"/>
      <c r="L462" s="74"/>
      <c r="M462" s="74"/>
      <c r="N462" s="74"/>
      <c r="O462" s="75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48"/>
      <c r="AQ462" s="48"/>
      <c r="AR462" s="48"/>
      <c r="AS462" s="48"/>
      <c r="AT462" s="48"/>
      <c r="AU462" s="53"/>
      <c r="AV462" s="48"/>
      <c r="AW462" s="48"/>
      <c r="AX462" s="53"/>
      <c r="AY462" s="48"/>
      <c r="AZ462" s="48"/>
      <c r="BA462" s="48"/>
      <c r="BB462" s="48"/>
      <c r="BC462" s="48"/>
      <c r="BD462" s="48"/>
      <c r="BE462" s="48"/>
      <c r="BF462" s="48"/>
      <c r="BG462" s="48"/>
    </row>
    <row r="463" ht="15.75" customHeight="1">
      <c r="A463" s="71"/>
      <c r="B463" s="100"/>
      <c r="C463" s="100"/>
      <c r="D463" s="100"/>
      <c r="E463" s="100"/>
      <c r="F463" s="102"/>
      <c r="G463" s="74"/>
      <c r="H463" s="74"/>
      <c r="I463" s="74"/>
      <c r="J463" s="74"/>
      <c r="K463" s="74"/>
      <c r="L463" s="74"/>
      <c r="M463" s="74"/>
      <c r="N463" s="74"/>
      <c r="O463" s="75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48"/>
      <c r="AQ463" s="48"/>
      <c r="AR463" s="48"/>
      <c r="AS463" s="48"/>
      <c r="AT463" s="48"/>
      <c r="AU463" s="53"/>
      <c r="AV463" s="48"/>
      <c r="AW463" s="48"/>
      <c r="AX463" s="53"/>
      <c r="AY463" s="48"/>
      <c r="AZ463" s="48"/>
      <c r="BA463" s="48"/>
      <c r="BB463" s="48"/>
      <c r="BC463" s="48"/>
      <c r="BD463" s="48"/>
      <c r="BE463" s="48"/>
      <c r="BF463" s="48"/>
      <c r="BG463" s="48"/>
    </row>
    <row r="464" ht="15.75" customHeight="1">
      <c r="A464" s="71"/>
      <c r="B464" s="100"/>
      <c r="C464" s="100"/>
      <c r="D464" s="100"/>
      <c r="E464" s="100"/>
      <c r="F464" s="102"/>
      <c r="G464" s="74"/>
      <c r="H464" s="74"/>
      <c r="I464" s="74"/>
      <c r="J464" s="74"/>
      <c r="K464" s="74"/>
      <c r="L464" s="74"/>
      <c r="M464" s="74"/>
      <c r="N464" s="74"/>
      <c r="O464" s="75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48"/>
      <c r="AQ464" s="48"/>
      <c r="AR464" s="48"/>
      <c r="AS464" s="48"/>
      <c r="AT464" s="48"/>
      <c r="AU464" s="53"/>
      <c r="AV464" s="48"/>
      <c r="AW464" s="48"/>
      <c r="AX464" s="53"/>
      <c r="AY464" s="48"/>
      <c r="AZ464" s="48"/>
      <c r="BA464" s="48"/>
      <c r="BB464" s="48"/>
      <c r="BC464" s="48"/>
      <c r="BD464" s="48"/>
      <c r="BE464" s="48"/>
      <c r="BF464" s="48"/>
      <c r="BG464" s="48"/>
    </row>
    <row r="465" ht="15.75" customHeight="1">
      <c r="A465" s="71"/>
      <c r="B465" s="100"/>
      <c r="C465" s="100"/>
      <c r="D465" s="100"/>
      <c r="E465" s="100"/>
      <c r="F465" s="102"/>
      <c r="G465" s="74"/>
      <c r="H465" s="74"/>
      <c r="I465" s="74"/>
      <c r="J465" s="74"/>
      <c r="K465" s="74"/>
      <c r="L465" s="74"/>
      <c r="M465" s="74"/>
      <c r="N465" s="74"/>
      <c r="O465" s="75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48"/>
      <c r="AQ465" s="48"/>
      <c r="AR465" s="48"/>
      <c r="AS465" s="48"/>
      <c r="AT465" s="48"/>
      <c r="AU465" s="53"/>
      <c r="AV465" s="48"/>
      <c r="AW465" s="48"/>
      <c r="AX465" s="53"/>
      <c r="AY465" s="48"/>
      <c r="AZ465" s="48"/>
      <c r="BA465" s="48"/>
      <c r="BB465" s="48"/>
      <c r="BC465" s="48"/>
      <c r="BD465" s="48"/>
      <c r="BE465" s="48"/>
      <c r="BF465" s="48"/>
      <c r="BG465" s="48"/>
    </row>
    <row r="466" ht="15.75" customHeight="1">
      <c r="A466" s="71"/>
      <c r="B466" s="100"/>
      <c r="C466" s="100"/>
      <c r="D466" s="100"/>
      <c r="E466" s="71"/>
      <c r="F466" s="73"/>
      <c r="G466" s="74"/>
      <c r="H466" s="74"/>
      <c r="I466" s="74"/>
      <c r="J466" s="74"/>
      <c r="K466" s="74"/>
      <c r="L466" s="74"/>
      <c r="M466" s="74"/>
      <c r="N466" s="74"/>
      <c r="O466" s="75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48"/>
      <c r="AQ466" s="48"/>
      <c r="AR466" s="48"/>
      <c r="AS466" s="48"/>
      <c r="AT466" s="48"/>
      <c r="AU466" s="53"/>
      <c r="AV466" s="48"/>
      <c r="AW466" s="48"/>
      <c r="AX466" s="53"/>
      <c r="AY466" s="48"/>
      <c r="AZ466" s="48"/>
      <c r="BA466" s="48"/>
      <c r="BB466" s="48"/>
      <c r="BC466" s="48"/>
      <c r="BD466" s="48"/>
      <c r="BE466" s="48"/>
      <c r="BF466" s="48"/>
      <c r="BG466" s="48"/>
    </row>
    <row r="467" ht="15.75" customHeight="1">
      <c r="A467" s="71"/>
      <c r="B467" s="100"/>
      <c r="C467" s="100"/>
      <c r="D467" s="100"/>
      <c r="E467" s="100"/>
      <c r="F467" s="102"/>
      <c r="G467" s="74"/>
      <c r="H467" s="74"/>
      <c r="I467" s="74"/>
      <c r="J467" s="74"/>
      <c r="K467" s="74"/>
      <c r="L467" s="74"/>
      <c r="M467" s="74"/>
      <c r="N467" s="74"/>
      <c r="O467" s="75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48"/>
      <c r="AQ467" s="48"/>
      <c r="AR467" s="48"/>
      <c r="AS467" s="48"/>
      <c r="AT467" s="48"/>
      <c r="AU467" s="53"/>
      <c r="AV467" s="48"/>
      <c r="AW467" s="48"/>
      <c r="AX467" s="53"/>
      <c r="AY467" s="48"/>
      <c r="AZ467" s="48"/>
      <c r="BA467" s="48"/>
      <c r="BB467" s="48"/>
      <c r="BC467" s="48"/>
      <c r="BD467" s="48"/>
      <c r="BE467" s="48"/>
      <c r="BF467" s="48"/>
      <c r="BG467" s="48"/>
    </row>
    <row r="468" ht="15.75" customHeight="1">
      <c r="A468" s="71"/>
      <c r="B468" s="100"/>
      <c r="C468" s="100"/>
      <c r="D468" s="100"/>
      <c r="E468" s="100"/>
      <c r="F468" s="102"/>
      <c r="G468" s="74"/>
      <c r="H468" s="74"/>
      <c r="I468" s="74"/>
      <c r="J468" s="74"/>
      <c r="K468" s="74"/>
      <c r="L468" s="74"/>
      <c r="M468" s="74"/>
      <c r="N468" s="74"/>
      <c r="O468" s="75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48"/>
      <c r="AQ468" s="48"/>
      <c r="AR468" s="48"/>
      <c r="AS468" s="48"/>
      <c r="AT468" s="48"/>
      <c r="AU468" s="53"/>
      <c r="AV468" s="48"/>
      <c r="AW468" s="48"/>
      <c r="AX468" s="53"/>
      <c r="AY468" s="48"/>
      <c r="AZ468" s="48"/>
      <c r="BA468" s="48"/>
      <c r="BB468" s="48"/>
      <c r="BC468" s="48"/>
      <c r="BD468" s="48"/>
      <c r="BE468" s="48"/>
      <c r="BF468" s="48"/>
      <c r="BG468" s="48"/>
    </row>
    <row r="469" ht="15.75" customHeight="1">
      <c r="A469" s="71"/>
      <c r="B469" s="100"/>
      <c r="C469" s="100"/>
      <c r="D469" s="100"/>
      <c r="E469" s="71"/>
      <c r="F469" s="73"/>
      <c r="G469" s="74"/>
      <c r="H469" s="74"/>
      <c r="I469" s="74"/>
      <c r="J469" s="74"/>
      <c r="K469" s="74"/>
      <c r="L469" s="74"/>
      <c r="M469" s="74"/>
      <c r="N469" s="74"/>
      <c r="O469" s="75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48"/>
      <c r="AQ469" s="48"/>
      <c r="AR469" s="48"/>
      <c r="AS469" s="48"/>
      <c r="AT469" s="48"/>
      <c r="AU469" s="53"/>
      <c r="AV469" s="48"/>
      <c r="AW469" s="48"/>
      <c r="AX469" s="53"/>
      <c r="AY469" s="48"/>
      <c r="AZ469" s="48"/>
      <c r="BA469" s="48"/>
      <c r="BB469" s="48"/>
      <c r="BC469" s="48"/>
      <c r="BD469" s="48"/>
      <c r="BE469" s="48"/>
      <c r="BF469" s="48"/>
      <c r="BG469" s="48"/>
    </row>
    <row r="470" ht="15.75" customHeight="1">
      <c r="A470" s="71"/>
      <c r="B470" s="100"/>
      <c r="C470" s="100"/>
      <c r="D470" s="100"/>
      <c r="E470" s="100"/>
      <c r="F470" s="102"/>
      <c r="G470" s="74"/>
      <c r="H470" s="74"/>
      <c r="I470" s="74"/>
      <c r="J470" s="74"/>
      <c r="K470" s="74"/>
      <c r="L470" s="74"/>
      <c r="M470" s="74"/>
      <c r="N470" s="74"/>
      <c r="O470" s="75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48"/>
      <c r="AQ470" s="48"/>
      <c r="AR470" s="48"/>
      <c r="AS470" s="48"/>
      <c r="AT470" s="48"/>
      <c r="AU470" s="53"/>
      <c r="AV470" s="48"/>
      <c r="AW470" s="48"/>
      <c r="AX470" s="53"/>
      <c r="AY470" s="48"/>
      <c r="AZ470" s="48"/>
      <c r="BA470" s="48"/>
      <c r="BB470" s="48"/>
      <c r="BC470" s="48"/>
      <c r="BD470" s="48"/>
      <c r="BE470" s="48"/>
      <c r="BF470" s="48"/>
      <c r="BG470" s="48"/>
    </row>
    <row r="471" ht="15.75" customHeight="1">
      <c r="A471" s="71"/>
      <c r="B471" s="100"/>
      <c r="C471" s="100"/>
      <c r="D471" s="100"/>
      <c r="E471" s="71"/>
      <c r="F471" s="73"/>
      <c r="G471" s="74"/>
      <c r="H471" s="74"/>
      <c r="I471" s="74"/>
      <c r="J471" s="74"/>
      <c r="K471" s="74"/>
      <c r="L471" s="74"/>
      <c r="M471" s="74"/>
      <c r="N471" s="74"/>
      <c r="O471" s="75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48"/>
      <c r="AQ471" s="48"/>
      <c r="AR471" s="48"/>
      <c r="AS471" s="48"/>
      <c r="AT471" s="48"/>
      <c r="AU471" s="53"/>
      <c r="AV471" s="48"/>
      <c r="AW471" s="48"/>
      <c r="AX471" s="53"/>
      <c r="AY471" s="48"/>
      <c r="AZ471" s="48"/>
      <c r="BA471" s="48"/>
      <c r="BB471" s="48"/>
      <c r="BC471" s="48"/>
      <c r="BD471" s="48"/>
      <c r="BE471" s="48"/>
      <c r="BF471" s="48"/>
      <c r="BG471" s="48"/>
    </row>
    <row r="472" ht="15.75" customHeight="1">
      <c r="A472" s="71"/>
      <c r="B472" s="100"/>
      <c r="C472" s="100"/>
      <c r="D472" s="100"/>
      <c r="E472" s="100"/>
      <c r="F472" s="102"/>
      <c r="G472" s="74"/>
      <c r="H472" s="74"/>
      <c r="I472" s="74"/>
      <c r="J472" s="74"/>
      <c r="K472" s="74"/>
      <c r="L472" s="74"/>
      <c r="M472" s="74"/>
      <c r="N472" s="74"/>
      <c r="O472" s="75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  <c r="AM472" s="71"/>
      <c r="AN472" s="71"/>
      <c r="AO472" s="71"/>
      <c r="AP472" s="48"/>
      <c r="AQ472" s="48"/>
      <c r="AR472" s="48"/>
      <c r="AS472" s="48"/>
      <c r="AT472" s="48"/>
      <c r="AU472" s="53"/>
      <c r="AV472" s="48"/>
      <c r="AW472" s="48"/>
      <c r="AX472" s="53"/>
      <c r="AY472" s="48"/>
      <c r="AZ472" s="48"/>
      <c r="BA472" s="48"/>
      <c r="BB472" s="48"/>
      <c r="BC472" s="48"/>
      <c r="BD472" s="48"/>
      <c r="BE472" s="48"/>
      <c r="BF472" s="48"/>
      <c r="BG472" s="48"/>
    </row>
    <row r="473" ht="15.75" customHeight="1">
      <c r="A473" s="48"/>
      <c r="B473" s="48"/>
      <c r="C473" s="48"/>
      <c r="D473" s="48"/>
      <c r="E473" s="48"/>
      <c r="F473" s="73"/>
      <c r="G473" s="85"/>
      <c r="H473" s="85"/>
      <c r="I473" s="85"/>
      <c r="J473" s="85"/>
      <c r="K473" s="85"/>
      <c r="L473" s="85"/>
      <c r="M473" s="85"/>
      <c r="N473" s="85"/>
      <c r="O473" s="75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53"/>
      <c r="AV473" s="48"/>
      <c r="AW473" s="48"/>
      <c r="AX473" s="53"/>
      <c r="AY473" s="48"/>
      <c r="AZ473" s="48"/>
      <c r="BA473" s="48"/>
      <c r="BB473" s="48"/>
      <c r="BC473" s="48"/>
      <c r="BD473" s="48"/>
      <c r="BE473" s="48"/>
      <c r="BF473" s="48"/>
      <c r="BG473" s="48"/>
    </row>
    <row r="474" ht="15.75" customHeight="1">
      <c r="A474" s="48"/>
      <c r="B474" s="48"/>
      <c r="C474" s="48"/>
      <c r="D474" s="48"/>
      <c r="E474" s="48"/>
      <c r="F474" s="73"/>
      <c r="G474" s="85"/>
      <c r="H474" s="85"/>
      <c r="I474" s="85"/>
      <c r="J474" s="85"/>
      <c r="K474" s="85"/>
      <c r="L474" s="85"/>
      <c r="M474" s="85"/>
      <c r="N474" s="85"/>
      <c r="O474" s="75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53"/>
      <c r="AV474" s="48"/>
      <c r="AW474" s="48"/>
      <c r="AX474" s="53"/>
      <c r="AY474" s="48"/>
      <c r="AZ474" s="48"/>
      <c r="BA474" s="48"/>
      <c r="BB474" s="48"/>
      <c r="BC474" s="48"/>
      <c r="BD474" s="48"/>
      <c r="BE474" s="48"/>
      <c r="BF474" s="48"/>
      <c r="BG474" s="48"/>
    </row>
    <row r="475" ht="15.75" customHeight="1">
      <c r="A475" s="48"/>
      <c r="B475" s="48"/>
      <c r="C475" s="48"/>
      <c r="D475" s="48"/>
      <c r="E475" s="48"/>
      <c r="F475" s="73"/>
      <c r="G475" s="85"/>
      <c r="H475" s="85"/>
      <c r="I475" s="85"/>
      <c r="J475" s="85"/>
      <c r="K475" s="85"/>
      <c r="L475" s="85"/>
      <c r="M475" s="85"/>
      <c r="N475" s="85"/>
      <c r="O475" s="75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53"/>
      <c r="AV475" s="48"/>
      <c r="AW475" s="48"/>
      <c r="AX475" s="53"/>
      <c r="AY475" s="48"/>
      <c r="AZ475" s="48"/>
      <c r="BA475" s="48"/>
      <c r="BB475" s="48"/>
      <c r="BC475" s="48"/>
      <c r="BD475" s="48"/>
      <c r="BE475" s="48"/>
      <c r="BF475" s="48"/>
      <c r="BG475" s="48"/>
    </row>
    <row r="476" ht="15.75" customHeight="1">
      <c r="A476" s="48"/>
      <c r="B476" s="48"/>
      <c r="C476" s="48"/>
      <c r="D476" s="48"/>
      <c r="E476" s="48"/>
      <c r="F476" s="73"/>
      <c r="G476" s="85"/>
      <c r="H476" s="85"/>
      <c r="I476" s="85"/>
      <c r="J476" s="85"/>
      <c r="K476" s="85"/>
      <c r="L476" s="85"/>
      <c r="M476" s="85"/>
      <c r="N476" s="85"/>
      <c r="O476" s="75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53"/>
      <c r="AV476" s="48"/>
      <c r="AW476" s="48"/>
      <c r="AX476" s="53"/>
      <c r="AY476" s="48"/>
      <c r="AZ476" s="48"/>
      <c r="BA476" s="48"/>
      <c r="BB476" s="48"/>
      <c r="BC476" s="48"/>
      <c r="BD476" s="48"/>
      <c r="BE476" s="48"/>
      <c r="BF476" s="48"/>
      <c r="BG476" s="48"/>
    </row>
    <row r="477" ht="15.75" customHeight="1">
      <c r="A477" s="48"/>
      <c r="B477" s="48"/>
      <c r="C477" s="48"/>
      <c r="D477" s="48"/>
      <c r="E477" s="48"/>
      <c r="F477" s="73"/>
      <c r="G477" s="85"/>
      <c r="H477" s="85"/>
      <c r="I477" s="85"/>
      <c r="J477" s="85"/>
      <c r="K477" s="85"/>
      <c r="L477" s="85"/>
      <c r="M477" s="85"/>
      <c r="N477" s="85"/>
      <c r="O477" s="75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53"/>
      <c r="AV477" s="48"/>
      <c r="AW477" s="48"/>
      <c r="AX477" s="53"/>
      <c r="AY477" s="48"/>
      <c r="AZ477" s="48"/>
      <c r="BA477" s="48"/>
      <c r="BB477" s="48"/>
      <c r="BC477" s="48"/>
      <c r="BD477" s="48"/>
      <c r="BE477" s="48"/>
      <c r="BF477" s="48"/>
      <c r="BG477" s="48"/>
    </row>
    <row r="478" ht="15.75" customHeight="1">
      <c r="A478" s="48"/>
      <c r="B478" s="48"/>
      <c r="C478" s="48"/>
      <c r="D478" s="48"/>
      <c r="E478" s="48"/>
      <c r="F478" s="73"/>
      <c r="G478" s="85"/>
      <c r="H478" s="85"/>
      <c r="I478" s="85"/>
      <c r="J478" s="85"/>
      <c r="K478" s="85"/>
      <c r="L478" s="85"/>
      <c r="M478" s="85"/>
      <c r="N478" s="85"/>
      <c r="O478" s="75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53"/>
      <c r="AV478" s="48"/>
      <c r="AW478" s="48"/>
      <c r="AX478" s="53"/>
      <c r="AY478" s="48"/>
      <c r="AZ478" s="48"/>
      <c r="BA478" s="48"/>
      <c r="BB478" s="48"/>
      <c r="BC478" s="48"/>
      <c r="BD478" s="48"/>
      <c r="BE478" s="48"/>
      <c r="BF478" s="48"/>
      <c r="BG478" s="48"/>
    </row>
    <row r="479" ht="15.75" customHeight="1">
      <c r="A479" s="48"/>
      <c r="B479" s="48"/>
      <c r="C479" s="48"/>
      <c r="D479" s="48"/>
      <c r="E479" s="48"/>
      <c r="F479" s="73"/>
      <c r="G479" s="85"/>
      <c r="H479" s="85"/>
      <c r="I479" s="85"/>
      <c r="J479" s="85"/>
      <c r="K479" s="85"/>
      <c r="L479" s="85"/>
      <c r="M479" s="85"/>
      <c r="N479" s="85"/>
      <c r="O479" s="75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53"/>
      <c r="AV479" s="48"/>
      <c r="AW479" s="48"/>
      <c r="AX479" s="53"/>
      <c r="AY479" s="48"/>
      <c r="AZ479" s="48"/>
      <c r="BA479" s="48"/>
      <c r="BB479" s="48"/>
      <c r="BC479" s="48"/>
      <c r="BD479" s="48"/>
      <c r="BE479" s="48"/>
      <c r="BF479" s="48"/>
      <c r="BG479" s="48"/>
    </row>
    <row r="480" ht="15.75" customHeight="1">
      <c r="A480" s="48"/>
      <c r="B480" s="48"/>
      <c r="C480" s="48"/>
      <c r="D480" s="48"/>
      <c r="E480" s="48"/>
      <c r="F480" s="73"/>
      <c r="G480" s="85"/>
      <c r="H480" s="85"/>
      <c r="I480" s="85"/>
      <c r="J480" s="85"/>
      <c r="K480" s="85"/>
      <c r="L480" s="85"/>
      <c r="M480" s="85"/>
      <c r="N480" s="85"/>
      <c r="O480" s="75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53"/>
      <c r="AV480" s="48"/>
      <c r="AW480" s="48"/>
      <c r="AX480" s="53"/>
      <c r="AY480" s="48"/>
      <c r="AZ480" s="48"/>
      <c r="BA480" s="48"/>
      <c r="BB480" s="48"/>
      <c r="BC480" s="48"/>
      <c r="BD480" s="48"/>
      <c r="BE480" s="48"/>
      <c r="BF480" s="48"/>
      <c r="BG480" s="48"/>
    </row>
    <row r="481" ht="15.75" customHeight="1">
      <c r="D481" s="48"/>
      <c r="F481" s="73"/>
      <c r="G481" s="85"/>
      <c r="H481" s="85"/>
      <c r="I481" s="85"/>
      <c r="J481" s="85"/>
      <c r="K481" s="85"/>
      <c r="L481" s="85"/>
      <c r="M481" s="85"/>
      <c r="N481" s="85"/>
      <c r="O481" s="75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53"/>
      <c r="AV481" s="48"/>
      <c r="AW481" s="48"/>
      <c r="AX481" s="53"/>
      <c r="AY481" s="48"/>
      <c r="AZ481" s="48"/>
      <c r="BA481" s="48"/>
      <c r="BB481" s="48"/>
      <c r="BC481" s="48"/>
      <c r="BD481" s="48"/>
      <c r="BE481" s="48"/>
      <c r="BF481" s="48"/>
      <c r="BG481" s="48"/>
    </row>
    <row r="482" ht="15.75" customHeight="1">
      <c r="D482" s="48"/>
      <c r="F482" s="73"/>
      <c r="G482" s="85"/>
      <c r="H482" s="85"/>
      <c r="I482" s="85"/>
      <c r="J482" s="85"/>
      <c r="K482" s="85"/>
      <c r="L482" s="85"/>
      <c r="M482" s="85"/>
      <c r="N482" s="85"/>
      <c r="O482" s="75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53"/>
      <c r="AV482" s="48"/>
      <c r="AW482" s="48"/>
      <c r="AX482" s="53"/>
      <c r="AY482" s="48"/>
      <c r="AZ482" s="48"/>
      <c r="BA482" s="48"/>
      <c r="BB482" s="48"/>
      <c r="BC482" s="48"/>
      <c r="BD482" s="48"/>
      <c r="BE482" s="48"/>
      <c r="BF482" s="48"/>
      <c r="BG482" s="48"/>
    </row>
    <row r="483" ht="15.75" customHeight="1">
      <c r="D483" s="48"/>
      <c r="F483" s="73"/>
      <c r="G483" s="85"/>
      <c r="H483" s="85"/>
      <c r="I483" s="85"/>
      <c r="J483" s="85"/>
      <c r="K483" s="85"/>
      <c r="L483" s="85"/>
      <c r="M483" s="85"/>
      <c r="N483" s="85"/>
      <c r="O483" s="75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53"/>
      <c r="AV483" s="48"/>
      <c r="AW483" s="48"/>
      <c r="AX483" s="53"/>
      <c r="AY483" s="48"/>
      <c r="AZ483" s="48"/>
      <c r="BA483" s="48"/>
      <c r="BB483" s="48"/>
      <c r="BC483" s="48"/>
      <c r="BD483" s="48"/>
      <c r="BE483" s="48"/>
      <c r="BF483" s="48"/>
      <c r="BG483" s="48"/>
    </row>
    <row r="484" ht="15.75" customHeight="1">
      <c r="D484" s="48"/>
      <c r="F484" s="73"/>
      <c r="G484" s="85"/>
      <c r="H484" s="85"/>
      <c r="I484" s="85"/>
      <c r="J484" s="85"/>
      <c r="K484" s="85"/>
      <c r="L484" s="85"/>
      <c r="M484" s="85"/>
      <c r="N484" s="85"/>
      <c r="O484" s="75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53"/>
      <c r="AV484" s="48"/>
      <c r="AW484" s="48"/>
      <c r="AX484" s="53"/>
      <c r="AY484" s="48"/>
      <c r="AZ484" s="48"/>
      <c r="BA484" s="48"/>
      <c r="BB484" s="48"/>
      <c r="BC484" s="48"/>
      <c r="BD484" s="48"/>
      <c r="BE484" s="48"/>
      <c r="BF484" s="48"/>
      <c r="BG484" s="48"/>
    </row>
    <row r="485" ht="15.75" customHeight="1">
      <c r="D485" s="48"/>
      <c r="F485" s="73"/>
      <c r="G485" s="85"/>
      <c r="H485" s="85"/>
      <c r="I485" s="85"/>
      <c r="J485" s="85"/>
      <c r="K485" s="85"/>
      <c r="L485" s="85"/>
      <c r="M485" s="85"/>
      <c r="N485" s="85"/>
      <c r="O485" s="75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53"/>
      <c r="AV485" s="48"/>
      <c r="AW485" s="48"/>
      <c r="AX485" s="53"/>
      <c r="AY485" s="48"/>
      <c r="AZ485" s="48"/>
      <c r="BA485" s="48"/>
      <c r="BB485" s="48"/>
      <c r="BC485" s="48"/>
      <c r="BD485" s="48"/>
      <c r="BE485" s="48"/>
      <c r="BF485" s="48"/>
      <c r="BG485" s="48"/>
    </row>
    <row r="486" ht="15.75" customHeight="1">
      <c r="D486" s="48"/>
      <c r="F486" s="73"/>
      <c r="G486" s="85"/>
      <c r="H486" s="85"/>
      <c r="I486" s="85"/>
      <c r="J486" s="85"/>
      <c r="K486" s="85"/>
      <c r="L486" s="85"/>
      <c r="M486" s="85"/>
      <c r="N486" s="85"/>
      <c r="O486" s="75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53"/>
      <c r="AY486" s="48"/>
      <c r="AZ486" s="48"/>
      <c r="BA486" s="48"/>
      <c r="BB486" s="48"/>
      <c r="BC486" s="48"/>
      <c r="BD486" s="48"/>
      <c r="BE486" s="48"/>
      <c r="BF486" s="48"/>
      <c r="BG486" s="48"/>
    </row>
    <row r="487" ht="15.75" customHeight="1">
      <c r="D487" s="48"/>
      <c r="F487" s="73"/>
      <c r="G487" s="85"/>
      <c r="H487" s="85"/>
      <c r="I487" s="85"/>
      <c r="J487" s="85"/>
      <c r="K487" s="85"/>
      <c r="L487" s="85"/>
      <c r="M487" s="85"/>
      <c r="N487" s="85"/>
      <c r="O487" s="75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53"/>
      <c r="AY487" s="48"/>
      <c r="AZ487" s="48"/>
      <c r="BA487" s="48"/>
      <c r="BB487" s="48"/>
      <c r="BC487" s="48"/>
      <c r="BD487" s="48"/>
      <c r="BE487" s="48"/>
      <c r="BF487" s="48"/>
      <c r="BG487" s="48"/>
    </row>
    <row r="488" ht="15.75" customHeight="1">
      <c r="D488" s="48"/>
      <c r="F488" s="73"/>
      <c r="G488" s="85"/>
      <c r="H488" s="85"/>
      <c r="I488" s="85"/>
      <c r="J488" s="85"/>
      <c r="K488" s="85"/>
      <c r="L488" s="85"/>
      <c r="M488" s="85"/>
      <c r="N488" s="85"/>
      <c r="O488" s="75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53"/>
      <c r="AY488" s="48"/>
      <c r="AZ488" s="48"/>
      <c r="BA488" s="48"/>
      <c r="BB488" s="48"/>
      <c r="BC488" s="48"/>
      <c r="BD488" s="48"/>
      <c r="BE488" s="48"/>
      <c r="BF488" s="48"/>
      <c r="BG488" s="48"/>
    </row>
    <row r="489" ht="15.75" customHeight="1">
      <c r="D489" s="48"/>
      <c r="F489" s="73"/>
      <c r="G489" s="85"/>
      <c r="H489" s="85"/>
      <c r="I489" s="85"/>
      <c r="J489" s="85"/>
      <c r="K489" s="85"/>
      <c r="L489" s="85"/>
      <c r="M489" s="85"/>
      <c r="N489" s="85"/>
      <c r="O489" s="75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53"/>
      <c r="AY489" s="48"/>
      <c r="AZ489" s="48"/>
      <c r="BA489" s="48"/>
      <c r="BB489" s="48"/>
      <c r="BC489" s="48"/>
      <c r="BD489" s="48"/>
      <c r="BE489" s="48"/>
      <c r="BF489" s="48"/>
      <c r="BG489" s="48"/>
    </row>
    <row r="490" ht="15.75" customHeight="1">
      <c r="D490" s="48"/>
      <c r="F490" s="73"/>
      <c r="G490" s="85"/>
      <c r="H490" s="85"/>
      <c r="I490" s="85"/>
      <c r="J490" s="85"/>
      <c r="K490" s="85"/>
      <c r="L490" s="85"/>
      <c r="M490" s="85"/>
      <c r="N490" s="85"/>
      <c r="O490" s="75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53"/>
      <c r="AY490" s="48"/>
      <c r="AZ490" s="48"/>
      <c r="BA490" s="48"/>
      <c r="BB490" s="48"/>
      <c r="BC490" s="48"/>
      <c r="BD490" s="48"/>
      <c r="BE490" s="48"/>
      <c r="BF490" s="48"/>
      <c r="BG490" s="48"/>
    </row>
    <row r="491" ht="15.75" customHeight="1">
      <c r="D491" s="48"/>
      <c r="F491" s="73"/>
      <c r="G491" s="85"/>
      <c r="H491" s="85"/>
      <c r="I491" s="85"/>
      <c r="J491" s="85"/>
      <c r="K491" s="85"/>
      <c r="L491" s="85"/>
      <c r="M491" s="85"/>
      <c r="N491" s="85"/>
      <c r="O491" s="75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53"/>
      <c r="AY491" s="48"/>
      <c r="AZ491" s="48"/>
      <c r="BA491" s="48"/>
      <c r="BB491" s="48"/>
      <c r="BC491" s="48"/>
      <c r="BD491" s="48"/>
      <c r="BE491" s="48"/>
      <c r="BF491" s="48"/>
      <c r="BG491" s="48"/>
    </row>
    <row r="492" ht="15.75" customHeight="1">
      <c r="D492" s="48"/>
      <c r="F492" s="73"/>
      <c r="G492" s="85"/>
      <c r="H492" s="85"/>
      <c r="I492" s="85"/>
      <c r="J492" s="85"/>
      <c r="K492" s="85"/>
      <c r="L492" s="85"/>
      <c r="M492" s="85"/>
      <c r="N492" s="85"/>
      <c r="O492" s="75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53"/>
      <c r="AY492" s="48"/>
      <c r="AZ492" s="48"/>
      <c r="BA492" s="48"/>
      <c r="BB492" s="48"/>
      <c r="BC492" s="48"/>
      <c r="BD492" s="48"/>
      <c r="BE492" s="48"/>
      <c r="BF492" s="48"/>
      <c r="BG492" s="48"/>
    </row>
    <row r="493" ht="15.75" customHeight="1">
      <c r="D493" s="48"/>
      <c r="F493" s="73"/>
      <c r="G493" s="85"/>
      <c r="H493" s="85"/>
      <c r="I493" s="85"/>
      <c r="J493" s="85"/>
      <c r="K493" s="85"/>
      <c r="L493" s="85"/>
      <c r="M493" s="85"/>
      <c r="N493" s="85"/>
      <c r="O493" s="75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53"/>
      <c r="AY493" s="48"/>
      <c r="AZ493" s="48"/>
      <c r="BA493" s="48"/>
      <c r="BB493" s="48"/>
      <c r="BC493" s="48"/>
      <c r="BD493" s="48"/>
      <c r="BE493" s="48"/>
      <c r="BF493" s="48"/>
      <c r="BG493" s="48"/>
    </row>
    <row r="494" ht="15.75" customHeight="1">
      <c r="D494" s="48"/>
      <c r="F494" s="73"/>
      <c r="G494" s="85"/>
      <c r="H494" s="85"/>
      <c r="I494" s="85"/>
      <c r="J494" s="85"/>
      <c r="K494" s="85"/>
      <c r="L494" s="85"/>
      <c r="M494" s="85"/>
      <c r="N494" s="85"/>
      <c r="O494" s="75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53"/>
      <c r="AY494" s="48"/>
      <c r="AZ494" s="48"/>
      <c r="BA494" s="48"/>
      <c r="BB494" s="48"/>
      <c r="BC494" s="48"/>
      <c r="BD494" s="48"/>
      <c r="BE494" s="48"/>
      <c r="BF494" s="48"/>
      <c r="BG494" s="48"/>
    </row>
    <row r="495" ht="15.75" customHeight="1">
      <c r="D495" s="48"/>
      <c r="F495" s="73"/>
      <c r="G495" s="85"/>
      <c r="H495" s="85"/>
      <c r="I495" s="85"/>
      <c r="J495" s="85"/>
      <c r="K495" s="85"/>
      <c r="L495" s="85"/>
      <c r="M495" s="85"/>
      <c r="N495" s="85"/>
      <c r="O495" s="75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53"/>
      <c r="AY495" s="48"/>
      <c r="AZ495" s="48"/>
      <c r="BA495" s="48"/>
      <c r="BB495" s="48"/>
      <c r="BC495" s="48"/>
      <c r="BD495" s="48"/>
      <c r="BE495" s="48"/>
      <c r="BF495" s="48"/>
      <c r="BG495" s="48"/>
    </row>
    <row r="496" ht="15.75" customHeight="1">
      <c r="D496" s="48"/>
      <c r="F496" s="73"/>
      <c r="G496" s="85"/>
      <c r="H496" s="85"/>
      <c r="I496" s="85"/>
      <c r="J496" s="85"/>
      <c r="K496" s="85"/>
      <c r="L496" s="85"/>
      <c r="M496" s="85"/>
      <c r="N496" s="85"/>
      <c r="O496" s="75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53"/>
      <c r="AY496" s="48"/>
      <c r="AZ496" s="48"/>
      <c r="BA496" s="48"/>
      <c r="BB496" s="48"/>
      <c r="BC496" s="48"/>
      <c r="BD496" s="48"/>
      <c r="BE496" s="48"/>
      <c r="BF496" s="48"/>
      <c r="BG496" s="48"/>
    </row>
    <row r="497" ht="15.75" customHeight="1">
      <c r="D497" s="48"/>
      <c r="F497" s="73"/>
      <c r="G497" s="85"/>
      <c r="H497" s="85"/>
      <c r="I497" s="85"/>
      <c r="J497" s="85"/>
      <c r="K497" s="85"/>
      <c r="L497" s="85"/>
      <c r="M497" s="85"/>
      <c r="N497" s="85"/>
      <c r="O497" s="75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53"/>
      <c r="AY497" s="48"/>
      <c r="AZ497" s="48"/>
      <c r="BA497" s="48"/>
      <c r="BB497" s="48"/>
      <c r="BC497" s="48"/>
      <c r="BD497" s="48"/>
      <c r="BE497" s="48"/>
      <c r="BF497" s="48"/>
      <c r="BG497" s="48"/>
    </row>
    <row r="498" ht="15.75" customHeight="1">
      <c r="D498" s="48"/>
      <c r="F498" s="73"/>
      <c r="G498" s="85"/>
      <c r="H498" s="85"/>
      <c r="I498" s="85"/>
      <c r="J498" s="85"/>
      <c r="K498" s="85"/>
      <c r="L498" s="85"/>
      <c r="M498" s="85"/>
      <c r="N498" s="85"/>
      <c r="O498" s="75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53"/>
      <c r="AY498" s="48"/>
      <c r="AZ498" s="48"/>
      <c r="BA498" s="48"/>
      <c r="BB498" s="48"/>
      <c r="BC498" s="48"/>
      <c r="BD498" s="48"/>
      <c r="BE498" s="48"/>
      <c r="BF498" s="48"/>
      <c r="BG498" s="48"/>
    </row>
    <row r="499" ht="15.75" customHeight="1">
      <c r="D499" s="48"/>
      <c r="F499" s="73"/>
      <c r="G499" s="85"/>
      <c r="H499" s="85"/>
      <c r="I499" s="85"/>
      <c r="J499" s="85"/>
      <c r="K499" s="85"/>
      <c r="L499" s="85"/>
      <c r="M499" s="85"/>
      <c r="N499" s="85"/>
      <c r="O499" s="75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53"/>
      <c r="AY499" s="48"/>
      <c r="AZ499" s="48"/>
      <c r="BA499" s="48"/>
      <c r="BB499" s="48"/>
      <c r="BC499" s="48"/>
      <c r="BD499" s="48"/>
      <c r="BE499" s="48"/>
      <c r="BF499" s="48"/>
      <c r="BG499" s="48"/>
    </row>
    <row r="500" ht="15.75" customHeight="1">
      <c r="D500" s="48"/>
      <c r="F500" s="73"/>
      <c r="G500" s="85"/>
      <c r="H500" s="85"/>
      <c r="I500" s="85"/>
      <c r="J500" s="85"/>
      <c r="K500" s="85"/>
      <c r="L500" s="85"/>
      <c r="M500" s="85"/>
      <c r="N500" s="85"/>
      <c r="O500" s="75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53"/>
      <c r="AY500" s="48"/>
      <c r="AZ500" s="48"/>
      <c r="BA500" s="48"/>
      <c r="BB500" s="48"/>
      <c r="BC500" s="48"/>
      <c r="BD500" s="48"/>
      <c r="BE500" s="48"/>
      <c r="BF500" s="48"/>
      <c r="BG500" s="48"/>
    </row>
    <row r="501" ht="15.75" customHeight="1">
      <c r="D501" s="48"/>
      <c r="F501" s="73"/>
      <c r="G501" s="85"/>
      <c r="H501" s="85"/>
      <c r="I501" s="85"/>
      <c r="J501" s="85"/>
      <c r="K501" s="85"/>
      <c r="L501" s="85"/>
      <c r="M501" s="85"/>
      <c r="N501" s="85"/>
      <c r="O501" s="75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53"/>
      <c r="AY501" s="48"/>
      <c r="AZ501" s="48"/>
      <c r="BA501" s="48"/>
      <c r="BB501" s="48"/>
      <c r="BC501" s="48"/>
      <c r="BD501" s="48"/>
      <c r="BE501" s="48"/>
      <c r="BF501" s="48"/>
      <c r="BG501" s="48"/>
    </row>
    <row r="502" ht="15.75" customHeight="1">
      <c r="D502" s="48"/>
      <c r="F502" s="73"/>
      <c r="G502" s="85"/>
      <c r="H502" s="85"/>
      <c r="I502" s="85"/>
      <c r="J502" s="85"/>
      <c r="K502" s="85"/>
      <c r="L502" s="85"/>
      <c r="M502" s="85"/>
      <c r="N502" s="85"/>
      <c r="O502" s="75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53"/>
      <c r="AY502" s="48"/>
      <c r="AZ502" s="48"/>
      <c r="BA502" s="48"/>
      <c r="BB502" s="48"/>
      <c r="BC502" s="48"/>
      <c r="BD502" s="48"/>
      <c r="BE502" s="48"/>
      <c r="BF502" s="48"/>
      <c r="BG502" s="48"/>
    </row>
    <row r="503" ht="15.75" customHeight="1">
      <c r="D503" s="48"/>
      <c r="F503" s="73"/>
      <c r="G503" s="85"/>
      <c r="H503" s="85"/>
      <c r="I503" s="85"/>
      <c r="J503" s="85"/>
      <c r="K503" s="85"/>
      <c r="L503" s="85"/>
      <c r="M503" s="85"/>
      <c r="N503" s="85"/>
      <c r="O503" s="75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53"/>
      <c r="AY503" s="48"/>
      <c r="AZ503" s="48"/>
      <c r="BA503" s="48"/>
      <c r="BB503" s="48"/>
      <c r="BC503" s="48"/>
      <c r="BD503" s="48"/>
      <c r="BE503" s="48"/>
      <c r="BF503" s="48"/>
      <c r="BG503" s="48"/>
    </row>
    <row r="504" ht="15.75" customHeight="1">
      <c r="D504" s="48"/>
      <c r="F504" s="73"/>
      <c r="G504" s="85"/>
      <c r="H504" s="85"/>
      <c r="I504" s="85"/>
      <c r="J504" s="85"/>
      <c r="K504" s="85"/>
      <c r="L504" s="85"/>
      <c r="M504" s="85"/>
      <c r="N504" s="85"/>
      <c r="O504" s="75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53"/>
      <c r="AY504" s="48"/>
      <c r="AZ504" s="48"/>
      <c r="BA504" s="48"/>
      <c r="BB504" s="48"/>
      <c r="BC504" s="48"/>
      <c r="BD504" s="48"/>
      <c r="BE504" s="48"/>
      <c r="BF504" s="48"/>
      <c r="BG504" s="48"/>
    </row>
    <row r="505" ht="15.75" customHeight="1">
      <c r="D505" s="48"/>
      <c r="F505" s="73"/>
      <c r="G505" s="85"/>
      <c r="H505" s="85"/>
      <c r="I505" s="85"/>
      <c r="J505" s="85"/>
      <c r="K505" s="85"/>
      <c r="L505" s="85"/>
      <c r="M505" s="85"/>
      <c r="N505" s="85"/>
      <c r="O505" s="75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53"/>
      <c r="AY505" s="48"/>
      <c r="AZ505" s="48"/>
      <c r="BA505" s="48"/>
      <c r="BB505" s="48"/>
      <c r="BC505" s="48"/>
      <c r="BD505" s="48"/>
      <c r="BE505" s="48"/>
      <c r="BF505" s="48"/>
      <c r="BG505" s="48"/>
    </row>
    <row r="506" ht="15.75" customHeight="1">
      <c r="D506" s="48"/>
      <c r="F506" s="73"/>
      <c r="G506" s="85"/>
      <c r="H506" s="85"/>
      <c r="I506" s="85"/>
      <c r="J506" s="85"/>
      <c r="K506" s="85"/>
      <c r="L506" s="85"/>
      <c r="M506" s="85"/>
      <c r="N506" s="85"/>
      <c r="O506" s="75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53"/>
      <c r="AY506" s="48"/>
      <c r="AZ506" s="48"/>
      <c r="BA506" s="48"/>
      <c r="BB506" s="48"/>
      <c r="BC506" s="48"/>
      <c r="BD506" s="48"/>
      <c r="BE506" s="48"/>
      <c r="BF506" s="48"/>
      <c r="BG506" s="48"/>
    </row>
    <row r="507" ht="15.75" customHeight="1">
      <c r="D507" s="48"/>
      <c r="F507" s="73"/>
      <c r="G507" s="85"/>
      <c r="H507" s="85"/>
      <c r="I507" s="85"/>
      <c r="J507" s="85"/>
      <c r="K507" s="85"/>
      <c r="L507" s="85"/>
      <c r="M507" s="85"/>
      <c r="N507" s="85"/>
      <c r="O507" s="75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</row>
    <row r="508" ht="15.75" customHeight="1">
      <c r="D508" s="48"/>
      <c r="F508" s="73"/>
      <c r="G508" s="85"/>
      <c r="H508" s="85"/>
      <c r="I508" s="85"/>
      <c r="J508" s="85"/>
      <c r="K508" s="85"/>
      <c r="L508" s="85"/>
      <c r="M508" s="85"/>
      <c r="N508" s="85"/>
      <c r="O508" s="75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</row>
    <row r="509" ht="15.75" customHeight="1">
      <c r="D509" s="48"/>
      <c r="F509" s="73"/>
      <c r="G509" s="85"/>
      <c r="H509" s="85"/>
      <c r="I509" s="85"/>
      <c r="J509" s="85"/>
      <c r="K509" s="85"/>
      <c r="L509" s="85"/>
      <c r="M509" s="85"/>
      <c r="N509" s="85"/>
      <c r="O509" s="75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</row>
    <row r="510" ht="15.75" customHeight="1">
      <c r="D510" s="48"/>
      <c r="F510" s="73"/>
      <c r="G510" s="85"/>
      <c r="H510" s="85"/>
      <c r="I510" s="85"/>
      <c r="J510" s="85"/>
      <c r="K510" s="85"/>
      <c r="L510" s="85"/>
      <c r="M510" s="85"/>
      <c r="N510" s="85"/>
      <c r="O510" s="75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</row>
    <row r="511" ht="15.75" customHeight="1">
      <c r="D511" s="48"/>
      <c r="F511" s="73"/>
      <c r="G511" s="85"/>
      <c r="H511" s="85"/>
      <c r="I511" s="85"/>
      <c r="J511" s="85"/>
      <c r="K511" s="85"/>
      <c r="L511" s="85"/>
      <c r="M511" s="85"/>
      <c r="N511" s="85"/>
      <c r="O511" s="75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</row>
    <row r="512" ht="15.75" customHeight="1">
      <c r="D512" s="48"/>
      <c r="F512" s="73"/>
      <c r="G512" s="85"/>
      <c r="H512" s="85"/>
      <c r="I512" s="85"/>
      <c r="J512" s="85"/>
      <c r="K512" s="85"/>
      <c r="L512" s="85"/>
      <c r="M512" s="85"/>
      <c r="N512" s="85"/>
      <c r="O512" s="75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</row>
    <row r="513" ht="15.75" customHeight="1">
      <c r="D513" s="48"/>
      <c r="F513" s="73"/>
      <c r="G513" s="85"/>
      <c r="H513" s="85"/>
      <c r="I513" s="85"/>
      <c r="J513" s="85"/>
      <c r="K513" s="85"/>
      <c r="L513" s="85"/>
      <c r="M513" s="85"/>
      <c r="N513" s="85"/>
      <c r="O513" s="75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</row>
    <row r="514" ht="15.75" customHeight="1">
      <c r="D514" s="48"/>
      <c r="F514" s="73"/>
      <c r="G514" s="85"/>
      <c r="H514" s="85"/>
      <c r="I514" s="85"/>
      <c r="J514" s="85"/>
      <c r="K514" s="85"/>
      <c r="L514" s="85"/>
      <c r="M514" s="85"/>
      <c r="N514" s="85"/>
      <c r="O514" s="75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</row>
    <row r="515" ht="15.75" customHeight="1">
      <c r="D515" s="48"/>
      <c r="F515" s="73"/>
      <c r="G515" s="85"/>
      <c r="H515" s="85"/>
      <c r="I515" s="85"/>
      <c r="J515" s="85"/>
      <c r="K515" s="85"/>
      <c r="L515" s="85"/>
      <c r="M515" s="85"/>
      <c r="N515" s="85"/>
      <c r="O515" s="75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</row>
    <row r="516" ht="15.75" customHeight="1">
      <c r="D516" s="48"/>
      <c r="F516" s="73"/>
      <c r="G516" s="85"/>
      <c r="H516" s="85"/>
      <c r="I516" s="85"/>
      <c r="J516" s="85"/>
      <c r="K516" s="85"/>
      <c r="L516" s="85"/>
      <c r="M516" s="85"/>
      <c r="N516" s="85"/>
      <c r="O516" s="75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</row>
    <row r="517" ht="15.75" customHeight="1">
      <c r="D517" s="48"/>
      <c r="F517" s="73"/>
      <c r="G517" s="85"/>
      <c r="H517" s="85"/>
      <c r="I517" s="85"/>
      <c r="J517" s="85"/>
      <c r="K517" s="85"/>
      <c r="L517" s="85"/>
      <c r="M517" s="85"/>
      <c r="N517" s="85"/>
      <c r="O517" s="75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</row>
    <row r="518" ht="15.75" customHeight="1">
      <c r="D518" s="48"/>
      <c r="F518" s="73"/>
      <c r="G518" s="85"/>
      <c r="H518" s="85"/>
      <c r="I518" s="85"/>
      <c r="J518" s="85"/>
      <c r="K518" s="85"/>
      <c r="L518" s="85"/>
      <c r="M518" s="85"/>
      <c r="N518" s="85"/>
      <c r="O518" s="75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</row>
    <row r="519" ht="15.75" customHeight="1">
      <c r="D519" s="48"/>
      <c r="F519" s="73"/>
      <c r="G519" s="85"/>
      <c r="H519" s="85"/>
      <c r="I519" s="85"/>
      <c r="J519" s="85"/>
      <c r="K519" s="85"/>
      <c r="L519" s="85"/>
      <c r="M519" s="85"/>
      <c r="N519" s="85"/>
      <c r="O519" s="75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</row>
    <row r="520" ht="15.75" customHeight="1">
      <c r="D520" s="48"/>
      <c r="F520" s="73"/>
      <c r="G520" s="85"/>
      <c r="H520" s="85"/>
      <c r="I520" s="85"/>
      <c r="J520" s="85"/>
      <c r="K520" s="85"/>
      <c r="L520" s="85"/>
      <c r="M520" s="85"/>
      <c r="N520" s="85"/>
      <c r="O520" s="75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</row>
    <row r="521" ht="15.75" customHeight="1">
      <c r="D521" s="48"/>
      <c r="F521" s="73"/>
      <c r="G521" s="85"/>
      <c r="H521" s="85"/>
      <c r="I521" s="85"/>
      <c r="J521" s="85"/>
      <c r="K521" s="85"/>
      <c r="L521" s="85"/>
      <c r="M521" s="85"/>
      <c r="N521" s="85"/>
      <c r="O521" s="75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</row>
    <row r="522" ht="15.75" customHeight="1">
      <c r="D522" s="48"/>
      <c r="F522" s="73"/>
      <c r="G522" s="85"/>
      <c r="H522" s="85"/>
      <c r="I522" s="85"/>
      <c r="J522" s="85"/>
      <c r="K522" s="85"/>
      <c r="L522" s="85"/>
      <c r="M522" s="85"/>
      <c r="N522" s="85"/>
      <c r="O522" s="75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</row>
    <row r="523" ht="15.75" customHeight="1">
      <c r="D523" s="48"/>
      <c r="F523" s="73"/>
      <c r="G523" s="85"/>
      <c r="H523" s="85"/>
      <c r="I523" s="85"/>
      <c r="J523" s="85"/>
      <c r="K523" s="85"/>
      <c r="L523" s="85"/>
      <c r="M523" s="85"/>
      <c r="N523" s="85"/>
      <c r="O523" s="75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</row>
    <row r="524" ht="15.75" customHeight="1">
      <c r="D524" s="48"/>
      <c r="F524" s="73"/>
      <c r="G524" s="85"/>
      <c r="H524" s="85"/>
      <c r="I524" s="85"/>
      <c r="J524" s="85"/>
      <c r="K524" s="85"/>
      <c r="L524" s="85"/>
      <c r="M524" s="85"/>
      <c r="N524" s="85"/>
      <c r="O524" s="75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</row>
    <row r="525" ht="15.75" customHeight="1">
      <c r="D525" s="48"/>
      <c r="F525" s="73"/>
      <c r="G525" s="85"/>
      <c r="H525" s="85"/>
      <c r="I525" s="85"/>
      <c r="J525" s="85"/>
      <c r="K525" s="85"/>
      <c r="L525" s="85"/>
      <c r="M525" s="85"/>
      <c r="N525" s="85"/>
      <c r="O525" s="75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</row>
    <row r="526" ht="15.75" customHeight="1">
      <c r="D526" s="48"/>
      <c r="F526" s="73"/>
      <c r="G526" s="85"/>
      <c r="H526" s="85"/>
      <c r="I526" s="85"/>
      <c r="J526" s="85"/>
      <c r="K526" s="85"/>
      <c r="L526" s="85"/>
      <c r="M526" s="85"/>
      <c r="N526" s="85"/>
      <c r="O526" s="75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</row>
    <row r="527" ht="15.75" customHeight="1">
      <c r="D527" s="48"/>
      <c r="F527" s="73"/>
      <c r="G527" s="85"/>
      <c r="H527" s="85"/>
      <c r="I527" s="85"/>
      <c r="J527" s="85"/>
      <c r="K527" s="85"/>
      <c r="L527" s="85"/>
      <c r="M527" s="85"/>
      <c r="N527" s="85"/>
      <c r="O527" s="75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</row>
    <row r="528" ht="15.75" customHeight="1">
      <c r="D528" s="48"/>
      <c r="F528" s="73"/>
      <c r="G528" s="85"/>
      <c r="H528" s="85"/>
      <c r="I528" s="85"/>
      <c r="J528" s="85"/>
      <c r="K528" s="85"/>
      <c r="L528" s="85"/>
      <c r="M528" s="85"/>
      <c r="N528" s="85"/>
      <c r="O528" s="75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</row>
    <row r="529" ht="15.75" customHeight="1">
      <c r="D529" s="48"/>
      <c r="F529" s="73"/>
      <c r="G529" s="85"/>
      <c r="H529" s="85"/>
      <c r="I529" s="85"/>
      <c r="J529" s="85"/>
      <c r="K529" s="85"/>
      <c r="L529" s="85"/>
      <c r="M529" s="85"/>
      <c r="N529" s="85"/>
      <c r="O529" s="75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</row>
    <row r="530" ht="15.75" customHeight="1">
      <c r="D530" s="48"/>
      <c r="F530" s="73"/>
      <c r="G530" s="85"/>
      <c r="H530" s="85"/>
      <c r="I530" s="85"/>
      <c r="J530" s="85"/>
      <c r="K530" s="85"/>
      <c r="L530" s="85"/>
      <c r="M530" s="85"/>
      <c r="N530" s="85"/>
      <c r="O530" s="75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</row>
    <row r="531" ht="15.75" customHeight="1">
      <c r="D531" s="48"/>
      <c r="F531" s="73"/>
      <c r="G531" s="85"/>
      <c r="H531" s="85"/>
      <c r="I531" s="85"/>
      <c r="J531" s="85"/>
      <c r="K531" s="85"/>
      <c r="L531" s="85"/>
      <c r="M531" s="85"/>
      <c r="N531" s="85"/>
      <c r="O531" s="75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</row>
    <row r="532" ht="15.75" customHeight="1">
      <c r="D532" s="48"/>
      <c r="F532" s="73"/>
      <c r="G532" s="85"/>
      <c r="H532" s="85"/>
      <c r="I532" s="85"/>
      <c r="J532" s="85"/>
      <c r="K532" s="85"/>
      <c r="L532" s="85"/>
      <c r="M532" s="85"/>
      <c r="N532" s="85"/>
      <c r="O532" s="75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</row>
    <row r="533" ht="15.75" customHeight="1">
      <c r="D533" s="48"/>
      <c r="F533" s="73"/>
      <c r="G533" s="85"/>
      <c r="H533" s="85"/>
      <c r="I533" s="85"/>
      <c r="J533" s="85"/>
      <c r="K533" s="85"/>
      <c r="L533" s="85"/>
      <c r="M533" s="85"/>
      <c r="N533" s="85"/>
      <c r="O533" s="75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</row>
    <row r="534" ht="15.75" customHeight="1">
      <c r="D534" s="48"/>
      <c r="F534" s="73"/>
      <c r="G534" s="85"/>
      <c r="H534" s="85"/>
      <c r="I534" s="85"/>
      <c r="J534" s="85"/>
      <c r="K534" s="85"/>
      <c r="L534" s="85"/>
      <c r="M534" s="85"/>
      <c r="N534" s="85"/>
      <c r="O534" s="75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</row>
    <row r="535" ht="15.75" customHeight="1">
      <c r="D535" s="48"/>
      <c r="F535" s="73"/>
      <c r="G535" s="85"/>
      <c r="H535" s="85"/>
      <c r="I535" s="85"/>
      <c r="J535" s="85"/>
      <c r="K535" s="85"/>
      <c r="L535" s="85"/>
      <c r="M535" s="85"/>
      <c r="N535" s="85"/>
      <c r="O535" s="75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</row>
    <row r="536" ht="15.75" customHeight="1">
      <c r="D536" s="48"/>
      <c r="F536" s="73"/>
      <c r="G536" s="85"/>
      <c r="H536" s="85"/>
      <c r="I536" s="85"/>
      <c r="J536" s="85"/>
      <c r="K536" s="85"/>
      <c r="L536" s="85"/>
      <c r="M536" s="85"/>
      <c r="N536" s="85"/>
      <c r="O536" s="75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</row>
    <row r="537" ht="15.75" customHeight="1">
      <c r="D537" s="48"/>
      <c r="F537" s="73"/>
      <c r="G537" s="85"/>
      <c r="H537" s="85"/>
      <c r="I537" s="85"/>
      <c r="J537" s="85"/>
      <c r="K537" s="85"/>
      <c r="L537" s="85"/>
      <c r="M537" s="85"/>
      <c r="N537" s="85"/>
      <c r="O537" s="75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</row>
    <row r="538" ht="15.75" customHeight="1">
      <c r="D538" s="48"/>
      <c r="F538" s="73"/>
      <c r="G538" s="85"/>
      <c r="H538" s="85"/>
      <c r="I538" s="85"/>
      <c r="J538" s="85"/>
      <c r="K538" s="85"/>
      <c r="L538" s="85"/>
      <c r="M538" s="85"/>
      <c r="N538" s="85"/>
      <c r="O538" s="75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</row>
    <row r="539" ht="15.75" customHeight="1">
      <c r="D539" s="48"/>
      <c r="F539" s="73"/>
      <c r="G539" s="85"/>
      <c r="H539" s="85"/>
      <c r="I539" s="85"/>
      <c r="J539" s="85"/>
      <c r="K539" s="85"/>
      <c r="L539" s="85"/>
      <c r="M539" s="85"/>
      <c r="N539" s="85"/>
      <c r="O539" s="75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</row>
    <row r="540" ht="15.75" customHeight="1">
      <c r="D540" s="48"/>
      <c r="F540" s="73"/>
      <c r="G540" s="85"/>
      <c r="H540" s="85"/>
      <c r="I540" s="85"/>
      <c r="J540" s="85"/>
      <c r="K540" s="85"/>
      <c r="L540" s="85"/>
      <c r="M540" s="85"/>
      <c r="N540" s="85"/>
      <c r="O540" s="75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</row>
    <row r="541" ht="15.75" customHeight="1">
      <c r="D541" s="48"/>
      <c r="F541" s="73"/>
      <c r="G541" s="85"/>
      <c r="H541" s="85"/>
      <c r="I541" s="85"/>
      <c r="J541" s="85"/>
      <c r="K541" s="85"/>
      <c r="L541" s="85"/>
      <c r="M541" s="85"/>
      <c r="N541" s="85"/>
      <c r="O541" s="75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</row>
    <row r="542" ht="15.75" customHeight="1">
      <c r="D542" s="48"/>
      <c r="F542" s="73"/>
      <c r="G542" s="85"/>
      <c r="H542" s="85"/>
      <c r="I542" s="85"/>
      <c r="J542" s="85"/>
      <c r="K542" s="85"/>
      <c r="L542" s="85"/>
      <c r="M542" s="85"/>
      <c r="N542" s="85"/>
      <c r="O542" s="75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</row>
    <row r="543" ht="15.75" customHeight="1">
      <c r="D543" s="48"/>
      <c r="F543" s="73"/>
      <c r="G543" s="85"/>
      <c r="H543" s="85"/>
      <c r="I543" s="85"/>
      <c r="J543" s="85"/>
      <c r="K543" s="85"/>
      <c r="L543" s="85"/>
      <c r="M543" s="85"/>
      <c r="N543" s="85"/>
      <c r="O543" s="75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</row>
    <row r="544" ht="15.75" customHeight="1">
      <c r="D544" s="48"/>
      <c r="F544" s="73"/>
      <c r="G544" s="85"/>
      <c r="H544" s="85"/>
      <c r="I544" s="85"/>
      <c r="J544" s="85"/>
      <c r="K544" s="85"/>
      <c r="L544" s="85"/>
      <c r="M544" s="85"/>
      <c r="N544" s="85"/>
      <c r="O544" s="75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</row>
    <row r="545" ht="15.75" customHeight="1">
      <c r="D545" s="48"/>
      <c r="F545" s="73"/>
      <c r="G545" s="85"/>
      <c r="H545" s="85"/>
      <c r="I545" s="85"/>
      <c r="J545" s="85"/>
      <c r="K545" s="85"/>
      <c r="L545" s="85"/>
      <c r="M545" s="85"/>
      <c r="N545" s="85"/>
      <c r="O545" s="75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</row>
    <row r="546" ht="15.75" customHeight="1">
      <c r="D546" s="48"/>
      <c r="F546" s="73"/>
      <c r="G546" s="85"/>
      <c r="H546" s="85"/>
      <c r="I546" s="85"/>
      <c r="J546" s="85"/>
      <c r="K546" s="85"/>
      <c r="L546" s="85"/>
      <c r="M546" s="85"/>
      <c r="N546" s="85"/>
      <c r="O546" s="75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</row>
    <row r="547" ht="15.75" customHeight="1">
      <c r="D547" s="48"/>
      <c r="F547" s="73"/>
      <c r="G547" s="85"/>
      <c r="H547" s="85"/>
      <c r="I547" s="85"/>
      <c r="J547" s="85"/>
      <c r="K547" s="85"/>
      <c r="L547" s="85"/>
      <c r="M547" s="85"/>
      <c r="N547" s="85"/>
      <c r="O547" s="75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</row>
    <row r="548" ht="15.75" customHeight="1">
      <c r="D548" s="48"/>
      <c r="F548" s="73"/>
      <c r="G548" s="85"/>
      <c r="H548" s="85"/>
      <c r="I548" s="85"/>
      <c r="J548" s="85"/>
      <c r="K548" s="85"/>
      <c r="L548" s="85"/>
      <c r="M548" s="85"/>
      <c r="N548" s="85"/>
      <c r="O548" s="75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</row>
    <row r="549" ht="15.75" customHeight="1">
      <c r="D549" s="48"/>
      <c r="F549" s="73"/>
      <c r="G549" s="85"/>
      <c r="H549" s="85"/>
      <c r="I549" s="85"/>
      <c r="J549" s="85"/>
      <c r="K549" s="85"/>
      <c r="L549" s="85"/>
      <c r="M549" s="85"/>
      <c r="N549" s="85"/>
      <c r="O549" s="75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</row>
    <row r="550" ht="15.75" customHeight="1">
      <c r="D550" s="48"/>
      <c r="F550" s="73"/>
      <c r="G550" s="85"/>
      <c r="H550" s="85"/>
      <c r="I550" s="85"/>
      <c r="J550" s="85"/>
      <c r="K550" s="85"/>
      <c r="L550" s="85"/>
      <c r="M550" s="85"/>
      <c r="N550" s="85"/>
      <c r="O550" s="75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</row>
    <row r="551" ht="15.75" customHeight="1">
      <c r="D551" s="48"/>
      <c r="F551" s="73"/>
      <c r="G551" s="85"/>
      <c r="H551" s="85"/>
      <c r="I551" s="85"/>
      <c r="J551" s="85"/>
      <c r="K551" s="85"/>
      <c r="L551" s="85"/>
      <c r="M551" s="85"/>
      <c r="N551" s="85"/>
      <c r="O551" s="7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</row>
    <row r="552" ht="15.75" customHeight="1">
      <c r="D552" s="48"/>
      <c r="F552" s="73"/>
      <c r="G552" s="85"/>
      <c r="H552" s="85"/>
      <c r="I552" s="85"/>
      <c r="J552" s="85"/>
      <c r="K552" s="85"/>
      <c r="L552" s="85"/>
      <c r="M552" s="85"/>
      <c r="N552" s="85"/>
      <c r="O552" s="75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</row>
    <row r="553" ht="15.75" customHeight="1">
      <c r="D553" s="48"/>
      <c r="F553" s="73"/>
      <c r="G553" s="85"/>
      <c r="H553" s="85"/>
      <c r="I553" s="85"/>
      <c r="J553" s="85"/>
      <c r="K553" s="85"/>
      <c r="L553" s="85"/>
      <c r="M553" s="85"/>
      <c r="N553" s="85"/>
      <c r="O553" s="75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</row>
    <row r="554" ht="15.75" customHeight="1">
      <c r="D554" s="48"/>
      <c r="F554" s="73"/>
      <c r="G554" s="85"/>
      <c r="H554" s="85"/>
      <c r="I554" s="85"/>
      <c r="J554" s="85"/>
      <c r="K554" s="85"/>
      <c r="L554" s="85"/>
      <c r="M554" s="85"/>
      <c r="N554" s="85"/>
      <c r="O554" s="75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</row>
    <row r="555" ht="15.75" customHeight="1">
      <c r="D555" s="48"/>
      <c r="F555" s="73"/>
      <c r="G555" s="85"/>
      <c r="H555" s="85"/>
      <c r="I555" s="85"/>
      <c r="J555" s="85"/>
      <c r="K555" s="85"/>
      <c r="L555" s="85"/>
      <c r="M555" s="85"/>
      <c r="N555" s="85"/>
      <c r="O555" s="75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</row>
    <row r="556" ht="15.75" customHeight="1">
      <c r="D556" s="48"/>
      <c r="F556" s="73"/>
      <c r="G556" s="85"/>
      <c r="H556" s="85"/>
      <c r="I556" s="85"/>
      <c r="J556" s="85"/>
      <c r="K556" s="85"/>
      <c r="L556" s="85"/>
      <c r="M556" s="85"/>
      <c r="N556" s="85"/>
      <c r="O556" s="75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</row>
    <row r="557" ht="15.75" customHeight="1">
      <c r="D557" s="48"/>
      <c r="F557" s="73"/>
      <c r="G557" s="85"/>
      <c r="H557" s="85"/>
      <c r="I557" s="85"/>
      <c r="J557" s="85"/>
      <c r="K557" s="85"/>
      <c r="L557" s="85"/>
      <c r="M557" s="85"/>
      <c r="N557" s="85"/>
      <c r="O557" s="75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</row>
    <row r="558" ht="15.75" customHeight="1">
      <c r="D558" s="48"/>
      <c r="F558" s="73"/>
      <c r="G558" s="85"/>
      <c r="H558" s="85"/>
      <c r="I558" s="85"/>
      <c r="J558" s="85"/>
      <c r="K558" s="85"/>
      <c r="L558" s="85"/>
      <c r="M558" s="85"/>
      <c r="N558" s="85"/>
      <c r="O558" s="75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</row>
    <row r="559" ht="15.75" customHeight="1">
      <c r="D559" s="48"/>
      <c r="F559" s="73"/>
      <c r="G559" s="85"/>
      <c r="H559" s="85"/>
      <c r="I559" s="85"/>
      <c r="J559" s="85"/>
      <c r="K559" s="85"/>
      <c r="L559" s="85"/>
      <c r="M559" s="85"/>
      <c r="N559" s="85"/>
      <c r="O559" s="75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</row>
    <row r="560" ht="15.75" customHeight="1">
      <c r="D560" s="48"/>
      <c r="F560" s="73"/>
      <c r="G560" s="85"/>
      <c r="H560" s="85"/>
      <c r="I560" s="85"/>
      <c r="J560" s="85"/>
      <c r="K560" s="85"/>
      <c r="L560" s="85"/>
      <c r="M560" s="85"/>
      <c r="N560" s="85"/>
      <c r="O560" s="75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</row>
    <row r="561" ht="15.75" customHeight="1">
      <c r="D561" s="48"/>
      <c r="F561" s="73"/>
      <c r="G561" s="85"/>
      <c r="H561" s="85"/>
      <c r="I561" s="85"/>
      <c r="J561" s="85"/>
      <c r="K561" s="85"/>
      <c r="L561" s="85"/>
      <c r="M561" s="85"/>
      <c r="N561" s="85"/>
      <c r="O561" s="75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</row>
    <row r="562" ht="15.75" customHeight="1">
      <c r="D562" s="48"/>
      <c r="F562" s="73"/>
      <c r="G562" s="85"/>
      <c r="H562" s="85"/>
      <c r="I562" s="85"/>
      <c r="J562" s="85"/>
      <c r="K562" s="85"/>
      <c r="L562" s="85"/>
      <c r="M562" s="85"/>
      <c r="N562" s="85"/>
      <c r="O562" s="75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</row>
    <row r="563" ht="15.75" customHeight="1">
      <c r="D563" s="48"/>
      <c r="F563" s="73"/>
      <c r="G563" s="85"/>
      <c r="H563" s="85"/>
      <c r="I563" s="85"/>
      <c r="J563" s="85"/>
      <c r="K563" s="85"/>
      <c r="L563" s="85"/>
      <c r="M563" s="85"/>
      <c r="N563" s="85"/>
      <c r="O563" s="75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</row>
    <row r="564" ht="15.75" customHeight="1">
      <c r="D564" s="48"/>
      <c r="F564" s="73"/>
      <c r="G564" s="85"/>
      <c r="H564" s="85"/>
      <c r="I564" s="85"/>
      <c r="J564" s="85"/>
      <c r="K564" s="85"/>
      <c r="L564" s="85"/>
      <c r="M564" s="85"/>
      <c r="N564" s="85"/>
      <c r="O564" s="75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</row>
    <row r="565" ht="15.75" customHeight="1">
      <c r="D565" s="48"/>
      <c r="F565" s="73"/>
      <c r="G565" s="85"/>
      <c r="H565" s="85"/>
      <c r="I565" s="85"/>
      <c r="J565" s="85"/>
      <c r="K565" s="85"/>
      <c r="L565" s="85"/>
      <c r="M565" s="85"/>
      <c r="N565" s="85"/>
      <c r="O565" s="75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</row>
    <row r="566" ht="15.75" customHeight="1">
      <c r="D566" s="48"/>
      <c r="F566" s="73"/>
      <c r="G566" s="85"/>
      <c r="H566" s="85"/>
      <c r="I566" s="85"/>
      <c r="J566" s="85"/>
      <c r="K566" s="85"/>
      <c r="L566" s="85"/>
      <c r="M566" s="85"/>
      <c r="N566" s="85"/>
      <c r="O566" s="75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</row>
    <row r="567" ht="15.75" customHeight="1">
      <c r="D567" s="48"/>
      <c r="F567" s="73"/>
      <c r="G567" s="85"/>
      <c r="H567" s="85"/>
      <c r="I567" s="85"/>
      <c r="J567" s="85"/>
      <c r="K567" s="85"/>
      <c r="L567" s="85"/>
      <c r="M567" s="85"/>
      <c r="N567" s="85"/>
      <c r="O567" s="75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</row>
    <row r="568" ht="15.75" customHeight="1">
      <c r="D568" s="48"/>
      <c r="F568" s="73"/>
      <c r="G568" s="85"/>
      <c r="H568" s="85"/>
      <c r="I568" s="85"/>
      <c r="J568" s="85"/>
      <c r="K568" s="85"/>
      <c r="L568" s="85"/>
      <c r="M568" s="85"/>
      <c r="N568" s="85"/>
      <c r="O568" s="75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</row>
    <row r="569" ht="15.75" customHeight="1">
      <c r="D569" s="48"/>
      <c r="F569" s="73"/>
      <c r="G569" s="85"/>
      <c r="H569" s="85"/>
      <c r="I569" s="85"/>
      <c r="J569" s="85"/>
      <c r="K569" s="85"/>
      <c r="L569" s="85"/>
      <c r="M569" s="85"/>
      <c r="N569" s="85"/>
      <c r="O569" s="75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</row>
    <row r="570" ht="15.75" customHeight="1">
      <c r="D570" s="48"/>
      <c r="F570" s="73"/>
      <c r="G570" s="85"/>
      <c r="H570" s="85"/>
      <c r="I570" s="85"/>
      <c r="J570" s="85"/>
      <c r="K570" s="85"/>
      <c r="L570" s="85"/>
      <c r="M570" s="85"/>
      <c r="N570" s="85"/>
      <c r="O570" s="75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</row>
    <row r="571" ht="15.75" customHeight="1">
      <c r="D571" s="48"/>
      <c r="F571" s="73"/>
      <c r="G571" s="85"/>
      <c r="H571" s="85"/>
      <c r="I571" s="85"/>
      <c r="J571" s="85"/>
      <c r="K571" s="85"/>
      <c r="L571" s="85"/>
      <c r="M571" s="85"/>
      <c r="N571" s="85"/>
      <c r="O571" s="75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</row>
    <row r="572" ht="15.75" customHeight="1">
      <c r="D572" s="48"/>
      <c r="F572" s="73"/>
      <c r="G572" s="85"/>
      <c r="H572" s="85"/>
      <c r="I572" s="85"/>
      <c r="J572" s="85"/>
      <c r="K572" s="85"/>
      <c r="L572" s="85"/>
      <c r="M572" s="85"/>
      <c r="N572" s="85"/>
      <c r="O572" s="75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</row>
    <row r="573" ht="15.75" customHeight="1">
      <c r="D573" s="48"/>
      <c r="F573" s="73"/>
      <c r="G573" s="85"/>
      <c r="H573" s="85"/>
      <c r="I573" s="85"/>
      <c r="J573" s="85"/>
      <c r="K573" s="85"/>
      <c r="L573" s="85"/>
      <c r="M573" s="85"/>
      <c r="N573" s="85"/>
      <c r="O573" s="75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</row>
    <row r="574" ht="15.75" customHeight="1">
      <c r="D574" s="48"/>
      <c r="F574" s="73"/>
      <c r="G574" s="85"/>
      <c r="H574" s="85"/>
      <c r="I574" s="85"/>
      <c r="J574" s="85"/>
      <c r="K574" s="85"/>
      <c r="L574" s="85"/>
      <c r="M574" s="85"/>
      <c r="N574" s="85"/>
      <c r="O574" s="75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</row>
    <row r="575" ht="15.75" customHeight="1">
      <c r="D575" s="48"/>
      <c r="F575" s="73"/>
      <c r="G575" s="85"/>
      <c r="H575" s="85"/>
      <c r="I575" s="85"/>
      <c r="J575" s="85"/>
      <c r="K575" s="85"/>
      <c r="L575" s="85"/>
      <c r="M575" s="85"/>
      <c r="N575" s="85"/>
      <c r="O575" s="75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</row>
    <row r="576" ht="15.75" customHeight="1">
      <c r="D576" s="48"/>
      <c r="F576" s="73"/>
      <c r="G576" s="85"/>
      <c r="H576" s="85"/>
      <c r="I576" s="85"/>
      <c r="J576" s="85"/>
      <c r="K576" s="85"/>
      <c r="L576" s="85"/>
      <c r="M576" s="85"/>
      <c r="N576" s="85"/>
      <c r="O576" s="75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</row>
    <row r="577" ht="15.75" customHeight="1">
      <c r="D577" s="48"/>
      <c r="F577" s="73"/>
      <c r="G577" s="85"/>
      <c r="H577" s="85"/>
      <c r="I577" s="85"/>
      <c r="J577" s="85"/>
      <c r="K577" s="85"/>
      <c r="L577" s="85"/>
      <c r="M577" s="85"/>
      <c r="N577" s="85"/>
      <c r="O577" s="75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</row>
    <row r="578" ht="15.75" customHeight="1">
      <c r="D578" s="48"/>
      <c r="F578" s="73"/>
      <c r="G578" s="85"/>
      <c r="H578" s="85"/>
      <c r="I578" s="85"/>
      <c r="J578" s="85"/>
      <c r="K578" s="85"/>
      <c r="L578" s="85"/>
      <c r="M578" s="85"/>
      <c r="N578" s="85"/>
      <c r="O578" s="75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</row>
    <row r="579" ht="15.75" customHeight="1">
      <c r="D579" s="48"/>
      <c r="F579" s="73"/>
      <c r="G579" s="85"/>
      <c r="H579" s="85"/>
      <c r="I579" s="85"/>
      <c r="J579" s="85"/>
      <c r="K579" s="85"/>
      <c r="L579" s="85"/>
      <c r="M579" s="85"/>
      <c r="N579" s="85"/>
      <c r="O579" s="75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</row>
    <row r="580" ht="15.75" customHeight="1">
      <c r="D580" s="48"/>
      <c r="F580" s="73"/>
      <c r="G580" s="85"/>
      <c r="H580" s="85"/>
      <c r="I580" s="85"/>
      <c r="J580" s="85"/>
      <c r="K580" s="85"/>
      <c r="L580" s="85"/>
      <c r="M580" s="85"/>
      <c r="N580" s="85"/>
      <c r="O580" s="75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</row>
    <row r="581" ht="15.75" customHeight="1">
      <c r="D581" s="48"/>
      <c r="F581" s="73"/>
      <c r="G581" s="85"/>
      <c r="H581" s="85"/>
      <c r="I581" s="85"/>
      <c r="J581" s="85"/>
      <c r="K581" s="85"/>
      <c r="L581" s="85"/>
      <c r="M581" s="85"/>
      <c r="N581" s="85"/>
      <c r="O581" s="75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</row>
    <row r="582" ht="15.75" customHeight="1">
      <c r="D582" s="48"/>
      <c r="F582" s="73"/>
      <c r="G582" s="85"/>
      <c r="H582" s="85"/>
      <c r="I582" s="85"/>
      <c r="J582" s="85"/>
      <c r="K582" s="85"/>
      <c r="L582" s="85"/>
      <c r="M582" s="85"/>
      <c r="N582" s="85"/>
      <c r="O582" s="75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</row>
    <row r="583" ht="15.75" customHeight="1">
      <c r="D583" s="48"/>
      <c r="F583" s="73"/>
      <c r="G583" s="85"/>
      <c r="H583" s="85"/>
      <c r="I583" s="85"/>
      <c r="J583" s="85"/>
      <c r="K583" s="85"/>
      <c r="L583" s="85"/>
      <c r="M583" s="85"/>
      <c r="N583" s="85"/>
      <c r="O583" s="75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</row>
    <row r="584" ht="15.75" customHeight="1">
      <c r="D584" s="48"/>
      <c r="F584" s="73"/>
      <c r="G584" s="85"/>
      <c r="H584" s="85"/>
      <c r="I584" s="85"/>
      <c r="J584" s="85"/>
      <c r="K584" s="85"/>
      <c r="L584" s="85"/>
      <c r="M584" s="85"/>
      <c r="N584" s="85"/>
      <c r="O584" s="75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</row>
    <row r="585" ht="15.75" customHeight="1">
      <c r="D585" s="48"/>
      <c r="F585" s="73"/>
      <c r="G585" s="85"/>
      <c r="H585" s="85"/>
      <c r="I585" s="85"/>
      <c r="J585" s="85"/>
      <c r="K585" s="85"/>
      <c r="L585" s="85"/>
      <c r="M585" s="85"/>
      <c r="N585" s="85"/>
      <c r="O585" s="75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</row>
    <row r="586" ht="15.75" customHeight="1">
      <c r="D586" s="48"/>
      <c r="F586" s="73"/>
      <c r="G586" s="85"/>
      <c r="H586" s="85"/>
      <c r="I586" s="85"/>
      <c r="J586" s="85"/>
      <c r="K586" s="85"/>
      <c r="L586" s="85"/>
      <c r="M586" s="85"/>
      <c r="N586" s="85"/>
      <c r="O586" s="75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</row>
    <row r="587" ht="15.75" customHeight="1">
      <c r="D587" s="48"/>
      <c r="F587" s="73"/>
      <c r="G587" s="85"/>
      <c r="H587" s="85"/>
      <c r="I587" s="85"/>
      <c r="J587" s="85"/>
      <c r="K587" s="85"/>
      <c r="L587" s="85"/>
      <c r="M587" s="85"/>
      <c r="N587" s="85"/>
      <c r="O587" s="75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</row>
    <row r="588" ht="15.75" customHeight="1">
      <c r="D588" s="48"/>
      <c r="F588" s="73"/>
      <c r="G588" s="85"/>
      <c r="H588" s="85"/>
      <c r="I588" s="85"/>
      <c r="J588" s="85"/>
      <c r="K588" s="85"/>
      <c r="L588" s="85"/>
      <c r="M588" s="85"/>
      <c r="N588" s="85"/>
      <c r="O588" s="75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</row>
    <row r="589" ht="15.75" customHeight="1">
      <c r="D589" s="48"/>
      <c r="F589" s="73"/>
      <c r="G589" s="85"/>
      <c r="H589" s="85"/>
      <c r="I589" s="85"/>
      <c r="J589" s="85"/>
      <c r="K589" s="85"/>
      <c r="L589" s="85"/>
      <c r="M589" s="85"/>
      <c r="N589" s="85"/>
      <c r="O589" s="75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</row>
    <row r="590" ht="15.75" customHeight="1">
      <c r="D590" s="48"/>
      <c r="F590" s="73"/>
      <c r="G590" s="85"/>
      <c r="H590" s="85"/>
      <c r="I590" s="85"/>
      <c r="J590" s="85"/>
      <c r="K590" s="85"/>
      <c r="L590" s="85"/>
      <c r="M590" s="85"/>
      <c r="N590" s="85"/>
      <c r="O590" s="75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</row>
    <row r="591" ht="15.75" customHeight="1">
      <c r="D591" s="48"/>
      <c r="F591" s="73"/>
      <c r="G591" s="85"/>
      <c r="H591" s="85"/>
      <c r="I591" s="85"/>
      <c r="J591" s="85"/>
      <c r="K591" s="85"/>
      <c r="L591" s="85"/>
      <c r="M591" s="85"/>
      <c r="N591" s="85"/>
      <c r="O591" s="75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</row>
    <row r="592" ht="15.75" customHeight="1">
      <c r="D592" s="48"/>
      <c r="F592" s="73"/>
      <c r="G592" s="85"/>
      <c r="H592" s="85"/>
      <c r="I592" s="85"/>
      <c r="J592" s="85"/>
      <c r="K592" s="85"/>
      <c r="L592" s="85"/>
      <c r="M592" s="85"/>
      <c r="N592" s="85"/>
      <c r="O592" s="75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</row>
    <row r="593" ht="15.75" customHeight="1">
      <c r="D593" s="48"/>
      <c r="F593" s="73"/>
      <c r="G593" s="85"/>
      <c r="H593" s="85"/>
      <c r="I593" s="85"/>
      <c r="J593" s="85"/>
      <c r="K593" s="85"/>
      <c r="L593" s="85"/>
      <c r="M593" s="85"/>
      <c r="N593" s="85"/>
      <c r="O593" s="75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</row>
    <row r="594" ht="15.75" customHeight="1">
      <c r="D594" s="48"/>
      <c r="F594" s="73"/>
      <c r="G594" s="85"/>
      <c r="H594" s="85"/>
      <c r="I594" s="85"/>
      <c r="J594" s="85"/>
      <c r="K594" s="85"/>
      <c r="L594" s="85"/>
      <c r="M594" s="85"/>
      <c r="N594" s="85"/>
      <c r="O594" s="75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</row>
    <row r="595" ht="15.75" customHeight="1">
      <c r="D595" s="48"/>
      <c r="F595" s="73"/>
      <c r="G595" s="85"/>
      <c r="H595" s="85"/>
      <c r="I595" s="85"/>
      <c r="J595" s="85"/>
      <c r="K595" s="85"/>
      <c r="L595" s="85"/>
      <c r="M595" s="85"/>
      <c r="N595" s="85"/>
      <c r="O595" s="75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</row>
    <row r="596" ht="15.75" customHeight="1">
      <c r="D596" s="48"/>
      <c r="F596" s="73"/>
      <c r="G596" s="85"/>
      <c r="H596" s="85"/>
      <c r="I596" s="85"/>
      <c r="J596" s="85"/>
      <c r="K596" s="85"/>
      <c r="L596" s="85"/>
      <c r="M596" s="85"/>
      <c r="N596" s="85"/>
      <c r="O596" s="75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</row>
    <row r="597" ht="15.75" customHeight="1">
      <c r="D597" s="48"/>
      <c r="F597" s="73"/>
      <c r="G597" s="85"/>
      <c r="H597" s="85"/>
      <c r="I597" s="85"/>
      <c r="J597" s="85"/>
      <c r="K597" s="85"/>
      <c r="L597" s="85"/>
      <c r="M597" s="85"/>
      <c r="N597" s="85"/>
      <c r="O597" s="75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</row>
    <row r="598" ht="15.75" customHeight="1">
      <c r="D598" s="48"/>
      <c r="F598" s="73"/>
      <c r="G598" s="85"/>
      <c r="H598" s="85"/>
      <c r="I598" s="85"/>
      <c r="J598" s="85"/>
      <c r="K598" s="85"/>
      <c r="L598" s="85"/>
      <c r="M598" s="85"/>
      <c r="N598" s="85"/>
      <c r="O598" s="75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</row>
    <row r="599" ht="15.75" customHeight="1">
      <c r="D599" s="48"/>
      <c r="F599" s="73"/>
      <c r="G599" s="85"/>
      <c r="H599" s="85"/>
      <c r="I599" s="85"/>
      <c r="J599" s="85"/>
      <c r="K599" s="85"/>
      <c r="L599" s="85"/>
      <c r="M599" s="85"/>
      <c r="N599" s="85"/>
      <c r="O599" s="75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</row>
    <row r="600" ht="15.75" customHeight="1">
      <c r="D600" s="48"/>
      <c r="F600" s="73"/>
      <c r="G600" s="85"/>
      <c r="H600" s="85"/>
      <c r="I600" s="85"/>
      <c r="J600" s="85"/>
      <c r="K600" s="85"/>
      <c r="L600" s="85"/>
      <c r="M600" s="85"/>
      <c r="N600" s="85"/>
      <c r="O600" s="75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</row>
    <row r="601" ht="15.75" customHeight="1">
      <c r="D601" s="48"/>
      <c r="F601" s="73"/>
      <c r="G601" s="85"/>
      <c r="H601" s="85"/>
      <c r="I601" s="85"/>
      <c r="J601" s="85"/>
      <c r="K601" s="85"/>
      <c r="L601" s="85"/>
      <c r="M601" s="85"/>
      <c r="N601" s="85"/>
      <c r="O601" s="75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</row>
    <row r="602" ht="15.75" customHeight="1">
      <c r="D602" s="48"/>
      <c r="F602" s="73"/>
      <c r="G602" s="85"/>
      <c r="H602" s="85"/>
      <c r="I602" s="85"/>
      <c r="J602" s="85"/>
      <c r="K602" s="85"/>
      <c r="L602" s="85"/>
      <c r="M602" s="85"/>
      <c r="N602" s="85"/>
      <c r="O602" s="75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</row>
    <row r="603" ht="15.75" customHeight="1">
      <c r="D603" s="48"/>
      <c r="F603" s="73"/>
      <c r="G603" s="85"/>
      <c r="H603" s="85"/>
      <c r="I603" s="85"/>
      <c r="J603" s="85"/>
      <c r="K603" s="85"/>
      <c r="L603" s="85"/>
      <c r="M603" s="85"/>
      <c r="N603" s="85"/>
      <c r="O603" s="75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</row>
    <row r="604" ht="15.75" customHeight="1">
      <c r="D604" s="48"/>
      <c r="F604" s="73"/>
      <c r="G604" s="85"/>
      <c r="H604" s="85"/>
      <c r="I604" s="85"/>
      <c r="J604" s="85"/>
      <c r="K604" s="85"/>
      <c r="L604" s="85"/>
      <c r="M604" s="85"/>
      <c r="N604" s="85"/>
      <c r="O604" s="75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</row>
    <row r="605" ht="15.75" customHeight="1">
      <c r="D605" s="48"/>
      <c r="F605" s="73"/>
      <c r="G605" s="85"/>
      <c r="H605" s="85"/>
      <c r="I605" s="85"/>
      <c r="J605" s="85"/>
      <c r="K605" s="85"/>
      <c r="L605" s="85"/>
      <c r="M605" s="85"/>
      <c r="N605" s="85"/>
      <c r="O605" s="75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</row>
    <row r="606" ht="15.75" customHeight="1">
      <c r="D606" s="48"/>
      <c r="F606" s="73"/>
      <c r="G606" s="85"/>
      <c r="H606" s="85"/>
      <c r="I606" s="85"/>
      <c r="J606" s="85"/>
      <c r="K606" s="85"/>
      <c r="L606" s="85"/>
      <c r="M606" s="85"/>
      <c r="N606" s="85"/>
      <c r="O606" s="75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</row>
    <row r="607" ht="15.75" customHeight="1">
      <c r="D607" s="48"/>
      <c r="F607" s="73"/>
      <c r="G607" s="85"/>
      <c r="H607" s="85"/>
      <c r="I607" s="85"/>
      <c r="J607" s="85"/>
      <c r="K607" s="85"/>
      <c r="L607" s="85"/>
      <c r="M607" s="85"/>
      <c r="N607" s="85"/>
      <c r="O607" s="75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</row>
    <row r="608" ht="15.75" customHeight="1">
      <c r="D608" s="48"/>
      <c r="F608" s="73"/>
      <c r="G608" s="85"/>
      <c r="H608" s="85"/>
      <c r="I608" s="85"/>
      <c r="J608" s="85"/>
      <c r="K608" s="85"/>
      <c r="L608" s="85"/>
      <c r="M608" s="85"/>
      <c r="N608" s="85"/>
      <c r="O608" s="75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</row>
    <row r="609" ht="15.75" customHeight="1">
      <c r="D609" s="48"/>
      <c r="F609" s="73"/>
      <c r="G609" s="85"/>
      <c r="H609" s="85"/>
      <c r="I609" s="85"/>
      <c r="J609" s="85"/>
      <c r="K609" s="85"/>
      <c r="L609" s="85"/>
      <c r="M609" s="85"/>
      <c r="N609" s="85"/>
      <c r="O609" s="75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</row>
    <row r="610" ht="15.75" customHeight="1">
      <c r="D610" s="48"/>
      <c r="F610" s="73"/>
      <c r="G610" s="85"/>
      <c r="H610" s="85"/>
      <c r="I610" s="85"/>
      <c r="J610" s="85"/>
      <c r="K610" s="85"/>
      <c r="L610" s="85"/>
      <c r="M610" s="85"/>
      <c r="N610" s="85"/>
      <c r="O610" s="75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</row>
    <row r="611" ht="15.75" customHeight="1">
      <c r="D611" s="48"/>
      <c r="F611" s="73"/>
      <c r="G611" s="85"/>
      <c r="H611" s="85"/>
      <c r="I611" s="85"/>
      <c r="J611" s="85"/>
      <c r="K611" s="85"/>
      <c r="L611" s="85"/>
      <c r="M611" s="85"/>
      <c r="N611" s="85"/>
      <c r="O611" s="75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</row>
    <row r="612" ht="15.75" customHeight="1">
      <c r="D612" s="48"/>
      <c r="F612" s="73"/>
      <c r="G612" s="85"/>
      <c r="H612" s="85"/>
      <c r="I612" s="85"/>
      <c r="J612" s="85"/>
      <c r="K612" s="85"/>
      <c r="L612" s="85"/>
      <c r="M612" s="85"/>
      <c r="N612" s="85"/>
      <c r="O612" s="75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</row>
    <row r="613" ht="15.75" customHeight="1">
      <c r="D613" s="48"/>
      <c r="F613" s="73"/>
      <c r="G613" s="85"/>
      <c r="H613" s="85"/>
      <c r="I613" s="85"/>
      <c r="J613" s="85"/>
      <c r="K613" s="85"/>
      <c r="L613" s="85"/>
      <c r="M613" s="85"/>
      <c r="N613" s="85"/>
      <c r="O613" s="75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</row>
    <row r="614" ht="15.75" customHeight="1">
      <c r="D614" s="48"/>
      <c r="F614" s="73"/>
      <c r="G614" s="85"/>
      <c r="H614" s="85"/>
      <c r="I614" s="85"/>
      <c r="J614" s="85"/>
      <c r="K614" s="85"/>
      <c r="L614" s="85"/>
      <c r="M614" s="85"/>
      <c r="N614" s="85"/>
      <c r="O614" s="75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</row>
    <row r="615" ht="15.75" customHeight="1">
      <c r="D615" s="48"/>
      <c r="F615" s="73"/>
      <c r="G615" s="85"/>
      <c r="H615" s="85"/>
      <c r="I615" s="85"/>
      <c r="J615" s="85"/>
      <c r="K615" s="85"/>
      <c r="L615" s="85"/>
      <c r="M615" s="85"/>
      <c r="N615" s="85"/>
      <c r="O615" s="75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</row>
    <row r="616" ht="15.75" customHeight="1">
      <c r="D616" s="48"/>
      <c r="F616" s="73"/>
      <c r="G616" s="85"/>
      <c r="H616" s="85"/>
      <c r="I616" s="85"/>
      <c r="J616" s="85"/>
      <c r="K616" s="85"/>
      <c r="L616" s="85"/>
      <c r="M616" s="85"/>
      <c r="N616" s="85"/>
      <c r="O616" s="75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</row>
    <row r="617" ht="15.75" customHeight="1">
      <c r="D617" s="48"/>
      <c r="F617" s="73"/>
      <c r="G617" s="85"/>
      <c r="H617" s="85"/>
      <c r="I617" s="85"/>
      <c r="J617" s="85"/>
      <c r="K617" s="85"/>
      <c r="L617" s="85"/>
      <c r="M617" s="85"/>
      <c r="N617" s="85"/>
      <c r="O617" s="75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</row>
    <row r="618" ht="15.75" customHeight="1">
      <c r="D618" s="48"/>
      <c r="F618" s="73"/>
      <c r="G618" s="85"/>
      <c r="H618" s="85"/>
      <c r="I618" s="85"/>
      <c r="J618" s="85"/>
      <c r="K618" s="85"/>
      <c r="L618" s="85"/>
      <c r="M618" s="85"/>
      <c r="N618" s="85"/>
      <c r="O618" s="75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</row>
    <row r="619" ht="15.75" customHeight="1">
      <c r="D619" s="48"/>
      <c r="F619" s="73"/>
      <c r="G619" s="85"/>
      <c r="H619" s="85"/>
      <c r="I619" s="85"/>
      <c r="J619" s="85"/>
      <c r="K619" s="85"/>
      <c r="L619" s="85"/>
      <c r="M619" s="85"/>
      <c r="N619" s="85"/>
      <c r="O619" s="75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</row>
    <row r="620" ht="15.75" customHeight="1">
      <c r="D620" s="48"/>
      <c r="F620" s="73"/>
      <c r="G620" s="85"/>
      <c r="H620" s="85"/>
      <c r="I620" s="85"/>
      <c r="J620" s="85"/>
      <c r="K620" s="85"/>
      <c r="L620" s="85"/>
      <c r="M620" s="85"/>
      <c r="N620" s="85"/>
      <c r="O620" s="75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</row>
    <row r="621" ht="15.75" customHeight="1">
      <c r="D621" s="48"/>
      <c r="F621" s="73"/>
      <c r="G621" s="85"/>
      <c r="H621" s="85"/>
      <c r="I621" s="85"/>
      <c r="J621" s="85"/>
      <c r="K621" s="85"/>
      <c r="L621" s="85"/>
      <c r="M621" s="85"/>
      <c r="N621" s="85"/>
      <c r="O621" s="75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</row>
    <row r="622" ht="15.75" customHeight="1">
      <c r="D622" s="48"/>
      <c r="F622" s="73"/>
      <c r="G622" s="85"/>
      <c r="H622" s="85"/>
      <c r="I622" s="85"/>
      <c r="J622" s="85"/>
      <c r="K622" s="85"/>
      <c r="L622" s="85"/>
      <c r="M622" s="85"/>
      <c r="N622" s="85"/>
      <c r="O622" s="75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</row>
    <row r="623" ht="15.75" customHeight="1">
      <c r="D623" s="48"/>
      <c r="F623" s="73"/>
      <c r="G623" s="85"/>
      <c r="H623" s="85"/>
      <c r="I623" s="85"/>
      <c r="J623" s="85"/>
      <c r="K623" s="85"/>
      <c r="L623" s="85"/>
      <c r="M623" s="85"/>
      <c r="N623" s="85"/>
      <c r="O623" s="75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</row>
    <row r="624" ht="15.75" customHeight="1">
      <c r="D624" s="48"/>
      <c r="F624" s="73"/>
      <c r="G624" s="85"/>
      <c r="H624" s="85"/>
      <c r="I624" s="85"/>
      <c r="J624" s="85"/>
      <c r="K624" s="85"/>
      <c r="L624" s="85"/>
      <c r="M624" s="85"/>
      <c r="N624" s="85"/>
      <c r="O624" s="75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</row>
    <row r="625" ht="15.75" customHeight="1">
      <c r="D625" s="48"/>
      <c r="F625" s="73"/>
      <c r="G625" s="85"/>
      <c r="H625" s="85"/>
      <c r="I625" s="85"/>
      <c r="J625" s="85"/>
      <c r="K625" s="85"/>
      <c r="L625" s="85"/>
      <c r="M625" s="85"/>
      <c r="N625" s="85"/>
      <c r="O625" s="75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</row>
    <row r="626" ht="15.75" customHeight="1">
      <c r="D626" s="48"/>
      <c r="F626" s="73"/>
      <c r="G626" s="85"/>
      <c r="H626" s="85"/>
      <c r="I626" s="85"/>
      <c r="J626" s="85"/>
      <c r="K626" s="85"/>
      <c r="L626" s="85"/>
      <c r="M626" s="85"/>
      <c r="N626" s="85"/>
      <c r="O626" s="75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</row>
    <row r="627" ht="15.75" customHeight="1">
      <c r="D627" s="48"/>
      <c r="F627" s="73"/>
      <c r="G627" s="85"/>
      <c r="H627" s="85"/>
      <c r="I627" s="85"/>
      <c r="J627" s="85"/>
      <c r="K627" s="85"/>
      <c r="L627" s="85"/>
      <c r="M627" s="85"/>
      <c r="N627" s="85"/>
      <c r="O627" s="75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</row>
    <row r="628" ht="15.75" customHeight="1">
      <c r="D628" s="48"/>
      <c r="F628" s="73"/>
      <c r="G628" s="85"/>
      <c r="H628" s="85"/>
      <c r="I628" s="85"/>
      <c r="J628" s="85"/>
      <c r="K628" s="85"/>
      <c r="L628" s="85"/>
      <c r="M628" s="85"/>
      <c r="N628" s="85"/>
      <c r="O628" s="75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</row>
    <row r="629" ht="15.75" customHeight="1">
      <c r="D629" s="48"/>
      <c r="F629" s="73"/>
      <c r="G629" s="85"/>
      <c r="H629" s="85"/>
      <c r="I629" s="85"/>
      <c r="J629" s="85"/>
      <c r="K629" s="85"/>
      <c r="L629" s="85"/>
      <c r="M629" s="85"/>
      <c r="N629" s="85"/>
      <c r="O629" s="75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</row>
    <row r="630" ht="15.75" customHeight="1">
      <c r="D630" s="48"/>
      <c r="F630" s="73"/>
      <c r="G630" s="85"/>
      <c r="H630" s="85"/>
      <c r="I630" s="85"/>
      <c r="J630" s="85"/>
      <c r="K630" s="85"/>
      <c r="L630" s="85"/>
      <c r="M630" s="85"/>
      <c r="N630" s="85"/>
      <c r="O630" s="75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</row>
    <row r="631" ht="15.75" customHeight="1">
      <c r="D631" s="48"/>
      <c r="F631" s="73"/>
      <c r="G631" s="85"/>
      <c r="H631" s="85"/>
      <c r="I631" s="85"/>
      <c r="J631" s="85"/>
      <c r="K631" s="85"/>
      <c r="L631" s="85"/>
      <c r="M631" s="85"/>
      <c r="N631" s="85"/>
      <c r="O631" s="75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</row>
    <row r="632" ht="15.75" customHeight="1">
      <c r="D632" s="48"/>
      <c r="F632" s="73"/>
      <c r="G632" s="85"/>
      <c r="H632" s="85"/>
      <c r="I632" s="85"/>
      <c r="J632" s="85"/>
      <c r="K632" s="85"/>
      <c r="L632" s="85"/>
      <c r="M632" s="85"/>
      <c r="N632" s="85"/>
      <c r="O632" s="75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</row>
    <row r="633" ht="15.75" customHeight="1">
      <c r="D633" s="48"/>
      <c r="F633" s="73"/>
      <c r="G633" s="85"/>
      <c r="H633" s="85"/>
      <c r="I633" s="85"/>
      <c r="J633" s="85"/>
      <c r="K633" s="85"/>
      <c r="L633" s="85"/>
      <c r="M633" s="85"/>
      <c r="N633" s="85"/>
      <c r="O633" s="75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</row>
    <row r="634" ht="15.75" customHeight="1">
      <c r="D634" s="48"/>
      <c r="F634" s="73"/>
      <c r="G634" s="85"/>
      <c r="H634" s="85"/>
      <c r="I634" s="85"/>
      <c r="J634" s="85"/>
      <c r="K634" s="85"/>
      <c r="L634" s="85"/>
      <c r="M634" s="85"/>
      <c r="N634" s="85"/>
      <c r="O634" s="75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</row>
    <row r="635" ht="15.75" customHeight="1">
      <c r="D635" s="48"/>
      <c r="F635" s="73"/>
      <c r="G635" s="85"/>
      <c r="H635" s="85"/>
      <c r="I635" s="85"/>
      <c r="J635" s="85"/>
      <c r="K635" s="85"/>
      <c r="L635" s="85"/>
      <c r="M635" s="85"/>
      <c r="N635" s="85"/>
      <c r="O635" s="75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</row>
    <row r="636" ht="15.75" customHeight="1">
      <c r="D636" s="48"/>
      <c r="F636" s="73"/>
      <c r="G636" s="85"/>
      <c r="H636" s="85"/>
      <c r="I636" s="85"/>
      <c r="J636" s="85"/>
      <c r="K636" s="85"/>
      <c r="L636" s="85"/>
      <c r="M636" s="85"/>
      <c r="N636" s="85"/>
      <c r="O636" s="75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</row>
    <row r="637" ht="15.75" customHeight="1">
      <c r="D637" s="48"/>
      <c r="F637" s="73"/>
      <c r="G637" s="85"/>
      <c r="H637" s="85"/>
      <c r="I637" s="85"/>
      <c r="J637" s="85"/>
      <c r="K637" s="85"/>
      <c r="L637" s="85"/>
      <c r="M637" s="85"/>
      <c r="N637" s="85"/>
      <c r="O637" s="75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</row>
    <row r="638" ht="15.75" customHeight="1">
      <c r="D638" s="48"/>
      <c r="F638" s="73"/>
      <c r="G638" s="85"/>
      <c r="H638" s="85"/>
      <c r="I638" s="85"/>
      <c r="J638" s="85"/>
      <c r="K638" s="85"/>
      <c r="L638" s="85"/>
      <c r="M638" s="85"/>
      <c r="N638" s="85"/>
      <c r="O638" s="75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</row>
    <row r="639" ht="15.75" customHeight="1">
      <c r="D639" s="48"/>
      <c r="F639" s="73"/>
      <c r="G639" s="85"/>
      <c r="H639" s="85"/>
      <c r="I639" s="85"/>
      <c r="J639" s="85"/>
      <c r="K639" s="85"/>
      <c r="L639" s="85"/>
      <c r="M639" s="85"/>
      <c r="N639" s="85"/>
      <c r="O639" s="75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</row>
    <row r="640" ht="15.75" customHeight="1">
      <c r="D640" s="48"/>
      <c r="F640" s="73"/>
      <c r="G640" s="85"/>
      <c r="H640" s="85"/>
      <c r="I640" s="85"/>
      <c r="J640" s="85"/>
      <c r="K640" s="85"/>
      <c r="L640" s="85"/>
      <c r="M640" s="85"/>
      <c r="N640" s="85"/>
      <c r="O640" s="75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</row>
    <row r="641" ht="15.75" customHeight="1">
      <c r="D641" s="48"/>
      <c r="F641" s="73"/>
      <c r="G641" s="85"/>
      <c r="H641" s="85"/>
      <c r="I641" s="85"/>
      <c r="J641" s="85"/>
      <c r="K641" s="85"/>
      <c r="L641" s="85"/>
      <c r="M641" s="85"/>
      <c r="N641" s="85"/>
      <c r="O641" s="75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</row>
    <row r="642" ht="15.75" customHeight="1">
      <c r="D642" s="48"/>
      <c r="F642" s="73"/>
      <c r="G642" s="85"/>
      <c r="H642" s="85"/>
      <c r="I642" s="85"/>
      <c r="J642" s="85"/>
      <c r="K642" s="85"/>
      <c r="L642" s="85"/>
      <c r="M642" s="85"/>
      <c r="N642" s="85"/>
      <c r="O642" s="75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</row>
    <row r="643" ht="15.75" customHeight="1">
      <c r="D643" s="48"/>
      <c r="F643" s="73"/>
      <c r="G643" s="85"/>
      <c r="H643" s="85"/>
      <c r="I643" s="85"/>
      <c r="J643" s="85"/>
      <c r="K643" s="85"/>
      <c r="L643" s="85"/>
      <c r="M643" s="85"/>
      <c r="N643" s="85"/>
      <c r="O643" s="75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</row>
    <row r="644" ht="15.75" customHeight="1">
      <c r="D644" s="48"/>
      <c r="F644" s="73"/>
      <c r="G644" s="85"/>
      <c r="H644" s="85"/>
      <c r="I644" s="85"/>
      <c r="J644" s="85"/>
      <c r="K644" s="85"/>
      <c r="L644" s="85"/>
      <c r="M644" s="85"/>
      <c r="N644" s="85"/>
      <c r="O644" s="75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</row>
    <row r="645" ht="15.75" customHeight="1">
      <c r="D645" s="48"/>
      <c r="F645" s="73"/>
      <c r="G645" s="85"/>
      <c r="H645" s="85"/>
      <c r="I645" s="85"/>
      <c r="J645" s="85"/>
      <c r="K645" s="85"/>
      <c r="L645" s="85"/>
      <c r="M645" s="85"/>
      <c r="N645" s="85"/>
      <c r="O645" s="75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</row>
    <row r="646" ht="15.75" customHeight="1">
      <c r="D646" s="48"/>
      <c r="F646" s="73"/>
      <c r="G646" s="85"/>
      <c r="H646" s="85"/>
      <c r="I646" s="85"/>
      <c r="J646" s="85"/>
      <c r="K646" s="85"/>
      <c r="L646" s="85"/>
      <c r="M646" s="85"/>
      <c r="N646" s="85"/>
      <c r="O646" s="75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</row>
    <row r="647" ht="15.75" customHeight="1">
      <c r="D647" s="48"/>
      <c r="F647" s="73"/>
      <c r="G647" s="85"/>
      <c r="H647" s="85"/>
      <c r="I647" s="85"/>
      <c r="J647" s="85"/>
      <c r="K647" s="85"/>
      <c r="L647" s="85"/>
      <c r="M647" s="85"/>
      <c r="N647" s="85"/>
      <c r="O647" s="75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</row>
    <row r="648" ht="15.75" customHeight="1">
      <c r="D648" s="48"/>
      <c r="F648" s="73"/>
      <c r="G648" s="85"/>
      <c r="H648" s="85"/>
      <c r="I648" s="85"/>
      <c r="J648" s="85"/>
      <c r="K648" s="85"/>
      <c r="L648" s="85"/>
      <c r="M648" s="85"/>
      <c r="N648" s="85"/>
      <c r="O648" s="75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</row>
    <row r="649" ht="15.75" customHeight="1">
      <c r="D649" s="48"/>
      <c r="F649" s="73"/>
      <c r="G649" s="85"/>
      <c r="H649" s="85"/>
      <c r="I649" s="85"/>
      <c r="J649" s="85"/>
      <c r="K649" s="85"/>
      <c r="L649" s="85"/>
      <c r="M649" s="85"/>
      <c r="N649" s="85"/>
      <c r="O649" s="75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</row>
    <row r="650" ht="15.75" customHeight="1">
      <c r="D650" s="48"/>
      <c r="F650" s="73"/>
      <c r="G650" s="85"/>
      <c r="H650" s="85"/>
      <c r="I650" s="85"/>
      <c r="J650" s="85"/>
      <c r="K650" s="85"/>
      <c r="L650" s="85"/>
      <c r="M650" s="85"/>
      <c r="N650" s="85"/>
      <c r="O650" s="75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</row>
    <row r="651" ht="15.75" customHeight="1">
      <c r="D651" s="48"/>
      <c r="F651" s="73"/>
      <c r="G651" s="85"/>
      <c r="H651" s="85"/>
      <c r="I651" s="85"/>
      <c r="J651" s="85"/>
      <c r="K651" s="85"/>
      <c r="L651" s="85"/>
      <c r="M651" s="85"/>
      <c r="N651" s="85"/>
      <c r="O651" s="75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</row>
  </sheetData>
  <mergeCells count="2">
    <mergeCell ref="V1:AE1"/>
    <mergeCell ref="AF1:AO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03" t="s">
        <v>307</v>
      </c>
    </row>
    <row r="2">
      <c r="A2" s="104" t="s">
        <v>308</v>
      </c>
    </row>
    <row r="3">
      <c r="A3" s="105"/>
      <c r="B3" s="105"/>
      <c r="C3" s="106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  <c r="R3" s="105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</row>
    <row r="4">
      <c r="A4" s="105" t="s">
        <v>0</v>
      </c>
      <c r="B4" s="105" t="s">
        <v>309</v>
      </c>
      <c r="C4" s="106"/>
      <c r="D4" s="105" t="s">
        <v>310</v>
      </c>
      <c r="E4" s="105"/>
      <c r="F4" s="105" t="s">
        <v>311</v>
      </c>
      <c r="G4" s="105"/>
      <c r="H4" s="105" t="s">
        <v>312</v>
      </c>
      <c r="I4" s="105"/>
      <c r="J4" s="105" t="s">
        <v>313</v>
      </c>
      <c r="K4" s="105"/>
      <c r="L4" s="105" t="s">
        <v>314</v>
      </c>
      <c r="M4" s="105"/>
      <c r="N4" s="105" t="s">
        <v>315</v>
      </c>
      <c r="O4" s="105"/>
      <c r="P4" s="105" t="s">
        <v>316</v>
      </c>
      <c r="Q4" s="106"/>
      <c r="R4" s="105" t="s">
        <v>317</v>
      </c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</row>
    <row r="5">
      <c r="A5" s="103" t="s">
        <v>61</v>
      </c>
      <c r="B5" s="103" t="str">
        <f>average('Data without outliers'!AS3:AS14)</f>
        <v>#DIV/0!</v>
      </c>
      <c r="C5" s="103" t="str">
        <f>stdev('Data without outliers'!AS3:AS14)</f>
        <v>#DIV/0!</v>
      </c>
      <c r="D5" s="103" t="str">
        <f>average('Data without outliers'!AT3:AT14)</f>
        <v>#DIV/0!</v>
      </c>
      <c r="E5" s="103" t="str">
        <f>stdev('Data without outliers'!AT3:AT14)</f>
        <v>#DIV/0!</v>
      </c>
      <c r="F5" s="103">
        <f>average('Data without outliers'!BA3:BA14)</f>
        <v>0.6882020423</v>
      </c>
      <c r="G5" s="103">
        <f>stdev('Data without outliers'!BA3:BA14)</f>
        <v>0.352876368</v>
      </c>
      <c r="H5" s="103">
        <f>average('Data without outliers'!AV3:AV14)</f>
        <v>1378.001572</v>
      </c>
      <c r="I5" s="103">
        <f>stdev('Data without outliers'!AV3:AV14)</f>
        <v>698.6401921</v>
      </c>
      <c r="J5" s="103">
        <f>average('Data without outliers'!AW3:AW14)</f>
        <v>0.0005992337165</v>
      </c>
      <c r="K5" s="103">
        <f>stdev('Data without outliers'!AW3:AW14)</f>
        <v>0.0001077379871</v>
      </c>
      <c r="L5" s="103" t="str">
        <f>average('Data without outliers'!AX3:AX14)</f>
        <v>#DIV/0!</v>
      </c>
      <c r="M5" s="103" t="str">
        <f>stdev('Data without outliers'!AX3:AX14)</f>
        <v>#DIV/0!</v>
      </c>
      <c r="N5" s="103">
        <f>average('Data without outliers'!AY3:AY14)</f>
        <v>11.69339623</v>
      </c>
      <c r="O5" s="103">
        <f>stdev('Data without outliers'!AY3:AY14)</f>
        <v>4.638151757</v>
      </c>
      <c r="P5" s="103" t="str">
        <f>average('Data without outliers'!AZ3:AZ14)</f>
        <v>#DIV/0!</v>
      </c>
      <c r="Q5" s="103" t="str">
        <f>stdev('Data without outliers'!AZ3:AZ14)</f>
        <v>#DIV/0!</v>
      </c>
      <c r="R5" s="103">
        <f>average('Data without outliers'!AU3:AU14)</f>
        <v>0.01454645874</v>
      </c>
    </row>
    <row r="6">
      <c r="A6" s="103" t="s">
        <v>77</v>
      </c>
      <c r="B6" s="103" t="str">
        <f>average('Data without outliers'!AS16:AS26)</f>
        <v>#DIV/0!</v>
      </c>
      <c r="C6" s="103" t="str">
        <f>stdev('Data without outliers'!AS16:AS26)</f>
        <v>#DIV/0!</v>
      </c>
      <c r="D6" s="103" t="str">
        <f>average('Data without outliers'!AT16:AT26)</f>
        <v>#DIV/0!</v>
      </c>
      <c r="E6" s="103" t="str">
        <f>stdev('Data without outliers'!AT16:AT26)</f>
        <v>#DIV/0!</v>
      </c>
      <c r="F6" s="103">
        <f>average('Data without outliers'!BA16:BA26)</f>
        <v>0.4379948279</v>
      </c>
      <c r="G6" s="103">
        <f>stdev('Data without outliers'!BA16:BA26)</f>
        <v>0.08339916164</v>
      </c>
      <c r="H6" s="103">
        <f>average('Data without outliers'!AV16:AV26)</f>
        <v>398.3516295</v>
      </c>
      <c r="I6" s="103">
        <f>stdev('Data without outliers'!AV16:AV26)</f>
        <v>162.7647548</v>
      </c>
      <c r="J6" s="103">
        <f>average('Data without outliers'!AW4:AW15)</f>
        <v>0.0005873882503</v>
      </c>
      <c r="K6" s="103">
        <f>stdev('Data without outliers'!AW16:AW26)</f>
        <v>0.00004095392635</v>
      </c>
      <c r="L6" s="103" t="str">
        <f>average('Data without outliers'!AX16:AX26)</f>
        <v>#DIV/0!</v>
      </c>
      <c r="M6" s="103" t="str">
        <f>stdev('Data without outliers'!AX16:AX26)</f>
        <v>#DIV/0!</v>
      </c>
      <c r="N6" s="103">
        <f>average('Data without outliers'!AY16:AY26)</f>
        <v>4.168632075</v>
      </c>
      <c r="O6" s="103">
        <f>stdev('Data without outliers'!AY16:AY26)</f>
        <v>2.61972218</v>
      </c>
      <c r="P6" s="103" t="str">
        <f>average('Data without outliers'!AZ16:AZ26)</f>
        <v>#DIV/0!</v>
      </c>
      <c r="Q6" s="103" t="str">
        <f>stdev('Data without outliers'!AZ16:AZ26)</f>
        <v>#DIV/0!</v>
      </c>
      <c r="R6" s="103">
        <f>average('Data without outliers'!AU16:AU26)</f>
        <v>0.01135566188</v>
      </c>
    </row>
    <row r="7">
      <c r="A7" s="103" t="s">
        <v>85</v>
      </c>
      <c r="B7" s="103" t="str">
        <f>average('Data without outliers'!AS28:AS38)</f>
        <v>#DIV/0!</v>
      </c>
      <c r="C7" s="103" t="str">
        <f>stdev('Data without outliers'!AS28:AS38)</f>
        <v>#DIV/0!</v>
      </c>
      <c r="D7" s="103" t="str">
        <f>average('Data without outliers'!AT28:AT38)</f>
        <v>#DIV/0!</v>
      </c>
      <c r="E7" s="103" t="str">
        <f>stdev('Data without outliers'!AT28:AT38)</f>
        <v>#DIV/0!</v>
      </c>
      <c r="F7" s="103">
        <f>average('Data without outliers'!B28:BA38)</f>
        <v>344.6739684</v>
      </c>
      <c r="G7" s="103">
        <f>stdev('Data without outliers'!BA28:BA38)</f>
        <v>0.1012550635</v>
      </c>
      <c r="H7" s="103">
        <f>average('Data without outliers'!AV28:AV38)</f>
        <v>2009.319039</v>
      </c>
      <c r="I7" s="103">
        <f>stdev('Data without outliers'!AV28:AV38)</f>
        <v>1101.273658</v>
      </c>
      <c r="J7" s="103">
        <f>average('Data without outliers'!AW28:AW38)</f>
        <v>0.0006448275862</v>
      </c>
      <c r="K7" s="103">
        <f>stdev('Data without outliers'!AW28:AW38)</f>
        <v>0.000207765099</v>
      </c>
      <c r="L7" s="103" t="str">
        <f>average('Data without outliers'!AX28:AX38)</f>
        <v>#DIV/0!</v>
      </c>
      <c r="M7" s="103" t="str">
        <f>stdev('Data without outliers'!AX28:AX38)</f>
        <v>#DIV/0!</v>
      </c>
      <c r="N7" s="103">
        <f>average('Data without outliers'!AY28:AY38)</f>
        <v>6.658909853</v>
      </c>
      <c r="O7" s="103">
        <f>stdev('Data without outliers'!AY28:AY38)</f>
        <v>4.691234595</v>
      </c>
      <c r="P7" s="103" t="str">
        <f>average('Data without outliers'!AZ28:AZ38)</f>
        <v>#DIV/0!</v>
      </c>
      <c r="Q7" s="103" t="str">
        <f>stdev('Data without outliers'!AZ28:AZ38)</f>
        <v>#DIV/0!</v>
      </c>
      <c r="R7" s="103">
        <f>average('Data without outliers'!AU28:AU38)</f>
        <v>0.009047563353</v>
      </c>
    </row>
    <row r="8">
      <c r="A8" s="103" t="s">
        <v>254</v>
      </c>
      <c r="B8" s="103">
        <f>average('Data without outliers'!AS400:AS417)</f>
        <v>0.002779265873</v>
      </c>
      <c r="C8" s="103">
        <f>stdev('Data without outliers'!AS400:AS417)</f>
        <v>0.0004891515472</v>
      </c>
      <c r="D8" s="103">
        <f>average('Data without outliers'!AT400:AT417)</f>
        <v>0.001018436214</v>
      </c>
      <c r="E8" s="103">
        <f>stdev('Data without outliers'!AT400:AT417)</f>
        <v>0.0002476627216</v>
      </c>
      <c r="F8" s="103" t="str">
        <f>average('Data without outliers'!BA400:BA417)</f>
        <v>#DIV/0!</v>
      </c>
      <c r="G8" s="103" t="str">
        <f>stdev('Data without outliers'!BA400:BA417)</f>
        <v>#DIV/0!</v>
      </c>
      <c r="H8" s="103">
        <f>average('Data without outliers'!AV400:AV417)</f>
        <v>13.32704403</v>
      </c>
      <c r="I8" s="103">
        <f>stdev('Data without outliers'!AV400:AV417)</f>
        <v>5.825966292</v>
      </c>
      <c r="J8" s="103">
        <f>average('Data without outliers'!AW400:AW417)</f>
        <v>0.0001428571429</v>
      </c>
      <c r="K8" s="103">
        <f>stdev('Data without outliers'!AW400:AW417)</f>
        <v>0.000007289547897</v>
      </c>
      <c r="L8" s="103">
        <f>average('Data without outliers'!AX400:AX417)</f>
        <v>0.5833333333</v>
      </c>
      <c r="M8" s="103">
        <f>stdev('Data without outliers'!AX400:AX417)</f>
        <v>0.3191423693</v>
      </c>
      <c r="N8" s="103">
        <f>average('Data without outliers'!AY400:AY417)</f>
        <v>0.2620283019</v>
      </c>
      <c r="O8" s="103">
        <f>stdev('Data without outliers'!AY400:AY417)</f>
        <v>0.03872445377</v>
      </c>
      <c r="P8" s="103">
        <f>average('Data without outliers'!AZ400:AZ417)</f>
        <v>0.004846153846</v>
      </c>
      <c r="Q8" s="103">
        <f>stdev('Data without outliers'!AZ400:AZ417)</f>
        <v>0.001029620485</v>
      </c>
      <c r="R8" s="103">
        <f>average('Data without outliers'!AU400:AU417)</f>
        <v>0.001591401343</v>
      </c>
    </row>
    <row r="9">
      <c r="A9" s="103" t="s">
        <v>318</v>
      </c>
      <c r="B9" s="103">
        <f>average('Data without outliers'!AS362:AS379)</f>
        <v>0.009499559083</v>
      </c>
      <c r="C9" s="103">
        <f>stdev('Data without outliers'!AS362:AS379)</f>
        <v>0.001747170494</v>
      </c>
      <c r="D9" s="103">
        <f>average('Data without outliers'!AT362:AT379)</f>
        <v>0.002514677641</v>
      </c>
      <c r="E9" s="103">
        <f>stdev('Data without outliers'!AT362:AT379)</f>
        <v>0.0002471468994</v>
      </c>
      <c r="F9" s="103" t="str">
        <f>average('Data without outliers'!BA362:BA379)</f>
        <v>#DIV/0!</v>
      </c>
      <c r="G9" s="103" t="str">
        <f>stdev('Data without outliers'!BA362:BA379)</f>
        <v>#DIV/0!</v>
      </c>
      <c r="H9" s="103">
        <f>average('Data without outliers'!AV362:AV379)</f>
        <v>52.67147614</v>
      </c>
      <c r="I9" s="103">
        <f>stdev('Data without outliers'!AV362:AV379)</f>
        <v>29.13329598</v>
      </c>
      <c r="J9" s="103">
        <f>average('Data without outliers'!AW362:AW379)</f>
        <v>0.0001153256705</v>
      </c>
      <c r="K9" s="103">
        <f>stdev('Data without outliers'!AW362:AW379)</f>
        <v>0.00001350035994</v>
      </c>
      <c r="L9" s="103">
        <f>average('Data without outliers'!AX362:AX379)</f>
        <v>0.3333333333</v>
      </c>
      <c r="M9" s="103">
        <f>stdev('Data without outliers'!AX362:AX379)</f>
        <v>0.1360827635</v>
      </c>
      <c r="N9" s="103">
        <f>average('Data without outliers'!AY362:AY379)</f>
        <v>0.09575471698</v>
      </c>
      <c r="O9" s="103">
        <f>stdev('Data without outliers'!AY362:AY379)</f>
        <v>0.01444659701</v>
      </c>
      <c r="P9" s="103">
        <f>average('Data without outliers'!AZ362:AZ379)</f>
        <v>0.00697032967</v>
      </c>
      <c r="Q9" s="103">
        <f>stdev('Data without outliers'!AZ362:AZ379)</f>
        <v>0.001941031206</v>
      </c>
      <c r="R9" s="103">
        <f>average('Data without outliers'!AU362:AU379)</f>
        <v>0.002137968378</v>
      </c>
    </row>
    <row r="10">
      <c r="A10" s="103" t="s">
        <v>264</v>
      </c>
      <c r="B10" s="103">
        <f>average('Data without outliers'!AS419:AS436)</f>
        <v>0.003112433862</v>
      </c>
      <c r="C10" s="103">
        <f>stdev('Data without outliers'!AS419:AS436)</f>
        <v>0.0004713585873</v>
      </c>
      <c r="D10" s="103">
        <f>average('Data without outliers'!AT419:AT436)</f>
        <v>0.001217585734</v>
      </c>
      <c r="E10" s="103">
        <f>stdev('Data without outliers'!AT419:AT436)</f>
        <v>0.0002822414416</v>
      </c>
      <c r="F10" s="103" t="str">
        <f>average('Data without outliers'!BA419:BA436)</f>
        <v>#DIV/0!</v>
      </c>
      <c r="G10" s="103" t="str">
        <f>stdev('Data without outliers'!BA419:BA436)</f>
        <v>#DIV/0!</v>
      </c>
      <c r="H10" s="103">
        <f>average('Data without outliers'!AV419:AV436)</f>
        <v>11.91614256</v>
      </c>
      <c r="I10" s="103">
        <f>stdev('Data without outliers'!AV419:AV436)</f>
        <v>4.317324905</v>
      </c>
      <c r="J10" s="103">
        <f>average('Data without outliers'!AW419:AW436)</f>
        <v>0.0002100255428</v>
      </c>
      <c r="K10" s="103">
        <f>stdev('Data without outliers'!AW419:AW436)</f>
        <v>0.00002888482045</v>
      </c>
      <c r="L10" s="103">
        <f>average('Data without outliers'!AX419:AX436)</f>
        <v>0.1666666667</v>
      </c>
      <c r="M10" s="103">
        <f>stdev('Data without outliers'!AX419:AX436)</f>
        <v>0</v>
      </c>
      <c r="N10" s="103">
        <f>average('Data without outliers'!AY419:AY436)</f>
        <v>0.8429245283</v>
      </c>
      <c r="O10" s="103">
        <f>stdev('Data without outliers'!AY419:AY436)</f>
        <v>0.211246273</v>
      </c>
      <c r="P10" s="103">
        <f>average('Data without outliers'!AZ419:AZ436)</f>
        <v>0.2560641026</v>
      </c>
      <c r="Q10" s="103">
        <f>stdev('Data without outliers'!AZ419:AZ436)</f>
        <v>0.1779546547</v>
      </c>
      <c r="R10" s="103">
        <f>average('Data without outliers'!AU419:AU436)</f>
        <v>0.0001522633745</v>
      </c>
    </row>
    <row r="11">
      <c r="A11" s="103" t="s">
        <v>266</v>
      </c>
      <c r="B11" s="103">
        <f>average('Data without outliers'!AS438:AS451)</f>
        <v>0.002148526077</v>
      </c>
      <c r="C11" s="103">
        <f>stdev('Data without outliers'!AS438:AS451)</f>
        <v>0.0002288305174</v>
      </c>
      <c r="D11" s="103">
        <f>average('Data without outliers'!AT438:AT451)</f>
        <v>0.0006445149912</v>
      </c>
      <c r="E11" s="103">
        <f>stdev('Data without outliers'!AT438:AT451)</f>
        <v>0.0001072503193</v>
      </c>
      <c r="F11" s="103" t="str">
        <f>average('Data without outliers'!BA438:BA451)</f>
        <v>#DIV/0!</v>
      </c>
      <c r="G11" s="103" t="str">
        <f>stdev('Data without outliers'!BA438:BA451)</f>
        <v>#DIV/0!</v>
      </c>
      <c r="H11" s="103">
        <f>average('Data without outliers'!AV438:AV451)</f>
        <v>3.968553459</v>
      </c>
      <c r="I11" s="103">
        <f>stdev('Data without outliers'!AV438:AV451)</f>
        <v>2.019014866</v>
      </c>
      <c r="J11" s="103">
        <f>average('Data without outliers'!AW438:AW451)</f>
        <v>0.0002875205255</v>
      </c>
      <c r="K11" s="103">
        <f>stdev('Data without outliers'!AW438:AW451)</f>
        <v>0.00003083525515</v>
      </c>
      <c r="L11" s="103">
        <f>average('Data without outliers'!AX438:AX451)</f>
        <v>0.9166666667</v>
      </c>
      <c r="M11" s="103">
        <f>stdev('Data without outliers'!AX438:AX451)</f>
        <v>1.228142228</v>
      </c>
      <c r="N11" s="103">
        <f>average('Data without outliers'!AY438:AY451)</f>
        <v>0.7145797599</v>
      </c>
      <c r="O11" s="103">
        <f>stdev('Data without outliers'!AY438:AY451)</f>
        <v>0.4463790404</v>
      </c>
      <c r="P11" s="103">
        <f>average('Data without outliers'!AZ438:AZ451)</f>
        <v>0.03112637363</v>
      </c>
      <c r="Q11" s="103">
        <f>stdev('Data without outliers'!AZ438:AZ451)</f>
        <v>0.01527913059</v>
      </c>
      <c r="R11" s="103">
        <f>average('Data without outliers'!AU438:AU451)</f>
        <v>0.0001509328878</v>
      </c>
    </row>
    <row r="12">
      <c r="A12" s="103" t="s">
        <v>248</v>
      </c>
      <c r="B12" s="103">
        <f>average('Data without outliers'!AS381:AS398)</f>
        <v>0.004748677249</v>
      </c>
      <c r="C12" s="103">
        <f>stdev('Data without outliers'!AS381:AS398)</f>
        <v>0.001006468826</v>
      </c>
      <c r="D12" s="103">
        <f>average('Data without outliers'!AT381:AT398)</f>
        <v>0.0008140740741</v>
      </c>
      <c r="E12" s="103">
        <f>stdev('Data without outliers'!AT381:AT398)</f>
        <v>0.0001819689012</v>
      </c>
      <c r="F12" s="103" t="str">
        <f>average('Data without outliers'!BA381:BA398)</f>
        <v>#DIV/0!</v>
      </c>
      <c r="G12" s="103" t="str">
        <f>stdev('Data without outliers'!BA381:BA398)</f>
        <v>#DIV/0!</v>
      </c>
      <c r="H12" s="103">
        <f>average('Data without outliers'!AV381:AV398)</f>
        <v>18.09787736</v>
      </c>
      <c r="I12" s="103">
        <f>stdev('Data without outliers'!AV381:AV398)</f>
        <v>11.50794344</v>
      </c>
      <c r="J12" s="103">
        <f>average('Data without outliers'!AW381:AW398)</f>
        <v>0.0001621966794</v>
      </c>
      <c r="K12" s="103">
        <f>stdev('Data without outliers'!AW381:AW398)</f>
        <v>0.000007572147614</v>
      </c>
      <c r="L12" s="103">
        <f>average('Data without outliers'!AX381:AX398)</f>
        <v>0</v>
      </c>
      <c r="M12" s="103">
        <f>stdev('Data without outliers'!AX381:AX398)</f>
        <v>0</v>
      </c>
      <c r="N12" s="103">
        <f>average('Data without outliers'!AY381:AY398)</f>
        <v>0.548951782</v>
      </c>
      <c r="O12" s="103">
        <f>stdev('Data without outliers'!AY381:AY398)</f>
        <v>0.1902642415</v>
      </c>
      <c r="P12" s="103">
        <f>average('Data without outliers'!AZ381:AZ398)</f>
        <v>0.002874358974</v>
      </c>
      <c r="Q12" s="103">
        <f>stdev('Data without outliers'!AZ381:AZ398)</f>
        <v>0.001560206897</v>
      </c>
      <c r="R12" s="103">
        <f>average('Data without outliers'!AU381:AU398)</f>
        <v>0.003766406758</v>
      </c>
    </row>
    <row r="13">
      <c r="A13" s="103" t="s">
        <v>92</v>
      </c>
      <c r="B13" s="103">
        <f>average('Data without outliers'!AS40:AS63)</f>
        <v>0.00205489418</v>
      </c>
      <c r="C13" s="103">
        <f>stdev('Data without outliers'!AS40:AS63)</f>
        <v>0.0003020655495</v>
      </c>
      <c r="D13" s="103">
        <f>average('Data without outliers'!AT40:AT63)</f>
        <v>0.0003856790123</v>
      </c>
      <c r="E13" s="103">
        <f>stdev('Data without outliers'!AT40:AT63)</f>
        <v>0.00005091211934</v>
      </c>
      <c r="F13" s="103">
        <f>average('Data without outliers'!BA40:BA63)</f>
        <v>0.566757841</v>
      </c>
      <c r="G13" s="103">
        <f>stdev('Data without outliers'!BA40:BA63)</f>
        <v>0.03799090172</v>
      </c>
      <c r="H13" s="103">
        <f>average('Data without outliers'!AV40:AV63)</f>
        <v>2.835849057</v>
      </c>
      <c r="I13" s="103">
        <f>stdev('Data without outliers'!AV40:AV63)</f>
        <v>1.6777736</v>
      </c>
      <c r="J13" s="103">
        <f>average('Data without outliers'!AW40:AW63)</f>
        <v>0.0002071360153</v>
      </c>
      <c r="K13" s="103">
        <f>stdev('Data without outliers'!AW40:AW63)</f>
        <v>0.00003239379545</v>
      </c>
      <c r="L13" s="103">
        <f>average('Data without outliers'!AX40:AX63)</f>
        <v>0.2</v>
      </c>
      <c r="M13" s="103">
        <f>stdev('Data without outliers'!AX40:AX63)</f>
        <v>0.1054092553</v>
      </c>
      <c r="N13" s="103">
        <f>average('Data without outliers'!AY40:AY63)</f>
        <v>0.4174921384</v>
      </c>
      <c r="O13" s="103">
        <f>stdev('Data without outliers'!AY40:AY63)</f>
        <v>0.2417064252</v>
      </c>
      <c r="P13" s="103">
        <f>average('Data without outliers'!AZ40:AZ63)</f>
        <v>0.01420641026</v>
      </c>
      <c r="Q13" s="103">
        <f>stdev('Data without outliers'!AZ40:AZ63)</f>
        <v>0.006686146053</v>
      </c>
      <c r="R13" s="103">
        <f>average('Data without outliers'!AU40:AU63)</f>
        <v>0.0001501822188</v>
      </c>
    </row>
    <row r="14">
      <c r="A14" s="103" t="s">
        <v>115</v>
      </c>
      <c r="B14" s="103">
        <f>average('Data without outliers'!AS88:AS111)</f>
        <v>0.005759259259</v>
      </c>
      <c r="C14" s="103">
        <f>stdev('Data without outliers'!AS88:AS111)</f>
        <v>0.001716489996</v>
      </c>
      <c r="D14" s="103">
        <f>average('Data without outliers'!AT88:AT111)</f>
        <v>0.00007131687243</v>
      </c>
      <c r="E14" s="103">
        <f>stdev('Data without outliers'!AT88:AT111)</f>
        <v>0.00002380376219</v>
      </c>
      <c r="F14" s="103">
        <f>average('Data without outliers'!BA88:BA111)</f>
        <v>0.3663749088</v>
      </c>
      <c r="G14" s="103">
        <f>stdev('Data without outliers'!BA88:BA111)</f>
        <v>0.06470019797</v>
      </c>
      <c r="H14" s="103">
        <f>average('Data without outliers'!AV88:AV111)</f>
        <v>12.63207547</v>
      </c>
      <c r="I14" s="103">
        <f>stdev('Data without outliers'!AV88:AV111)</f>
        <v>10.08719004</v>
      </c>
      <c r="J14" s="103">
        <f>average('Data without outliers'!AW88:AW111)</f>
        <v>0.0001329676071</v>
      </c>
      <c r="K14" s="103">
        <f>stdev('Data without outliers'!AW88:AW111)</f>
        <v>0.00001377661103</v>
      </c>
      <c r="L14" s="103">
        <f>average('Data without outliers'!AX88:AX111)</f>
        <v>0.04545454545</v>
      </c>
      <c r="M14" s="103">
        <f>stdev('Data without outliers'!AX88:AX111)</f>
        <v>0.07784989442</v>
      </c>
      <c r="N14" s="103">
        <f>average('Data without outliers'!AY88:AY111)</f>
        <v>0.1441037736</v>
      </c>
      <c r="O14" s="103">
        <f>stdev('Data without outliers'!AY88:AY111)</f>
        <v>0.05111676979</v>
      </c>
      <c r="P14" s="103">
        <f>average('Data without outliers'!AZ88:AZ111)</f>
        <v>0.006674358974</v>
      </c>
      <c r="Q14" s="103">
        <f>stdev('Data without outliers'!AZ88:AZ111)</f>
        <v>0.004215117052</v>
      </c>
      <c r="R14" s="103">
        <f>average('Data without outliers'!AU88:AU111)</f>
        <v>0.0007707927225</v>
      </c>
    </row>
    <row r="15">
      <c r="A15" s="103" t="s">
        <v>122</v>
      </c>
      <c r="B15" s="103">
        <f>average('Data without outliers'!AS113:AS136)</f>
        <v>0.002156415344</v>
      </c>
      <c r="C15" s="103">
        <f>stdev('Data without outliers'!AS113:AS136)</f>
        <v>0.0003435627957</v>
      </c>
      <c r="D15" s="103">
        <f>average('Data without outliers'!AT113:AT136)</f>
        <v>0.0003939917695</v>
      </c>
      <c r="E15" s="103">
        <f>stdev('Data without outliers'!AT113:AT136)</f>
        <v>0.00007168696361</v>
      </c>
      <c r="F15" s="103">
        <f>average('Data without outliers'!BA113:BA136)</f>
        <v>0.508114515</v>
      </c>
      <c r="G15" s="103">
        <f>stdev('Data without outliers'!BA113:BA136)</f>
        <v>0.03307461995</v>
      </c>
      <c r="H15" s="103">
        <f>average('Data without outliers'!AV113:AV136)</f>
        <v>12.3081761</v>
      </c>
      <c r="I15" s="103">
        <f>stdev('Data without outliers'!AV113:AV136)</f>
        <v>20.43141824</v>
      </c>
      <c r="J15" s="103">
        <f>average('Data without outliers'!AW113:AW136)</f>
        <v>0.000236637931</v>
      </c>
      <c r="K15" s="103">
        <f>stdev('Data without outliers'!AW113:AW136)</f>
        <v>0.00002529033761</v>
      </c>
      <c r="L15" s="103">
        <f>average('Data without outliers'!AX113:AX136)</f>
        <v>2.939393939</v>
      </c>
      <c r="M15" s="103">
        <f>stdev('Data without outliers'!AX113:AX136)</f>
        <v>5.835843616</v>
      </c>
      <c r="N15" s="103">
        <f>average('Data without outliers'!AY113:AY136)</f>
        <v>0.4918238994</v>
      </c>
      <c r="O15" s="103">
        <f>stdev('Data without outliers'!AY113:AY136)</f>
        <v>0.554529698</v>
      </c>
      <c r="P15" s="103">
        <f>average('Data without outliers'!AZ113:AZ136)</f>
        <v>0.04864807692</v>
      </c>
      <c r="Q15" s="103">
        <f>stdev('Data without outliers'!AZ113:AZ136)</f>
        <v>0.02220649003</v>
      </c>
      <c r="R15" s="103">
        <f>average('Data without outliers'!AU113:AU136)</f>
        <v>0.0001898148148</v>
      </c>
    </row>
    <row r="16">
      <c r="A16" s="103" t="s">
        <v>108</v>
      </c>
      <c r="B16" s="103">
        <f>average('Data without outliers'!AS65:AS86)</f>
        <v>0.001933730159</v>
      </c>
      <c r="C16" s="103">
        <f>stdev('Data without outliers'!AS65:AS86)</f>
        <v>0.000135941902</v>
      </c>
      <c r="D16" s="103">
        <f>average('Data without outliers'!AT65:AT86)</f>
        <v>0.0004093552812</v>
      </c>
      <c r="E16" s="103">
        <f>stdev('Data without outliers'!AT65:AT86)</f>
        <v>0.00008629668878</v>
      </c>
      <c r="F16" s="103">
        <f>average('Data without outliers'!BA65:BA86)</f>
        <v>0.4924010344</v>
      </c>
      <c r="G16" s="103">
        <f>stdev('Data without outliers'!BA65:BA86)</f>
        <v>0.04957635413</v>
      </c>
      <c r="H16" s="103">
        <f>average('Data without outliers'!AV65:AV86)</f>
        <v>4.281303602</v>
      </c>
      <c r="I16" s="103">
        <f>stdev('Data without outliers'!AV65:AV86)</f>
        <v>4.386867149</v>
      </c>
      <c r="J16" s="103">
        <f>average('Data without outliers'!AW65:AW86)</f>
        <v>0.0001814942529</v>
      </c>
      <c r="K16" s="103">
        <f>stdev('Data without outliers'!AW65:AW86)</f>
        <v>0.0000213346397</v>
      </c>
      <c r="L16" s="103">
        <f>average('Data without outliers'!AX65:AX86)</f>
        <v>0.1818181818</v>
      </c>
      <c r="M16" s="103">
        <f>stdev('Data without outliers'!AX65:AX86)</f>
        <v>0.1385349024</v>
      </c>
      <c r="N16" s="103">
        <f>average('Data without outliers'!AY65:AY86)</f>
        <v>0.6516247379</v>
      </c>
      <c r="O16" s="103">
        <f>stdev('Data without outliers'!AY65:AY86)</f>
        <v>0.7933625932</v>
      </c>
      <c r="P16" s="103">
        <f>average('Data without outliers'!AZ65:AZ86)</f>
        <v>0.04513615385</v>
      </c>
      <c r="Q16" s="103">
        <f>stdev('Data without outliers'!AZ65:AZ86)</f>
        <v>0.01478943821</v>
      </c>
      <c r="R16" s="103">
        <f>average('Data without outliers'!AU65:AU86)</f>
        <v>0.0002166400851</v>
      </c>
    </row>
    <row r="17">
      <c r="A17" s="103" t="s">
        <v>319</v>
      </c>
      <c r="B17" s="103">
        <f>average('Data without outliers'!AS173:AS187)</f>
        <v>0.02261772487</v>
      </c>
      <c r="C17" s="103">
        <f>stdev('Data without outliers'!AS173:AS187)</f>
        <v>0.001928646274</v>
      </c>
      <c r="D17" s="103">
        <f>average('Data without outliers'!AT173:AT187)</f>
        <v>0.009762962963</v>
      </c>
      <c r="E17" s="103">
        <f>stdev('Data without outliers'!AT173:AT187)</f>
        <v>0.0003837462042</v>
      </c>
      <c r="F17" s="103">
        <f>average('Data without outliers'!BA173:BA187)</f>
        <v>0.516757841</v>
      </c>
      <c r="G17" s="103">
        <f>stdev('Data without outliers'!BA173:BA187)</f>
        <v>0.02970094829</v>
      </c>
      <c r="H17" s="103">
        <f>average('Data without outliers'!AV173:AV187)</f>
        <v>3.991913747</v>
      </c>
      <c r="I17" s="103">
        <f>stdev('Data without outliers'!AV173:AV187)</f>
        <v>1.983110689</v>
      </c>
      <c r="J17" s="103">
        <f>average('Data without outliers'!AW173:AW187)</f>
        <v>0.0002534099617</v>
      </c>
      <c r="K17" s="103">
        <f>stdev('Data without outliers'!AW173:AW187)</f>
        <v>0.00001014090811</v>
      </c>
      <c r="L17" s="103">
        <f>average('Data without outliers'!AX173:AX187)</f>
        <v>4</v>
      </c>
      <c r="M17" s="103">
        <f>stdev('Data without outliers'!AX173:AX187)</f>
        <v>0.4409585518</v>
      </c>
      <c r="N17" s="103">
        <f>average('Data without outliers'!AY173:AY187)</f>
        <v>0.6994609164</v>
      </c>
      <c r="O17" s="103">
        <f>stdev('Data without outliers'!AY173:AY187)</f>
        <v>0.2266383497</v>
      </c>
      <c r="P17" s="103">
        <f>average('Data without outliers'!AZ173:AZ187)</f>
        <v>0.004548717949</v>
      </c>
      <c r="Q17" s="103">
        <f>stdev('Data without outliers'!AZ173:AZ187)</f>
        <v>0.0007734627179</v>
      </c>
      <c r="R17" s="103">
        <f>average('Data without outliers'!AU173:AU187)</f>
        <v>0.01488758934</v>
      </c>
    </row>
    <row r="18">
      <c r="A18" s="103" t="s">
        <v>320</v>
      </c>
      <c r="B18" s="103">
        <f>average('Data without outliers'!AS189:AS210)</f>
        <v>0.02048968254</v>
      </c>
      <c r="C18" s="103">
        <f>stdev('Data without outliers'!AS189:AS210)</f>
        <v>0.0004915091888</v>
      </c>
      <c r="D18" s="103">
        <f>average('Data without outliers'!AT189:AT210)</f>
        <v>0.007993108866</v>
      </c>
      <c r="E18" s="103">
        <f>stdev('Data without outliers'!AT189:AT210)</f>
        <v>0.001378759721</v>
      </c>
      <c r="F18" s="103">
        <f>average('Data without outliers'!BA189:BA210)</f>
        <v>0.4501293018</v>
      </c>
      <c r="G18" s="103">
        <f>stdev('Data without outliers'!BA189:BA210)</f>
        <v>0.03051060483</v>
      </c>
      <c r="H18" s="103">
        <f>average('Data without outliers'!AV189:AV210)</f>
        <v>9.945283019</v>
      </c>
      <c r="I18" s="103">
        <f>stdev('Data without outliers'!AV189:AV210)</f>
        <v>5.852425272</v>
      </c>
      <c r="J18" s="103">
        <f>average('Data without outliers'!AW189:AW210)</f>
        <v>0.0002429885057</v>
      </c>
      <c r="K18" s="103">
        <f>stdev('Data without outliers'!AW189:AW210)</f>
        <v>0.000007754642614</v>
      </c>
      <c r="L18" s="103">
        <f>average('Data without outliers'!AX189:AX210)</f>
        <v>7.116666667</v>
      </c>
      <c r="M18" s="103">
        <f>stdev('Data without outliers'!AX189:AX210)</f>
        <v>1.905239689</v>
      </c>
      <c r="N18" s="103">
        <f>average('Data without outliers'!AY189:AY210)</f>
        <v>0.9967838765</v>
      </c>
      <c r="O18" s="103">
        <f>stdev('Data without outliers'!AY189:AY210)</f>
        <v>0.2936444522</v>
      </c>
      <c r="P18" s="103">
        <f>average('Data without outliers'!AZ189:AZ210)</f>
        <v>0.01017307692</v>
      </c>
      <c r="Q18" s="103">
        <f>stdev('Data without outliers'!AZ189:AZ210)</f>
        <v>0.004256048354</v>
      </c>
      <c r="R18" s="103">
        <f>average('Data without outliers'!AU189:AU210)</f>
        <v>0.01334290271</v>
      </c>
    </row>
    <row r="19">
      <c r="A19" s="103" t="s">
        <v>130</v>
      </c>
      <c r="B19" s="103">
        <f>average('Data without outliers'!AS138:AS161)</f>
        <v>0.0180135582</v>
      </c>
      <c r="C19" s="103">
        <f>stdev('Data without outliers'!AS138:AS161)</f>
        <v>0.001489557683</v>
      </c>
      <c r="D19" s="103">
        <f>average('Data without outliers'!AT138:AT161)</f>
        <v>0.0105041358</v>
      </c>
      <c r="E19" s="103">
        <f>stdev('Data without outliers'!AT138:AT161)</f>
        <v>0.00150316405</v>
      </c>
      <c r="F19" s="103">
        <f>average('Data without outliers'!BA138:BA161)</f>
        <v>0.337436178</v>
      </c>
      <c r="G19" s="103">
        <f>stdev('Data without outliers'!BA138:BA161)</f>
        <v>0.02673225338</v>
      </c>
      <c r="H19" s="103">
        <f>average('Data without outliers'!AV138:AV161)</f>
        <v>142.1619497</v>
      </c>
      <c r="I19" s="103">
        <f>stdev('Data without outliers'!AV138:AV161)</f>
        <v>64.98515291</v>
      </c>
      <c r="J19" s="103">
        <f>average('Data without outliers'!AW138:AW161)</f>
        <v>0.0003710727969</v>
      </c>
      <c r="K19" s="103">
        <f>stdev('Data without outliers'!AW138:AW161)</f>
        <v>0.00002476324484</v>
      </c>
      <c r="L19" s="103">
        <f>average('Data without outliers'!AX138:AX161)</f>
        <v>22.86363636</v>
      </c>
      <c r="M19" s="103">
        <f>stdev('Data without outliers'!AX138:AX161)</f>
        <v>8.864980473</v>
      </c>
      <c r="N19" s="103">
        <f>average('Data without outliers'!AY138:AY161)</f>
        <v>2.307914046</v>
      </c>
      <c r="O19" s="103">
        <f>stdev('Data without outliers'!AY138:AY161)</f>
        <v>0.5244724196</v>
      </c>
      <c r="P19" s="103">
        <f>average('Data without outliers'!AZ138:AZ161)</f>
        <v>0.108175641</v>
      </c>
      <c r="Q19" s="103">
        <f>stdev('Data without outliers'!AZ138:AZ161)</f>
        <v>0.01212599572</v>
      </c>
      <c r="R19" s="103">
        <f>average('Data without outliers'!AU138:AU161)</f>
        <v>0.05154385965</v>
      </c>
    </row>
    <row r="20">
      <c r="A20" s="103" t="s">
        <v>144</v>
      </c>
      <c r="B20" s="103" t="str">
        <f>average('Data without outliers'!AS163:AS171)</f>
        <v>#DIV/0!</v>
      </c>
      <c r="C20" s="103" t="str">
        <f>stdev('Data without outliers'!AS163:AS171)</f>
        <v>#DIV/0!</v>
      </c>
      <c r="D20" s="103" t="str">
        <f>average('Data without outliers'!AT163:AT171)</f>
        <v>#DIV/0!</v>
      </c>
      <c r="E20" s="103" t="str">
        <f>stdev('Data without outliers'!AT163:AT171)</f>
        <v>#DIV/0!</v>
      </c>
      <c r="F20" s="103">
        <f>average('Data without outliers'!BA163:BA171)</f>
        <v>0.259463895</v>
      </c>
      <c r="G20" s="103">
        <f>stdev('Data without outliers'!BA163:BA171)</f>
        <v>0.02945799095</v>
      </c>
      <c r="H20" s="103">
        <f>average('Data without outliers'!AV163:AV171)</f>
        <v>0.2523584906</v>
      </c>
      <c r="I20" s="103">
        <f>stdev('Data without outliers'!AV163:AV171)</f>
        <v>0.1913390689</v>
      </c>
      <c r="J20" s="103">
        <f>average('Data without outliers'!AW163:AW171)</f>
        <v>0.001147381865</v>
      </c>
      <c r="K20" s="103">
        <f>stdev('Data without outliers'!AW163:AW171)</f>
        <v>0.00008018174003</v>
      </c>
      <c r="L20" s="103" t="str">
        <f>average('Data without outliers'!AX163:AX171)</f>
        <v>#DIV/0!</v>
      </c>
      <c r="M20" s="103" t="str">
        <f>stdev('Data without outliers'!AX163:AX171)</f>
        <v>#DIV/0!</v>
      </c>
      <c r="N20" s="103">
        <f>average('Data without outliers'!AY163:AY171)</f>
        <v>2.524371069</v>
      </c>
      <c r="O20" s="103">
        <f>stdev('Data without outliers'!AY163:AY171)</f>
        <v>0.697290034</v>
      </c>
      <c r="P20" s="103" t="str">
        <f>average('Data without outliers'!AZ163:AZ171)</f>
        <v>#DIV/0!</v>
      </c>
      <c r="Q20" s="103" t="str">
        <f>stdev('Data without outliers'!AZ163:AZ171)</f>
        <v>#DIV/0!</v>
      </c>
      <c r="R20" s="103">
        <f>average('Data without outliers'!AU163:AU171)</f>
        <v>0.0008776803119</v>
      </c>
    </row>
    <row r="21">
      <c r="A21" s="103" t="s">
        <v>321</v>
      </c>
      <c r="B21" s="103">
        <f>average('Data without outliers'!AS212:AS235)</f>
        <v>0.01953869048</v>
      </c>
      <c r="C21" s="103">
        <f>stdev('Data without outliers'!AS212:AS235)</f>
        <v>0.003862435474</v>
      </c>
      <c r="D21" s="103">
        <f>average('Data without outliers'!AT212:AT235)</f>
        <v>0.01172973251</v>
      </c>
      <c r="E21" s="103">
        <f>stdev('Data without outliers'!AT212:AT235)</f>
        <v>0.001385958362</v>
      </c>
      <c r="F21" s="103" t="str">
        <f>average('Data without outliers'!BA212:BA235)</f>
        <v>#DIV/0!</v>
      </c>
      <c r="G21" s="103" t="str">
        <f>stdev('Data without outliers'!BA212:BA235)</f>
        <v>#DIV/0!</v>
      </c>
      <c r="H21" s="103">
        <f>average('Data without outliers'!AV212:AV235)</f>
        <v>11.74785592</v>
      </c>
      <c r="I21" s="103">
        <f>stdev('Data without outliers'!AV212:AV235)</f>
        <v>6.063026953</v>
      </c>
      <c r="J21" s="103">
        <f>average('Data without outliers'!AW212:AW235)</f>
        <v>0.0006540229885</v>
      </c>
      <c r="K21" s="103">
        <f>stdev('Data without outliers'!AW212:AW235)</f>
        <v>0.00008510068192</v>
      </c>
      <c r="L21" s="103">
        <f>average('Data without outliers'!AX212:AX235)</f>
        <v>9.770833333</v>
      </c>
      <c r="M21" s="103">
        <f>stdev('Data without outliers'!AX212:AX235)</f>
        <v>8.30372717</v>
      </c>
      <c r="N21" s="103">
        <f>average('Data without outliers'!AY212:AY235)</f>
        <v>8.176965409</v>
      </c>
      <c r="O21" s="103">
        <f>stdev('Data without outliers'!AY212:AY235)</f>
        <v>6.382195226</v>
      </c>
      <c r="P21" s="103">
        <f>average('Data without outliers'!AZ212:AZ235)</f>
        <v>0.3878276941</v>
      </c>
      <c r="Q21" s="103">
        <f>stdev('Data without outliers'!AZ212:AZ235)</f>
        <v>0.09844199923</v>
      </c>
      <c r="R21" s="103">
        <f>average('Data without outliers'!AU212:AU235)</f>
        <v>0.03162556855</v>
      </c>
    </row>
    <row r="22">
      <c r="A22" s="103" t="s">
        <v>189</v>
      </c>
      <c r="B22" s="103">
        <f>average('Data without outliers'!AS237:AS360)</f>
        <v>0.002845377332</v>
      </c>
      <c r="C22" s="103">
        <f>stdev('Data without outliers'!AS237:AS360)</f>
        <v>0.000419441927</v>
      </c>
      <c r="D22" s="103">
        <f>average('Data without outliers'!AT237:AT360)</f>
        <v>0.01437808045</v>
      </c>
      <c r="E22" s="103">
        <f>stdev('Data without outliers'!AT237:AT360)</f>
        <v>0.0009019341031</v>
      </c>
      <c r="F22" s="103" t="str">
        <f>average('Data without outliers'!BA237:BA360)</f>
        <v>#DIV/0!</v>
      </c>
      <c r="G22" s="103" t="str">
        <f>stdev('Data without outliers'!BA237:BA360)</f>
        <v>#DIV/0!</v>
      </c>
      <c r="H22" s="103">
        <f>average('Data without outliers'!AV237:AV360)</f>
        <v>7.853136155</v>
      </c>
      <c r="I22" s="103">
        <f>stdev('Data without outliers'!AV237:AV360)</f>
        <v>4.144248777</v>
      </c>
      <c r="J22" s="103">
        <f>average('Data without outliers'!AW237:AW360)</f>
        <v>0.001104488232</v>
      </c>
      <c r="K22" s="103">
        <f>stdev('Data without outliers'!AW237:AW360)</f>
        <v>0.00004392031031</v>
      </c>
      <c r="L22" s="103">
        <f>average('Data without outliers'!AX237:AX360)</f>
        <v>0.6481481481</v>
      </c>
      <c r="M22" s="103">
        <f>stdev('Data without outliers'!AX237:AX360)</f>
        <v>1.037386384</v>
      </c>
      <c r="N22" s="103">
        <f>average('Data without outliers'!AY237:AY360)</f>
        <v>1.439023025</v>
      </c>
      <c r="O22" s="103">
        <f>stdev('Data without outliers'!AY237:AY360)</f>
        <v>0.1953699874</v>
      </c>
      <c r="P22" s="103">
        <f>average('Data without outliers'!AZ237:AZ360)</f>
        <v>0.6762110138</v>
      </c>
      <c r="Q22" s="103">
        <f>stdev('Data without outliers'!AZ237:AZ360)</f>
        <v>0.09481426793</v>
      </c>
      <c r="R22" s="103">
        <f>average('Data without outliers'!AU237:AU360)</f>
        <v>0.0008228793309</v>
      </c>
    </row>
    <row r="25">
      <c r="A25" s="105" t="s">
        <v>0</v>
      </c>
      <c r="B25" s="105" t="s">
        <v>309</v>
      </c>
      <c r="C25" s="105"/>
      <c r="D25" s="105" t="s">
        <v>310</v>
      </c>
      <c r="E25" s="105"/>
      <c r="F25" s="105" t="s">
        <v>311</v>
      </c>
      <c r="G25" s="105"/>
      <c r="H25" s="105" t="s">
        <v>312</v>
      </c>
      <c r="I25" s="105"/>
      <c r="J25" s="105" t="s">
        <v>313</v>
      </c>
      <c r="K25" s="105"/>
      <c r="L25" s="105" t="s">
        <v>314</v>
      </c>
      <c r="M25" s="105"/>
      <c r="N25" s="107" t="s">
        <v>315</v>
      </c>
      <c r="O25" s="108"/>
      <c r="P25" s="105" t="s">
        <v>316</v>
      </c>
      <c r="Q25" s="105"/>
      <c r="R25" s="105" t="s">
        <v>322</v>
      </c>
    </row>
    <row r="26">
      <c r="A26" s="103" t="s">
        <v>61</v>
      </c>
      <c r="B26" s="109" t="s">
        <v>323</v>
      </c>
      <c r="C26" s="110" t="e">
        <v>#DIV/0!</v>
      </c>
      <c r="D26" s="109" t="s">
        <v>323</v>
      </c>
      <c r="E26" s="110" t="e">
        <v>#DIV/0!</v>
      </c>
      <c r="F26" s="109">
        <v>0.6882020423048868</v>
      </c>
      <c r="G26" s="110">
        <v>0.3528763679873566</v>
      </c>
      <c r="H26" s="109">
        <v>1378.0015723270442</v>
      </c>
      <c r="I26" s="110">
        <v>698.6401920604666</v>
      </c>
      <c r="J26" s="109">
        <v>5.992337164750957E-4</v>
      </c>
      <c r="K26" s="110">
        <v>1.0773798711081013E-4</v>
      </c>
      <c r="L26" s="109" t="s">
        <v>323</v>
      </c>
      <c r="M26" s="110" t="e">
        <v>#DIV/0!</v>
      </c>
      <c r="N26" s="109">
        <v>11.693396226415096</v>
      </c>
      <c r="O26" s="110">
        <v>4.638151756647591</v>
      </c>
      <c r="P26" s="109" t="s">
        <v>323</v>
      </c>
      <c r="Q26" s="110" t="e">
        <v>#DIV/0!</v>
      </c>
      <c r="R26" s="103">
        <v>0.014546458739441194</v>
      </c>
    </row>
    <row r="27">
      <c r="A27" s="103" t="s">
        <v>77</v>
      </c>
      <c r="B27" s="109" t="s">
        <v>323</v>
      </c>
      <c r="C27" s="110" t="e">
        <v>#DIV/0!</v>
      </c>
      <c r="D27" s="109" t="s">
        <v>323</v>
      </c>
      <c r="E27" s="110" t="e">
        <v>#DIV/0!</v>
      </c>
      <c r="F27" s="109">
        <v>0.4379948279291824</v>
      </c>
      <c r="G27" s="110">
        <v>0.08339916163964929</v>
      </c>
      <c r="H27" s="109">
        <v>398.35162950257285</v>
      </c>
      <c r="I27" s="110">
        <v>162.76475483456642</v>
      </c>
      <c r="J27" s="109">
        <v>5.873882503192846E-4</v>
      </c>
      <c r="K27" s="110">
        <v>4.095392635490307E-5</v>
      </c>
      <c r="L27" s="109" t="s">
        <v>323</v>
      </c>
      <c r="M27" s="110" t="e">
        <v>#DIV/0!</v>
      </c>
      <c r="N27" s="109">
        <v>4.168632075471698</v>
      </c>
      <c r="O27" s="110">
        <v>2.6197221797238517</v>
      </c>
      <c r="P27" s="109" t="s">
        <v>323</v>
      </c>
      <c r="Q27" s="110" t="e">
        <v>#DIV/0!</v>
      </c>
      <c r="R27" s="103">
        <v>0.011355661881977673</v>
      </c>
    </row>
    <row r="28">
      <c r="A28" s="103" t="s">
        <v>85</v>
      </c>
      <c r="B28" s="109" t="s">
        <v>323</v>
      </c>
      <c r="C28" s="110" t="e">
        <v>#DIV/0!</v>
      </c>
      <c r="D28" s="109" t="s">
        <v>323</v>
      </c>
      <c r="E28" s="110" t="e">
        <v>#DIV/0!</v>
      </c>
      <c r="F28" s="109">
        <v>335.9484738150374</v>
      </c>
      <c r="G28" s="110">
        <v>0.10125506350486976</v>
      </c>
      <c r="H28" s="109">
        <v>2009.3190394511148</v>
      </c>
      <c r="I28" s="110">
        <v>1101.2736583247968</v>
      </c>
      <c r="J28" s="109">
        <v>6.448275862068966E-4</v>
      </c>
      <c r="K28" s="110">
        <v>2.0776509902301654E-4</v>
      </c>
      <c r="L28" s="109" t="s">
        <v>323</v>
      </c>
      <c r="M28" s="110" t="e">
        <v>#DIV/0!</v>
      </c>
      <c r="N28" s="109">
        <v>6.658909853249475</v>
      </c>
      <c r="O28" s="110">
        <v>4.691234595391079</v>
      </c>
      <c r="P28" s="109" t="s">
        <v>323</v>
      </c>
      <c r="Q28" s="110" t="e">
        <v>#DIV/0!</v>
      </c>
      <c r="R28" s="103">
        <v>0.00904756335282651</v>
      </c>
    </row>
    <row r="29">
      <c r="A29" s="103" t="s">
        <v>254</v>
      </c>
      <c r="B29" s="109">
        <v>0.002779265873015873</v>
      </c>
      <c r="C29" s="110">
        <v>4.891515472055738E-4</v>
      </c>
      <c r="D29" s="109">
        <v>0.0010184362139917696</v>
      </c>
      <c r="E29" s="110">
        <v>2.476627215689326E-4</v>
      </c>
      <c r="F29" s="109" t="s">
        <v>323</v>
      </c>
      <c r="G29" s="110" t="e">
        <v>#DIV/0!</v>
      </c>
      <c r="H29" s="109">
        <v>13.327044025157232</v>
      </c>
      <c r="I29" s="110">
        <v>5.82596629173797</v>
      </c>
      <c r="J29" s="109">
        <v>1.4285714285714287E-4</v>
      </c>
      <c r="K29" s="110">
        <v>7.289547897348265E-6</v>
      </c>
      <c r="L29" s="109">
        <v>0.5833333333333334</v>
      </c>
      <c r="M29" s="110">
        <v>0.31914236925211276</v>
      </c>
      <c r="N29" s="109">
        <v>0.2620283018867924</v>
      </c>
      <c r="O29" s="110">
        <v>0.038724453770822106</v>
      </c>
      <c r="P29" s="109">
        <v>0.004846153846153846</v>
      </c>
      <c r="Q29" s="110">
        <v>0.0010296204850309</v>
      </c>
      <c r="R29" s="103">
        <v>0.0015914013428633311</v>
      </c>
    </row>
    <row r="30">
      <c r="A30" s="103" t="s">
        <v>318</v>
      </c>
      <c r="B30" s="109">
        <v>0.009499559082892415</v>
      </c>
      <c r="C30" s="110">
        <v>0.001747170494058826</v>
      </c>
      <c r="D30" s="109">
        <v>0.0025146776406035666</v>
      </c>
      <c r="E30" s="110">
        <v>2.471468993656271E-4</v>
      </c>
      <c r="F30" s="109" t="s">
        <v>323</v>
      </c>
      <c r="G30" s="110" t="e">
        <v>#DIV/0!</v>
      </c>
      <c r="H30" s="109">
        <v>52.67147613762486</v>
      </c>
      <c r="I30" s="110">
        <v>29.133295979375703</v>
      </c>
      <c r="J30" s="109">
        <v>1.1532567049808428E-4</v>
      </c>
      <c r="K30" s="110">
        <v>1.350035994061151E-5</v>
      </c>
      <c r="L30" s="109">
        <v>0.33333333333333337</v>
      </c>
      <c r="M30" s="110">
        <v>0.13608276348795434</v>
      </c>
      <c r="N30" s="109">
        <v>0.0957547169811321</v>
      </c>
      <c r="O30" s="110">
        <v>0.01444659701048449</v>
      </c>
      <c r="P30" s="109">
        <v>0.006970329670329671</v>
      </c>
      <c r="Q30" s="110">
        <v>0.001941031205686373</v>
      </c>
      <c r="R30" s="103">
        <v>0.0021379683777344597</v>
      </c>
    </row>
    <row r="31">
      <c r="A31" s="103" t="s">
        <v>264</v>
      </c>
      <c r="B31" s="109">
        <v>0.003112433862433862</v>
      </c>
      <c r="C31" s="110">
        <v>4.7135858734454156E-4</v>
      </c>
      <c r="D31" s="109">
        <v>0.0012175857338820302</v>
      </c>
      <c r="E31" s="110">
        <v>2.822414415589948E-4</v>
      </c>
      <c r="F31" s="109" t="s">
        <v>323</v>
      </c>
      <c r="G31" s="110" t="e">
        <v>#DIV/0!</v>
      </c>
      <c r="H31" s="109">
        <v>11.916142557651991</v>
      </c>
      <c r="I31" s="110">
        <v>4.317324904580563</v>
      </c>
      <c r="J31" s="109">
        <v>2.1002554278416342E-4</v>
      </c>
      <c r="K31" s="110">
        <v>2.8884820448728453E-5</v>
      </c>
      <c r="L31" s="109">
        <v>0.1666666666666667</v>
      </c>
      <c r="M31" s="110">
        <v>0.0</v>
      </c>
      <c r="N31" s="109">
        <v>0.8429245283018868</v>
      </c>
      <c r="O31" s="110">
        <v>0.21124627301726512</v>
      </c>
      <c r="P31" s="109">
        <v>0.2560641025641026</v>
      </c>
      <c r="Q31" s="110">
        <v>0.17795465473544608</v>
      </c>
      <c r="R31" s="103">
        <v>1.5226337448559667E-4</v>
      </c>
    </row>
    <row r="32">
      <c r="A32" s="103" t="s">
        <v>266</v>
      </c>
      <c r="B32" s="109">
        <v>0.0021485260770975055</v>
      </c>
      <c r="C32" s="110">
        <v>2.2883051736980416E-4</v>
      </c>
      <c r="D32" s="109">
        <v>6.445149911816579E-4</v>
      </c>
      <c r="E32" s="110">
        <v>1.0725031928556648E-4</v>
      </c>
      <c r="F32" s="109" t="s">
        <v>323</v>
      </c>
      <c r="G32" s="110" t="e">
        <v>#DIV/0!</v>
      </c>
      <c r="H32" s="109">
        <v>3.968553459119496</v>
      </c>
      <c r="I32" s="110">
        <v>2.01901486563354</v>
      </c>
      <c r="J32" s="109">
        <v>2.875205254515599E-4</v>
      </c>
      <c r="K32" s="110">
        <v>3.0835255152591904E-5</v>
      </c>
      <c r="L32" s="109">
        <v>0.9166666666666666</v>
      </c>
      <c r="M32" s="110">
        <v>1.2281422284627028</v>
      </c>
      <c r="N32" s="109">
        <v>0.7145797598627787</v>
      </c>
      <c r="O32" s="110">
        <v>0.44637904040208015</v>
      </c>
      <c r="P32" s="109">
        <v>0.03112637362637363</v>
      </c>
      <c r="Q32" s="110">
        <v>0.01527913058723668</v>
      </c>
      <c r="R32" s="103">
        <v>1.5093288777499303E-4</v>
      </c>
    </row>
    <row r="33">
      <c r="A33" s="103" t="s">
        <v>248</v>
      </c>
      <c r="B33" s="109">
        <v>0.004748677248677249</v>
      </c>
      <c r="C33" s="110">
        <v>0.0010064688258234814</v>
      </c>
      <c r="D33" s="109">
        <v>8.140740740740742E-4</v>
      </c>
      <c r="E33" s="110">
        <v>1.8196890117201604E-4</v>
      </c>
      <c r="F33" s="109" t="s">
        <v>323</v>
      </c>
      <c r="G33" s="110" t="e">
        <v>#DIV/0!</v>
      </c>
      <c r="H33" s="109">
        <v>18.097877358490564</v>
      </c>
      <c r="I33" s="110">
        <v>11.507943441479208</v>
      </c>
      <c r="J33" s="109">
        <v>1.6219667943805872E-4</v>
      </c>
      <c r="K33" s="110">
        <v>7.572147613985564E-6</v>
      </c>
      <c r="L33" s="109">
        <v>0.0</v>
      </c>
      <c r="M33" s="110">
        <v>0.0</v>
      </c>
      <c r="N33" s="109">
        <v>0.5489517819706499</v>
      </c>
      <c r="O33" s="110">
        <v>0.1902642414826353</v>
      </c>
      <c r="P33" s="109">
        <v>0.002874358974358974</v>
      </c>
      <c r="Q33" s="110">
        <v>0.00156020689721914</v>
      </c>
      <c r="R33" s="103">
        <v>0.003766406757634828</v>
      </c>
    </row>
    <row r="34">
      <c r="A34" s="103" t="s">
        <v>92</v>
      </c>
      <c r="B34" s="109">
        <v>0.0020548941798941797</v>
      </c>
      <c r="C34" s="110">
        <v>3.020655495151899E-4</v>
      </c>
      <c r="D34" s="109">
        <v>3.8567901234567905E-4</v>
      </c>
      <c r="E34" s="110">
        <v>5.091211934056173E-5</v>
      </c>
      <c r="F34" s="109">
        <v>0.5667578409919766</v>
      </c>
      <c r="G34" s="110">
        <v>0.03799090171908442</v>
      </c>
      <c r="H34" s="109">
        <v>2.8358490566037737</v>
      </c>
      <c r="I34" s="110">
        <v>1.6777735995700092</v>
      </c>
      <c r="J34" s="109">
        <v>2.0713601532567052E-4</v>
      </c>
      <c r="K34" s="110">
        <v>3.239379545288461E-5</v>
      </c>
      <c r="L34" s="109">
        <v>0.20000000000000004</v>
      </c>
      <c r="M34" s="110">
        <v>0.10540925533894598</v>
      </c>
      <c r="N34" s="109">
        <v>0.41749213836477983</v>
      </c>
      <c r="O34" s="110">
        <v>0.2417064252436103</v>
      </c>
      <c r="P34" s="109">
        <v>0.014206410256410257</v>
      </c>
      <c r="Q34" s="110">
        <v>0.006686146052899449</v>
      </c>
      <c r="R34" s="103">
        <v>1.5018221883210438E-4</v>
      </c>
    </row>
    <row r="35">
      <c r="A35" s="103" t="s">
        <v>115</v>
      </c>
      <c r="B35" s="109">
        <v>0.005759259259259259</v>
      </c>
      <c r="C35" s="110">
        <v>0.0017164899960836848</v>
      </c>
      <c r="D35" s="109">
        <v>7.131687242798353E-5</v>
      </c>
      <c r="E35" s="110">
        <v>2.380376219141544E-5</v>
      </c>
      <c r="F35" s="109">
        <v>0.3663749088256747</v>
      </c>
      <c r="G35" s="110">
        <v>0.06470019797135534</v>
      </c>
      <c r="H35" s="109">
        <v>12.632075471698114</v>
      </c>
      <c r="I35" s="110">
        <v>10.087190035084726</v>
      </c>
      <c r="J35" s="109">
        <v>1.3296760710553815E-4</v>
      </c>
      <c r="K35" s="110">
        <v>1.3776611028693346E-5</v>
      </c>
      <c r="L35" s="109">
        <v>0.045454545454545456</v>
      </c>
      <c r="M35" s="110">
        <v>0.07784989441615231</v>
      </c>
      <c r="N35" s="109">
        <v>0.14410377358490561</v>
      </c>
      <c r="O35" s="110">
        <v>0.05111676978806998</v>
      </c>
      <c r="P35" s="109">
        <v>0.006674358974358974</v>
      </c>
      <c r="Q35" s="110">
        <v>0.004215117052063487</v>
      </c>
      <c r="R35" s="103">
        <v>7.707927225471086E-4</v>
      </c>
    </row>
    <row r="36">
      <c r="A36" s="103" t="s">
        <v>122</v>
      </c>
      <c r="B36" s="109">
        <v>0.0021564153439153438</v>
      </c>
      <c r="C36" s="110">
        <v>3.435627956765589E-4</v>
      </c>
      <c r="D36" s="109">
        <v>3.93991769547325E-4</v>
      </c>
      <c r="E36" s="110">
        <v>7.168696361013471E-5</v>
      </c>
      <c r="F36" s="109">
        <v>0.5081145149525893</v>
      </c>
      <c r="G36" s="110">
        <v>0.033074619953697246</v>
      </c>
      <c r="H36" s="109">
        <v>12.308176100628932</v>
      </c>
      <c r="I36" s="110">
        <v>20.431418243497326</v>
      </c>
      <c r="J36" s="109">
        <v>2.3663793103448282E-4</v>
      </c>
      <c r="K36" s="110">
        <v>2.5290337609911073E-5</v>
      </c>
      <c r="L36" s="109">
        <v>2.9393939393939394</v>
      </c>
      <c r="M36" s="110">
        <v>5.835843615714073</v>
      </c>
      <c r="N36" s="109">
        <v>0.49182389937106924</v>
      </c>
      <c r="O36" s="110">
        <v>0.5545296979687249</v>
      </c>
      <c r="P36" s="109">
        <v>0.048648076923076926</v>
      </c>
      <c r="Q36" s="110">
        <v>0.0222064900265823</v>
      </c>
      <c r="R36" s="103">
        <v>1.8981481481481478E-4</v>
      </c>
    </row>
    <row r="37">
      <c r="A37" s="103" t="s">
        <v>108</v>
      </c>
      <c r="B37" s="109">
        <v>0.0019337301587301584</v>
      </c>
      <c r="C37" s="110">
        <v>1.3594190201061712E-4</v>
      </c>
      <c r="D37" s="109">
        <v>4.093552812071331E-4</v>
      </c>
      <c r="E37" s="110">
        <v>8.629668878241732E-5</v>
      </c>
      <c r="F37" s="109">
        <v>0.4924010344141634</v>
      </c>
      <c r="G37" s="110">
        <v>0.04957635413494263</v>
      </c>
      <c r="H37" s="109">
        <v>4.281303602058318</v>
      </c>
      <c r="I37" s="110">
        <v>4.386867149256154</v>
      </c>
      <c r="J37" s="109">
        <v>1.8149425287356322E-4</v>
      </c>
      <c r="K37" s="110">
        <v>2.1334639695488135E-5</v>
      </c>
      <c r="L37" s="109">
        <v>0.18181818181818185</v>
      </c>
      <c r="M37" s="110">
        <v>0.13853490243227226</v>
      </c>
      <c r="N37" s="109">
        <v>0.6516247379454927</v>
      </c>
      <c r="O37" s="110">
        <v>0.7933625932048012</v>
      </c>
      <c r="P37" s="109">
        <v>0.04513615384615385</v>
      </c>
      <c r="Q37" s="110">
        <v>0.014789438210332798</v>
      </c>
      <c r="R37" s="103">
        <v>2.1664008506113773E-4</v>
      </c>
    </row>
    <row r="38">
      <c r="A38" s="103" t="s">
        <v>319</v>
      </c>
      <c r="B38" s="109">
        <v>0.02261772486772487</v>
      </c>
      <c r="C38" s="110">
        <v>0.0019286462741589607</v>
      </c>
      <c r="D38" s="109">
        <v>0.009762962962962961</v>
      </c>
      <c r="E38" s="110">
        <v>3.837462041702293E-4</v>
      </c>
      <c r="F38" s="109">
        <v>0.5167578409919765</v>
      </c>
      <c r="G38" s="110">
        <v>0.029700948294403392</v>
      </c>
      <c r="H38" s="109">
        <v>3.9919137466307277</v>
      </c>
      <c r="I38" s="110">
        <v>1.9831106891325343</v>
      </c>
      <c r="J38" s="109">
        <v>2.534099616858238E-4</v>
      </c>
      <c r="K38" s="110">
        <v>1.0140908106557883E-5</v>
      </c>
      <c r="L38" s="109">
        <v>4.0</v>
      </c>
      <c r="M38" s="110">
        <v>0.4409585518440985</v>
      </c>
      <c r="N38" s="109">
        <v>0.6994609164420486</v>
      </c>
      <c r="O38" s="110">
        <v>0.22663834974072844</v>
      </c>
      <c r="P38" s="109">
        <v>0.004548717948717949</v>
      </c>
      <c r="Q38" s="110">
        <v>7.734627178713166E-4</v>
      </c>
      <c r="R38" s="103">
        <v>0.014887589343729692</v>
      </c>
    </row>
    <row r="39">
      <c r="A39" s="103" t="s">
        <v>320</v>
      </c>
      <c r="B39" s="109">
        <v>0.02048968253968254</v>
      </c>
      <c r="C39" s="110">
        <v>4.915091888447752E-4</v>
      </c>
      <c r="D39" s="109">
        <v>0.0079931088664422</v>
      </c>
      <c r="E39" s="110">
        <v>0.0013787597211250423</v>
      </c>
      <c r="F39" s="109">
        <v>0.45012930177043964</v>
      </c>
      <c r="G39" s="110">
        <v>0.030510604834446297</v>
      </c>
      <c r="H39" s="109">
        <v>9.945283018867922</v>
      </c>
      <c r="I39" s="110">
        <v>5.852425272047034</v>
      </c>
      <c r="J39" s="109">
        <v>2.4298850574712644E-4</v>
      </c>
      <c r="K39" s="110">
        <v>7.754642613509908E-6</v>
      </c>
      <c r="L39" s="109">
        <v>7.116666666666667</v>
      </c>
      <c r="M39" s="110">
        <v>1.9052396887543934</v>
      </c>
      <c r="N39" s="109">
        <v>0.9967838765008575</v>
      </c>
      <c r="O39" s="110">
        <v>0.29364445217111973</v>
      </c>
      <c r="P39" s="109">
        <v>0.010173076923076924</v>
      </c>
      <c r="Q39" s="110">
        <v>0.0042560483539159505</v>
      </c>
      <c r="R39" s="103">
        <v>0.013342902711323766</v>
      </c>
    </row>
    <row r="40">
      <c r="A40" s="103" t="s">
        <v>130</v>
      </c>
      <c r="B40" s="109">
        <v>0.0180135582010582</v>
      </c>
      <c r="C40" s="110">
        <v>0.0014895576828568553</v>
      </c>
      <c r="D40" s="109">
        <v>0.010504135802469136</v>
      </c>
      <c r="E40" s="110">
        <v>0.00150316405010665</v>
      </c>
      <c r="F40" s="109">
        <v>0.337436177972283</v>
      </c>
      <c r="G40" s="110">
        <v>0.026732253380565785</v>
      </c>
      <c r="H40" s="109">
        <v>142.16194968553458</v>
      </c>
      <c r="I40" s="110">
        <v>64.98515290574744</v>
      </c>
      <c r="J40" s="109">
        <v>3.7107279693486604E-4</v>
      </c>
      <c r="K40" s="110">
        <v>2.4763244841236488E-5</v>
      </c>
      <c r="L40" s="109">
        <v>22.863636363636367</v>
      </c>
      <c r="M40" s="110">
        <v>8.864980473068105</v>
      </c>
      <c r="N40" s="109">
        <v>2.307914046121593</v>
      </c>
      <c r="O40" s="110">
        <v>0.5244724196400513</v>
      </c>
      <c r="P40" s="109">
        <v>0.10817564102564102</v>
      </c>
      <c r="Q40" s="110">
        <v>0.012125995723197452</v>
      </c>
      <c r="R40" s="103">
        <v>0.051543859649122815</v>
      </c>
    </row>
    <row r="41">
      <c r="A41" s="103" t="s">
        <v>144</v>
      </c>
      <c r="B41" s="109" t="s">
        <v>323</v>
      </c>
      <c r="C41" s="110"/>
      <c r="D41" s="109" t="s">
        <v>323</v>
      </c>
      <c r="E41" s="110"/>
      <c r="F41" s="109">
        <v>0.25946389496717726</v>
      </c>
      <c r="G41" s="110">
        <v>0.029457990945698717</v>
      </c>
      <c r="H41" s="109">
        <v>0.2523584905660377</v>
      </c>
      <c r="I41" s="110">
        <v>0.19133906885873733</v>
      </c>
      <c r="J41" s="109">
        <v>0.001147381864623244</v>
      </c>
      <c r="K41" s="110">
        <v>8.018174002892345E-5</v>
      </c>
      <c r="L41" s="109" t="s">
        <v>323</v>
      </c>
      <c r="M41" s="110"/>
      <c r="N41" s="109">
        <v>2.52437106918239</v>
      </c>
      <c r="O41" s="110">
        <v>0.697290033974219</v>
      </c>
      <c r="P41" s="109" t="s">
        <v>323</v>
      </c>
      <c r="Q41" s="110"/>
      <c r="R41" s="103">
        <v>8.776803118908382E-4</v>
      </c>
    </row>
    <row r="42">
      <c r="A42" s="103" t="s">
        <v>321</v>
      </c>
      <c r="B42" s="109">
        <v>0.019538690476190473</v>
      </c>
      <c r="C42" s="110">
        <v>0.003862435473661593</v>
      </c>
      <c r="D42" s="109">
        <v>0.011729732510288067</v>
      </c>
      <c r="E42" s="110">
        <v>0.0013859583617053062</v>
      </c>
      <c r="F42" s="109" t="s">
        <v>323</v>
      </c>
      <c r="G42" s="110" t="e">
        <v>#DIV/0!</v>
      </c>
      <c r="H42" s="109">
        <v>11.747855917667238</v>
      </c>
      <c r="I42" s="110">
        <v>6.063026953038848</v>
      </c>
      <c r="J42" s="109">
        <v>6.540229885057471E-4</v>
      </c>
      <c r="K42" s="110">
        <v>8.510068192091695E-5</v>
      </c>
      <c r="L42" s="109">
        <v>9.770833333333332</v>
      </c>
      <c r="M42" s="110">
        <v>8.303727170411786</v>
      </c>
      <c r="N42" s="109">
        <v>8.176965408805032</v>
      </c>
      <c r="O42" s="110">
        <v>6.382195226427575</v>
      </c>
      <c r="P42" s="109">
        <v>0.38782769410256407</v>
      </c>
      <c r="Q42" s="110">
        <v>0.09844199923269353</v>
      </c>
      <c r="R42" s="103">
        <v>0.031625568551007156</v>
      </c>
    </row>
    <row r="43">
      <c r="A43" s="103" t="s">
        <v>189</v>
      </c>
      <c r="B43" s="109">
        <v>0.002845377332219437</v>
      </c>
      <c r="C43" s="110">
        <v>4.194419270119435E-4</v>
      </c>
      <c r="D43" s="109">
        <v>0.01437808044603743</v>
      </c>
      <c r="E43" s="110">
        <v>9.019341030842698E-4</v>
      </c>
      <c r="F43" s="103" t="s">
        <v>323</v>
      </c>
      <c r="G43" s="110" t="e">
        <v>#DIV/0!</v>
      </c>
      <c r="H43" s="109">
        <v>7.853136155022946</v>
      </c>
      <c r="I43" s="110">
        <v>4.1442487769060055</v>
      </c>
      <c r="J43" s="109">
        <v>0.001104488232074439</v>
      </c>
      <c r="K43" s="110">
        <v>4.39203103100878E-5</v>
      </c>
      <c r="L43" s="109">
        <v>0.6481481481481481</v>
      </c>
      <c r="M43" s="110">
        <v>1.037386384204446</v>
      </c>
      <c r="N43" s="109">
        <v>1.4390230252638314</v>
      </c>
      <c r="O43" s="110">
        <v>0.1953699873909719</v>
      </c>
      <c r="P43" s="109">
        <v>0.676211013769231</v>
      </c>
      <c r="Q43" s="110">
        <v>0.0948142679295401</v>
      </c>
      <c r="R43" s="103">
        <v>8.228793309438471E-4</v>
      </c>
    </row>
    <row r="45">
      <c r="A45" s="103" t="s">
        <v>324</v>
      </c>
    </row>
    <row r="46">
      <c r="A46" s="105" t="s">
        <v>0</v>
      </c>
      <c r="B46" s="105" t="s">
        <v>309</v>
      </c>
      <c r="C46" s="105" t="s">
        <v>310</v>
      </c>
      <c r="D46" s="105" t="s">
        <v>322</v>
      </c>
      <c r="E46" s="105" t="s">
        <v>312</v>
      </c>
      <c r="F46" s="105" t="s">
        <v>313</v>
      </c>
      <c r="G46" s="105" t="s">
        <v>314</v>
      </c>
      <c r="H46" s="107" t="s">
        <v>315</v>
      </c>
      <c r="I46" s="105" t="s">
        <v>316</v>
      </c>
      <c r="J46" s="105" t="s">
        <v>311</v>
      </c>
    </row>
    <row r="47">
      <c r="A47" s="103" t="s">
        <v>61</v>
      </c>
      <c r="B47" s="109" t="s">
        <v>323</v>
      </c>
      <c r="C47" s="109" t="s">
        <v>323</v>
      </c>
      <c r="D47" s="103">
        <f t="shared" ref="D47:D64" si="1">R26-0.000472</f>
        <v>0.01407445874</v>
      </c>
      <c r="E47" s="109">
        <f t="shared" ref="E47:E64" si="2">H26-5.7</f>
        <v>1372.301572</v>
      </c>
      <c r="F47" s="109">
        <f t="shared" ref="F47:F64" si="3">J26-1.13</f>
        <v>-1.129400766</v>
      </c>
      <c r="G47" s="109" t="s">
        <v>323</v>
      </c>
      <c r="H47" s="109">
        <f t="shared" ref="H47:H64" si="4">N26-0.22</f>
        <v>11.47339623</v>
      </c>
      <c r="I47" s="109" t="s">
        <v>323</v>
      </c>
      <c r="J47" s="109" t="s">
        <v>325</v>
      </c>
    </row>
    <row r="48">
      <c r="A48" s="103" t="s">
        <v>77</v>
      </c>
      <c r="B48" s="109" t="s">
        <v>323</v>
      </c>
      <c r="C48" s="109" t="s">
        <v>323</v>
      </c>
      <c r="D48" s="103">
        <f t="shared" si="1"/>
        <v>0.01088366188</v>
      </c>
      <c r="E48" s="109">
        <f t="shared" si="2"/>
        <v>392.6516295</v>
      </c>
      <c r="F48" s="109">
        <f t="shared" si="3"/>
        <v>-1.129412612</v>
      </c>
      <c r="G48" s="109" t="s">
        <v>323</v>
      </c>
      <c r="H48" s="109">
        <f t="shared" si="4"/>
        <v>3.948632075</v>
      </c>
      <c r="I48" s="109" t="s">
        <v>323</v>
      </c>
      <c r="J48" s="109" t="s">
        <v>325</v>
      </c>
    </row>
    <row r="49">
      <c r="A49" s="103" t="s">
        <v>85</v>
      </c>
      <c r="B49" s="109" t="s">
        <v>323</v>
      </c>
      <c r="C49" s="109" t="s">
        <v>323</v>
      </c>
      <c r="D49" s="103">
        <f t="shared" si="1"/>
        <v>0.008575563353</v>
      </c>
      <c r="E49" s="109">
        <f t="shared" si="2"/>
        <v>2003.619039</v>
      </c>
      <c r="F49" s="109">
        <f t="shared" si="3"/>
        <v>-1.129355172</v>
      </c>
      <c r="G49" s="109" t="s">
        <v>323</v>
      </c>
      <c r="H49" s="109">
        <f t="shared" si="4"/>
        <v>6.438909853</v>
      </c>
      <c r="I49" s="109" t="s">
        <v>323</v>
      </c>
      <c r="J49" s="109" t="s">
        <v>325</v>
      </c>
    </row>
    <row r="50">
      <c r="A50" s="103" t="s">
        <v>254</v>
      </c>
      <c r="B50" s="109">
        <f t="shared" ref="B50:B61" si="5">B29-0.0321</f>
        <v>-0.02932073413</v>
      </c>
      <c r="C50" s="109">
        <f t="shared" ref="C50:C61" si="6">D29-0.02</f>
        <v>-0.01898156379</v>
      </c>
      <c r="D50" s="103">
        <f t="shared" si="1"/>
        <v>0.001119401343</v>
      </c>
      <c r="E50" s="109">
        <f t="shared" si="2"/>
        <v>7.627044025</v>
      </c>
      <c r="F50" s="109">
        <f t="shared" si="3"/>
        <v>-1.129857143</v>
      </c>
      <c r="G50" s="109" t="s">
        <v>325</v>
      </c>
      <c r="H50" s="109">
        <f t="shared" si="4"/>
        <v>0.04202830189</v>
      </c>
      <c r="I50" s="109">
        <f t="shared" ref="I50:I61" si="7">P29-0.248</f>
        <v>-0.2431538462</v>
      </c>
      <c r="J50" s="109" t="s">
        <v>323</v>
      </c>
    </row>
    <row r="51">
      <c r="A51" s="103" t="s">
        <v>318</v>
      </c>
      <c r="B51" s="109">
        <f t="shared" si="5"/>
        <v>-0.02260044092</v>
      </c>
      <c r="C51" s="109">
        <f t="shared" si="6"/>
        <v>-0.01748532236</v>
      </c>
      <c r="D51" s="103">
        <f t="shared" si="1"/>
        <v>0.001665968378</v>
      </c>
      <c r="E51" s="109">
        <f t="shared" si="2"/>
        <v>46.97147614</v>
      </c>
      <c r="F51" s="109">
        <f t="shared" si="3"/>
        <v>-1.129884674</v>
      </c>
      <c r="G51" s="109" t="s">
        <v>325</v>
      </c>
      <c r="H51" s="109">
        <f t="shared" si="4"/>
        <v>-0.124245283</v>
      </c>
      <c r="I51" s="109">
        <f t="shared" si="7"/>
        <v>-0.2410296703</v>
      </c>
      <c r="J51" s="109" t="s">
        <v>323</v>
      </c>
    </row>
    <row r="52">
      <c r="A52" s="111" t="s">
        <v>264</v>
      </c>
      <c r="B52" s="112">
        <f t="shared" si="5"/>
        <v>-0.02898756614</v>
      </c>
      <c r="C52" s="112">
        <f t="shared" si="6"/>
        <v>-0.01878241427</v>
      </c>
      <c r="D52" s="111">
        <f t="shared" si="1"/>
        <v>-0.0003197366255</v>
      </c>
      <c r="E52" s="112">
        <f t="shared" si="2"/>
        <v>6.216142558</v>
      </c>
      <c r="F52" s="112">
        <f t="shared" si="3"/>
        <v>-1.129789974</v>
      </c>
      <c r="G52" s="112" t="s">
        <v>325</v>
      </c>
      <c r="H52" s="112">
        <f t="shared" si="4"/>
        <v>0.6229245283</v>
      </c>
      <c r="I52" s="112">
        <f t="shared" si="7"/>
        <v>0.008064102564</v>
      </c>
      <c r="J52" s="112" t="s">
        <v>323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</row>
    <row r="53">
      <c r="A53" s="111" t="s">
        <v>266</v>
      </c>
      <c r="B53" s="112">
        <f t="shared" si="5"/>
        <v>-0.02995147392</v>
      </c>
      <c r="C53" s="112">
        <f t="shared" si="6"/>
        <v>-0.01935548501</v>
      </c>
      <c r="D53" s="111">
        <f t="shared" si="1"/>
        <v>-0.0003210671122</v>
      </c>
      <c r="E53" s="112">
        <f t="shared" si="2"/>
        <v>-1.731446541</v>
      </c>
      <c r="F53" s="112">
        <f t="shared" si="3"/>
        <v>-1.129712479</v>
      </c>
      <c r="G53" s="112" t="s">
        <v>325</v>
      </c>
      <c r="H53" s="112">
        <f t="shared" si="4"/>
        <v>0.4945797599</v>
      </c>
      <c r="I53" s="112">
        <f t="shared" si="7"/>
        <v>-0.2168736264</v>
      </c>
      <c r="J53" s="112" t="s">
        <v>323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</row>
    <row r="54">
      <c r="A54" s="103" t="s">
        <v>248</v>
      </c>
      <c r="B54" s="109">
        <f t="shared" si="5"/>
        <v>-0.02735132275</v>
      </c>
      <c r="C54" s="109">
        <f t="shared" si="6"/>
        <v>-0.01918592593</v>
      </c>
      <c r="D54" s="103">
        <f t="shared" si="1"/>
        <v>0.003294406758</v>
      </c>
      <c r="E54" s="109">
        <f t="shared" si="2"/>
        <v>12.39787736</v>
      </c>
      <c r="F54" s="109">
        <f t="shared" si="3"/>
        <v>-1.129837803</v>
      </c>
      <c r="G54" s="109" t="s">
        <v>325</v>
      </c>
      <c r="H54" s="109">
        <f t="shared" si="4"/>
        <v>0.328951782</v>
      </c>
      <c r="I54" s="109">
        <f t="shared" si="7"/>
        <v>-0.245125641</v>
      </c>
      <c r="J54" s="109" t="s">
        <v>323</v>
      </c>
    </row>
    <row r="55">
      <c r="A55" s="111" t="s">
        <v>92</v>
      </c>
      <c r="B55" s="112">
        <f t="shared" si="5"/>
        <v>-0.03004510582</v>
      </c>
      <c r="C55" s="112">
        <f t="shared" si="6"/>
        <v>-0.01961432099</v>
      </c>
      <c r="D55" s="111">
        <f t="shared" si="1"/>
        <v>-0.0003218177812</v>
      </c>
      <c r="E55" s="112">
        <f t="shared" si="2"/>
        <v>-2.864150943</v>
      </c>
      <c r="F55" s="112">
        <f t="shared" si="3"/>
        <v>-1.129792864</v>
      </c>
      <c r="G55" s="112" t="s">
        <v>325</v>
      </c>
      <c r="H55" s="112">
        <f t="shared" si="4"/>
        <v>0.1974921384</v>
      </c>
      <c r="I55" s="112">
        <f t="shared" si="7"/>
        <v>-0.2337935897</v>
      </c>
      <c r="J55" s="112" t="s">
        <v>325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</row>
    <row r="56">
      <c r="A56" s="103" t="s">
        <v>115</v>
      </c>
      <c r="B56" s="109">
        <f t="shared" si="5"/>
        <v>-0.02634074074</v>
      </c>
      <c r="C56" s="109">
        <f t="shared" si="6"/>
        <v>-0.01992868313</v>
      </c>
      <c r="D56" s="103">
        <f t="shared" si="1"/>
        <v>0.0002987927225</v>
      </c>
      <c r="E56" s="109">
        <f t="shared" si="2"/>
        <v>6.932075472</v>
      </c>
      <c r="F56" s="109">
        <f t="shared" si="3"/>
        <v>-1.129867032</v>
      </c>
      <c r="G56" s="109" t="s">
        <v>325</v>
      </c>
      <c r="H56" s="109">
        <f t="shared" si="4"/>
        <v>-0.07589622642</v>
      </c>
      <c r="I56" s="109">
        <f t="shared" si="7"/>
        <v>-0.241325641</v>
      </c>
      <c r="J56" s="109" t="s">
        <v>325</v>
      </c>
    </row>
    <row r="57">
      <c r="A57" s="111" t="s">
        <v>122</v>
      </c>
      <c r="B57" s="112">
        <f t="shared" si="5"/>
        <v>-0.02994358466</v>
      </c>
      <c r="C57" s="112">
        <f t="shared" si="6"/>
        <v>-0.01960600823</v>
      </c>
      <c r="D57" s="111">
        <f t="shared" si="1"/>
        <v>-0.0002821851852</v>
      </c>
      <c r="E57" s="112">
        <f t="shared" si="2"/>
        <v>6.608176101</v>
      </c>
      <c r="F57" s="112">
        <f t="shared" si="3"/>
        <v>-1.129763362</v>
      </c>
      <c r="G57" s="112" t="s">
        <v>325</v>
      </c>
      <c r="H57" s="112">
        <f t="shared" si="4"/>
        <v>0.2718238994</v>
      </c>
      <c r="I57" s="112">
        <f t="shared" si="7"/>
        <v>-0.1993519231</v>
      </c>
      <c r="J57" s="112" t="s">
        <v>325</v>
      </c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</row>
    <row r="58">
      <c r="A58" s="111" t="s">
        <v>108</v>
      </c>
      <c r="B58" s="112">
        <f t="shared" si="5"/>
        <v>-0.03016626984</v>
      </c>
      <c r="C58" s="112">
        <f t="shared" si="6"/>
        <v>-0.01959064472</v>
      </c>
      <c r="D58" s="111">
        <f t="shared" si="1"/>
        <v>-0.0002553599149</v>
      </c>
      <c r="E58" s="112">
        <f t="shared" si="2"/>
        <v>-1.418696398</v>
      </c>
      <c r="F58" s="112">
        <f t="shared" si="3"/>
        <v>-1.129818506</v>
      </c>
      <c r="G58" s="112" t="s">
        <v>325</v>
      </c>
      <c r="H58" s="112">
        <f t="shared" si="4"/>
        <v>0.4316247379</v>
      </c>
      <c r="I58" s="112">
        <f t="shared" si="7"/>
        <v>-0.2028638462</v>
      </c>
      <c r="J58" s="112" t="s">
        <v>325</v>
      </c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>
      <c r="A59" s="103" t="s">
        <v>319</v>
      </c>
      <c r="B59" s="109">
        <f t="shared" si="5"/>
        <v>-0.009482275132</v>
      </c>
      <c r="C59" s="109">
        <f t="shared" si="6"/>
        <v>-0.01023703704</v>
      </c>
      <c r="D59" s="103">
        <f t="shared" si="1"/>
        <v>0.01441558934</v>
      </c>
      <c r="E59" s="109">
        <f t="shared" si="2"/>
        <v>-1.708086253</v>
      </c>
      <c r="F59" s="109">
        <f t="shared" si="3"/>
        <v>-1.12974659</v>
      </c>
      <c r="G59" s="109" t="s">
        <v>325</v>
      </c>
      <c r="H59" s="109">
        <f t="shared" si="4"/>
        <v>0.4794609164</v>
      </c>
      <c r="I59" s="109">
        <f t="shared" si="7"/>
        <v>-0.2434512821</v>
      </c>
      <c r="J59" s="109" t="s">
        <v>325</v>
      </c>
    </row>
    <row r="60">
      <c r="A60" s="103" t="s">
        <v>320</v>
      </c>
      <c r="B60" s="109">
        <f t="shared" si="5"/>
        <v>-0.01161031746</v>
      </c>
      <c r="C60" s="109">
        <f t="shared" si="6"/>
        <v>-0.01200689113</v>
      </c>
      <c r="D60" s="103">
        <f t="shared" si="1"/>
        <v>0.01287090271</v>
      </c>
      <c r="E60" s="109">
        <f t="shared" si="2"/>
        <v>4.245283019</v>
      </c>
      <c r="F60" s="109">
        <f t="shared" si="3"/>
        <v>-1.129757011</v>
      </c>
      <c r="G60" s="109" t="s">
        <v>325</v>
      </c>
      <c r="H60" s="109">
        <f t="shared" si="4"/>
        <v>0.7767838765</v>
      </c>
      <c r="I60" s="109">
        <f t="shared" si="7"/>
        <v>-0.2378269231</v>
      </c>
      <c r="J60" s="109" t="s">
        <v>325</v>
      </c>
    </row>
    <row r="61">
      <c r="A61" s="103" t="s">
        <v>130</v>
      </c>
      <c r="B61" s="109">
        <f t="shared" si="5"/>
        <v>-0.0140864418</v>
      </c>
      <c r="C61" s="109">
        <f t="shared" si="6"/>
        <v>-0.009495864198</v>
      </c>
      <c r="D61" s="103">
        <f t="shared" si="1"/>
        <v>0.05107185965</v>
      </c>
      <c r="E61" s="109">
        <f t="shared" si="2"/>
        <v>136.4619497</v>
      </c>
      <c r="F61" s="109">
        <f t="shared" si="3"/>
        <v>-1.129628927</v>
      </c>
      <c r="G61" s="109" t="s">
        <v>325</v>
      </c>
      <c r="H61" s="109">
        <f t="shared" si="4"/>
        <v>2.087914046</v>
      </c>
      <c r="I61" s="109">
        <f t="shared" si="7"/>
        <v>-0.139824359</v>
      </c>
      <c r="J61" s="109" t="s">
        <v>325</v>
      </c>
    </row>
    <row r="62">
      <c r="A62" s="111" t="s">
        <v>144</v>
      </c>
      <c r="B62" s="112" t="s">
        <v>323</v>
      </c>
      <c r="C62" s="112" t="s">
        <v>323</v>
      </c>
      <c r="D62" s="111">
        <f t="shared" si="1"/>
        <v>0.0004056803119</v>
      </c>
      <c r="E62" s="112">
        <f t="shared" si="2"/>
        <v>-5.447641509</v>
      </c>
      <c r="F62" s="112">
        <f t="shared" si="3"/>
        <v>-1.128852618</v>
      </c>
      <c r="G62" s="112" t="s">
        <v>323</v>
      </c>
      <c r="H62" s="112">
        <f t="shared" si="4"/>
        <v>2.304371069</v>
      </c>
      <c r="I62" s="112" t="s">
        <v>323</v>
      </c>
      <c r="J62" s="112" t="s">
        <v>325</v>
      </c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>
      <c r="A63" s="111" t="s">
        <v>321</v>
      </c>
      <c r="B63" s="112">
        <f t="shared" ref="B63:B64" si="8">B42-0.0321</f>
        <v>-0.01256130952</v>
      </c>
      <c r="C63" s="112">
        <f t="shared" ref="C63:C64" si="9">D42-0.02</f>
        <v>-0.00827026749</v>
      </c>
      <c r="D63" s="111">
        <f t="shared" si="1"/>
        <v>0.03115356855</v>
      </c>
      <c r="E63" s="112">
        <f t="shared" si="2"/>
        <v>6.047855918</v>
      </c>
      <c r="F63" s="112">
        <f t="shared" si="3"/>
        <v>-1.129345977</v>
      </c>
      <c r="G63" s="112" t="s">
        <v>325</v>
      </c>
      <c r="H63" s="112">
        <f t="shared" si="4"/>
        <v>7.956965409</v>
      </c>
      <c r="I63" s="112">
        <f t="shared" ref="I63:I65" si="10">P42-0.248</f>
        <v>0.1398276941</v>
      </c>
      <c r="J63" s="112" t="s">
        <v>323</v>
      </c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</row>
    <row r="64">
      <c r="A64" s="111" t="s">
        <v>189</v>
      </c>
      <c r="B64" s="112">
        <f t="shared" si="8"/>
        <v>-0.02925462267</v>
      </c>
      <c r="C64" s="112">
        <f t="shared" si="9"/>
        <v>-0.005621919554</v>
      </c>
      <c r="D64" s="111">
        <f t="shared" si="1"/>
        <v>0.0003508793309</v>
      </c>
      <c r="E64" s="112">
        <f t="shared" si="2"/>
        <v>2.153136155</v>
      </c>
      <c r="F64" s="112">
        <f t="shared" si="3"/>
        <v>-1.128895512</v>
      </c>
      <c r="G64" s="112" t="s">
        <v>325</v>
      </c>
      <c r="H64" s="112">
        <f t="shared" si="4"/>
        <v>1.219023025</v>
      </c>
      <c r="I64" s="112">
        <f t="shared" si="10"/>
        <v>0.4282110138</v>
      </c>
      <c r="J64" s="111" t="s">
        <v>323</v>
      </c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</row>
    <row r="65">
      <c r="I65" s="109">
        <f t="shared" si="10"/>
        <v>-0.248</v>
      </c>
    </row>
    <row r="66">
      <c r="A66" s="103" t="s">
        <v>326</v>
      </c>
      <c r="B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>
      <c r="A67" s="103" t="s">
        <v>0</v>
      </c>
      <c r="B67" s="103" t="s">
        <v>309</v>
      </c>
      <c r="C67" s="103" t="s">
        <v>310</v>
      </c>
      <c r="D67" s="103" t="s">
        <v>322</v>
      </c>
      <c r="E67" s="103" t="s">
        <v>312</v>
      </c>
      <c r="F67" s="103" t="s">
        <v>313</v>
      </c>
      <c r="G67" s="103" t="s">
        <v>314</v>
      </c>
      <c r="H67" s="103" t="s">
        <v>315</v>
      </c>
      <c r="I67" s="103" t="s">
        <v>316</v>
      </c>
      <c r="J67" s="103" t="s">
        <v>311</v>
      </c>
    </row>
    <row r="68">
      <c r="A68" s="103" t="s">
        <v>61</v>
      </c>
      <c r="B68" s="103" t="s">
        <v>323</v>
      </c>
      <c r="C68" s="103" t="s">
        <v>323</v>
      </c>
      <c r="D68" s="103">
        <f t="shared" ref="D68:D85" si="11">R26-0.0266</f>
        <v>-0.01205354126</v>
      </c>
      <c r="E68" s="109">
        <f t="shared" ref="E68:E85" si="12">H26-54</f>
        <v>1324.001572</v>
      </c>
      <c r="F68" s="109">
        <f t="shared" ref="F68:F85" si="13">J26-0.259</f>
        <v>-0.2584007663</v>
      </c>
      <c r="G68" s="103" t="s">
        <v>323</v>
      </c>
      <c r="H68" s="109">
        <f t="shared" ref="H68:H85" si="14">N26-0.0055</f>
        <v>11.68789623</v>
      </c>
      <c r="I68" s="103" t="s">
        <v>323</v>
      </c>
      <c r="J68" s="103" t="s">
        <v>325</v>
      </c>
    </row>
    <row r="69">
      <c r="A69" s="103" t="s">
        <v>77</v>
      </c>
      <c r="B69" s="103" t="s">
        <v>323</v>
      </c>
      <c r="C69" s="103" t="s">
        <v>323</v>
      </c>
      <c r="D69" s="103">
        <f t="shared" si="11"/>
        <v>-0.01524433812</v>
      </c>
      <c r="E69" s="109">
        <f t="shared" si="12"/>
        <v>344.3516295</v>
      </c>
      <c r="F69" s="109">
        <f t="shared" si="13"/>
        <v>-0.2584126117</v>
      </c>
      <c r="G69" s="103" t="s">
        <v>323</v>
      </c>
      <c r="H69" s="109">
        <f t="shared" si="14"/>
        <v>4.163132075</v>
      </c>
      <c r="I69" s="103" t="s">
        <v>323</v>
      </c>
      <c r="J69" s="103" t="s">
        <v>325</v>
      </c>
    </row>
    <row r="70">
      <c r="A70" s="103" t="s">
        <v>85</v>
      </c>
      <c r="B70" s="103" t="s">
        <v>323</v>
      </c>
      <c r="C70" s="103" t="s">
        <v>323</v>
      </c>
      <c r="D70" s="103">
        <f t="shared" si="11"/>
        <v>-0.01755243665</v>
      </c>
      <c r="E70" s="109">
        <f t="shared" si="12"/>
        <v>1955.319039</v>
      </c>
      <c r="F70" s="109">
        <f t="shared" si="13"/>
        <v>-0.2583551724</v>
      </c>
      <c r="G70" s="103" t="s">
        <v>323</v>
      </c>
      <c r="H70" s="109">
        <f t="shared" si="14"/>
        <v>6.653409853</v>
      </c>
      <c r="I70" s="103" t="s">
        <v>323</v>
      </c>
      <c r="J70" s="103" t="s">
        <v>325</v>
      </c>
    </row>
    <row r="71">
      <c r="A71" s="103" t="s">
        <v>254</v>
      </c>
      <c r="B71" s="109">
        <f t="shared" ref="B71:B82" si="15">B29-0.00014</f>
        <v>0.002639265873</v>
      </c>
      <c r="C71" s="109">
        <f t="shared" ref="C71:C82" si="16">D29-0.00414</f>
        <v>-0.003121563786</v>
      </c>
      <c r="D71" s="103">
        <f t="shared" si="11"/>
        <v>-0.02500859866</v>
      </c>
      <c r="E71" s="109">
        <f t="shared" si="12"/>
        <v>-40.67295597</v>
      </c>
      <c r="F71" s="109">
        <f t="shared" si="13"/>
        <v>-0.2588571429</v>
      </c>
      <c r="G71" s="109">
        <f t="shared" ref="G71:G82" si="17">L29-18.5</f>
        <v>-17.91666667</v>
      </c>
      <c r="H71" s="109">
        <f t="shared" si="14"/>
        <v>0.2565283019</v>
      </c>
      <c r="I71" s="109">
        <f t="shared" ref="I71:I82" si="18">P29-0.04</f>
        <v>-0.03515384615</v>
      </c>
      <c r="J71" s="103" t="s">
        <v>323</v>
      </c>
    </row>
    <row r="72">
      <c r="A72" s="103" t="s">
        <v>318</v>
      </c>
      <c r="B72" s="109">
        <f t="shared" si="15"/>
        <v>0.009359559083</v>
      </c>
      <c r="C72" s="109">
        <f t="shared" si="16"/>
        <v>-0.001625322359</v>
      </c>
      <c r="D72" s="103">
        <f t="shared" si="11"/>
        <v>-0.02446203162</v>
      </c>
      <c r="E72" s="109">
        <f t="shared" si="12"/>
        <v>-1.328523862</v>
      </c>
      <c r="F72" s="109">
        <f t="shared" si="13"/>
        <v>-0.2588846743</v>
      </c>
      <c r="G72" s="109">
        <f t="shared" si="17"/>
        <v>-18.16666667</v>
      </c>
      <c r="H72" s="109">
        <f t="shared" si="14"/>
        <v>0.09025471698</v>
      </c>
      <c r="I72" s="109">
        <f t="shared" si="18"/>
        <v>-0.03302967033</v>
      </c>
      <c r="J72" s="103" t="s">
        <v>323</v>
      </c>
    </row>
    <row r="73">
      <c r="A73" s="103" t="s">
        <v>264</v>
      </c>
      <c r="B73" s="109">
        <f t="shared" si="15"/>
        <v>0.002972433862</v>
      </c>
      <c r="C73" s="109">
        <f t="shared" si="16"/>
        <v>-0.002922414266</v>
      </c>
      <c r="D73" s="103">
        <f t="shared" si="11"/>
        <v>-0.02644773663</v>
      </c>
      <c r="E73" s="109">
        <f t="shared" si="12"/>
        <v>-42.08385744</v>
      </c>
      <c r="F73" s="109">
        <f t="shared" si="13"/>
        <v>-0.2587899745</v>
      </c>
      <c r="G73" s="109">
        <f t="shared" si="17"/>
        <v>-18.33333333</v>
      </c>
      <c r="H73" s="109">
        <f t="shared" si="14"/>
        <v>0.8374245283</v>
      </c>
      <c r="I73" s="109">
        <f t="shared" si="18"/>
        <v>0.2160641026</v>
      </c>
      <c r="J73" s="103" t="s">
        <v>323</v>
      </c>
    </row>
    <row r="74">
      <c r="A74" s="103" t="s">
        <v>266</v>
      </c>
      <c r="B74" s="109">
        <f t="shared" si="15"/>
        <v>0.002008526077</v>
      </c>
      <c r="C74" s="109">
        <f t="shared" si="16"/>
        <v>-0.003495485009</v>
      </c>
      <c r="D74" s="103">
        <f t="shared" si="11"/>
        <v>-0.02644906711</v>
      </c>
      <c r="E74" s="109">
        <f t="shared" si="12"/>
        <v>-50.03144654</v>
      </c>
      <c r="F74" s="109">
        <f t="shared" si="13"/>
        <v>-0.2587124795</v>
      </c>
      <c r="G74" s="109">
        <f t="shared" si="17"/>
        <v>-17.58333333</v>
      </c>
      <c r="H74" s="109">
        <f t="shared" si="14"/>
        <v>0.7090797599</v>
      </c>
      <c r="I74" s="109">
        <f t="shared" si="18"/>
        <v>-0.008873626374</v>
      </c>
      <c r="J74" s="103" t="s">
        <v>323</v>
      </c>
    </row>
    <row r="75">
      <c r="A75" s="103" t="s">
        <v>248</v>
      </c>
      <c r="B75" s="109">
        <f t="shared" si="15"/>
        <v>0.004608677249</v>
      </c>
      <c r="C75" s="109">
        <f t="shared" si="16"/>
        <v>-0.003325925926</v>
      </c>
      <c r="D75" s="103">
        <f t="shared" si="11"/>
        <v>-0.02283359324</v>
      </c>
      <c r="E75" s="109">
        <f t="shared" si="12"/>
        <v>-35.90212264</v>
      </c>
      <c r="F75" s="109">
        <f t="shared" si="13"/>
        <v>-0.2588378033</v>
      </c>
      <c r="G75" s="109">
        <f t="shared" si="17"/>
        <v>-18.5</v>
      </c>
      <c r="H75" s="109">
        <f t="shared" si="14"/>
        <v>0.543451782</v>
      </c>
      <c r="I75" s="109">
        <f t="shared" si="18"/>
        <v>-0.03712564103</v>
      </c>
      <c r="J75" s="103" t="s">
        <v>323</v>
      </c>
    </row>
    <row r="76">
      <c r="A76" s="103" t="s">
        <v>92</v>
      </c>
      <c r="B76" s="109">
        <f t="shared" si="15"/>
        <v>0.00191489418</v>
      </c>
      <c r="C76" s="109">
        <f t="shared" si="16"/>
        <v>-0.003754320988</v>
      </c>
      <c r="D76" s="103">
        <f t="shared" si="11"/>
        <v>-0.02644981778</v>
      </c>
      <c r="E76" s="109">
        <f t="shared" si="12"/>
        <v>-51.16415094</v>
      </c>
      <c r="F76" s="109">
        <f t="shared" si="13"/>
        <v>-0.258792864</v>
      </c>
      <c r="G76" s="109">
        <f t="shared" si="17"/>
        <v>-18.3</v>
      </c>
      <c r="H76" s="109">
        <f t="shared" si="14"/>
        <v>0.4119921384</v>
      </c>
      <c r="I76" s="109">
        <f t="shared" si="18"/>
        <v>-0.02579358974</v>
      </c>
      <c r="J76" s="103" t="s">
        <v>325</v>
      </c>
    </row>
    <row r="77">
      <c r="A77" s="103" t="s">
        <v>115</v>
      </c>
      <c r="B77" s="109">
        <f t="shared" si="15"/>
        <v>0.005619259259</v>
      </c>
      <c r="C77" s="109">
        <f t="shared" si="16"/>
        <v>-0.004068683128</v>
      </c>
      <c r="D77" s="103">
        <f t="shared" si="11"/>
        <v>-0.02582920728</v>
      </c>
      <c r="E77" s="109">
        <f t="shared" si="12"/>
        <v>-41.36792453</v>
      </c>
      <c r="F77" s="109">
        <f t="shared" si="13"/>
        <v>-0.2588670324</v>
      </c>
      <c r="G77" s="109">
        <f t="shared" si="17"/>
        <v>-18.45454545</v>
      </c>
      <c r="H77" s="109">
        <f t="shared" si="14"/>
        <v>0.1386037736</v>
      </c>
      <c r="I77" s="109">
        <f t="shared" si="18"/>
        <v>-0.03332564103</v>
      </c>
      <c r="J77" s="103" t="s">
        <v>325</v>
      </c>
    </row>
    <row r="78">
      <c r="A78" s="103" t="s">
        <v>122</v>
      </c>
      <c r="B78" s="109">
        <f t="shared" si="15"/>
        <v>0.002016415344</v>
      </c>
      <c r="C78" s="109">
        <f t="shared" si="16"/>
        <v>-0.00374600823</v>
      </c>
      <c r="D78" s="103">
        <f t="shared" si="11"/>
        <v>-0.02641018519</v>
      </c>
      <c r="E78" s="109">
        <f t="shared" si="12"/>
        <v>-41.6918239</v>
      </c>
      <c r="F78" s="109">
        <f t="shared" si="13"/>
        <v>-0.2587633621</v>
      </c>
      <c r="G78" s="109">
        <f t="shared" si="17"/>
        <v>-15.56060606</v>
      </c>
      <c r="H78" s="109">
        <f t="shared" si="14"/>
        <v>0.4863238994</v>
      </c>
      <c r="I78" s="109">
        <f t="shared" si="18"/>
        <v>0.008648076923</v>
      </c>
      <c r="J78" s="103" t="s">
        <v>325</v>
      </c>
    </row>
    <row r="79">
      <c r="A79" s="103" t="s">
        <v>108</v>
      </c>
      <c r="B79" s="109">
        <f t="shared" si="15"/>
        <v>0.001793730159</v>
      </c>
      <c r="C79" s="109">
        <f t="shared" si="16"/>
        <v>-0.003730644719</v>
      </c>
      <c r="D79" s="103">
        <f t="shared" si="11"/>
        <v>-0.02638335991</v>
      </c>
      <c r="E79" s="109">
        <f t="shared" si="12"/>
        <v>-49.7186964</v>
      </c>
      <c r="F79" s="109">
        <f t="shared" si="13"/>
        <v>-0.2588185057</v>
      </c>
      <c r="G79" s="109">
        <f t="shared" si="17"/>
        <v>-18.31818182</v>
      </c>
      <c r="H79" s="109">
        <f t="shared" si="14"/>
        <v>0.6461247379</v>
      </c>
      <c r="I79" s="109">
        <f t="shared" si="18"/>
        <v>0.005136153846</v>
      </c>
      <c r="J79" s="103" t="s">
        <v>325</v>
      </c>
    </row>
    <row r="80">
      <c r="A80" s="103" t="s">
        <v>319</v>
      </c>
      <c r="B80" s="109">
        <f t="shared" si="15"/>
        <v>0.02247772487</v>
      </c>
      <c r="C80" s="109">
        <f t="shared" si="16"/>
        <v>0.005622962963</v>
      </c>
      <c r="D80" s="103">
        <f t="shared" si="11"/>
        <v>-0.01171241066</v>
      </c>
      <c r="E80" s="109">
        <f t="shared" si="12"/>
        <v>-50.00808625</v>
      </c>
      <c r="F80" s="109">
        <f t="shared" si="13"/>
        <v>-0.25874659</v>
      </c>
      <c r="G80" s="109">
        <f t="shared" si="17"/>
        <v>-14.5</v>
      </c>
      <c r="H80" s="109">
        <f t="shared" si="14"/>
        <v>0.6939609164</v>
      </c>
      <c r="I80" s="109">
        <f t="shared" si="18"/>
        <v>-0.03545128205</v>
      </c>
      <c r="J80" s="103" t="s">
        <v>325</v>
      </c>
    </row>
    <row r="81">
      <c r="A81" s="103" t="s">
        <v>320</v>
      </c>
      <c r="B81" s="109">
        <f t="shared" si="15"/>
        <v>0.02034968254</v>
      </c>
      <c r="C81" s="109">
        <f t="shared" si="16"/>
        <v>0.003853108866</v>
      </c>
      <c r="D81" s="103">
        <f t="shared" si="11"/>
        <v>-0.01325709729</v>
      </c>
      <c r="E81" s="109">
        <f t="shared" si="12"/>
        <v>-44.05471698</v>
      </c>
      <c r="F81" s="109">
        <f t="shared" si="13"/>
        <v>-0.2587570115</v>
      </c>
      <c r="G81" s="109">
        <f t="shared" si="17"/>
        <v>-11.38333333</v>
      </c>
      <c r="H81" s="109">
        <f t="shared" si="14"/>
        <v>0.9912838765</v>
      </c>
      <c r="I81" s="109">
        <f t="shared" si="18"/>
        <v>-0.02982692308</v>
      </c>
      <c r="J81" s="103" t="s">
        <v>325</v>
      </c>
    </row>
    <row r="82">
      <c r="A82" s="103" t="s">
        <v>130</v>
      </c>
      <c r="B82" s="109">
        <f t="shared" si="15"/>
        <v>0.0178735582</v>
      </c>
      <c r="C82" s="109">
        <f t="shared" si="16"/>
        <v>0.006364135802</v>
      </c>
      <c r="D82" s="103">
        <f t="shared" si="11"/>
        <v>0.02494385965</v>
      </c>
      <c r="E82" s="109">
        <f t="shared" si="12"/>
        <v>88.16194969</v>
      </c>
      <c r="F82" s="109">
        <f t="shared" si="13"/>
        <v>-0.2586289272</v>
      </c>
      <c r="G82" s="109">
        <f t="shared" si="17"/>
        <v>4.363636364</v>
      </c>
      <c r="H82" s="109">
        <f t="shared" si="14"/>
        <v>2.302414046</v>
      </c>
      <c r="I82" s="109">
        <f t="shared" si="18"/>
        <v>0.06817564103</v>
      </c>
      <c r="J82" s="103" t="s">
        <v>325</v>
      </c>
    </row>
    <row r="83">
      <c r="A83" s="103" t="s">
        <v>144</v>
      </c>
      <c r="B83" s="103" t="s">
        <v>323</v>
      </c>
      <c r="C83" s="103" t="s">
        <v>323</v>
      </c>
      <c r="D83" s="103">
        <f t="shared" si="11"/>
        <v>-0.02572231969</v>
      </c>
      <c r="E83" s="109">
        <f t="shared" si="12"/>
        <v>-53.74764151</v>
      </c>
      <c r="F83" s="109">
        <f t="shared" si="13"/>
        <v>-0.2578526181</v>
      </c>
      <c r="G83" s="103" t="s">
        <v>323</v>
      </c>
      <c r="H83" s="109">
        <f t="shared" si="14"/>
        <v>2.518871069</v>
      </c>
      <c r="I83" s="103" t="s">
        <v>323</v>
      </c>
      <c r="J83" s="103" t="s">
        <v>325</v>
      </c>
    </row>
    <row r="84">
      <c r="A84" s="103" t="s">
        <v>321</v>
      </c>
      <c r="B84" s="109">
        <f t="shared" ref="B84:B85" si="19">B42-0.00014</f>
        <v>0.01939869048</v>
      </c>
      <c r="C84" s="109">
        <f t="shared" ref="C84:C85" si="20">D42-0.00414</f>
        <v>0.00758973251</v>
      </c>
      <c r="D84" s="103">
        <f t="shared" si="11"/>
        <v>0.005025568551</v>
      </c>
      <c r="E84" s="109">
        <f t="shared" si="12"/>
        <v>-42.25214408</v>
      </c>
      <c r="F84" s="109">
        <f t="shared" si="13"/>
        <v>-0.258345977</v>
      </c>
      <c r="G84" s="109">
        <f t="shared" ref="G84:G85" si="21">L42-18.5</f>
        <v>-8.729166667</v>
      </c>
      <c r="H84" s="109">
        <f t="shared" si="14"/>
        <v>8.171465409</v>
      </c>
      <c r="I84" s="109">
        <f t="shared" ref="I84:I85" si="22">P42-0.04</f>
        <v>0.3478276941</v>
      </c>
      <c r="J84" s="103" t="s">
        <v>323</v>
      </c>
    </row>
    <row r="85">
      <c r="A85" s="103" t="s">
        <v>189</v>
      </c>
      <c r="B85" s="109">
        <f t="shared" si="19"/>
        <v>0.002705377332</v>
      </c>
      <c r="C85" s="109">
        <f t="shared" si="20"/>
        <v>0.01023808045</v>
      </c>
      <c r="D85" s="103">
        <f t="shared" si="11"/>
        <v>-0.02577712067</v>
      </c>
      <c r="E85" s="109">
        <f t="shared" si="12"/>
        <v>-46.14686384</v>
      </c>
      <c r="F85" s="109">
        <f t="shared" si="13"/>
        <v>-0.2578955118</v>
      </c>
      <c r="G85" s="109">
        <f t="shared" si="21"/>
        <v>-17.85185185</v>
      </c>
      <c r="H85" s="109">
        <f t="shared" si="14"/>
        <v>1.433523025</v>
      </c>
      <c r="I85" s="109">
        <f t="shared" si="22"/>
        <v>0.6362110138</v>
      </c>
      <c r="J85" s="103" t="s">
        <v>323</v>
      </c>
    </row>
    <row r="87">
      <c r="A87" s="103" t="s">
        <v>327</v>
      </c>
      <c r="B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>
      <c r="A88" s="103" t="s">
        <v>0</v>
      </c>
      <c r="B88" s="103" t="s">
        <v>309</v>
      </c>
      <c r="C88" s="103" t="s">
        <v>310</v>
      </c>
      <c r="D88" s="103" t="s">
        <v>322</v>
      </c>
      <c r="E88" s="103" t="s">
        <v>312</v>
      </c>
      <c r="F88" s="103" t="s">
        <v>313</v>
      </c>
      <c r="G88" s="103" t="s">
        <v>314</v>
      </c>
      <c r="H88" s="103" t="s">
        <v>315</v>
      </c>
      <c r="I88" s="103" t="s">
        <v>316</v>
      </c>
      <c r="J88" s="103" t="s">
        <v>311</v>
      </c>
    </row>
    <row r="89">
      <c r="A89" s="103" t="s">
        <v>61</v>
      </c>
      <c r="B89" s="103" t="s">
        <v>323</v>
      </c>
      <c r="C89" s="103" t="s">
        <v>323</v>
      </c>
      <c r="D89" s="103">
        <f t="shared" ref="D89:D106" si="23">R26-0.102</f>
        <v>-0.08745354126</v>
      </c>
      <c r="E89" s="103" t="s">
        <v>325</v>
      </c>
      <c r="F89" s="109">
        <f t="shared" ref="F89:F106" si="24">J26-0.76</f>
        <v>-0.7594007663</v>
      </c>
      <c r="G89" s="103" t="s">
        <v>323</v>
      </c>
      <c r="H89" s="109">
        <f t="shared" ref="H89:H106" si="25">N26-19.4</f>
        <v>-7.706603774</v>
      </c>
      <c r="I89" s="103" t="s">
        <v>323</v>
      </c>
      <c r="J89" s="109">
        <f t="shared" ref="J89:J91" si="26">F26-0.0026</f>
        <v>0.6856020423</v>
      </c>
    </row>
    <row r="90">
      <c r="A90" s="103" t="s">
        <v>77</v>
      </c>
      <c r="B90" s="103" t="s">
        <v>323</v>
      </c>
      <c r="C90" s="103" t="s">
        <v>323</v>
      </c>
      <c r="D90" s="103">
        <f t="shared" si="23"/>
        <v>-0.09064433812</v>
      </c>
      <c r="E90" s="103" t="s">
        <v>325</v>
      </c>
      <c r="F90" s="109">
        <f t="shared" si="24"/>
        <v>-0.7594126117</v>
      </c>
      <c r="G90" s="103" t="s">
        <v>323</v>
      </c>
      <c r="H90" s="109">
        <f t="shared" si="25"/>
        <v>-15.23136792</v>
      </c>
      <c r="I90" s="103" t="s">
        <v>323</v>
      </c>
      <c r="J90" s="109">
        <f t="shared" si="26"/>
        <v>0.4353948279</v>
      </c>
    </row>
    <row r="91">
      <c r="A91" s="103" t="s">
        <v>85</v>
      </c>
      <c r="B91" s="103" t="s">
        <v>323</v>
      </c>
      <c r="C91" s="103" t="s">
        <v>323</v>
      </c>
      <c r="D91" s="103">
        <f t="shared" si="23"/>
        <v>-0.09295243665</v>
      </c>
      <c r="E91" s="103" t="s">
        <v>325</v>
      </c>
      <c r="F91" s="109">
        <f t="shared" si="24"/>
        <v>-0.7593551724</v>
      </c>
      <c r="G91" s="103" t="s">
        <v>323</v>
      </c>
      <c r="H91" s="109">
        <f t="shared" si="25"/>
        <v>-12.74109015</v>
      </c>
      <c r="I91" s="103" t="s">
        <v>323</v>
      </c>
      <c r="J91" s="109">
        <f t="shared" si="26"/>
        <v>335.9458738</v>
      </c>
    </row>
    <row r="92">
      <c r="A92" s="103" t="s">
        <v>254</v>
      </c>
      <c r="B92" s="109">
        <f t="shared" ref="B92:B103" si="27">B29-0.00168</f>
        <v>0.001099265873</v>
      </c>
      <c r="C92" s="109">
        <f t="shared" ref="C92:C103" si="28">D29-0.035</f>
        <v>-0.03398156379</v>
      </c>
      <c r="D92" s="103">
        <f t="shared" si="23"/>
        <v>-0.1004085987</v>
      </c>
      <c r="E92" s="103" t="s">
        <v>325</v>
      </c>
      <c r="F92" s="109">
        <f t="shared" si="24"/>
        <v>-0.7598571429</v>
      </c>
      <c r="G92" s="103" t="s">
        <v>325</v>
      </c>
      <c r="H92" s="109">
        <f t="shared" si="25"/>
        <v>-19.1379717</v>
      </c>
      <c r="I92" s="103">
        <f t="shared" ref="I92:I103" si="29">P8-0.12</f>
        <v>-0.1151538462</v>
      </c>
      <c r="J92" s="103" t="s">
        <v>323</v>
      </c>
    </row>
    <row r="93">
      <c r="A93" s="103" t="s">
        <v>318</v>
      </c>
      <c r="B93" s="109">
        <f t="shared" si="27"/>
        <v>0.007819559083</v>
      </c>
      <c r="C93" s="109">
        <f t="shared" si="28"/>
        <v>-0.03248532236</v>
      </c>
      <c r="D93" s="103">
        <f t="shared" si="23"/>
        <v>-0.09986203162</v>
      </c>
      <c r="E93" s="103" t="s">
        <v>325</v>
      </c>
      <c r="F93" s="109">
        <f t="shared" si="24"/>
        <v>-0.7598846743</v>
      </c>
      <c r="G93" s="103" t="s">
        <v>325</v>
      </c>
      <c r="H93" s="109">
        <f t="shared" si="25"/>
        <v>-19.30424528</v>
      </c>
      <c r="I93" s="103">
        <f t="shared" si="29"/>
        <v>-0.1130296703</v>
      </c>
      <c r="J93" s="103" t="s">
        <v>323</v>
      </c>
    </row>
    <row r="94">
      <c r="A94" s="103" t="s">
        <v>264</v>
      </c>
      <c r="B94" s="109">
        <f t="shared" si="27"/>
        <v>0.001432433862</v>
      </c>
      <c r="C94" s="109">
        <f t="shared" si="28"/>
        <v>-0.03378241427</v>
      </c>
      <c r="D94" s="103">
        <f t="shared" si="23"/>
        <v>-0.1018477366</v>
      </c>
      <c r="E94" s="103" t="s">
        <v>325</v>
      </c>
      <c r="F94" s="109">
        <f t="shared" si="24"/>
        <v>-0.7597899745</v>
      </c>
      <c r="G94" s="103" t="s">
        <v>325</v>
      </c>
      <c r="H94" s="109">
        <f t="shared" si="25"/>
        <v>-18.55707547</v>
      </c>
      <c r="I94" s="103">
        <f t="shared" si="29"/>
        <v>0.1360641026</v>
      </c>
      <c r="J94" s="103" t="s">
        <v>323</v>
      </c>
    </row>
    <row r="95">
      <c r="A95" s="103" t="s">
        <v>266</v>
      </c>
      <c r="B95" s="109">
        <f t="shared" si="27"/>
        <v>0.0004685260771</v>
      </c>
      <c r="C95" s="109">
        <f t="shared" si="28"/>
        <v>-0.03435548501</v>
      </c>
      <c r="D95" s="103">
        <f t="shared" si="23"/>
        <v>-0.1018490671</v>
      </c>
      <c r="E95" s="103" t="s">
        <v>325</v>
      </c>
      <c r="F95" s="109">
        <f t="shared" si="24"/>
        <v>-0.7597124795</v>
      </c>
      <c r="G95" s="103" t="s">
        <v>325</v>
      </c>
      <c r="H95" s="109">
        <f t="shared" si="25"/>
        <v>-18.68542024</v>
      </c>
      <c r="I95" s="103">
        <f t="shared" si="29"/>
        <v>-0.08887362637</v>
      </c>
      <c r="J95" s="103" t="s">
        <v>323</v>
      </c>
    </row>
    <row r="96">
      <c r="A96" s="103" t="s">
        <v>248</v>
      </c>
      <c r="B96" s="109">
        <f t="shared" si="27"/>
        <v>0.003068677249</v>
      </c>
      <c r="C96" s="109">
        <f t="shared" si="28"/>
        <v>-0.03418592593</v>
      </c>
      <c r="D96" s="103">
        <f t="shared" si="23"/>
        <v>-0.09823359324</v>
      </c>
      <c r="E96" s="103" t="s">
        <v>325</v>
      </c>
      <c r="F96" s="109">
        <f t="shared" si="24"/>
        <v>-0.7598378033</v>
      </c>
      <c r="G96" s="103" t="s">
        <v>325</v>
      </c>
      <c r="H96" s="109">
        <f t="shared" si="25"/>
        <v>-18.85104822</v>
      </c>
      <c r="I96" s="103">
        <f t="shared" si="29"/>
        <v>-0.117125641</v>
      </c>
      <c r="J96" s="103" t="s">
        <v>323</v>
      </c>
    </row>
    <row r="97">
      <c r="A97" s="103" t="s">
        <v>92</v>
      </c>
      <c r="B97" s="109">
        <f t="shared" si="27"/>
        <v>0.0003748941799</v>
      </c>
      <c r="C97" s="109">
        <f t="shared" si="28"/>
        <v>-0.03461432099</v>
      </c>
      <c r="D97" s="103">
        <f t="shared" si="23"/>
        <v>-0.1018498178</v>
      </c>
      <c r="E97" s="103" t="s">
        <v>325</v>
      </c>
      <c r="F97" s="109">
        <f t="shared" si="24"/>
        <v>-0.759792864</v>
      </c>
      <c r="G97" s="103" t="s">
        <v>325</v>
      </c>
      <c r="H97" s="109">
        <f t="shared" si="25"/>
        <v>-18.98250786</v>
      </c>
      <c r="I97" s="103">
        <f t="shared" si="29"/>
        <v>-0.1057935897</v>
      </c>
      <c r="J97" s="109">
        <f t="shared" ref="J97:J104" si="30">F34-0.0026</f>
        <v>0.564157841</v>
      </c>
    </row>
    <row r="98">
      <c r="A98" s="103" t="s">
        <v>115</v>
      </c>
      <c r="B98" s="109">
        <f t="shared" si="27"/>
        <v>0.004079259259</v>
      </c>
      <c r="C98" s="109">
        <f t="shared" si="28"/>
        <v>-0.03492868313</v>
      </c>
      <c r="D98" s="103">
        <f t="shared" si="23"/>
        <v>-0.1012292073</v>
      </c>
      <c r="E98" s="103" t="s">
        <v>325</v>
      </c>
      <c r="F98" s="109">
        <f t="shared" si="24"/>
        <v>-0.7598670324</v>
      </c>
      <c r="G98" s="103" t="s">
        <v>325</v>
      </c>
      <c r="H98" s="109">
        <f t="shared" si="25"/>
        <v>-19.25589623</v>
      </c>
      <c r="I98" s="103">
        <f t="shared" si="29"/>
        <v>-0.113325641</v>
      </c>
      <c r="J98" s="109">
        <f t="shared" si="30"/>
        <v>0.3637749088</v>
      </c>
    </row>
    <row r="99">
      <c r="A99" s="103" t="s">
        <v>122</v>
      </c>
      <c r="B99" s="109">
        <f t="shared" si="27"/>
        <v>0.0004764153439</v>
      </c>
      <c r="C99" s="109">
        <f t="shared" si="28"/>
        <v>-0.03460600823</v>
      </c>
      <c r="D99" s="103">
        <f t="shared" si="23"/>
        <v>-0.1018101852</v>
      </c>
      <c r="E99" s="103" t="s">
        <v>325</v>
      </c>
      <c r="F99" s="109">
        <f t="shared" si="24"/>
        <v>-0.7597633621</v>
      </c>
      <c r="G99" s="103" t="s">
        <v>325</v>
      </c>
      <c r="H99" s="109">
        <f t="shared" si="25"/>
        <v>-18.9081761</v>
      </c>
      <c r="I99" s="103">
        <f t="shared" si="29"/>
        <v>-0.07135192308</v>
      </c>
      <c r="J99" s="109">
        <f t="shared" si="30"/>
        <v>0.505514515</v>
      </c>
    </row>
    <row r="100">
      <c r="A100" s="103" t="s">
        <v>108</v>
      </c>
      <c r="B100" s="109">
        <f t="shared" si="27"/>
        <v>0.0002537301587</v>
      </c>
      <c r="C100" s="109">
        <f t="shared" si="28"/>
        <v>-0.03459064472</v>
      </c>
      <c r="D100" s="103">
        <f t="shared" si="23"/>
        <v>-0.1017833599</v>
      </c>
      <c r="E100" s="103" t="s">
        <v>325</v>
      </c>
      <c r="F100" s="109">
        <f t="shared" si="24"/>
        <v>-0.7598185057</v>
      </c>
      <c r="G100" s="103" t="s">
        <v>325</v>
      </c>
      <c r="H100" s="109">
        <f t="shared" si="25"/>
        <v>-18.74837526</v>
      </c>
      <c r="I100" s="103">
        <f t="shared" si="29"/>
        <v>-0.07486384615</v>
      </c>
      <c r="J100" s="109">
        <f t="shared" si="30"/>
        <v>0.4898010344</v>
      </c>
    </row>
    <row r="101">
      <c r="A101" s="103" t="s">
        <v>319</v>
      </c>
      <c r="B101" s="109">
        <f t="shared" si="27"/>
        <v>0.02093772487</v>
      </c>
      <c r="C101" s="109">
        <f t="shared" si="28"/>
        <v>-0.02523703704</v>
      </c>
      <c r="D101" s="103">
        <f t="shared" si="23"/>
        <v>-0.08711241066</v>
      </c>
      <c r="E101" s="103" t="s">
        <v>325</v>
      </c>
      <c r="F101" s="109">
        <f t="shared" si="24"/>
        <v>-0.75974659</v>
      </c>
      <c r="G101" s="103" t="s">
        <v>325</v>
      </c>
      <c r="H101" s="109">
        <f t="shared" si="25"/>
        <v>-18.70053908</v>
      </c>
      <c r="I101" s="103">
        <f t="shared" si="29"/>
        <v>-0.1154512821</v>
      </c>
      <c r="J101" s="109">
        <f t="shared" si="30"/>
        <v>0.514157841</v>
      </c>
    </row>
    <row r="102">
      <c r="A102" s="103" t="s">
        <v>320</v>
      </c>
      <c r="B102" s="109">
        <f t="shared" si="27"/>
        <v>0.01880968254</v>
      </c>
      <c r="C102" s="109">
        <f t="shared" si="28"/>
        <v>-0.02700689113</v>
      </c>
      <c r="D102" s="103">
        <f t="shared" si="23"/>
        <v>-0.08865709729</v>
      </c>
      <c r="E102" s="103" t="s">
        <v>325</v>
      </c>
      <c r="F102" s="109">
        <f t="shared" si="24"/>
        <v>-0.7597570115</v>
      </c>
      <c r="G102" s="103" t="s">
        <v>325</v>
      </c>
      <c r="H102" s="109">
        <f t="shared" si="25"/>
        <v>-18.40321612</v>
      </c>
      <c r="I102" s="103">
        <f t="shared" si="29"/>
        <v>-0.1098269231</v>
      </c>
      <c r="J102" s="109">
        <f t="shared" si="30"/>
        <v>0.4475293018</v>
      </c>
    </row>
    <row r="103">
      <c r="A103" s="103" t="s">
        <v>130</v>
      </c>
      <c r="B103" s="109">
        <f t="shared" si="27"/>
        <v>0.0163335582</v>
      </c>
      <c r="C103" s="109">
        <f t="shared" si="28"/>
        <v>-0.0244958642</v>
      </c>
      <c r="D103" s="103">
        <f t="shared" si="23"/>
        <v>-0.05045614035</v>
      </c>
      <c r="E103" s="103" t="s">
        <v>325</v>
      </c>
      <c r="F103" s="109">
        <f t="shared" si="24"/>
        <v>-0.7596289272</v>
      </c>
      <c r="G103" s="103" t="s">
        <v>325</v>
      </c>
      <c r="H103" s="109">
        <f t="shared" si="25"/>
        <v>-17.09208595</v>
      </c>
      <c r="I103" s="103">
        <f t="shared" si="29"/>
        <v>-0.01182435897</v>
      </c>
      <c r="J103" s="109">
        <f t="shared" si="30"/>
        <v>0.334836178</v>
      </c>
    </row>
    <row r="104">
      <c r="A104" s="103" t="s">
        <v>144</v>
      </c>
      <c r="B104" s="103" t="s">
        <v>323</v>
      </c>
      <c r="C104" s="103" t="s">
        <v>323</v>
      </c>
      <c r="D104" s="103">
        <f t="shared" si="23"/>
        <v>-0.1011223197</v>
      </c>
      <c r="E104" s="103" t="s">
        <v>325</v>
      </c>
      <c r="F104" s="109">
        <f t="shared" si="24"/>
        <v>-0.7588526181</v>
      </c>
      <c r="G104" s="103" t="s">
        <v>323</v>
      </c>
      <c r="H104" s="109">
        <f t="shared" si="25"/>
        <v>-16.87562893</v>
      </c>
      <c r="I104" s="103" t="s">
        <v>323</v>
      </c>
      <c r="J104" s="109">
        <f t="shared" si="30"/>
        <v>0.256863895</v>
      </c>
    </row>
    <row r="105">
      <c r="A105" s="103" t="s">
        <v>321</v>
      </c>
      <c r="B105" s="109">
        <f t="shared" ref="B105:B106" si="31">B42-0.00168</f>
        <v>0.01785869048</v>
      </c>
      <c r="C105" s="109">
        <f t="shared" ref="C105:C106" si="32">D42-0.035</f>
        <v>-0.02327026749</v>
      </c>
      <c r="D105" s="103">
        <f t="shared" si="23"/>
        <v>-0.07037443145</v>
      </c>
      <c r="E105" s="103" t="s">
        <v>325</v>
      </c>
      <c r="F105" s="109">
        <f t="shared" si="24"/>
        <v>-0.759345977</v>
      </c>
      <c r="G105" s="103" t="s">
        <v>325</v>
      </c>
      <c r="H105" s="109">
        <f t="shared" si="25"/>
        <v>-11.22303459</v>
      </c>
      <c r="I105" s="103">
        <f t="shared" ref="I105:I106" si="33">P21-0.12</f>
        <v>0.2678276941</v>
      </c>
      <c r="J105" s="103" t="s">
        <v>323</v>
      </c>
    </row>
    <row r="106">
      <c r="A106" s="103" t="s">
        <v>189</v>
      </c>
      <c r="B106" s="109">
        <f t="shared" si="31"/>
        <v>0.001165377332</v>
      </c>
      <c r="C106" s="109">
        <f t="shared" si="32"/>
        <v>-0.02062191955</v>
      </c>
      <c r="D106" s="103">
        <f t="shared" si="23"/>
        <v>-0.1011771207</v>
      </c>
      <c r="E106" s="103" t="s">
        <v>325</v>
      </c>
      <c r="F106" s="109">
        <f t="shared" si="24"/>
        <v>-0.7588955118</v>
      </c>
      <c r="G106" s="103" t="s">
        <v>325</v>
      </c>
      <c r="H106" s="109">
        <f t="shared" si="25"/>
        <v>-17.96097697</v>
      </c>
      <c r="I106" s="103">
        <f t="shared" si="33"/>
        <v>0.5562110138</v>
      </c>
      <c r="J106" s="103" t="s">
        <v>323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04" t="s">
        <v>328</v>
      </c>
    </row>
    <row r="2">
      <c r="A2" s="113" t="s">
        <v>329</v>
      </c>
    </row>
    <row r="3">
      <c r="B3" s="44" t="s">
        <v>282</v>
      </c>
      <c r="C3" s="44" t="s">
        <v>282</v>
      </c>
      <c r="D3" s="44" t="s">
        <v>55</v>
      </c>
      <c r="E3" s="44" t="s">
        <v>282</v>
      </c>
      <c r="F3" s="44" t="s">
        <v>55</v>
      </c>
      <c r="G3" s="44" t="s">
        <v>282</v>
      </c>
      <c r="H3" s="44" t="s">
        <v>282</v>
      </c>
      <c r="I3" s="44" t="s">
        <v>56</v>
      </c>
      <c r="J3" s="45" t="s">
        <v>283</v>
      </c>
    </row>
    <row r="4">
      <c r="A4" s="114" t="s">
        <v>0</v>
      </c>
      <c r="B4" s="115" t="s">
        <v>330</v>
      </c>
      <c r="C4" s="115" t="s">
        <v>331</v>
      </c>
      <c r="D4" s="115" t="s">
        <v>332</v>
      </c>
      <c r="E4" s="115" t="s">
        <v>333</v>
      </c>
      <c r="F4" s="115" t="s">
        <v>334</v>
      </c>
      <c r="G4" s="115" t="s">
        <v>335</v>
      </c>
      <c r="H4" s="115" t="s">
        <v>336</v>
      </c>
      <c r="I4" s="115" t="s">
        <v>337</v>
      </c>
      <c r="J4" s="115" t="s">
        <v>338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ht="14.25" customHeight="1">
      <c r="A5" s="114" t="s">
        <v>61</v>
      </c>
      <c r="B5" s="116">
        <v>30.87113196</v>
      </c>
      <c r="C5" s="116">
        <v>195.7603223</v>
      </c>
      <c r="D5" s="116">
        <v>74.62333333</v>
      </c>
      <c r="E5" s="116">
        <v>730.3408333</v>
      </c>
      <c r="F5" s="116">
        <v>5.213333333</v>
      </c>
      <c r="G5" s="116">
        <v>0.399074067</v>
      </c>
      <c r="H5" s="116">
        <v>123.95</v>
      </c>
      <c r="I5" s="116">
        <v>24.00946403</v>
      </c>
      <c r="J5" s="116">
        <v>31.45083333</v>
      </c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ht="14.25" customHeight="1">
      <c r="A6" s="114" t="s">
        <v>238</v>
      </c>
      <c r="B6" s="116">
        <v>23.93888889</v>
      </c>
      <c r="C6" s="116">
        <v>101.8444444</v>
      </c>
      <c r="D6" s="116">
        <v>10.96777778</v>
      </c>
      <c r="E6" s="116">
        <v>27.91588235</v>
      </c>
      <c r="F6" s="116">
        <v>1.003333333</v>
      </c>
      <c r="G6" s="116">
        <v>0.02</v>
      </c>
      <c r="H6" s="116">
        <v>1.015</v>
      </c>
      <c r="I6" s="116">
        <v>9.061428571</v>
      </c>
      <c r="J6" s="116">
        <v>20.97623382</v>
      </c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ht="14.25" customHeight="1">
      <c r="A7" s="114" t="s">
        <v>248</v>
      </c>
      <c r="B7" s="116">
        <v>11.96666667</v>
      </c>
      <c r="C7" s="116">
        <v>32.97</v>
      </c>
      <c r="D7" s="116">
        <v>19.32166667</v>
      </c>
      <c r="E7" s="116">
        <v>9.591875</v>
      </c>
      <c r="F7" s="116">
        <v>1.411111111</v>
      </c>
      <c r="G7" s="116">
        <v>0.232701087</v>
      </c>
      <c r="H7" s="116">
        <v>5.818888889</v>
      </c>
      <c r="I7" s="116">
        <v>3.736666667</v>
      </c>
      <c r="J7" s="116">
        <v>21.87881375</v>
      </c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ht="14.25" customHeight="1">
      <c r="A8" s="114" t="s">
        <v>77</v>
      </c>
      <c r="B8" s="116">
        <v>33.36385698</v>
      </c>
      <c r="C8" s="116">
        <v>212.3721202</v>
      </c>
      <c r="D8" s="116">
        <v>58.25454545</v>
      </c>
      <c r="E8" s="116">
        <v>211.1263636</v>
      </c>
      <c r="F8" s="116">
        <v>5.299090909</v>
      </c>
      <c r="G8" s="116">
        <v>0.412693548</v>
      </c>
      <c r="H8" s="116">
        <v>44.1875</v>
      </c>
      <c r="I8" s="116">
        <v>31.54097312</v>
      </c>
      <c r="J8" s="116">
        <v>20.01636364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ht="14.25" customHeight="1">
      <c r="A9" s="114" t="s">
        <v>254</v>
      </c>
      <c r="B9" s="116">
        <v>7.00375</v>
      </c>
      <c r="C9" s="116">
        <v>41.24666667</v>
      </c>
      <c r="D9" s="116">
        <v>8.163888889</v>
      </c>
      <c r="E9" s="116">
        <v>7.063333333</v>
      </c>
      <c r="F9" s="116">
        <v>1.242857143</v>
      </c>
      <c r="G9" s="116">
        <v>0.035</v>
      </c>
      <c r="H9" s="116">
        <v>2.7775</v>
      </c>
      <c r="I9" s="116">
        <v>6.3</v>
      </c>
      <c r="J9" s="116">
        <v>21.99958078</v>
      </c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ht="14.25" customHeight="1">
      <c r="A10" s="114" t="s">
        <v>92</v>
      </c>
      <c r="B10" s="116">
        <v>5.178333333</v>
      </c>
      <c r="C10" s="116">
        <v>15.62</v>
      </c>
      <c r="D10" s="116">
        <v>0.770434783</v>
      </c>
      <c r="E10" s="116">
        <v>1.503</v>
      </c>
      <c r="F10" s="116">
        <v>1.802083333</v>
      </c>
      <c r="G10" s="116">
        <v>0.012</v>
      </c>
      <c r="H10" s="116">
        <v>4.425416667</v>
      </c>
      <c r="I10" s="116">
        <v>18.46833333</v>
      </c>
      <c r="J10" s="116">
        <v>25.90083333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>
      <c r="A11" s="114" t="s">
        <v>339</v>
      </c>
      <c r="B11" s="116">
        <v>45.39416667</v>
      </c>
      <c r="C11" s="116">
        <v>425.4175</v>
      </c>
      <c r="D11" s="116">
        <v>264.42</v>
      </c>
      <c r="E11" s="116">
        <v>75.34583333</v>
      </c>
      <c r="F11" s="116">
        <v>3.228333333</v>
      </c>
      <c r="G11" s="116">
        <v>1.371818182</v>
      </c>
      <c r="H11" s="116">
        <v>24.46388889</v>
      </c>
      <c r="I11" s="116">
        <v>140.6283333</v>
      </c>
      <c r="J11" s="116">
        <v>15.42083333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>
      <c r="A12" s="114" t="s">
        <v>85</v>
      </c>
      <c r="B12" s="116">
        <v>31.39231633</v>
      </c>
      <c r="C12" s="116">
        <v>198.754305</v>
      </c>
      <c r="D12" s="116">
        <v>51.57111111</v>
      </c>
      <c r="E12" s="116">
        <v>1064.939091</v>
      </c>
      <c r="F12" s="116">
        <v>5.61</v>
      </c>
      <c r="G12" s="116">
        <v>0.415090858</v>
      </c>
      <c r="H12" s="116">
        <v>70.58444444</v>
      </c>
      <c r="I12" s="116">
        <v>33.576724</v>
      </c>
      <c r="J12" s="116">
        <v>17.40545455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</row>
    <row r="13">
      <c r="A13" s="114" t="s">
        <v>340</v>
      </c>
      <c r="B13" s="116">
        <v>20.49749947</v>
      </c>
      <c r="C13" s="116">
        <v>96.41995119</v>
      </c>
      <c r="D13" s="116">
        <v>4.5025</v>
      </c>
      <c r="E13" s="116">
        <v>0.13375</v>
      </c>
      <c r="F13" s="116">
        <v>9.982222222</v>
      </c>
      <c r="G13" s="116">
        <v>0.344203505</v>
      </c>
      <c r="H13" s="116">
        <v>26.75833333</v>
      </c>
      <c r="I13" s="116">
        <v>33.15419218</v>
      </c>
      <c r="J13" s="116">
        <v>11.8575</v>
      </c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>
      <c r="A14" s="114" t="s">
        <v>341</v>
      </c>
      <c r="B14" s="116">
        <v>7.843333333</v>
      </c>
      <c r="C14" s="116">
        <v>49.31222222</v>
      </c>
      <c r="D14" s="116">
        <v>0.781111111</v>
      </c>
      <c r="E14" s="116">
        <v>6.315555556</v>
      </c>
      <c r="F14" s="116">
        <v>1.827222222</v>
      </c>
      <c r="G14" s="116">
        <v>0.01</v>
      </c>
      <c r="H14" s="116">
        <v>8.935</v>
      </c>
      <c r="I14" s="116">
        <v>332.8833333</v>
      </c>
      <c r="J14" s="116">
        <v>22.04860339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>
      <c r="A15" s="114" t="s">
        <v>108</v>
      </c>
      <c r="B15" s="116">
        <v>4.873</v>
      </c>
      <c r="C15" s="116">
        <v>16.57888889</v>
      </c>
      <c r="D15" s="116">
        <v>1.111363636</v>
      </c>
      <c r="E15" s="116">
        <v>2.269090909</v>
      </c>
      <c r="F15" s="116">
        <v>1.579</v>
      </c>
      <c r="G15" s="116">
        <v>0.010909091</v>
      </c>
      <c r="H15" s="116">
        <v>6.784736842</v>
      </c>
      <c r="I15" s="116">
        <v>58.677</v>
      </c>
      <c r="J15" s="116">
        <v>22.50272727</v>
      </c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>
      <c r="A16" s="114" t="s">
        <v>115</v>
      </c>
      <c r="B16" s="116">
        <v>14.51333333</v>
      </c>
      <c r="C16" s="116">
        <v>2.888333333</v>
      </c>
      <c r="D16" s="116">
        <v>3.954166667</v>
      </c>
      <c r="E16" s="116">
        <v>6.695</v>
      </c>
      <c r="F16" s="116">
        <v>1.156818182</v>
      </c>
      <c r="G16" s="116">
        <v>0.002727273</v>
      </c>
      <c r="H16" s="116">
        <v>1.5275</v>
      </c>
      <c r="I16" s="116">
        <v>8.676666667</v>
      </c>
      <c r="J16" s="116">
        <v>16.74333333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>
      <c r="A17" s="114" t="s">
        <v>175</v>
      </c>
      <c r="B17" s="116">
        <v>49.2375</v>
      </c>
      <c r="C17" s="116">
        <v>475.0541667</v>
      </c>
      <c r="D17" s="116">
        <v>162.2391667</v>
      </c>
      <c r="E17" s="116">
        <v>6.226363636</v>
      </c>
      <c r="F17" s="116">
        <v>5.69</v>
      </c>
      <c r="G17" s="116">
        <v>0.58625</v>
      </c>
      <c r="H17" s="116">
        <v>86.67583333</v>
      </c>
      <c r="I17" s="116">
        <v>504.1760023</v>
      </c>
      <c r="J17" s="116">
        <v>19.78928095</v>
      </c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>
      <c r="A18" s="114" t="s">
        <v>266</v>
      </c>
      <c r="B18" s="116">
        <v>5.414285714</v>
      </c>
      <c r="C18" s="116">
        <v>26.10285714</v>
      </c>
      <c r="D18" s="116">
        <v>0.774285714</v>
      </c>
      <c r="E18" s="116">
        <v>2.103333333</v>
      </c>
      <c r="F18" s="116">
        <v>2.501428571</v>
      </c>
      <c r="G18" s="116">
        <v>0.055</v>
      </c>
      <c r="H18" s="116">
        <v>7.574545455</v>
      </c>
      <c r="I18" s="116">
        <v>40.46428571</v>
      </c>
      <c r="J18" s="116">
        <v>22.39588335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>
      <c r="A19" s="114" t="s">
        <v>189</v>
      </c>
      <c r="B19" s="116">
        <v>7.298392857</v>
      </c>
      <c r="C19" s="116">
        <v>582.3122581</v>
      </c>
      <c r="D19" s="116">
        <v>4.221370968</v>
      </c>
      <c r="E19" s="116">
        <v>4.162162162</v>
      </c>
      <c r="F19" s="116">
        <v>9.609047619</v>
      </c>
      <c r="G19" s="116">
        <v>0.030566038</v>
      </c>
      <c r="H19" s="116">
        <v>15.25364407</v>
      </c>
      <c r="I19" s="116">
        <v>879.0743176</v>
      </c>
      <c r="J19" s="116">
        <v>23.1430726</v>
      </c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>
      <c r="A20" s="114" t="s">
        <v>342</v>
      </c>
      <c r="B20" s="116">
        <v>56.99666667</v>
      </c>
      <c r="C20" s="116">
        <v>395.4</v>
      </c>
      <c r="D20" s="116">
        <v>76.37333333</v>
      </c>
      <c r="E20" s="116">
        <v>2.115714286</v>
      </c>
      <c r="F20" s="116">
        <v>2.204666667</v>
      </c>
      <c r="G20" s="116">
        <v>0.24</v>
      </c>
      <c r="H20" s="116">
        <v>7.254</v>
      </c>
      <c r="I20" s="116">
        <v>5.913333333</v>
      </c>
      <c r="J20" s="116">
        <v>23.61583333</v>
      </c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>
      <c r="A21" s="114" t="s">
        <v>343</v>
      </c>
      <c r="B21" s="116">
        <v>51.634</v>
      </c>
      <c r="C21" s="116">
        <v>323.7209091</v>
      </c>
      <c r="D21" s="116">
        <v>68.44909091</v>
      </c>
      <c r="E21" s="116">
        <v>5.271</v>
      </c>
      <c r="F21" s="116">
        <v>2.114</v>
      </c>
      <c r="G21" s="116">
        <v>0.427</v>
      </c>
      <c r="H21" s="116">
        <v>10.56590909</v>
      </c>
      <c r="I21" s="116">
        <v>13.225</v>
      </c>
      <c r="J21" s="116">
        <v>20.57090909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>
      <c r="A22" s="114" t="s">
        <v>122</v>
      </c>
      <c r="B22" s="116">
        <v>5.434166667</v>
      </c>
      <c r="C22" s="116">
        <v>15.95666667</v>
      </c>
      <c r="D22" s="116">
        <v>0.97375</v>
      </c>
      <c r="E22" s="116">
        <v>6.523333333</v>
      </c>
      <c r="F22" s="116">
        <v>2.05875</v>
      </c>
      <c r="G22" s="116">
        <v>0.983333333</v>
      </c>
      <c r="H22" s="116">
        <v>5.213333333</v>
      </c>
      <c r="I22" s="116">
        <v>63.2425</v>
      </c>
      <c r="J22" s="116">
        <v>23.22083333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4">
      <c r="A24" s="113" t="s">
        <v>344</v>
      </c>
    </row>
    <row r="25">
      <c r="A25" s="114" t="s">
        <v>0</v>
      </c>
      <c r="B25" s="117" t="s">
        <v>309</v>
      </c>
      <c r="C25" s="117" t="s">
        <v>310</v>
      </c>
      <c r="D25" s="117" t="s">
        <v>322</v>
      </c>
      <c r="E25" s="117" t="s">
        <v>312</v>
      </c>
      <c r="F25" s="117" t="s">
        <v>313</v>
      </c>
      <c r="G25" s="117" t="s">
        <v>314</v>
      </c>
      <c r="H25" s="117" t="s">
        <v>315</v>
      </c>
      <c r="I25" s="117" t="s">
        <v>316</v>
      </c>
      <c r="J25" s="117" t="s">
        <v>311</v>
      </c>
    </row>
    <row r="26">
      <c r="A26" s="114" t="s">
        <v>61</v>
      </c>
      <c r="B26" s="116">
        <f t="shared" ref="B26:B43" si="1">B5/2520</f>
        <v>0.01225044919</v>
      </c>
      <c r="C26" s="116">
        <f t="shared" ref="C26:C43" si="2">C5/40500</f>
        <v>0.004833588205</v>
      </c>
      <c r="D26" s="116">
        <f t="shared" ref="D26:D43" si="3">D5/5130</f>
        <v>0.01454645874</v>
      </c>
      <c r="E26" s="116">
        <f t="shared" ref="E26:E43" si="4">E5/0.53</f>
        <v>1378.001572</v>
      </c>
      <c r="F26" s="116">
        <f t="shared" ref="F26:F43" si="5">F5/8700</f>
        <v>0.0005992337164</v>
      </c>
      <c r="G26" s="116">
        <f t="shared" ref="G26:G43" si="6">G5/0.06</f>
        <v>6.65123445</v>
      </c>
      <c r="H26" s="116">
        <f t="shared" ref="H26:H43" si="7">H5/10.6</f>
        <v>11.69339623</v>
      </c>
      <c r="I26" s="116">
        <f t="shared" ref="I26:I43" si="8">I5/1300</f>
        <v>0.01846881848</v>
      </c>
      <c r="J26" s="116">
        <f t="shared" ref="J26:J43" si="9">J5/45.7</f>
        <v>0.6882020422</v>
      </c>
    </row>
    <row r="27">
      <c r="A27" s="114" t="s">
        <v>238</v>
      </c>
      <c r="B27" s="116">
        <f t="shared" si="1"/>
        <v>0.009499559083</v>
      </c>
      <c r="C27" s="116">
        <f t="shared" si="2"/>
        <v>0.00251467764</v>
      </c>
      <c r="D27" s="116">
        <f t="shared" si="3"/>
        <v>0.002137968378</v>
      </c>
      <c r="E27" s="116">
        <f t="shared" si="4"/>
        <v>52.67147613</v>
      </c>
      <c r="F27" s="116">
        <f t="shared" si="5"/>
        <v>0.0001153256705</v>
      </c>
      <c r="G27" s="116">
        <f t="shared" si="6"/>
        <v>0.3333333333</v>
      </c>
      <c r="H27" s="116">
        <f t="shared" si="7"/>
        <v>0.09575471698</v>
      </c>
      <c r="I27" s="116">
        <f t="shared" si="8"/>
        <v>0.00697032967</v>
      </c>
      <c r="J27" s="116">
        <f t="shared" si="9"/>
        <v>0.4589985519</v>
      </c>
    </row>
    <row r="28">
      <c r="A28" s="114" t="s">
        <v>248</v>
      </c>
      <c r="B28" s="116">
        <f t="shared" si="1"/>
        <v>0.00474867725</v>
      </c>
      <c r="C28" s="116">
        <f t="shared" si="2"/>
        <v>0.0008140740741</v>
      </c>
      <c r="D28" s="116">
        <f t="shared" si="3"/>
        <v>0.003766406758</v>
      </c>
      <c r="E28" s="116">
        <f t="shared" si="4"/>
        <v>18.09787736</v>
      </c>
      <c r="F28" s="116">
        <f t="shared" si="5"/>
        <v>0.0001621966794</v>
      </c>
      <c r="G28" s="116">
        <f t="shared" si="6"/>
        <v>3.87835145</v>
      </c>
      <c r="H28" s="116">
        <f t="shared" si="7"/>
        <v>0.548951782</v>
      </c>
      <c r="I28" s="116">
        <f t="shared" si="8"/>
        <v>0.002874358975</v>
      </c>
      <c r="J28" s="116">
        <f t="shared" si="9"/>
        <v>0.4787486597</v>
      </c>
    </row>
    <row r="29">
      <c r="A29" s="114" t="s">
        <v>77</v>
      </c>
      <c r="B29" s="116">
        <f t="shared" si="1"/>
        <v>0.01323962579</v>
      </c>
      <c r="C29" s="116">
        <f t="shared" si="2"/>
        <v>0.005243756054</v>
      </c>
      <c r="D29" s="116">
        <f t="shared" si="3"/>
        <v>0.01135566188</v>
      </c>
      <c r="E29" s="116">
        <f t="shared" si="4"/>
        <v>398.3516294</v>
      </c>
      <c r="F29" s="116">
        <f t="shared" si="5"/>
        <v>0.0006090909091</v>
      </c>
      <c r="G29" s="116">
        <f t="shared" si="6"/>
        <v>6.8782258</v>
      </c>
      <c r="H29" s="116">
        <f t="shared" si="7"/>
        <v>4.168632075</v>
      </c>
      <c r="I29" s="116">
        <f t="shared" si="8"/>
        <v>0.02426228702</v>
      </c>
      <c r="J29" s="116">
        <f t="shared" si="9"/>
        <v>0.437994828</v>
      </c>
    </row>
    <row r="30">
      <c r="A30" s="114" t="s">
        <v>254</v>
      </c>
      <c r="B30" s="116">
        <f t="shared" si="1"/>
        <v>0.002779265873</v>
      </c>
      <c r="C30" s="116">
        <f t="shared" si="2"/>
        <v>0.001018436214</v>
      </c>
      <c r="D30" s="116">
        <f t="shared" si="3"/>
        <v>0.001591401343</v>
      </c>
      <c r="E30" s="116">
        <f t="shared" si="4"/>
        <v>13.32704402</v>
      </c>
      <c r="F30" s="116">
        <f t="shared" si="5"/>
        <v>0.0001428571429</v>
      </c>
      <c r="G30" s="116">
        <f t="shared" si="6"/>
        <v>0.5833333333</v>
      </c>
      <c r="H30" s="116">
        <f t="shared" si="7"/>
        <v>0.2620283019</v>
      </c>
      <c r="I30" s="116">
        <f t="shared" si="8"/>
        <v>0.004846153846</v>
      </c>
      <c r="J30" s="116">
        <f t="shared" si="9"/>
        <v>0.4813912643</v>
      </c>
    </row>
    <row r="31">
      <c r="A31" s="114" t="s">
        <v>92</v>
      </c>
      <c r="B31" s="116">
        <f t="shared" si="1"/>
        <v>0.00205489418</v>
      </c>
      <c r="C31" s="116">
        <f t="shared" si="2"/>
        <v>0.0003856790123</v>
      </c>
      <c r="D31" s="116">
        <f t="shared" si="3"/>
        <v>0.0001501822189</v>
      </c>
      <c r="E31" s="116">
        <f t="shared" si="4"/>
        <v>2.835849057</v>
      </c>
      <c r="F31" s="116">
        <f t="shared" si="5"/>
        <v>0.0002071360153</v>
      </c>
      <c r="G31" s="116">
        <f t="shared" si="6"/>
        <v>0.2</v>
      </c>
      <c r="H31" s="116">
        <f t="shared" si="7"/>
        <v>0.4174921384</v>
      </c>
      <c r="I31" s="116">
        <f t="shared" si="8"/>
        <v>0.01420641025</v>
      </c>
      <c r="J31" s="116">
        <f t="shared" si="9"/>
        <v>0.5667578409</v>
      </c>
    </row>
    <row r="32">
      <c r="A32" s="114" t="s">
        <v>339</v>
      </c>
      <c r="B32" s="116">
        <f t="shared" si="1"/>
        <v>0.0180135582</v>
      </c>
      <c r="C32" s="116">
        <f t="shared" si="2"/>
        <v>0.0105041358</v>
      </c>
      <c r="D32" s="116">
        <f t="shared" si="3"/>
        <v>0.05154385965</v>
      </c>
      <c r="E32" s="116">
        <f t="shared" si="4"/>
        <v>142.1619497</v>
      </c>
      <c r="F32" s="116">
        <f t="shared" si="5"/>
        <v>0.0003710727969</v>
      </c>
      <c r="G32" s="116">
        <f t="shared" si="6"/>
        <v>22.86363637</v>
      </c>
      <c r="H32" s="116">
        <f t="shared" si="7"/>
        <v>2.307914046</v>
      </c>
      <c r="I32" s="116">
        <f t="shared" si="8"/>
        <v>0.108175641</v>
      </c>
      <c r="J32" s="116">
        <f t="shared" si="9"/>
        <v>0.3374361779</v>
      </c>
    </row>
    <row r="33">
      <c r="A33" s="114" t="s">
        <v>85</v>
      </c>
      <c r="B33" s="116">
        <f t="shared" si="1"/>
        <v>0.01245726838</v>
      </c>
      <c r="C33" s="116">
        <f t="shared" si="2"/>
        <v>0.004907513704</v>
      </c>
      <c r="D33" s="116">
        <f t="shared" si="3"/>
        <v>0.01005284817</v>
      </c>
      <c r="E33" s="116">
        <f t="shared" si="4"/>
        <v>2009.31904</v>
      </c>
      <c r="F33" s="116">
        <f t="shared" si="5"/>
        <v>0.0006448275862</v>
      </c>
      <c r="G33" s="116">
        <f t="shared" si="6"/>
        <v>6.918180967</v>
      </c>
      <c r="H33" s="116">
        <f t="shared" si="7"/>
        <v>6.658909853</v>
      </c>
      <c r="I33" s="116">
        <f t="shared" si="8"/>
        <v>0.02582824923</v>
      </c>
      <c r="J33" s="116">
        <f t="shared" si="9"/>
        <v>0.3808633381</v>
      </c>
    </row>
    <row r="34">
      <c r="A34" s="114" t="s">
        <v>340</v>
      </c>
      <c r="B34" s="116">
        <f t="shared" si="1"/>
        <v>0.008133928361</v>
      </c>
      <c r="C34" s="116">
        <f t="shared" si="2"/>
        <v>0.002380739536</v>
      </c>
      <c r="D34" s="116">
        <f t="shared" si="3"/>
        <v>0.0008776803119</v>
      </c>
      <c r="E34" s="116">
        <f t="shared" si="4"/>
        <v>0.2523584906</v>
      </c>
      <c r="F34" s="116">
        <f t="shared" si="5"/>
        <v>0.001147381865</v>
      </c>
      <c r="G34" s="116">
        <f t="shared" si="6"/>
        <v>5.736725083</v>
      </c>
      <c r="H34" s="116">
        <f t="shared" si="7"/>
        <v>2.524371069</v>
      </c>
      <c r="I34" s="116">
        <f t="shared" si="8"/>
        <v>0.02550322475</v>
      </c>
      <c r="J34" s="116">
        <f t="shared" si="9"/>
        <v>0.259463895</v>
      </c>
    </row>
    <row r="35">
      <c r="A35" s="114" t="s">
        <v>341</v>
      </c>
      <c r="B35" s="116">
        <f t="shared" si="1"/>
        <v>0.003112433862</v>
      </c>
      <c r="C35" s="116">
        <f t="shared" si="2"/>
        <v>0.001217585734</v>
      </c>
      <c r="D35" s="116">
        <f t="shared" si="3"/>
        <v>0.0001522633745</v>
      </c>
      <c r="E35" s="116">
        <f t="shared" si="4"/>
        <v>11.91614256</v>
      </c>
      <c r="F35" s="116">
        <f t="shared" si="5"/>
        <v>0.0002100255428</v>
      </c>
      <c r="G35" s="116">
        <f t="shared" si="6"/>
        <v>0.1666666667</v>
      </c>
      <c r="H35" s="116">
        <f t="shared" si="7"/>
        <v>0.8429245283</v>
      </c>
      <c r="I35" s="116">
        <f t="shared" si="8"/>
        <v>0.2560641025</v>
      </c>
      <c r="J35" s="116">
        <f t="shared" si="9"/>
        <v>0.4824639691</v>
      </c>
    </row>
    <row r="36">
      <c r="A36" s="114" t="s">
        <v>108</v>
      </c>
      <c r="B36" s="116">
        <f t="shared" si="1"/>
        <v>0.001933730159</v>
      </c>
      <c r="C36" s="116">
        <f t="shared" si="2"/>
        <v>0.0004093552812</v>
      </c>
      <c r="D36" s="116">
        <f t="shared" si="3"/>
        <v>0.000216640085</v>
      </c>
      <c r="E36" s="116">
        <f t="shared" si="4"/>
        <v>4.281303602</v>
      </c>
      <c r="F36" s="116">
        <f t="shared" si="5"/>
        <v>0.0001814942529</v>
      </c>
      <c r="G36" s="116">
        <f t="shared" si="6"/>
        <v>0.1818181833</v>
      </c>
      <c r="H36" s="116">
        <f t="shared" si="7"/>
        <v>0.6400695134</v>
      </c>
      <c r="I36" s="116">
        <f t="shared" si="8"/>
        <v>0.04513615385</v>
      </c>
      <c r="J36" s="116">
        <f t="shared" si="9"/>
        <v>0.4924010344</v>
      </c>
    </row>
    <row r="37">
      <c r="A37" s="114" t="s">
        <v>115</v>
      </c>
      <c r="B37" s="116">
        <f t="shared" si="1"/>
        <v>0.005759259258</v>
      </c>
      <c r="C37" s="116">
        <f t="shared" si="2"/>
        <v>0.00007131687242</v>
      </c>
      <c r="D37" s="116">
        <f t="shared" si="3"/>
        <v>0.0007707927226</v>
      </c>
      <c r="E37" s="116">
        <f t="shared" si="4"/>
        <v>12.63207547</v>
      </c>
      <c r="F37" s="116">
        <f t="shared" si="5"/>
        <v>0.0001329676071</v>
      </c>
      <c r="G37" s="116">
        <f t="shared" si="6"/>
        <v>0.04545455</v>
      </c>
      <c r="H37" s="116">
        <f t="shared" si="7"/>
        <v>0.1441037736</v>
      </c>
      <c r="I37" s="116">
        <f t="shared" si="8"/>
        <v>0.006674358975</v>
      </c>
      <c r="J37" s="116">
        <f t="shared" si="9"/>
        <v>0.3663749088</v>
      </c>
    </row>
    <row r="38">
      <c r="A38" s="114" t="s">
        <v>175</v>
      </c>
      <c r="B38" s="116">
        <f t="shared" si="1"/>
        <v>0.01953869048</v>
      </c>
      <c r="C38" s="116">
        <f t="shared" si="2"/>
        <v>0.01172973251</v>
      </c>
      <c r="D38" s="116">
        <f t="shared" si="3"/>
        <v>0.03162556856</v>
      </c>
      <c r="E38" s="116">
        <f t="shared" si="4"/>
        <v>11.74785592</v>
      </c>
      <c r="F38" s="116">
        <f t="shared" si="5"/>
        <v>0.0006540229885</v>
      </c>
      <c r="G38" s="116">
        <f t="shared" si="6"/>
        <v>9.770833333</v>
      </c>
      <c r="H38" s="116">
        <f t="shared" si="7"/>
        <v>8.176965408</v>
      </c>
      <c r="I38" s="116">
        <f t="shared" si="8"/>
        <v>0.3878276941</v>
      </c>
      <c r="J38" s="116">
        <f t="shared" si="9"/>
        <v>0.4330258414</v>
      </c>
    </row>
    <row r="39">
      <c r="A39" s="114" t="s">
        <v>266</v>
      </c>
      <c r="B39" s="116">
        <f t="shared" si="1"/>
        <v>0.002148526077</v>
      </c>
      <c r="C39" s="116">
        <f t="shared" si="2"/>
        <v>0.0006445149911</v>
      </c>
      <c r="D39" s="116">
        <f t="shared" si="3"/>
        <v>0.0001509328877</v>
      </c>
      <c r="E39" s="116">
        <f t="shared" si="4"/>
        <v>3.968553458</v>
      </c>
      <c r="F39" s="116">
        <f t="shared" si="5"/>
        <v>0.0002875205254</v>
      </c>
      <c r="G39" s="116">
        <f t="shared" si="6"/>
        <v>0.9166666667</v>
      </c>
      <c r="H39" s="116">
        <f t="shared" si="7"/>
        <v>0.7145797599</v>
      </c>
      <c r="I39" s="116">
        <f t="shared" si="8"/>
        <v>0.03112637362</v>
      </c>
      <c r="J39" s="116">
        <f t="shared" si="9"/>
        <v>0.490063093</v>
      </c>
    </row>
    <row r="40">
      <c r="A40" s="114" t="s">
        <v>189</v>
      </c>
      <c r="B40" s="116">
        <f t="shared" si="1"/>
        <v>0.002896187642</v>
      </c>
      <c r="C40" s="116">
        <f t="shared" si="2"/>
        <v>0.01437808045</v>
      </c>
      <c r="D40" s="116">
        <f t="shared" si="3"/>
        <v>0.000822879331</v>
      </c>
      <c r="E40" s="116">
        <f t="shared" si="4"/>
        <v>7.853136155</v>
      </c>
      <c r="F40" s="116">
        <f t="shared" si="5"/>
        <v>0.001104488232</v>
      </c>
      <c r="G40" s="116">
        <f t="shared" si="6"/>
        <v>0.5094339667</v>
      </c>
      <c r="H40" s="116">
        <f t="shared" si="7"/>
        <v>1.439023025</v>
      </c>
      <c r="I40" s="116">
        <f t="shared" si="8"/>
        <v>0.6762110135</v>
      </c>
      <c r="J40" s="116">
        <f t="shared" si="9"/>
        <v>0.5064129672</v>
      </c>
    </row>
    <row r="41">
      <c r="A41" s="114" t="s">
        <v>342</v>
      </c>
      <c r="B41" s="116">
        <f t="shared" si="1"/>
        <v>0.02261772487</v>
      </c>
      <c r="C41" s="116">
        <f t="shared" si="2"/>
        <v>0.009762962963</v>
      </c>
      <c r="D41" s="116">
        <f t="shared" si="3"/>
        <v>0.01488758934</v>
      </c>
      <c r="E41" s="116">
        <f t="shared" si="4"/>
        <v>3.991913747</v>
      </c>
      <c r="F41" s="116">
        <f t="shared" si="5"/>
        <v>0.0002534099617</v>
      </c>
      <c r="G41" s="116">
        <f t="shared" si="6"/>
        <v>4</v>
      </c>
      <c r="H41" s="116">
        <f t="shared" si="7"/>
        <v>0.6843396226</v>
      </c>
      <c r="I41" s="116">
        <f t="shared" si="8"/>
        <v>0.004548717948</v>
      </c>
      <c r="J41" s="116">
        <f t="shared" si="9"/>
        <v>0.5167578409</v>
      </c>
    </row>
    <row r="42">
      <c r="A42" s="114" t="s">
        <v>343</v>
      </c>
      <c r="B42" s="116">
        <f t="shared" si="1"/>
        <v>0.02048968254</v>
      </c>
      <c r="C42" s="116">
        <f t="shared" si="2"/>
        <v>0.007993108867</v>
      </c>
      <c r="D42" s="116">
        <f t="shared" si="3"/>
        <v>0.01334290271</v>
      </c>
      <c r="E42" s="116">
        <f t="shared" si="4"/>
        <v>9.945283019</v>
      </c>
      <c r="F42" s="116">
        <f t="shared" si="5"/>
        <v>0.0002429885057</v>
      </c>
      <c r="G42" s="116">
        <f t="shared" si="6"/>
        <v>7.116666667</v>
      </c>
      <c r="H42" s="116">
        <f t="shared" si="7"/>
        <v>0.9967838764</v>
      </c>
      <c r="I42" s="116">
        <f t="shared" si="8"/>
        <v>0.01017307692</v>
      </c>
      <c r="J42" s="116">
        <f t="shared" si="9"/>
        <v>0.4501293018</v>
      </c>
    </row>
    <row r="43">
      <c r="A43" s="114" t="s">
        <v>122</v>
      </c>
      <c r="B43" s="116">
        <f t="shared" si="1"/>
        <v>0.002156415344</v>
      </c>
      <c r="C43" s="116">
        <f t="shared" si="2"/>
        <v>0.0003939917696</v>
      </c>
      <c r="D43" s="116">
        <f t="shared" si="3"/>
        <v>0.0001898148148</v>
      </c>
      <c r="E43" s="116">
        <f t="shared" si="4"/>
        <v>12.3081761</v>
      </c>
      <c r="F43" s="116">
        <f t="shared" si="5"/>
        <v>0.000236637931</v>
      </c>
      <c r="G43" s="116">
        <f t="shared" si="6"/>
        <v>16.38888888</v>
      </c>
      <c r="H43" s="116">
        <f t="shared" si="7"/>
        <v>0.4918238993</v>
      </c>
      <c r="I43" s="116">
        <f t="shared" si="8"/>
        <v>0.04864807692</v>
      </c>
      <c r="J43" s="116">
        <f t="shared" si="9"/>
        <v>0.5081145149</v>
      </c>
    </row>
    <row r="44">
      <c r="L44" s="118" t="s">
        <v>345</v>
      </c>
      <c r="M44" s="104" t="s">
        <v>346</v>
      </c>
    </row>
    <row r="45">
      <c r="A45" s="104" t="s">
        <v>347</v>
      </c>
      <c r="L45" s="103" t="s">
        <v>287</v>
      </c>
      <c r="M45" s="103">
        <v>0.0321</v>
      </c>
      <c r="N45" s="103">
        <v>0.02</v>
      </c>
      <c r="O45" s="103">
        <v>4.72E-4</v>
      </c>
      <c r="P45" s="103">
        <v>5.7</v>
      </c>
      <c r="Q45" s="103">
        <v>1.13</v>
      </c>
      <c r="S45" s="103">
        <v>2.11</v>
      </c>
      <c r="T45" s="103">
        <v>0.248</v>
      </c>
    </row>
    <row r="46">
      <c r="A46" s="103" t="s">
        <v>0</v>
      </c>
      <c r="B46" s="103" t="s">
        <v>309</v>
      </c>
      <c r="C46" s="103" t="s">
        <v>310</v>
      </c>
      <c r="D46" s="103" t="s">
        <v>322</v>
      </c>
      <c r="E46" s="103" t="s">
        <v>312</v>
      </c>
      <c r="F46" s="103" t="s">
        <v>313</v>
      </c>
      <c r="G46" s="103" t="s">
        <v>314</v>
      </c>
      <c r="H46" s="103" t="s">
        <v>315</v>
      </c>
      <c r="I46" s="103" t="s">
        <v>316</v>
      </c>
      <c r="J46" s="103" t="s">
        <v>311</v>
      </c>
      <c r="L46" s="105" t="s">
        <v>0</v>
      </c>
      <c r="M46" s="105" t="s">
        <v>309</v>
      </c>
      <c r="N46" s="105" t="s">
        <v>310</v>
      </c>
      <c r="O46" s="105" t="s">
        <v>322</v>
      </c>
      <c r="P46" s="105" t="s">
        <v>312</v>
      </c>
      <c r="Q46" s="105" t="s">
        <v>313</v>
      </c>
      <c r="R46" s="105" t="s">
        <v>314</v>
      </c>
      <c r="S46" s="105" t="s">
        <v>315</v>
      </c>
      <c r="T46" s="105" t="s">
        <v>316</v>
      </c>
      <c r="U46" s="105" t="s">
        <v>311</v>
      </c>
    </row>
    <row r="47">
      <c r="A47" s="103" t="s">
        <v>61</v>
      </c>
      <c r="B47" s="103">
        <v>0.01225044919047619</v>
      </c>
      <c r="C47" s="103">
        <v>0.004833588204938272</v>
      </c>
      <c r="D47" s="103">
        <v>0.014546458738791422</v>
      </c>
      <c r="E47" s="103">
        <v>1378.0015722641508</v>
      </c>
      <c r="F47" s="103">
        <v>5.992337164367816E-4</v>
      </c>
      <c r="G47" s="103">
        <v>6.65123445</v>
      </c>
      <c r="H47" s="103">
        <v>11.693396226415095</v>
      </c>
      <c r="I47" s="103">
        <v>0.018468818484615384</v>
      </c>
      <c r="J47" s="103">
        <v>0.6882020422319474</v>
      </c>
      <c r="L47" s="103" t="s">
        <v>61</v>
      </c>
      <c r="M47" s="103">
        <f t="shared" ref="M47:T47" si="10">B47-M$59</f>
        <v>0.01211044919</v>
      </c>
      <c r="N47" s="103">
        <f t="shared" si="10"/>
        <v>0.0006935882049</v>
      </c>
      <c r="O47" s="103">
        <f t="shared" si="10"/>
        <v>-0.01145354126</v>
      </c>
      <c r="P47" s="103">
        <f t="shared" si="10"/>
        <v>1324.001572</v>
      </c>
      <c r="Q47" s="103">
        <f t="shared" si="10"/>
        <v>-0.2584007663</v>
      </c>
      <c r="R47" s="103">
        <f t="shared" si="10"/>
        <v>-11.84876555</v>
      </c>
      <c r="S47" s="103">
        <f t="shared" si="10"/>
        <v>11.68789623</v>
      </c>
      <c r="T47" s="103">
        <f t="shared" si="10"/>
        <v>-0.02153118152</v>
      </c>
    </row>
    <row r="48">
      <c r="A48" s="103" t="s">
        <v>238</v>
      </c>
      <c r="B48" s="103">
        <v>0.009499559083333334</v>
      </c>
      <c r="C48" s="103">
        <v>0.0025146776395061727</v>
      </c>
      <c r="D48" s="103">
        <v>0.0021379683781676414</v>
      </c>
      <c r="E48" s="103">
        <v>52.67147613207547</v>
      </c>
      <c r="F48" s="103">
        <v>1.1532567045977012E-4</v>
      </c>
      <c r="G48" s="103">
        <v>0.33333333333333337</v>
      </c>
      <c r="H48" s="103">
        <v>0.09575471698113207</v>
      </c>
      <c r="I48" s="103">
        <v>0.006970329670000001</v>
      </c>
      <c r="J48" s="103">
        <v>0.45899855185995625</v>
      </c>
      <c r="L48" s="103" t="s">
        <v>238</v>
      </c>
      <c r="M48" s="103">
        <f t="shared" ref="M48:T48" si="11">B48-M$59</f>
        <v>0.009359559083</v>
      </c>
      <c r="N48" s="103">
        <f t="shared" si="11"/>
        <v>-0.00162532236</v>
      </c>
      <c r="O48" s="103">
        <f t="shared" si="11"/>
        <v>-0.02386203162</v>
      </c>
      <c r="P48" s="103">
        <f t="shared" si="11"/>
        <v>-1.328523868</v>
      </c>
      <c r="Q48" s="103">
        <f t="shared" si="11"/>
        <v>-0.2588846743</v>
      </c>
      <c r="R48" s="103">
        <f t="shared" si="11"/>
        <v>-18.16666667</v>
      </c>
      <c r="S48" s="103">
        <f t="shared" si="11"/>
        <v>0.09025471698</v>
      </c>
      <c r="T48" s="103">
        <f t="shared" si="11"/>
        <v>-0.03302967033</v>
      </c>
    </row>
    <row r="49">
      <c r="A49" s="103" t="s">
        <v>248</v>
      </c>
      <c r="B49" s="103">
        <v>0.0047486772500000005</v>
      </c>
      <c r="C49" s="103">
        <v>8.14074074074074E-4</v>
      </c>
      <c r="D49" s="103">
        <v>0.0037664067582846004</v>
      </c>
      <c r="E49" s="103">
        <v>18.097877358490564</v>
      </c>
      <c r="F49" s="103">
        <v>1.6219667942528736E-4</v>
      </c>
      <c r="G49" s="103">
        <v>3.8783514500000003</v>
      </c>
      <c r="H49" s="103">
        <v>0.5489517819811321</v>
      </c>
      <c r="I49" s="103">
        <v>0.0028743589746153845</v>
      </c>
      <c r="J49" s="103">
        <v>0.47874865973741787</v>
      </c>
      <c r="L49" s="103" t="s">
        <v>248</v>
      </c>
      <c r="M49" s="103">
        <f t="shared" ref="M49:T49" si="12">B49-M$59</f>
        <v>0.00460867725</v>
      </c>
      <c r="N49" s="103">
        <f t="shared" si="12"/>
        <v>-0.003325925926</v>
      </c>
      <c r="O49" s="103">
        <f t="shared" si="12"/>
        <v>-0.02223359324</v>
      </c>
      <c r="P49" s="103">
        <f t="shared" si="12"/>
        <v>-35.90212264</v>
      </c>
      <c r="Q49" s="103">
        <f t="shared" si="12"/>
        <v>-0.2588378033</v>
      </c>
      <c r="R49" s="103">
        <f t="shared" si="12"/>
        <v>-14.62164855</v>
      </c>
      <c r="S49" s="103">
        <f t="shared" si="12"/>
        <v>0.543451782</v>
      </c>
      <c r="T49" s="103">
        <f t="shared" si="12"/>
        <v>-0.03712564103</v>
      </c>
    </row>
    <row r="50">
      <c r="A50" s="103" t="s">
        <v>77</v>
      </c>
      <c r="B50" s="103">
        <v>0.013239625785714287</v>
      </c>
      <c r="C50" s="103">
        <v>0.005243756054320988</v>
      </c>
      <c r="D50" s="103">
        <v>0.011355661881091618</v>
      </c>
      <c r="E50" s="103">
        <v>398.3516294339622</v>
      </c>
      <c r="F50" s="103">
        <v>6.090909090804598E-4</v>
      </c>
      <c r="G50" s="103">
        <v>6.878225800000001</v>
      </c>
      <c r="H50" s="103">
        <v>4.168632075471698</v>
      </c>
      <c r="I50" s="103">
        <v>0.024262287015384614</v>
      </c>
      <c r="J50" s="103">
        <v>0.4379948280087527</v>
      </c>
      <c r="L50" s="103" t="s">
        <v>77</v>
      </c>
      <c r="M50" s="103">
        <f t="shared" ref="M50:T50" si="13">B50-M$59</f>
        <v>0.01309962579</v>
      </c>
      <c r="N50" s="103">
        <f t="shared" si="13"/>
        <v>0.001103756054</v>
      </c>
      <c r="O50" s="103">
        <f t="shared" si="13"/>
        <v>-0.01464433812</v>
      </c>
      <c r="P50" s="103">
        <f t="shared" si="13"/>
        <v>344.3516294</v>
      </c>
      <c r="Q50" s="103">
        <f t="shared" si="13"/>
        <v>-0.2583909091</v>
      </c>
      <c r="R50" s="103">
        <f t="shared" si="13"/>
        <v>-11.6217742</v>
      </c>
      <c r="S50" s="103">
        <f t="shared" si="13"/>
        <v>4.163132075</v>
      </c>
      <c r="T50" s="103">
        <f t="shared" si="13"/>
        <v>-0.01573771298</v>
      </c>
    </row>
    <row r="51">
      <c r="A51" s="103" t="s">
        <v>254</v>
      </c>
      <c r="B51" s="103">
        <v>0.002779265873015873</v>
      </c>
      <c r="C51" s="103">
        <v>0.0010184362140740742</v>
      </c>
      <c r="D51" s="103">
        <v>0.0015914013428849905</v>
      </c>
      <c r="E51" s="103">
        <v>13.327044024528302</v>
      </c>
      <c r="F51" s="103">
        <v>1.4285714287356322E-4</v>
      </c>
      <c r="G51" s="103">
        <v>0.5833333333333334</v>
      </c>
      <c r="H51" s="103">
        <v>0.26202830188679244</v>
      </c>
      <c r="I51" s="103">
        <v>0.004846153846153846</v>
      </c>
      <c r="J51" s="103">
        <v>0.4813912643326039</v>
      </c>
      <c r="L51" s="103" t="s">
        <v>254</v>
      </c>
      <c r="M51" s="103">
        <f t="shared" ref="M51:T51" si="14">B51-M$59</f>
        <v>0.002639265873</v>
      </c>
      <c r="N51" s="103">
        <f t="shared" si="14"/>
        <v>-0.003121563786</v>
      </c>
      <c r="O51" s="103">
        <f t="shared" si="14"/>
        <v>-0.02440859866</v>
      </c>
      <c r="P51" s="103">
        <f t="shared" si="14"/>
        <v>-40.67295598</v>
      </c>
      <c r="Q51" s="103">
        <f t="shared" si="14"/>
        <v>-0.2588571429</v>
      </c>
      <c r="R51" s="103">
        <f t="shared" si="14"/>
        <v>-17.91666667</v>
      </c>
      <c r="S51" s="103">
        <f t="shared" si="14"/>
        <v>0.2565283019</v>
      </c>
      <c r="T51" s="103">
        <f t="shared" si="14"/>
        <v>-0.03515384615</v>
      </c>
    </row>
    <row r="52">
      <c r="A52" s="103" t="s">
        <v>339</v>
      </c>
      <c r="B52" s="103">
        <v>0.01801355820238095</v>
      </c>
      <c r="C52" s="103">
        <v>0.010504135802469136</v>
      </c>
      <c r="D52" s="103">
        <v>0.05154385964912281</v>
      </c>
      <c r="E52" s="103">
        <v>142.16194967924528</v>
      </c>
      <c r="F52" s="103">
        <v>3.7107279689655175E-4</v>
      </c>
      <c r="G52" s="103">
        <v>22.863636366666668</v>
      </c>
      <c r="H52" s="103">
        <v>2.307914046226415</v>
      </c>
      <c r="I52" s="103">
        <v>0.108175641</v>
      </c>
      <c r="J52" s="103">
        <v>0.33743617789934355</v>
      </c>
      <c r="L52" s="103" t="s">
        <v>339</v>
      </c>
      <c r="M52" s="103">
        <f t="shared" ref="M52:T52" si="15">B52-M$59</f>
        <v>0.0178735582</v>
      </c>
      <c r="N52" s="103">
        <f t="shared" si="15"/>
        <v>0.006364135802</v>
      </c>
      <c r="O52" s="103">
        <f t="shared" si="15"/>
        <v>0.02554385965</v>
      </c>
      <c r="P52" s="103">
        <f t="shared" si="15"/>
        <v>88.16194968</v>
      </c>
      <c r="Q52" s="103">
        <f t="shared" si="15"/>
        <v>-0.2586289272</v>
      </c>
      <c r="R52" s="103">
        <f t="shared" si="15"/>
        <v>4.363636367</v>
      </c>
      <c r="S52" s="103">
        <f t="shared" si="15"/>
        <v>2.302414046</v>
      </c>
      <c r="T52" s="103">
        <f t="shared" si="15"/>
        <v>0.068175641</v>
      </c>
    </row>
    <row r="53">
      <c r="A53" s="103" t="s">
        <v>85</v>
      </c>
      <c r="B53" s="103">
        <v>0.012457268384920634</v>
      </c>
      <c r="C53" s="103">
        <v>0.0049075137037037034</v>
      </c>
      <c r="D53" s="103">
        <v>0.010052848169590643</v>
      </c>
      <c r="E53" s="103">
        <v>2009.3190396226414</v>
      </c>
      <c r="F53" s="103">
        <v>6.448275862068966E-4</v>
      </c>
      <c r="G53" s="103">
        <v>6.918180966666667</v>
      </c>
      <c r="H53" s="103">
        <v>6.658909852830189</v>
      </c>
      <c r="I53" s="103">
        <v>0.02582824923076923</v>
      </c>
      <c r="J53" s="103">
        <v>0.38086333807439826</v>
      </c>
      <c r="L53" s="103" t="s">
        <v>85</v>
      </c>
      <c r="M53" s="103">
        <f t="shared" ref="M53:T53" si="16">B53-M$59</f>
        <v>0.01231726838</v>
      </c>
      <c r="N53" s="103">
        <f t="shared" si="16"/>
        <v>0.0007675137037</v>
      </c>
      <c r="O53" s="103">
        <f t="shared" si="16"/>
        <v>-0.01594715183</v>
      </c>
      <c r="P53" s="103">
        <f t="shared" si="16"/>
        <v>1955.31904</v>
      </c>
      <c r="Q53" s="103">
        <f t="shared" si="16"/>
        <v>-0.2583551724</v>
      </c>
      <c r="R53" s="103">
        <f t="shared" si="16"/>
        <v>-11.58181903</v>
      </c>
      <c r="S53" s="103">
        <f t="shared" si="16"/>
        <v>6.653409853</v>
      </c>
      <c r="T53" s="103">
        <f t="shared" si="16"/>
        <v>-0.01417175077</v>
      </c>
    </row>
    <row r="54">
      <c r="A54" s="103" t="s">
        <v>115</v>
      </c>
      <c r="B54" s="103">
        <v>0.005759259257936508</v>
      </c>
      <c r="C54" s="103">
        <v>7.131687241975308E-5</v>
      </c>
      <c r="D54" s="103">
        <v>7.707927226120858E-4</v>
      </c>
      <c r="E54" s="103">
        <v>12.632075471698114</v>
      </c>
      <c r="F54" s="103">
        <v>1.329676071264368E-4</v>
      </c>
      <c r="G54" s="103">
        <v>0.04545455</v>
      </c>
      <c r="H54" s="103">
        <v>0.14410377358490567</v>
      </c>
      <c r="I54" s="103">
        <v>0.006674358974615384</v>
      </c>
      <c r="J54" s="103">
        <v>0.36637490875273515</v>
      </c>
      <c r="L54" s="103" t="s">
        <v>115</v>
      </c>
      <c r="M54" s="103">
        <f t="shared" ref="M54:T54" si="17">B54-M$59</f>
        <v>0.005619259258</v>
      </c>
      <c r="N54" s="103">
        <f t="shared" si="17"/>
        <v>-0.004068683128</v>
      </c>
      <c r="O54" s="103">
        <f t="shared" si="17"/>
        <v>-0.02522920728</v>
      </c>
      <c r="P54" s="103">
        <f t="shared" si="17"/>
        <v>-41.36792453</v>
      </c>
      <c r="Q54" s="103">
        <f t="shared" si="17"/>
        <v>-0.2588670324</v>
      </c>
      <c r="R54" s="103">
        <f t="shared" si="17"/>
        <v>-18.45454545</v>
      </c>
      <c r="S54" s="103">
        <f t="shared" si="17"/>
        <v>0.1386037736</v>
      </c>
      <c r="T54" s="103">
        <f t="shared" si="17"/>
        <v>-0.03332564103</v>
      </c>
    </row>
    <row r="55">
      <c r="A55" s="103" t="s">
        <v>175</v>
      </c>
      <c r="B55" s="103">
        <v>0.019538690476190473</v>
      </c>
      <c r="C55" s="103">
        <v>0.011729732511111111</v>
      </c>
      <c r="D55" s="103">
        <v>0.031625568557504875</v>
      </c>
      <c r="E55" s="103">
        <v>11.747855916981132</v>
      </c>
      <c r="F55" s="103">
        <v>6.540229885057472E-4</v>
      </c>
      <c r="G55" s="103">
        <v>9.770833333333334</v>
      </c>
      <c r="H55" s="103">
        <v>8.176965408490567</v>
      </c>
      <c r="I55" s="103">
        <v>0.3878276940769231</v>
      </c>
      <c r="J55" s="103">
        <v>0.4330258413566739</v>
      </c>
      <c r="L55" s="103" t="s">
        <v>175</v>
      </c>
      <c r="M55" s="103">
        <f t="shared" ref="M55:T55" si="18">B55-M$59</f>
        <v>0.01939869048</v>
      </c>
      <c r="N55" s="103">
        <f t="shared" si="18"/>
        <v>0.007589732511</v>
      </c>
      <c r="O55" s="103">
        <f t="shared" si="18"/>
        <v>0.005625568558</v>
      </c>
      <c r="P55" s="103">
        <f t="shared" si="18"/>
        <v>-42.25214408</v>
      </c>
      <c r="Q55" s="103">
        <f t="shared" si="18"/>
        <v>-0.258345977</v>
      </c>
      <c r="R55" s="103">
        <f t="shared" si="18"/>
        <v>-8.729166667</v>
      </c>
      <c r="S55" s="103">
        <f t="shared" si="18"/>
        <v>8.171465408</v>
      </c>
      <c r="T55" s="103">
        <f t="shared" si="18"/>
        <v>0.3478276941</v>
      </c>
    </row>
    <row r="56">
      <c r="A56" s="103" t="s">
        <v>342</v>
      </c>
      <c r="B56" s="103">
        <v>0.02261772486904762</v>
      </c>
      <c r="C56" s="103">
        <v>0.009762962962962963</v>
      </c>
      <c r="D56" s="103">
        <v>0.01488758934307992</v>
      </c>
      <c r="E56" s="103">
        <v>3.9919137471698116</v>
      </c>
      <c r="F56" s="103">
        <v>2.5340996172413795E-4</v>
      </c>
      <c r="G56" s="103">
        <v>4.0</v>
      </c>
      <c r="H56" s="103">
        <v>0.6843396226415094</v>
      </c>
      <c r="I56" s="103">
        <v>0.004548717948461538</v>
      </c>
      <c r="J56" s="103">
        <v>0.5167578409190372</v>
      </c>
      <c r="L56" s="103" t="s">
        <v>342</v>
      </c>
      <c r="M56" s="103">
        <f t="shared" ref="M56:T56" si="19">B56-M$59</f>
        <v>0.02247772487</v>
      </c>
      <c r="N56" s="103">
        <f t="shared" si="19"/>
        <v>0.005622962963</v>
      </c>
      <c r="O56" s="103">
        <f t="shared" si="19"/>
        <v>-0.01111241066</v>
      </c>
      <c r="P56" s="103">
        <f t="shared" si="19"/>
        <v>-50.00808625</v>
      </c>
      <c r="Q56" s="103">
        <f t="shared" si="19"/>
        <v>-0.25874659</v>
      </c>
      <c r="R56" s="103">
        <f t="shared" si="19"/>
        <v>-14.5</v>
      </c>
      <c r="S56" s="103">
        <f t="shared" si="19"/>
        <v>0.6788396226</v>
      </c>
      <c r="T56" s="103">
        <f t="shared" si="19"/>
        <v>-0.03545128205</v>
      </c>
    </row>
    <row r="57">
      <c r="A57" s="103" t="s">
        <v>343</v>
      </c>
      <c r="B57" s="103">
        <v>0.02048968253968254</v>
      </c>
      <c r="C57" s="103">
        <v>0.007993108866666666</v>
      </c>
      <c r="D57" s="103">
        <v>0.013342902711500973</v>
      </c>
      <c r="E57" s="103">
        <v>9.945283018867924</v>
      </c>
      <c r="F57" s="103">
        <v>2.4298850574712641E-4</v>
      </c>
      <c r="G57" s="103">
        <v>7.116666666666667</v>
      </c>
      <c r="H57" s="103">
        <v>0.9967838764150944</v>
      </c>
      <c r="I57" s="103">
        <v>0.010173076923076924</v>
      </c>
      <c r="J57" s="103">
        <v>0.45012930175054705</v>
      </c>
      <c r="L57" s="103" t="s">
        <v>343</v>
      </c>
      <c r="M57" s="103">
        <f t="shared" ref="M57:T57" si="20">B57-M$59</f>
        <v>0.02034968254</v>
      </c>
      <c r="N57" s="103">
        <f t="shared" si="20"/>
        <v>0.003853108867</v>
      </c>
      <c r="O57" s="103">
        <f t="shared" si="20"/>
        <v>-0.01265709729</v>
      </c>
      <c r="P57" s="103">
        <f t="shared" si="20"/>
        <v>-44.05471698</v>
      </c>
      <c r="Q57" s="103">
        <f t="shared" si="20"/>
        <v>-0.2587570115</v>
      </c>
      <c r="R57" s="103">
        <f t="shared" si="20"/>
        <v>-11.38333333</v>
      </c>
      <c r="S57" s="103">
        <f t="shared" si="20"/>
        <v>0.9912838764</v>
      </c>
      <c r="T57" s="103">
        <f t="shared" si="20"/>
        <v>-0.02982692308</v>
      </c>
    </row>
    <row r="59">
      <c r="A59" s="104" t="s">
        <v>348</v>
      </c>
      <c r="L59" s="103" t="s">
        <v>297</v>
      </c>
      <c r="M59" s="103">
        <v>1.4E-4</v>
      </c>
      <c r="N59" s="103">
        <v>0.00414</v>
      </c>
      <c r="O59" s="103">
        <v>0.026</v>
      </c>
      <c r="P59" s="103">
        <v>54.0</v>
      </c>
      <c r="Q59" s="103">
        <v>0.259</v>
      </c>
      <c r="R59" s="103">
        <v>18.5</v>
      </c>
      <c r="S59" s="103">
        <v>0.0055</v>
      </c>
      <c r="T59" s="103">
        <v>0.04</v>
      </c>
    </row>
    <row r="60">
      <c r="A60" s="103" t="s">
        <v>0</v>
      </c>
      <c r="B60" s="103" t="s">
        <v>309</v>
      </c>
      <c r="C60" s="103" t="s">
        <v>310</v>
      </c>
      <c r="D60" s="103" t="s">
        <v>322</v>
      </c>
      <c r="E60" s="103" t="s">
        <v>312</v>
      </c>
      <c r="F60" s="103" t="s">
        <v>313</v>
      </c>
      <c r="G60" s="103" t="s">
        <v>314</v>
      </c>
      <c r="H60" s="103" t="s">
        <v>315</v>
      </c>
      <c r="I60" s="103" t="s">
        <v>316</v>
      </c>
      <c r="J60" s="103" t="s">
        <v>311</v>
      </c>
      <c r="L60" s="105" t="s">
        <v>0</v>
      </c>
      <c r="M60" s="105" t="s">
        <v>309</v>
      </c>
      <c r="N60" s="105" t="s">
        <v>310</v>
      </c>
      <c r="O60" s="105" t="s">
        <v>322</v>
      </c>
      <c r="P60" s="105" t="s">
        <v>312</v>
      </c>
      <c r="Q60" s="105" t="s">
        <v>313</v>
      </c>
      <c r="R60" s="105" t="s">
        <v>314</v>
      </c>
      <c r="S60" s="105" t="s">
        <v>315</v>
      </c>
      <c r="T60" s="105" t="s">
        <v>316</v>
      </c>
      <c r="U60" s="105" t="s">
        <v>311</v>
      </c>
    </row>
    <row r="61">
      <c r="A61" s="103" t="s">
        <v>92</v>
      </c>
      <c r="B61" s="103">
        <v>0.002054894179761905</v>
      </c>
      <c r="C61" s="103">
        <v>3.85679012345679E-4</v>
      </c>
      <c r="D61" s="103">
        <v>1.5018221890838207E-4</v>
      </c>
      <c r="E61" s="103">
        <v>2.8358490566037733</v>
      </c>
      <c r="F61" s="103">
        <v>2.071360152873563E-4</v>
      </c>
      <c r="G61" s="103">
        <v>0.2</v>
      </c>
      <c r="H61" s="103">
        <v>0.41749213839622645</v>
      </c>
      <c r="I61" s="103">
        <v>0.014206410253846153</v>
      </c>
      <c r="J61" s="103">
        <v>0.5667578409190371</v>
      </c>
      <c r="L61" s="103" t="s">
        <v>92</v>
      </c>
      <c r="M61" s="103">
        <f t="shared" ref="M61:Q61" si="21">B61-M$45</f>
        <v>-0.03004510582</v>
      </c>
      <c r="N61" s="103">
        <f t="shared" si="21"/>
        <v>-0.01961432099</v>
      </c>
      <c r="O61" s="103">
        <f t="shared" si="21"/>
        <v>-0.0003218177811</v>
      </c>
      <c r="P61" s="103">
        <f t="shared" si="21"/>
        <v>-2.864150943</v>
      </c>
      <c r="Q61" s="103">
        <f t="shared" si="21"/>
        <v>-1.129792864</v>
      </c>
      <c r="S61" s="103">
        <f t="shared" ref="S61:T61" si="22">H61-S$45</f>
        <v>-1.692507862</v>
      </c>
      <c r="T61" s="103">
        <f t="shared" si="22"/>
        <v>-0.2337935897</v>
      </c>
    </row>
    <row r="62">
      <c r="A62" s="103" t="s">
        <v>340</v>
      </c>
      <c r="B62" s="103">
        <v>0.008133928361111112</v>
      </c>
      <c r="C62" s="103">
        <v>0.002380739535555556</v>
      </c>
      <c r="D62" s="103">
        <v>8.776803118908383E-4</v>
      </c>
      <c r="E62" s="103">
        <v>0.25235849056603776</v>
      </c>
      <c r="F62" s="103">
        <v>0.0011473818645977012</v>
      </c>
      <c r="G62" s="103">
        <v>5.736725083333334</v>
      </c>
      <c r="H62" s="103">
        <v>2.5243710688679246</v>
      </c>
      <c r="I62" s="103">
        <v>0.025503224753846157</v>
      </c>
      <c r="J62" s="103">
        <v>0.2594638949671772</v>
      </c>
      <c r="L62" s="103" t="s">
        <v>340</v>
      </c>
      <c r="M62" s="103">
        <f t="shared" ref="M62:Q62" si="23">B62-M$45</f>
        <v>-0.02396607164</v>
      </c>
      <c r="N62" s="103">
        <f t="shared" si="23"/>
        <v>-0.01761926046</v>
      </c>
      <c r="O62" s="103">
        <f t="shared" si="23"/>
        <v>0.0004056803119</v>
      </c>
      <c r="P62" s="103">
        <f t="shared" si="23"/>
        <v>-5.447641509</v>
      </c>
      <c r="Q62" s="103">
        <f t="shared" si="23"/>
        <v>-1.128852618</v>
      </c>
      <c r="S62" s="103">
        <f t="shared" ref="S62:T62" si="24">H62-S$45</f>
        <v>0.4143710689</v>
      </c>
      <c r="T62" s="103">
        <f t="shared" si="24"/>
        <v>-0.2224967752</v>
      </c>
    </row>
    <row r="63">
      <c r="A63" s="103" t="s">
        <v>341</v>
      </c>
      <c r="B63" s="103">
        <v>0.0031124338623015873</v>
      </c>
      <c r="C63" s="103">
        <v>0.0012175857338271605</v>
      </c>
      <c r="D63" s="103">
        <v>1.5226337446393762E-4</v>
      </c>
      <c r="E63" s="103">
        <v>11.916142558490565</v>
      </c>
      <c r="F63" s="103">
        <v>2.100255427586207E-4</v>
      </c>
      <c r="G63" s="103">
        <v>0.16666666666666669</v>
      </c>
      <c r="H63" s="103">
        <v>0.8429245283018869</v>
      </c>
      <c r="I63" s="103">
        <v>0.25606410253846157</v>
      </c>
      <c r="J63" s="103">
        <v>0.4824639691466083</v>
      </c>
      <c r="L63" s="103" t="s">
        <v>341</v>
      </c>
      <c r="M63" s="103">
        <f t="shared" ref="M63:Q63" si="25">B63-M$45</f>
        <v>-0.02898756614</v>
      </c>
      <c r="N63" s="103">
        <f t="shared" si="25"/>
        <v>-0.01878241427</v>
      </c>
      <c r="O63" s="103">
        <f t="shared" si="25"/>
        <v>-0.0003197366255</v>
      </c>
      <c r="P63" s="103">
        <f t="shared" si="25"/>
        <v>6.216142558</v>
      </c>
      <c r="Q63" s="103">
        <f t="shared" si="25"/>
        <v>-1.129789974</v>
      </c>
      <c r="S63" s="103">
        <f t="shared" ref="S63:T63" si="26">H63-S$45</f>
        <v>-1.267075472</v>
      </c>
      <c r="T63" s="103">
        <f t="shared" si="26"/>
        <v>0.008064102538</v>
      </c>
    </row>
    <row r="64">
      <c r="A64" s="103" t="s">
        <v>108</v>
      </c>
      <c r="B64" s="103">
        <v>0.0019337301587301588</v>
      </c>
      <c r="C64" s="103">
        <v>4.0935528123456794E-4</v>
      </c>
      <c r="D64" s="103">
        <v>2.1664008499025343E-4</v>
      </c>
      <c r="E64" s="103">
        <v>4.281303601886792</v>
      </c>
      <c r="F64" s="103">
        <v>1.8149425287356322E-4</v>
      </c>
      <c r="G64" s="103">
        <v>0.18181818333333333</v>
      </c>
      <c r="H64" s="103">
        <v>0.6400695133962264</v>
      </c>
      <c r="I64" s="103">
        <v>0.04513615384615385</v>
      </c>
      <c r="J64" s="103">
        <v>0.4924010343544858</v>
      </c>
      <c r="L64" s="103" t="s">
        <v>108</v>
      </c>
      <c r="M64" s="103">
        <f t="shared" ref="M64:Q64" si="27">B64-M$45</f>
        <v>-0.03016626984</v>
      </c>
      <c r="N64" s="103">
        <f t="shared" si="27"/>
        <v>-0.01959064472</v>
      </c>
      <c r="O64" s="103">
        <f t="shared" si="27"/>
        <v>-0.000255359915</v>
      </c>
      <c r="P64" s="103">
        <f t="shared" si="27"/>
        <v>-1.418696398</v>
      </c>
      <c r="Q64" s="103">
        <f t="shared" si="27"/>
        <v>-1.129818506</v>
      </c>
      <c r="S64" s="103">
        <f t="shared" ref="S64:T64" si="28">H64-S$45</f>
        <v>-1.469930487</v>
      </c>
      <c r="T64" s="103">
        <f t="shared" si="28"/>
        <v>-0.2028638462</v>
      </c>
    </row>
    <row r="65">
      <c r="A65" s="103" t="s">
        <v>175</v>
      </c>
      <c r="B65" s="103">
        <v>0.019538690476190473</v>
      </c>
      <c r="C65" s="103">
        <v>0.011729732511111111</v>
      </c>
      <c r="D65" s="103">
        <v>0.031625568557504875</v>
      </c>
      <c r="E65" s="103">
        <v>11.747855916981132</v>
      </c>
      <c r="F65" s="103">
        <v>6.540229885057472E-4</v>
      </c>
      <c r="G65" s="103">
        <v>9.770833333333334</v>
      </c>
      <c r="H65" s="103">
        <v>8.176965408490567</v>
      </c>
      <c r="I65" s="103">
        <v>0.3878276940769231</v>
      </c>
      <c r="J65" s="103">
        <v>0.4330258413566739</v>
      </c>
      <c r="L65" s="103" t="s">
        <v>175</v>
      </c>
      <c r="M65" s="103">
        <f t="shared" ref="M65:Q65" si="29">B65-M$45</f>
        <v>-0.01256130952</v>
      </c>
      <c r="N65" s="103">
        <f t="shared" si="29"/>
        <v>-0.008270267489</v>
      </c>
      <c r="O65" s="103">
        <f t="shared" si="29"/>
        <v>0.03115356856</v>
      </c>
      <c r="P65" s="103">
        <f t="shared" si="29"/>
        <v>6.047855917</v>
      </c>
      <c r="Q65" s="103">
        <f t="shared" si="29"/>
        <v>-1.129345977</v>
      </c>
      <c r="S65" s="103">
        <f t="shared" ref="S65:T65" si="30">H65-S$45</f>
        <v>6.066965408</v>
      </c>
      <c r="T65" s="103">
        <f t="shared" si="30"/>
        <v>0.1398276941</v>
      </c>
    </row>
    <row r="66">
      <c r="A66" s="103" t="s">
        <v>266</v>
      </c>
      <c r="B66" s="103">
        <v>0.002148526076984127</v>
      </c>
      <c r="C66" s="103">
        <v>6.445149911111112E-4</v>
      </c>
      <c r="D66" s="103">
        <v>1.5093288771929824E-4</v>
      </c>
      <c r="E66" s="103">
        <v>3.968553458490566</v>
      </c>
      <c r="F66" s="103">
        <v>2.8752052540229886E-4</v>
      </c>
      <c r="G66" s="103">
        <v>0.9166666666666667</v>
      </c>
      <c r="H66" s="103">
        <v>0.7145797599056604</v>
      </c>
      <c r="I66" s="103">
        <v>0.031126373623076922</v>
      </c>
      <c r="J66" s="103">
        <v>0.49006309299781176</v>
      </c>
      <c r="L66" s="103" t="s">
        <v>266</v>
      </c>
      <c r="M66" s="103">
        <f t="shared" ref="M66:Q66" si="31">B66-M$45</f>
        <v>-0.02995147392</v>
      </c>
      <c r="N66" s="103">
        <f t="shared" si="31"/>
        <v>-0.01935548501</v>
      </c>
      <c r="O66" s="103">
        <f t="shared" si="31"/>
        <v>-0.0003210671123</v>
      </c>
      <c r="P66" s="103">
        <f t="shared" si="31"/>
        <v>-1.731446542</v>
      </c>
      <c r="Q66" s="103">
        <f t="shared" si="31"/>
        <v>-1.129712479</v>
      </c>
      <c r="S66" s="103">
        <f t="shared" ref="S66:T66" si="32">H66-S$45</f>
        <v>-1.39542024</v>
      </c>
      <c r="T66" s="103">
        <f t="shared" si="32"/>
        <v>-0.2168736264</v>
      </c>
    </row>
    <row r="67">
      <c r="A67" s="103" t="s">
        <v>189</v>
      </c>
      <c r="B67" s="103">
        <v>0.0028961876416666666</v>
      </c>
      <c r="C67" s="103">
        <v>0.01437808044691358</v>
      </c>
      <c r="D67" s="103">
        <v>8.22879330994152E-4</v>
      </c>
      <c r="E67" s="103">
        <v>7.853136154716982</v>
      </c>
      <c r="F67" s="103">
        <v>0.0011044882320689654</v>
      </c>
      <c r="G67" s="103">
        <v>0.5094339666666667</v>
      </c>
      <c r="H67" s="103">
        <v>1.4390230254716982</v>
      </c>
      <c r="I67" s="103">
        <v>0.6762110135384615</v>
      </c>
      <c r="J67" s="103">
        <v>0.5064129671772428</v>
      </c>
      <c r="L67" s="103" t="s">
        <v>189</v>
      </c>
      <c r="M67" s="103">
        <f t="shared" ref="M67:Q67" si="33">B67-M$45</f>
        <v>-0.02920381236</v>
      </c>
      <c r="N67" s="103">
        <f t="shared" si="33"/>
        <v>-0.005621919553</v>
      </c>
      <c r="O67" s="103">
        <f t="shared" si="33"/>
        <v>0.000350879331</v>
      </c>
      <c r="P67" s="103">
        <f t="shared" si="33"/>
        <v>2.153136155</v>
      </c>
      <c r="Q67" s="103">
        <f t="shared" si="33"/>
        <v>-1.128895512</v>
      </c>
      <c r="S67" s="103">
        <f t="shared" ref="S67:T67" si="34">H67-S$45</f>
        <v>-0.6709769745</v>
      </c>
      <c r="T67" s="103">
        <f t="shared" si="34"/>
        <v>0.4282110135</v>
      </c>
    </row>
    <row r="68">
      <c r="A68" s="103" t="s">
        <v>122</v>
      </c>
      <c r="B68" s="103">
        <v>0.002156415344047619</v>
      </c>
      <c r="C68" s="103">
        <v>3.9399176962962967E-4</v>
      </c>
      <c r="D68" s="103">
        <v>1.898148148148148E-4</v>
      </c>
      <c r="E68" s="103">
        <v>12.308176099999999</v>
      </c>
      <c r="F68" s="103">
        <v>2.3663793103448274E-4</v>
      </c>
      <c r="G68" s="103">
        <v>16.388888883333333</v>
      </c>
      <c r="H68" s="103">
        <v>0.4918238993396226</v>
      </c>
      <c r="I68" s="103">
        <v>0.048648076923076926</v>
      </c>
      <c r="J68" s="103">
        <v>0.5081145148796499</v>
      </c>
      <c r="L68" s="103" t="s">
        <v>122</v>
      </c>
      <c r="M68" s="103">
        <f t="shared" ref="M68:Q68" si="35">B68-M$45</f>
        <v>-0.02994358466</v>
      </c>
      <c r="N68" s="103">
        <f t="shared" si="35"/>
        <v>-0.01960600823</v>
      </c>
      <c r="O68" s="103">
        <f t="shared" si="35"/>
        <v>-0.0002821851852</v>
      </c>
      <c r="P68" s="103">
        <f t="shared" si="35"/>
        <v>6.6081761</v>
      </c>
      <c r="Q68" s="103">
        <f t="shared" si="35"/>
        <v>-1.129763362</v>
      </c>
      <c r="S68" s="103">
        <f t="shared" ref="S68:T68" si="36">H68-S$45</f>
        <v>-1.618176101</v>
      </c>
      <c r="T68" s="103">
        <f t="shared" si="36"/>
        <v>-0.1993519231</v>
      </c>
    </row>
    <row r="70">
      <c r="A70" s="103" t="s">
        <v>349</v>
      </c>
      <c r="L70" s="103" t="s">
        <v>349</v>
      </c>
    </row>
    <row r="71">
      <c r="A71" s="103" t="s">
        <v>0</v>
      </c>
      <c r="B71" s="103" t="s">
        <v>309</v>
      </c>
      <c r="C71" s="103" t="s">
        <v>310</v>
      </c>
      <c r="D71" s="103" t="s">
        <v>322</v>
      </c>
      <c r="E71" s="103" t="s">
        <v>312</v>
      </c>
      <c r="F71" s="103" t="s">
        <v>313</v>
      </c>
      <c r="G71" s="103" t="s">
        <v>314</v>
      </c>
      <c r="H71" s="103" t="s">
        <v>315</v>
      </c>
      <c r="I71" s="103" t="s">
        <v>316</v>
      </c>
      <c r="J71" s="103" t="s">
        <v>311</v>
      </c>
      <c r="L71" s="105" t="s">
        <v>0</v>
      </c>
      <c r="M71" s="105" t="s">
        <v>309</v>
      </c>
      <c r="N71" s="105" t="s">
        <v>310</v>
      </c>
      <c r="O71" s="105" t="s">
        <v>322</v>
      </c>
      <c r="P71" s="105" t="s">
        <v>312</v>
      </c>
      <c r="Q71" s="105" t="s">
        <v>313</v>
      </c>
      <c r="R71" s="105" t="s">
        <v>314</v>
      </c>
      <c r="S71" s="105" t="s">
        <v>315</v>
      </c>
      <c r="T71" s="105" t="s">
        <v>316</v>
      </c>
      <c r="U71" s="105" t="s">
        <v>311</v>
      </c>
    </row>
    <row r="72">
      <c r="A72" s="103" t="s">
        <v>61</v>
      </c>
      <c r="B72" s="103">
        <v>0.01225044919047619</v>
      </c>
      <c r="C72" s="103">
        <v>0.004833588204938272</v>
      </c>
      <c r="D72" s="103">
        <v>0.014546458738791422</v>
      </c>
      <c r="E72" s="103">
        <v>1378.0015722641508</v>
      </c>
      <c r="F72" s="103">
        <v>5.992337164367816E-4</v>
      </c>
      <c r="G72" s="103">
        <v>6.65123445</v>
      </c>
      <c r="H72" s="103">
        <v>11.693396226415095</v>
      </c>
      <c r="I72" s="103">
        <v>0.018468818484615384</v>
      </c>
      <c r="J72" s="103">
        <v>0.6882020422319474</v>
      </c>
      <c r="L72" s="103" t="s">
        <v>61</v>
      </c>
      <c r="M72" s="103">
        <f t="shared" ref="M72:M89" si="37">B72-0.00168</f>
        <v>0.01057044919</v>
      </c>
      <c r="N72" s="103">
        <f t="shared" ref="N72:N89" si="38">C72-0.035</f>
        <v>-0.0301664118</v>
      </c>
      <c r="O72" s="103">
        <f t="shared" ref="O72:O89" si="39">D72-0.102</f>
        <v>-0.08745354126</v>
      </c>
      <c r="Q72" s="103">
        <f t="shared" ref="Q72:Q89" si="40">F72-0.76</f>
        <v>-0.7594007663</v>
      </c>
      <c r="S72" s="103">
        <f t="shared" ref="S72:S89" si="41">H72-19.4</f>
        <v>-7.706603774</v>
      </c>
      <c r="T72" s="103">
        <f t="shared" ref="T72:T89" si="42">I72-0.12</f>
        <v>-0.1015311815</v>
      </c>
      <c r="U72" s="103">
        <f t="shared" ref="U72:U89" si="43">J72-0.0026</f>
        <v>0.6856020422</v>
      </c>
    </row>
    <row r="73">
      <c r="A73" s="103" t="s">
        <v>238</v>
      </c>
      <c r="B73" s="103">
        <v>0.009499559083333334</v>
      </c>
      <c r="C73" s="103">
        <v>0.0025146776395061727</v>
      </c>
      <c r="D73" s="103">
        <v>0.0021379683781676414</v>
      </c>
      <c r="E73" s="103">
        <v>52.67147613207547</v>
      </c>
      <c r="F73" s="103">
        <v>1.1532567045977012E-4</v>
      </c>
      <c r="G73" s="103">
        <v>0.33333333333333337</v>
      </c>
      <c r="H73" s="103">
        <v>0.09575471698113207</v>
      </c>
      <c r="I73" s="103">
        <v>0.006970329670000001</v>
      </c>
      <c r="J73" s="103">
        <v>0.45899855185995625</v>
      </c>
      <c r="L73" s="103" t="s">
        <v>238</v>
      </c>
      <c r="M73" s="103">
        <f t="shared" si="37"/>
        <v>0.007819559083</v>
      </c>
      <c r="N73" s="103">
        <f t="shared" si="38"/>
        <v>-0.03248532236</v>
      </c>
      <c r="O73" s="103">
        <f t="shared" si="39"/>
        <v>-0.09986203162</v>
      </c>
      <c r="Q73" s="103">
        <f t="shared" si="40"/>
        <v>-0.7598846743</v>
      </c>
      <c r="S73" s="103">
        <f t="shared" si="41"/>
        <v>-19.30424528</v>
      </c>
      <c r="T73" s="103">
        <f t="shared" si="42"/>
        <v>-0.1130296703</v>
      </c>
      <c r="U73" s="103">
        <f t="shared" si="43"/>
        <v>0.4563985519</v>
      </c>
    </row>
    <row r="74">
      <c r="A74" s="103" t="s">
        <v>248</v>
      </c>
      <c r="B74" s="103">
        <v>0.0047486772500000005</v>
      </c>
      <c r="C74" s="103">
        <v>8.14074074074074E-4</v>
      </c>
      <c r="D74" s="103">
        <v>0.0037664067582846004</v>
      </c>
      <c r="E74" s="103">
        <v>18.097877358490564</v>
      </c>
      <c r="F74" s="103">
        <v>1.6219667942528736E-4</v>
      </c>
      <c r="G74" s="103">
        <v>3.8783514500000003</v>
      </c>
      <c r="H74" s="103">
        <v>0.5489517819811321</v>
      </c>
      <c r="I74" s="103">
        <v>0.0028743589746153845</v>
      </c>
      <c r="J74" s="103">
        <v>0.47874865973741787</v>
      </c>
      <c r="L74" s="103" t="s">
        <v>248</v>
      </c>
      <c r="M74" s="103">
        <f t="shared" si="37"/>
        <v>0.00306867725</v>
      </c>
      <c r="N74" s="103">
        <f t="shared" si="38"/>
        <v>-0.03418592593</v>
      </c>
      <c r="O74" s="103">
        <f t="shared" si="39"/>
        <v>-0.09823359324</v>
      </c>
      <c r="Q74" s="103">
        <f t="shared" si="40"/>
        <v>-0.7598378033</v>
      </c>
      <c r="S74" s="103">
        <f t="shared" si="41"/>
        <v>-18.85104822</v>
      </c>
      <c r="T74" s="103">
        <f t="shared" si="42"/>
        <v>-0.117125641</v>
      </c>
      <c r="U74" s="103">
        <f t="shared" si="43"/>
        <v>0.4761486597</v>
      </c>
    </row>
    <row r="75">
      <c r="A75" s="103" t="s">
        <v>77</v>
      </c>
      <c r="B75" s="103">
        <v>0.013239625785714287</v>
      </c>
      <c r="C75" s="103">
        <v>0.005243756054320988</v>
      </c>
      <c r="D75" s="103">
        <v>0.011355661881091618</v>
      </c>
      <c r="E75" s="103">
        <v>398.3516294339622</v>
      </c>
      <c r="F75" s="103">
        <v>6.090909090804598E-4</v>
      </c>
      <c r="G75" s="103">
        <v>6.878225800000001</v>
      </c>
      <c r="H75" s="103">
        <v>4.168632075471698</v>
      </c>
      <c r="I75" s="103">
        <v>0.024262287015384614</v>
      </c>
      <c r="J75" s="103">
        <v>0.4379948280087527</v>
      </c>
      <c r="L75" s="103" t="s">
        <v>77</v>
      </c>
      <c r="M75" s="103">
        <f t="shared" si="37"/>
        <v>0.01155962579</v>
      </c>
      <c r="N75" s="103">
        <f t="shared" si="38"/>
        <v>-0.02975624395</v>
      </c>
      <c r="O75" s="103">
        <f t="shared" si="39"/>
        <v>-0.09064433812</v>
      </c>
      <c r="Q75" s="103">
        <f t="shared" si="40"/>
        <v>-0.7593909091</v>
      </c>
      <c r="S75" s="103">
        <f t="shared" si="41"/>
        <v>-15.23136792</v>
      </c>
      <c r="T75" s="103">
        <f t="shared" si="42"/>
        <v>-0.09573771298</v>
      </c>
      <c r="U75" s="103">
        <f t="shared" si="43"/>
        <v>0.435394828</v>
      </c>
    </row>
    <row r="76">
      <c r="A76" s="103" t="s">
        <v>254</v>
      </c>
      <c r="B76" s="103">
        <v>0.002779265873015873</v>
      </c>
      <c r="C76" s="103">
        <v>0.0010184362140740742</v>
      </c>
      <c r="D76" s="103">
        <v>0.0015914013428849905</v>
      </c>
      <c r="E76" s="103">
        <v>13.327044024528302</v>
      </c>
      <c r="F76" s="103">
        <v>1.4285714287356322E-4</v>
      </c>
      <c r="G76" s="103">
        <v>0.5833333333333334</v>
      </c>
      <c r="H76" s="103">
        <v>0.26202830188679244</v>
      </c>
      <c r="I76" s="103">
        <v>0.004846153846153846</v>
      </c>
      <c r="J76" s="103">
        <v>0.4813912643326039</v>
      </c>
      <c r="L76" s="103" t="s">
        <v>254</v>
      </c>
      <c r="M76" s="103">
        <f t="shared" si="37"/>
        <v>0.001099265873</v>
      </c>
      <c r="N76" s="103">
        <f t="shared" si="38"/>
        <v>-0.03398156379</v>
      </c>
      <c r="O76" s="103">
        <f t="shared" si="39"/>
        <v>-0.1004085987</v>
      </c>
      <c r="Q76" s="103">
        <f t="shared" si="40"/>
        <v>-0.7598571429</v>
      </c>
      <c r="S76" s="103">
        <f t="shared" si="41"/>
        <v>-19.1379717</v>
      </c>
      <c r="T76" s="103">
        <f t="shared" si="42"/>
        <v>-0.1151538462</v>
      </c>
      <c r="U76" s="103">
        <f t="shared" si="43"/>
        <v>0.4787912643</v>
      </c>
    </row>
    <row r="77">
      <c r="A77" s="103" t="s">
        <v>92</v>
      </c>
      <c r="B77" s="103">
        <v>0.002054894179761905</v>
      </c>
      <c r="C77" s="103">
        <v>3.85679012345679E-4</v>
      </c>
      <c r="D77" s="103">
        <v>1.5018221890838207E-4</v>
      </c>
      <c r="E77" s="103">
        <v>2.8358490566037733</v>
      </c>
      <c r="F77" s="103">
        <v>2.071360152873563E-4</v>
      </c>
      <c r="G77" s="103">
        <v>0.2</v>
      </c>
      <c r="H77" s="103">
        <v>0.41749213839622645</v>
      </c>
      <c r="I77" s="103">
        <v>0.014206410253846153</v>
      </c>
      <c r="J77" s="103">
        <v>0.5667578409190371</v>
      </c>
      <c r="L77" s="103" t="s">
        <v>92</v>
      </c>
      <c r="M77" s="103">
        <f t="shared" si="37"/>
        <v>0.0003748941798</v>
      </c>
      <c r="N77" s="103">
        <f t="shared" si="38"/>
        <v>-0.03461432099</v>
      </c>
      <c r="O77" s="103">
        <f t="shared" si="39"/>
        <v>-0.1018498178</v>
      </c>
      <c r="Q77" s="103">
        <f t="shared" si="40"/>
        <v>-0.759792864</v>
      </c>
      <c r="S77" s="103">
        <f t="shared" si="41"/>
        <v>-18.98250786</v>
      </c>
      <c r="T77" s="103">
        <f t="shared" si="42"/>
        <v>-0.1057935897</v>
      </c>
      <c r="U77" s="103">
        <f t="shared" si="43"/>
        <v>0.5641578409</v>
      </c>
    </row>
    <row r="78">
      <c r="A78" s="103" t="s">
        <v>339</v>
      </c>
      <c r="B78" s="103">
        <v>0.01801355820238095</v>
      </c>
      <c r="C78" s="103">
        <v>0.010504135802469136</v>
      </c>
      <c r="D78" s="103">
        <v>0.05154385964912281</v>
      </c>
      <c r="E78" s="103">
        <v>142.16194967924528</v>
      </c>
      <c r="F78" s="103">
        <v>3.7107279689655175E-4</v>
      </c>
      <c r="G78" s="103">
        <v>22.863636366666668</v>
      </c>
      <c r="H78" s="103">
        <v>2.307914046226415</v>
      </c>
      <c r="I78" s="103">
        <v>0.108175641</v>
      </c>
      <c r="J78" s="103">
        <v>0.33743617789934355</v>
      </c>
      <c r="L78" s="103" t="s">
        <v>339</v>
      </c>
      <c r="M78" s="103">
        <f t="shared" si="37"/>
        <v>0.0163335582</v>
      </c>
      <c r="N78" s="103">
        <f t="shared" si="38"/>
        <v>-0.0244958642</v>
      </c>
      <c r="O78" s="103">
        <f t="shared" si="39"/>
        <v>-0.05045614035</v>
      </c>
      <c r="Q78" s="103">
        <f t="shared" si="40"/>
        <v>-0.7596289272</v>
      </c>
      <c r="S78" s="103">
        <f t="shared" si="41"/>
        <v>-17.09208595</v>
      </c>
      <c r="T78" s="103">
        <f t="shared" si="42"/>
        <v>-0.011824359</v>
      </c>
      <c r="U78" s="103">
        <f t="shared" si="43"/>
        <v>0.3348361779</v>
      </c>
    </row>
    <row r="79">
      <c r="A79" s="103" t="s">
        <v>85</v>
      </c>
      <c r="B79" s="103">
        <v>0.012457268384920634</v>
      </c>
      <c r="C79" s="103">
        <v>0.0049075137037037034</v>
      </c>
      <c r="D79" s="103">
        <v>0.010052848169590643</v>
      </c>
      <c r="E79" s="103">
        <v>2009.3190396226414</v>
      </c>
      <c r="F79" s="103">
        <v>6.448275862068966E-4</v>
      </c>
      <c r="G79" s="103">
        <v>6.918180966666667</v>
      </c>
      <c r="H79" s="103">
        <v>6.658909852830189</v>
      </c>
      <c r="I79" s="103">
        <v>0.02582824923076923</v>
      </c>
      <c r="J79" s="103">
        <v>0.38086333807439826</v>
      </c>
      <c r="L79" s="103" t="s">
        <v>85</v>
      </c>
      <c r="M79" s="103">
        <f t="shared" si="37"/>
        <v>0.01077726838</v>
      </c>
      <c r="N79" s="103">
        <f t="shared" si="38"/>
        <v>-0.0300924863</v>
      </c>
      <c r="O79" s="103">
        <f t="shared" si="39"/>
        <v>-0.09194715183</v>
      </c>
      <c r="Q79" s="103">
        <f t="shared" si="40"/>
        <v>-0.7593551724</v>
      </c>
      <c r="S79" s="103">
        <f t="shared" si="41"/>
        <v>-12.74109015</v>
      </c>
      <c r="T79" s="103">
        <f t="shared" si="42"/>
        <v>-0.09417175077</v>
      </c>
      <c r="U79" s="103">
        <f t="shared" si="43"/>
        <v>0.3782633381</v>
      </c>
    </row>
    <row r="80">
      <c r="A80" s="103" t="s">
        <v>340</v>
      </c>
      <c r="B80" s="103">
        <v>0.008133928361111112</v>
      </c>
      <c r="C80" s="103">
        <v>0.002380739535555556</v>
      </c>
      <c r="D80" s="103">
        <v>8.776803118908383E-4</v>
      </c>
      <c r="E80" s="103">
        <v>0.25235849056603776</v>
      </c>
      <c r="F80" s="103">
        <v>0.0011473818645977012</v>
      </c>
      <c r="G80" s="103">
        <v>5.736725083333334</v>
      </c>
      <c r="H80" s="103">
        <v>2.5243710688679246</v>
      </c>
      <c r="I80" s="103">
        <v>0.025503224753846157</v>
      </c>
      <c r="J80" s="103">
        <v>0.2594638949671772</v>
      </c>
      <c r="L80" s="103" t="s">
        <v>340</v>
      </c>
      <c r="M80" s="103">
        <f t="shared" si="37"/>
        <v>0.006453928361</v>
      </c>
      <c r="N80" s="103">
        <f t="shared" si="38"/>
        <v>-0.03261926046</v>
      </c>
      <c r="O80" s="103">
        <f t="shared" si="39"/>
        <v>-0.1011223197</v>
      </c>
      <c r="Q80" s="103">
        <f t="shared" si="40"/>
        <v>-0.7588526181</v>
      </c>
      <c r="S80" s="103">
        <f t="shared" si="41"/>
        <v>-16.87562893</v>
      </c>
      <c r="T80" s="103">
        <f t="shared" si="42"/>
        <v>-0.09449677525</v>
      </c>
      <c r="U80" s="103">
        <f t="shared" si="43"/>
        <v>0.256863895</v>
      </c>
    </row>
    <row r="81">
      <c r="A81" s="103" t="s">
        <v>341</v>
      </c>
      <c r="B81" s="103">
        <v>0.0031124338623015873</v>
      </c>
      <c r="C81" s="103">
        <v>0.0012175857338271605</v>
      </c>
      <c r="D81" s="103">
        <v>1.5226337446393762E-4</v>
      </c>
      <c r="E81" s="103">
        <v>11.916142558490565</v>
      </c>
      <c r="F81" s="103">
        <v>2.100255427586207E-4</v>
      </c>
      <c r="G81" s="103">
        <v>0.16666666666666669</v>
      </c>
      <c r="H81" s="103">
        <v>0.8429245283018869</v>
      </c>
      <c r="I81" s="103">
        <v>0.25606410253846157</v>
      </c>
      <c r="J81" s="103">
        <v>0.4824639691466083</v>
      </c>
      <c r="L81" s="103" t="s">
        <v>341</v>
      </c>
      <c r="M81" s="103">
        <f t="shared" si="37"/>
        <v>0.001432433862</v>
      </c>
      <c r="N81" s="103">
        <f t="shared" si="38"/>
        <v>-0.03378241427</v>
      </c>
      <c r="O81" s="103">
        <f t="shared" si="39"/>
        <v>-0.1018477366</v>
      </c>
      <c r="Q81" s="103">
        <f t="shared" si="40"/>
        <v>-0.7597899745</v>
      </c>
      <c r="S81" s="103">
        <f t="shared" si="41"/>
        <v>-18.55707547</v>
      </c>
      <c r="T81" s="103">
        <f t="shared" si="42"/>
        <v>0.1360641025</v>
      </c>
      <c r="U81" s="103">
        <f t="shared" si="43"/>
        <v>0.4798639691</v>
      </c>
    </row>
    <row r="82">
      <c r="A82" s="103" t="s">
        <v>108</v>
      </c>
      <c r="B82" s="103">
        <v>0.0019337301587301588</v>
      </c>
      <c r="C82" s="103">
        <v>4.0935528123456794E-4</v>
      </c>
      <c r="D82" s="103">
        <v>2.1664008499025343E-4</v>
      </c>
      <c r="E82" s="103">
        <v>4.281303601886792</v>
      </c>
      <c r="F82" s="103">
        <v>1.8149425287356322E-4</v>
      </c>
      <c r="G82" s="103">
        <v>0.18181818333333333</v>
      </c>
      <c r="H82" s="103">
        <v>0.6400695133962264</v>
      </c>
      <c r="I82" s="103">
        <v>0.04513615384615385</v>
      </c>
      <c r="J82" s="103">
        <v>0.4924010343544858</v>
      </c>
      <c r="L82" s="103" t="s">
        <v>108</v>
      </c>
      <c r="M82" s="103">
        <f t="shared" si="37"/>
        <v>0.0002537301587</v>
      </c>
      <c r="N82" s="103">
        <f t="shared" si="38"/>
        <v>-0.03459064472</v>
      </c>
      <c r="O82" s="103">
        <f t="shared" si="39"/>
        <v>-0.1017833599</v>
      </c>
      <c r="Q82" s="103">
        <f t="shared" si="40"/>
        <v>-0.7598185057</v>
      </c>
      <c r="S82" s="103">
        <f t="shared" si="41"/>
        <v>-18.75993049</v>
      </c>
      <c r="T82" s="103">
        <f t="shared" si="42"/>
        <v>-0.07486384615</v>
      </c>
      <c r="U82" s="103">
        <f t="shared" si="43"/>
        <v>0.4898010344</v>
      </c>
    </row>
    <row r="83">
      <c r="A83" s="103" t="s">
        <v>115</v>
      </c>
      <c r="B83" s="103">
        <v>0.005759259257936508</v>
      </c>
      <c r="C83" s="103">
        <v>7.131687241975308E-5</v>
      </c>
      <c r="D83" s="103">
        <v>7.707927226120858E-4</v>
      </c>
      <c r="E83" s="103">
        <v>12.632075471698114</v>
      </c>
      <c r="F83" s="103">
        <v>1.329676071264368E-4</v>
      </c>
      <c r="G83" s="103">
        <v>0.04545455</v>
      </c>
      <c r="H83" s="103">
        <v>0.14410377358490567</v>
      </c>
      <c r="I83" s="103">
        <v>0.006674358974615384</v>
      </c>
      <c r="J83" s="103">
        <v>0.36637490875273515</v>
      </c>
      <c r="L83" s="103" t="s">
        <v>115</v>
      </c>
      <c r="M83" s="103">
        <f t="shared" si="37"/>
        <v>0.004079259258</v>
      </c>
      <c r="N83" s="103">
        <f t="shared" si="38"/>
        <v>-0.03492868313</v>
      </c>
      <c r="O83" s="103">
        <f t="shared" si="39"/>
        <v>-0.1012292073</v>
      </c>
      <c r="Q83" s="103">
        <f t="shared" si="40"/>
        <v>-0.7598670324</v>
      </c>
      <c r="S83" s="103">
        <f t="shared" si="41"/>
        <v>-19.25589623</v>
      </c>
      <c r="T83" s="103">
        <f t="shared" si="42"/>
        <v>-0.113325641</v>
      </c>
      <c r="U83" s="103">
        <f t="shared" si="43"/>
        <v>0.3637749088</v>
      </c>
    </row>
    <row r="84">
      <c r="A84" s="103" t="s">
        <v>175</v>
      </c>
      <c r="B84" s="103">
        <v>0.019538690476190473</v>
      </c>
      <c r="C84" s="103">
        <v>0.011729732511111111</v>
      </c>
      <c r="D84" s="103">
        <v>0.031625568557504875</v>
      </c>
      <c r="E84" s="103">
        <v>11.747855916981132</v>
      </c>
      <c r="F84" s="103">
        <v>6.540229885057472E-4</v>
      </c>
      <c r="G84" s="103">
        <v>9.770833333333334</v>
      </c>
      <c r="H84" s="103">
        <v>8.176965408490567</v>
      </c>
      <c r="I84" s="103">
        <v>0.3878276940769231</v>
      </c>
      <c r="J84" s="103">
        <v>0.4330258413566739</v>
      </c>
      <c r="L84" s="103" t="s">
        <v>175</v>
      </c>
      <c r="M84" s="103">
        <f t="shared" si="37"/>
        <v>0.01785869048</v>
      </c>
      <c r="N84" s="103">
        <f t="shared" si="38"/>
        <v>-0.02327026749</v>
      </c>
      <c r="O84" s="103">
        <f t="shared" si="39"/>
        <v>-0.07037443144</v>
      </c>
      <c r="Q84" s="103">
        <f t="shared" si="40"/>
        <v>-0.759345977</v>
      </c>
      <c r="S84" s="103">
        <f t="shared" si="41"/>
        <v>-11.22303459</v>
      </c>
      <c r="T84" s="103">
        <f t="shared" si="42"/>
        <v>0.2678276941</v>
      </c>
      <c r="U84" s="103">
        <f t="shared" si="43"/>
        <v>0.4304258414</v>
      </c>
    </row>
    <row r="85">
      <c r="A85" s="103" t="s">
        <v>266</v>
      </c>
      <c r="B85" s="103">
        <v>0.002148526076984127</v>
      </c>
      <c r="C85" s="103">
        <v>6.445149911111112E-4</v>
      </c>
      <c r="D85" s="103">
        <v>1.5093288771929824E-4</v>
      </c>
      <c r="E85" s="103">
        <v>3.968553458490566</v>
      </c>
      <c r="F85" s="103">
        <v>2.8752052540229886E-4</v>
      </c>
      <c r="G85" s="103">
        <v>0.9166666666666667</v>
      </c>
      <c r="H85" s="103">
        <v>0.7145797599056604</v>
      </c>
      <c r="I85" s="103">
        <v>0.031126373623076922</v>
      </c>
      <c r="J85" s="103">
        <v>0.49006309299781176</v>
      </c>
      <c r="L85" s="103" t="s">
        <v>266</v>
      </c>
      <c r="M85" s="103">
        <f t="shared" si="37"/>
        <v>0.000468526077</v>
      </c>
      <c r="N85" s="103">
        <f t="shared" si="38"/>
        <v>-0.03435548501</v>
      </c>
      <c r="O85" s="103">
        <f t="shared" si="39"/>
        <v>-0.1018490671</v>
      </c>
      <c r="Q85" s="103">
        <f t="shared" si="40"/>
        <v>-0.7597124795</v>
      </c>
      <c r="S85" s="103">
        <f t="shared" si="41"/>
        <v>-18.68542024</v>
      </c>
      <c r="T85" s="103">
        <f t="shared" si="42"/>
        <v>-0.08887362638</v>
      </c>
      <c r="U85" s="103">
        <f t="shared" si="43"/>
        <v>0.487463093</v>
      </c>
    </row>
    <row r="86">
      <c r="A86" s="103" t="s">
        <v>189</v>
      </c>
      <c r="B86" s="103">
        <v>0.0028961876416666666</v>
      </c>
      <c r="C86" s="103">
        <v>0.01437808044691358</v>
      </c>
      <c r="D86" s="103">
        <v>8.22879330994152E-4</v>
      </c>
      <c r="E86" s="103">
        <v>7.853136154716982</v>
      </c>
      <c r="F86" s="103">
        <v>0.0011044882320689654</v>
      </c>
      <c r="G86" s="103">
        <v>0.5094339666666667</v>
      </c>
      <c r="H86" s="103">
        <v>1.4390230254716982</v>
      </c>
      <c r="I86" s="103">
        <v>0.6762110135384615</v>
      </c>
      <c r="J86" s="103">
        <v>0.5064129671772428</v>
      </c>
      <c r="L86" s="103" t="s">
        <v>189</v>
      </c>
      <c r="M86" s="103">
        <f t="shared" si="37"/>
        <v>0.001216187642</v>
      </c>
      <c r="N86" s="103">
        <f t="shared" si="38"/>
        <v>-0.02062191955</v>
      </c>
      <c r="O86" s="103">
        <f t="shared" si="39"/>
        <v>-0.1011771207</v>
      </c>
      <c r="Q86" s="103">
        <f t="shared" si="40"/>
        <v>-0.7588955118</v>
      </c>
      <c r="S86" s="103">
        <f t="shared" si="41"/>
        <v>-17.96097697</v>
      </c>
      <c r="T86" s="103">
        <f t="shared" si="42"/>
        <v>0.5562110135</v>
      </c>
      <c r="U86" s="103">
        <f t="shared" si="43"/>
        <v>0.5038129672</v>
      </c>
    </row>
    <row r="87">
      <c r="A87" s="103" t="s">
        <v>342</v>
      </c>
      <c r="B87" s="103">
        <v>0.02261772486904762</v>
      </c>
      <c r="C87" s="103">
        <v>0.009762962962962963</v>
      </c>
      <c r="D87" s="103">
        <v>0.01488758934307992</v>
      </c>
      <c r="E87" s="103">
        <v>3.9919137471698116</v>
      </c>
      <c r="F87" s="103">
        <v>2.5340996172413795E-4</v>
      </c>
      <c r="G87" s="103">
        <v>4.0</v>
      </c>
      <c r="H87" s="103">
        <v>0.6843396226415094</v>
      </c>
      <c r="I87" s="103">
        <v>0.004548717948461538</v>
      </c>
      <c r="J87" s="103">
        <v>0.5167578409190372</v>
      </c>
      <c r="L87" s="103" t="s">
        <v>342</v>
      </c>
      <c r="M87" s="103">
        <f t="shared" si="37"/>
        <v>0.02093772487</v>
      </c>
      <c r="N87" s="103">
        <f t="shared" si="38"/>
        <v>-0.02523703704</v>
      </c>
      <c r="O87" s="103">
        <f t="shared" si="39"/>
        <v>-0.08711241066</v>
      </c>
      <c r="Q87" s="103">
        <f t="shared" si="40"/>
        <v>-0.75974659</v>
      </c>
      <c r="S87" s="103">
        <f t="shared" si="41"/>
        <v>-18.71566038</v>
      </c>
      <c r="T87" s="103">
        <f t="shared" si="42"/>
        <v>-0.1154512821</v>
      </c>
      <c r="U87" s="103">
        <f t="shared" si="43"/>
        <v>0.5141578409</v>
      </c>
    </row>
    <row r="88">
      <c r="A88" s="103" t="s">
        <v>343</v>
      </c>
      <c r="B88" s="103">
        <v>0.02048968253968254</v>
      </c>
      <c r="C88" s="103">
        <v>0.007993108866666666</v>
      </c>
      <c r="D88" s="103">
        <v>0.013342902711500973</v>
      </c>
      <c r="E88" s="103">
        <v>9.945283018867924</v>
      </c>
      <c r="F88" s="103">
        <v>2.4298850574712641E-4</v>
      </c>
      <c r="G88" s="103">
        <v>7.116666666666667</v>
      </c>
      <c r="H88" s="103">
        <v>0.9967838764150944</v>
      </c>
      <c r="I88" s="103">
        <v>0.010173076923076924</v>
      </c>
      <c r="J88" s="103">
        <v>0.45012930175054705</v>
      </c>
      <c r="L88" s="103" t="s">
        <v>343</v>
      </c>
      <c r="M88" s="103">
        <f t="shared" si="37"/>
        <v>0.01880968254</v>
      </c>
      <c r="N88" s="103">
        <f t="shared" si="38"/>
        <v>-0.02700689113</v>
      </c>
      <c r="O88" s="103">
        <f t="shared" si="39"/>
        <v>-0.08865709729</v>
      </c>
      <c r="Q88" s="103">
        <f t="shared" si="40"/>
        <v>-0.7597570115</v>
      </c>
      <c r="S88" s="103">
        <f t="shared" si="41"/>
        <v>-18.40321612</v>
      </c>
      <c r="T88" s="103">
        <f t="shared" si="42"/>
        <v>-0.1098269231</v>
      </c>
      <c r="U88" s="103">
        <f t="shared" si="43"/>
        <v>0.4475293018</v>
      </c>
    </row>
    <row r="89">
      <c r="A89" s="103" t="s">
        <v>122</v>
      </c>
      <c r="B89" s="103">
        <v>0.002156415344047619</v>
      </c>
      <c r="C89" s="103">
        <v>3.9399176962962967E-4</v>
      </c>
      <c r="D89" s="103">
        <v>1.898148148148148E-4</v>
      </c>
      <c r="E89" s="103">
        <v>12.308176099999999</v>
      </c>
      <c r="F89" s="103">
        <v>2.3663793103448274E-4</v>
      </c>
      <c r="G89" s="103">
        <v>16.388888883333333</v>
      </c>
      <c r="H89" s="103">
        <v>0.4918238993396226</v>
      </c>
      <c r="I89" s="103">
        <v>0.048648076923076926</v>
      </c>
      <c r="J89" s="103">
        <v>0.5081145148796499</v>
      </c>
      <c r="L89" s="103" t="s">
        <v>122</v>
      </c>
      <c r="M89" s="103">
        <f t="shared" si="37"/>
        <v>0.000476415344</v>
      </c>
      <c r="N89" s="103">
        <f t="shared" si="38"/>
        <v>-0.03460600823</v>
      </c>
      <c r="O89" s="103">
        <f t="shared" si="39"/>
        <v>-0.1018101852</v>
      </c>
      <c r="Q89" s="103">
        <f t="shared" si="40"/>
        <v>-0.7597633621</v>
      </c>
      <c r="S89" s="103">
        <f t="shared" si="41"/>
        <v>-18.9081761</v>
      </c>
      <c r="T89" s="103">
        <f t="shared" si="42"/>
        <v>-0.07135192308</v>
      </c>
      <c r="U89" s="103">
        <f t="shared" si="43"/>
        <v>0.5055145149</v>
      </c>
    </row>
  </sheetData>
  <mergeCells count="2">
    <mergeCell ref="A2:J2"/>
    <mergeCell ref="A24:J24"/>
  </mergeCells>
  <conditionalFormatting sqref="M46:U89">
    <cfRule type="cellIs" dxfId="0" priority="1" operator="lessThan">
      <formula>0</formula>
    </cfRule>
  </conditionalFormatting>
  <hyperlinks>
    <hyperlink r:id="rId1" ref="B4"/>
    <hyperlink r:id="rId2" ref="C4"/>
    <hyperlink r:id="rId3" ref="D4"/>
    <hyperlink r:id="rId4" ref="E4"/>
    <hyperlink r:id="rId5" ref="F4"/>
    <hyperlink r:id="rId6" ref="G4"/>
    <hyperlink r:id="rId7" ref="H4"/>
    <hyperlink r:id="rId8" ref="I4"/>
    <hyperlink r:id="rId9" ref="J4"/>
  </hyperlinks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3" width="31.29"/>
    <col customWidth="1" min="4" max="4" width="35.86"/>
    <col customWidth="1" min="5" max="26" width="8.86"/>
  </cols>
  <sheetData>
    <row r="1" ht="12.75" customHeight="1">
      <c r="A1" s="48" t="s">
        <v>350</v>
      </c>
      <c r="B1" s="48" t="s">
        <v>351</v>
      </c>
      <c r="C1" s="48" t="s">
        <v>352</v>
      </c>
      <c r="D1" s="48"/>
      <c r="E1" s="48"/>
      <c r="F1" s="48"/>
    </row>
    <row r="2" ht="12.75" customHeight="1">
      <c r="A2" s="48" t="s">
        <v>353</v>
      </c>
      <c r="B2" s="119">
        <v>10270.0</v>
      </c>
      <c r="C2" s="119"/>
      <c r="D2" s="48" t="s">
        <v>354</v>
      </c>
      <c r="E2" s="48">
        <v>20.0</v>
      </c>
      <c r="F2" s="48"/>
    </row>
    <row r="3" ht="12.75" customHeight="1">
      <c r="A3" s="48" t="s">
        <v>355</v>
      </c>
      <c r="B3" s="119">
        <v>89.0</v>
      </c>
      <c r="C3" s="119">
        <f t="shared" ref="C3:C11" si="1">B3/($B$2/1000000)</f>
        <v>8666.017527</v>
      </c>
      <c r="D3" s="48" t="s">
        <v>356</v>
      </c>
      <c r="E3" s="48">
        <v>38.0</v>
      </c>
      <c r="F3" s="48"/>
    </row>
    <row r="4" ht="12.75" customHeight="1">
      <c r="A4" s="48" t="s">
        <v>357</v>
      </c>
      <c r="B4" s="119">
        <v>52700.0</v>
      </c>
      <c r="C4" s="119">
        <f t="shared" si="1"/>
        <v>5131450.828</v>
      </c>
      <c r="D4" s="48" t="s">
        <v>358</v>
      </c>
      <c r="E4" s="48">
        <v>12.0</v>
      </c>
      <c r="F4" s="48"/>
    </row>
    <row r="5" ht="12.75" customHeight="1">
      <c r="A5" s="48" t="s">
        <v>359</v>
      </c>
      <c r="B5" s="119">
        <v>0.109</v>
      </c>
      <c r="C5" s="119">
        <f t="shared" si="1"/>
        <v>10.6134372</v>
      </c>
      <c r="D5" s="48" t="s">
        <v>360</v>
      </c>
      <c r="E5" s="48">
        <v>56.0</v>
      </c>
      <c r="F5" s="48"/>
    </row>
    <row r="6" ht="12.75" customHeight="1">
      <c r="A6" s="48" t="s">
        <v>361</v>
      </c>
      <c r="B6" s="119">
        <v>416.0</v>
      </c>
      <c r="C6" s="119">
        <f t="shared" si="1"/>
        <v>40506.32911</v>
      </c>
      <c r="D6" s="48" t="s">
        <v>362</v>
      </c>
      <c r="E6" s="48">
        <v>5.0</v>
      </c>
      <c r="F6" s="48"/>
    </row>
    <row r="7" ht="12.75" customHeight="1">
      <c r="A7" s="48" t="s">
        <v>363</v>
      </c>
      <c r="B7" s="119">
        <v>25.9</v>
      </c>
      <c r="C7" s="119">
        <f t="shared" si="1"/>
        <v>2521.908471</v>
      </c>
      <c r="D7" s="48" t="s">
        <v>364</v>
      </c>
      <c r="E7" s="48">
        <v>3.0</v>
      </c>
      <c r="F7" s="48"/>
    </row>
    <row r="8" ht="12.75" customHeight="1">
      <c r="A8" s="48" t="s">
        <v>365</v>
      </c>
      <c r="B8" s="119">
        <v>6.2E-4</v>
      </c>
      <c r="C8" s="119">
        <f t="shared" si="1"/>
        <v>0.06037000974</v>
      </c>
      <c r="D8" s="48" t="s">
        <v>366</v>
      </c>
      <c r="E8" s="48">
        <v>48.0</v>
      </c>
      <c r="F8" s="48"/>
    </row>
    <row r="9" ht="12.75" customHeight="1">
      <c r="A9" s="48" t="s">
        <v>367</v>
      </c>
      <c r="B9" s="119">
        <v>0.0134</v>
      </c>
      <c r="C9" s="119">
        <f t="shared" si="1"/>
        <v>1.304771178</v>
      </c>
      <c r="D9" s="48" t="s">
        <v>368</v>
      </c>
      <c r="E9" s="48">
        <v>92.0</v>
      </c>
      <c r="F9" s="48"/>
    </row>
    <row r="10" ht="12.75" customHeight="1">
      <c r="A10" s="48" t="s">
        <v>10</v>
      </c>
      <c r="B10" s="119">
        <v>0.0054</v>
      </c>
      <c r="C10" s="119">
        <f t="shared" si="1"/>
        <v>0.5258033106</v>
      </c>
      <c r="D10" s="48"/>
      <c r="E10" s="48"/>
      <c r="F10" s="48"/>
    </row>
    <row r="11" ht="12.75" customHeight="1">
      <c r="A11" s="48" t="s">
        <v>15</v>
      </c>
      <c r="B11" s="119">
        <v>469.0</v>
      </c>
      <c r="C11" s="119">
        <f t="shared" si="1"/>
        <v>45666.99124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ht="12.75" customHeight="1">
      <c r="A12" s="48" t="s">
        <v>369</v>
      </c>
      <c r="B12" s="120"/>
      <c r="C12" s="120"/>
      <c r="D12" s="48"/>
      <c r="E12" s="48"/>
      <c r="F12" s="48"/>
    </row>
    <row r="13" ht="12.75" customHeight="1">
      <c r="A13" s="48" t="s">
        <v>370</v>
      </c>
      <c r="B13" s="48"/>
      <c r="C13" s="48"/>
      <c r="D13" s="48"/>
      <c r="E13" s="48"/>
      <c r="F13" s="48"/>
    </row>
    <row r="14" ht="12.75" customHeight="1">
      <c r="C14" s="48"/>
    </row>
    <row r="15" ht="12.75" customHeight="1">
      <c r="A15" s="48" t="s">
        <v>371</v>
      </c>
      <c r="B15" s="48"/>
      <c r="C15" s="48"/>
      <c r="D15" s="48"/>
      <c r="E15" s="48"/>
      <c r="F15" s="48"/>
    </row>
    <row r="16" ht="12.75" customHeight="1">
      <c r="C16" s="48"/>
    </row>
    <row r="17" ht="12.75" customHeight="1">
      <c r="C17" s="48"/>
    </row>
    <row r="18" ht="12.75" customHeight="1">
      <c r="A18" s="48"/>
      <c r="B18" s="48"/>
      <c r="C18" s="48"/>
      <c r="D18" s="48"/>
      <c r="E18" s="48"/>
      <c r="F18" s="48"/>
    </row>
    <row r="19" ht="12.75" customHeight="1">
      <c r="C19" s="48"/>
    </row>
    <row r="20" ht="12.75" customHeight="1">
      <c r="C20" s="48"/>
    </row>
    <row r="21" ht="12.75" customHeight="1">
      <c r="C21" s="48"/>
    </row>
    <row r="22" ht="12.75" customHeight="1">
      <c r="C22" s="48"/>
    </row>
    <row r="23" ht="12.75" customHeight="1">
      <c r="C23" s="48"/>
    </row>
    <row r="24" ht="12.75" customHeight="1">
      <c r="C24" s="48"/>
    </row>
    <row r="25" ht="12.75" customHeight="1">
      <c r="C25" s="48"/>
    </row>
    <row r="26" ht="12.75" customHeight="1">
      <c r="C26" s="48"/>
    </row>
    <row r="27" ht="12.75" customHeight="1">
      <c r="C27" s="48"/>
    </row>
    <row r="28" ht="12.75" customHeight="1">
      <c r="C28" s="48"/>
    </row>
    <row r="29" ht="12.75" customHeight="1">
      <c r="C29" s="48"/>
    </row>
    <row r="30" ht="12.75" customHeight="1">
      <c r="C30" s="48"/>
    </row>
    <row r="31" ht="12.75" customHeight="1">
      <c r="C31" s="48"/>
    </row>
    <row r="32" ht="12.75" customHeight="1">
      <c r="C32" s="48"/>
    </row>
    <row r="33" ht="12.75" customHeight="1">
      <c r="C33" s="48"/>
    </row>
    <row r="34" ht="12.75" customHeight="1">
      <c r="C34" s="48"/>
    </row>
    <row r="35" ht="12.75" customHeight="1">
      <c r="C35" s="48"/>
    </row>
    <row r="36" ht="12.75" customHeight="1">
      <c r="C36" s="48"/>
    </row>
    <row r="37" ht="12.75" customHeight="1">
      <c r="C37" s="48"/>
    </row>
    <row r="38" ht="12.75" customHeight="1">
      <c r="C38" s="48"/>
    </row>
    <row r="39" ht="12.75" customHeight="1">
      <c r="C39" s="48"/>
    </row>
    <row r="40" ht="12.75" customHeight="1">
      <c r="C40" s="48"/>
    </row>
    <row r="41" ht="12.75" customHeight="1">
      <c r="C41" s="48"/>
    </row>
    <row r="42" ht="12.75" customHeight="1">
      <c r="C42" s="48"/>
    </row>
    <row r="43" ht="12.75" customHeight="1">
      <c r="C43" s="48"/>
    </row>
    <row r="44" ht="12.75" customHeight="1">
      <c r="C44" s="48"/>
    </row>
    <row r="45" ht="12.75" customHeight="1">
      <c r="C45" s="48"/>
    </row>
    <row r="46" ht="12.75" customHeight="1">
      <c r="C46" s="48"/>
    </row>
    <row r="47" ht="12.75" customHeight="1">
      <c r="C47" s="48"/>
    </row>
    <row r="48" ht="12.75" customHeight="1">
      <c r="C48" s="48"/>
    </row>
    <row r="49" ht="12.75" customHeight="1">
      <c r="C49" s="48"/>
    </row>
    <row r="50" ht="12.75" customHeight="1">
      <c r="C50" s="48"/>
    </row>
    <row r="51" ht="12.75" customHeight="1">
      <c r="C51" s="48"/>
    </row>
    <row r="52" ht="12.75" customHeight="1">
      <c r="C52" s="48"/>
    </row>
    <row r="53" ht="12.75" customHeight="1">
      <c r="C53" s="48"/>
    </row>
    <row r="54" ht="12.75" customHeight="1">
      <c r="C54" s="48"/>
    </row>
    <row r="55" ht="12.75" customHeight="1">
      <c r="C55" s="48"/>
    </row>
    <row r="56" ht="12.75" customHeight="1">
      <c r="C56" s="48"/>
    </row>
    <row r="57" ht="12.75" customHeight="1">
      <c r="C57" s="48"/>
    </row>
    <row r="58" ht="12.75" customHeight="1">
      <c r="C58" s="48"/>
    </row>
    <row r="59" ht="12.75" customHeight="1">
      <c r="C59" s="48"/>
    </row>
    <row r="60" ht="12.75" customHeight="1">
      <c r="C60" s="48"/>
    </row>
    <row r="61" ht="12.75" customHeight="1">
      <c r="C61" s="48"/>
    </row>
    <row r="62" ht="12.75" customHeight="1">
      <c r="C62" s="48"/>
    </row>
    <row r="63" ht="12.75" customHeight="1">
      <c r="C63" s="48"/>
    </row>
    <row r="64" ht="12.75" customHeight="1">
      <c r="C64" s="48"/>
    </row>
    <row r="65" ht="12.75" customHeight="1">
      <c r="C65" s="48"/>
    </row>
    <row r="66" ht="12.75" customHeight="1">
      <c r="C66" s="48"/>
    </row>
    <row r="67" ht="12.75" customHeight="1">
      <c r="C67" s="48"/>
    </row>
    <row r="68" ht="12.75" customHeight="1">
      <c r="C68" s="48"/>
    </row>
    <row r="69" ht="12.75" customHeight="1">
      <c r="C69" s="48"/>
    </row>
    <row r="70" ht="12.75" customHeight="1">
      <c r="C70" s="48"/>
    </row>
    <row r="71" ht="12.75" customHeight="1">
      <c r="C71" s="48"/>
    </row>
    <row r="72" ht="12.75" customHeight="1">
      <c r="C72" s="48"/>
    </row>
    <row r="73" ht="12.75" customHeight="1">
      <c r="C73" s="48"/>
    </row>
    <row r="74" ht="12.75" customHeight="1">
      <c r="C74" s="48"/>
    </row>
    <row r="75" ht="12.75" customHeight="1">
      <c r="C75" s="48"/>
    </row>
    <row r="76" ht="12.75" customHeight="1">
      <c r="C76" s="48"/>
    </row>
    <row r="77" ht="12.75" customHeight="1">
      <c r="C77" s="48"/>
    </row>
    <row r="78" ht="12.75" customHeight="1">
      <c r="C78" s="48"/>
    </row>
    <row r="79" ht="12.75" customHeight="1">
      <c r="C79" s="48"/>
    </row>
    <row r="80" ht="12.75" customHeight="1">
      <c r="C80" s="48"/>
    </row>
    <row r="81" ht="12.75" customHeight="1">
      <c r="C81" s="48"/>
    </row>
    <row r="82" ht="12.75" customHeight="1">
      <c r="C82" s="48"/>
    </row>
    <row r="83" ht="12.75" customHeight="1">
      <c r="C83" s="48"/>
    </row>
    <row r="84" ht="12.75" customHeight="1">
      <c r="C84" s="48"/>
    </row>
    <row r="85" ht="12.75" customHeight="1">
      <c r="C85" s="48"/>
    </row>
    <row r="86" ht="12.75" customHeight="1">
      <c r="C86" s="48"/>
    </row>
    <row r="87" ht="12.75" customHeight="1">
      <c r="C87" s="48"/>
    </row>
    <row r="88" ht="12.75" customHeight="1">
      <c r="C88" s="48"/>
    </row>
    <row r="89" ht="12.75" customHeight="1">
      <c r="C89" s="48"/>
    </row>
    <row r="90" ht="12.75" customHeight="1">
      <c r="C90" s="48"/>
    </row>
    <row r="91" ht="12.75" customHeight="1">
      <c r="C91" s="48"/>
    </row>
    <row r="92" ht="12.75" customHeight="1">
      <c r="C92" s="48"/>
    </row>
    <row r="93" ht="12.75" customHeight="1">
      <c r="C93" s="48"/>
    </row>
    <row r="94" ht="12.75" customHeight="1">
      <c r="C94" s="48"/>
    </row>
    <row r="95" ht="12.75" customHeight="1">
      <c r="C95" s="48"/>
    </row>
    <row r="96" ht="12.75" customHeight="1">
      <c r="C96" s="48"/>
    </row>
    <row r="97" ht="12.75" customHeight="1">
      <c r="C97" s="48"/>
    </row>
    <row r="98" ht="12.75" customHeight="1">
      <c r="C98" s="48"/>
    </row>
    <row r="99" ht="12.75" customHeight="1">
      <c r="C99" s="48"/>
    </row>
    <row r="100" ht="12.75" customHeight="1">
      <c r="C100" s="48"/>
    </row>
    <row r="101" ht="12.75" customHeight="1">
      <c r="C101" s="48"/>
    </row>
    <row r="102" ht="12.75" customHeight="1">
      <c r="C102" s="48"/>
    </row>
    <row r="103" ht="12.75" customHeight="1">
      <c r="C103" s="48"/>
    </row>
    <row r="104" ht="12.75" customHeight="1">
      <c r="C104" s="48"/>
    </row>
    <row r="105" ht="12.75" customHeight="1">
      <c r="C105" s="48"/>
    </row>
    <row r="106" ht="12.75" customHeight="1">
      <c r="C106" s="48"/>
    </row>
    <row r="107" ht="12.75" customHeight="1">
      <c r="C107" s="48"/>
    </row>
    <row r="108" ht="12.75" customHeight="1">
      <c r="C108" s="48"/>
    </row>
    <row r="109" ht="12.75" customHeight="1">
      <c r="C109" s="48"/>
    </row>
    <row r="110" ht="12.75" customHeight="1">
      <c r="C110" s="48"/>
    </row>
    <row r="111" ht="12.75" customHeight="1">
      <c r="C111" s="48"/>
    </row>
    <row r="112" ht="12.75" customHeight="1">
      <c r="C112" s="48"/>
    </row>
    <row r="113" ht="12.75" customHeight="1">
      <c r="C113" s="48"/>
    </row>
    <row r="114" ht="12.75" customHeight="1">
      <c r="C114" s="48"/>
    </row>
    <row r="115" ht="12.75" customHeight="1">
      <c r="C115" s="48"/>
    </row>
    <row r="116" ht="12.75" customHeight="1">
      <c r="C116" s="48"/>
    </row>
    <row r="117" ht="12.75" customHeight="1">
      <c r="C117" s="48"/>
    </row>
    <row r="118" ht="12.75" customHeight="1">
      <c r="C118" s="48"/>
    </row>
    <row r="119" ht="12.75" customHeight="1">
      <c r="C119" s="48"/>
    </row>
    <row r="120" ht="12.75" customHeight="1">
      <c r="C120" s="48"/>
    </row>
    <row r="121" ht="12.75" customHeight="1">
      <c r="C121" s="48"/>
    </row>
    <row r="122" ht="12.75" customHeight="1">
      <c r="C122" s="48"/>
    </row>
    <row r="123" ht="12.75" customHeight="1">
      <c r="C123" s="48"/>
    </row>
    <row r="124" ht="12.75" customHeight="1">
      <c r="C124" s="48"/>
    </row>
    <row r="125" ht="12.75" customHeight="1">
      <c r="C125" s="48"/>
    </row>
    <row r="126" ht="12.75" customHeight="1">
      <c r="C126" s="48"/>
    </row>
    <row r="127" ht="12.75" customHeight="1">
      <c r="C127" s="48"/>
    </row>
    <row r="128" ht="12.75" customHeight="1">
      <c r="C128" s="48"/>
    </row>
    <row r="129" ht="12.75" customHeight="1">
      <c r="C129" s="48"/>
    </row>
    <row r="130" ht="12.75" customHeight="1">
      <c r="C130" s="48"/>
    </row>
    <row r="131" ht="12.75" customHeight="1">
      <c r="C131" s="48"/>
    </row>
    <row r="132" ht="12.75" customHeight="1">
      <c r="C132" s="48"/>
    </row>
    <row r="133" ht="12.75" customHeight="1">
      <c r="C133" s="48"/>
    </row>
    <row r="134" ht="12.75" customHeight="1">
      <c r="C134" s="48"/>
    </row>
    <row r="135" ht="12.75" customHeight="1">
      <c r="C135" s="48"/>
    </row>
    <row r="136" ht="12.75" customHeight="1">
      <c r="C136" s="48"/>
    </row>
    <row r="137" ht="12.75" customHeight="1">
      <c r="C137" s="48"/>
    </row>
    <row r="138" ht="12.75" customHeight="1">
      <c r="C138" s="48"/>
    </row>
    <row r="139" ht="12.75" customHeight="1">
      <c r="C139" s="48"/>
    </row>
    <row r="140" ht="12.75" customHeight="1">
      <c r="C140" s="48"/>
    </row>
    <row r="141" ht="12.75" customHeight="1">
      <c r="C141" s="48"/>
    </row>
    <row r="142" ht="12.75" customHeight="1">
      <c r="C142" s="48"/>
    </row>
    <row r="143" ht="12.75" customHeight="1">
      <c r="C143" s="48"/>
    </row>
    <row r="144" ht="12.75" customHeight="1">
      <c r="C144" s="48"/>
    </row>
    <row r="145" ht="12.75" customHeight="1">
      <c r="C145" s="48"/>
    </row>
    <row r="146" ht="12.75" customHeight="1">
      <c r="C146" s="48"/>
    </row>
    <row r="147" ht="12.75" customHeight="1">
      <c r="C147" s="48"/>
    </row>
    <row r="148" ht="12.75" customHeight="1">
      <c r="C148" s="48"/>
    </row>
    <row r="149" ht="12.75" customHeight="1">
      <c r="C149" s="48"/>
    </row>
    <row r="150" ht="12.75" customHeight="1">
      <c r="C150" s="48"/>
    </row>
    <row r="151" ht="12.75" customHeight="1">
      <c r="C151" s="48"/>
    </row>
    <row r="152" ht="12.75" customHeight="1">
      <c r="C152" s="48"/>
    </row>
    <row r="153" ht="12.75" customHeight="1">
      <c r="C153" s="48"/>
    </row>
    <row r="154" ht="12.75" customHeight="1">
      <c r="C154" s="48"/>
    </row>
    <row r="155" ht="12.75" customHeight="1">
      <c r="C155" s="48"/>
    </row>
    <row r="156" ht="12.75" customHeight="1">
      <c r="C156" s="48"/>
    </row>
    <row r="157" ht="12.75" customHeight="1">
      <c r="C157" s="48"/>
    </row>
    <row r="158" ht="12.75" customHeight="1">
      <c r="C158" s="48"/>
    </row>
    <row r="159" ht="12.75" customHeight="1">
      <c r="C159" s="48"/>
    </row>
    <row r="160" ht="12.75" customHeight="1">
      <c r="C160" s="48"/>
    </row>
    <row r="161" ht="12.75" customHeight="1">
      <c r="C161" s="48"/>
    </row>
    <row r="162" ht="12.75" customHeight="1">
      <c r="C162" s="48"/>
    </row>
    <row r="163" ht="12.75" customHeight="1">
      <c r="C163" s="48"/>
    </row>
    <row r="164" ht="12.75" customHeight="1">
      <c r="C164" s="48"/>
    </row>
    <row r="165" ht="12.75" customHeight="1">
      <c r="C165" s="48"/>
    </row>
    <row r="166" ht="12.75" customHeight="1">
      <c r="C166" s="48"/>
    </row>
    <row r="167" ht="12.75" customHeight="1">
      <c r="C167" s="48"/>
    </row>
    <row r="168" ht="12.75" customHeight="1">
      <c r="C168" s="48"/>
    </row>
    <row r="169" ht="12.75" customHeight="1">
      <c r="C169" s="48"/>
    </row>
    <row r="170" ht="12.75" customHeight="1">
      <c r="C170" s="48"/>
    </row>
    <row r="171" ht="12.75" customHeight="1">
      <c r="C171" s="48"/>
    </row>
    <row r="172" ht="12.75" customHeight="1">
      <c r="C172" s="48"/>
    </row>
    <row r="173" ht="12.75" customHeight="1">
      <c r="C173" s="48"/>
    </row>
    <row r="174" ht="12.75" customHeight="1">
      <c r="C174" s="48"/>
    </row>
    <row r="175" ht="12.75" customHeight="1">
      <c r="C175" s="48"/>
    </row>
    <row r="176" ht="12.75" customHeight="1">
      <c r="C176" s="48"/>
    </row>
    <row r="177" ht="12.75" customHeight="1">
      <c r="C177" s="48"/>
    </row>
    <row r="178" ht="12.75" customHeight="1">
      <c r="C178" s="48"/>
    </row>
    <row r="179" ht="12.75" customHeight="1">
      <c r="C179" s="48"/>
    </row>
    <row r="180" ht="12.75" customHeight="1">
      <c r="C180" s="48"/>
    </row>
    <row r="181" ht="12.75" customHeight="1">
      <c r="C181" s="48"/>
    </row>
    <row r="182" ht="12.75" customHeight="1">
      <c r="C182" s="48"/>
    </row>
    <row r="183" ht="12.75" customHeight="1">
      <c r="C183" s="48"/>
    </row>
    <row r="184" ht="12.75" customHeight="1">
      <c r="C184" s="48"/>
    </row>
    <row r="185" ht="12.75" customHeight="1">
      <c r="C185" s="48"/>
    </row>
    <row r="186" ht="12.75" customHeight="1">
      <c r="C186" s="48"/>
    </row>
    <row r="187" ht="12.75" customHeight="1">
      <c r="C187" s="48"/>
    </row>
    <row r="188" ht="12.75" customHeight="1">
      <c r="C188" s="48"/>
    </row>
    <row r="189" ht="12.75" customHeight="1">
      <c r="C189" s="48"/>
    </row>
    <row r="190" ht="12.75" customHeight="1">
      <c r="C190" s="48"/>
    </row>
    <row r="191" ht="12.75" customHeight="1">
      <c r="C191" s="48"/>
    </row>
    <row r="192" ht="12.75" customHeight="1">
      <c r="C192" s="48"/>
    </row>
    <row r="193" ht="12.75" customHeight="1">
      <c r="C193" s="48"/>
    </row>
    <row r="194" ht="12.75" customHeight="1">
      <c r="C194" s="48"/>
    </row>
    <row r="195" ht="12.75" customHeight="1">
      <c r="C195" s="48"/>
    </row>
    <row r="196" ht="12.75" customHeight="1">
      <c r="C196" s="48"/>
    </row>
    <row r="197" ht="12.75" customHeight="1">
      <c r="C197" s="48"/>
    </row>
    <row r="198" ht="12.75" customHeight="1">
      <c r="C198" s="48"/>
    </row>
    <row r="199" ht="12.75" customHeight="1">
      <c r="C199" s="48"/>
    </row>
    <row r="200" ht="12.75" customHeight="1">
      <c r="C200" s="48"/>
    </row>
    <row r="201" ht="12.75" customHeight="1">
      <c r="C201" s="48"/>
    </row>
    <row r="202" ht="12.75" customHeight="1">
      <c r="C202" s="48"/>
    </row>
    <row r="203" ht="12.75" customHeight="1">
      <c r="C203" s="48"/>
    </row>
    <row r="204" ht="12.75" customHeight="1">
      <c r="C204" s="48"/>
    </row>
    <row r="205" ht="12.75" customHeight="1">
      <c r="C205" s="48"/>
    </row>
    <row r="206" ht="12.75" customHeight="1">
      <c r="C206" s="48"/>
    </row>
    <row r="207" ht="12.75" customHeight="1">
      <c r="C207" s="48"/>
    </row>
    <row r="208" ht="12.75" customHeight="1">
      <c r="C208" s="48"/>
    </row>
    <row r="209" ht="12.75" customHeight="1">
      <c r="C209" s="48"/>
    </row>
    <row r="210" ht="12.75" customHeight="1">
      <c r="C210" s="48"/>
    </row>
    <row r="211" ht="12.75" customHeight="1">
      <c r="C211" s="48"/>
    </row>
    <row r="212" ht="12.75" customHeight="1">
      <c r="C212" s="48"/>
    </row>
    <row r="213" ht="12.75" customHeight="1">
      <c r="C213" s="48"/>
    </row>
    <row r="214" ht="12.75" customHeight="1">
      <c r="C214" s="48"/>
    </row>
    <row r="215" ht="12.75" customHeight="1">
      <c r="C215" s="48"/>
    </row>
    <row r="216" ht="12.75" customHeight="1">
      <c r="C216" s="48"/>
    </row>
    <row r="217" ht="12.75" customHeight="1">
      <c r="C217" s="48"/>
    </row>
    <row r="218" ht="12.75" customHeight="1">
      <c r="C218" s="48"/>
    </row>
    <row r="219" ht="12.75" customHeight="1">
      <c r="C219" s="48"/>
    </row>
    <row r="220" ht="12.75" customHeight="1">
      <c r="C220" s="48"/>
    </row>
    <row r="221" ht="12.75" customHeight="1">
      <c r="C221" s="48"/>
    </row>
    <row r="222" ht="12.75" customHeight="1">
      <c r="C222" s="48"/>
    </row>
    <row r="223" ht="12.75" customHeight="1">
      <c r="C223" s="48"/>
    </row>
    <row r="224" ht="12.75" customHeight="1">
      <c r="C224" s="48"/>
    </row>
    <row r="225" ht="12.75" customHeight="1">
      <c r="C225" s="48"/>
    </row>
    <row r="226" ht="12.75" customHeight="1">
      <c r="C226" s="48"/>
    </row>
    <row r="227" ht="12.75" customHeight="1">
      <c r="C227" s="48"/>
    </row>
    <row r="228" ht="12.75" customHeight="1">
      <c r="C228" s="48"/>
    </row>
    <row r="229" ht="12.75" customHeight="1">
      <c r="C229" s="48"/>
    </row>
    <row r="230" ht="12.75" customHeight="1">
      <c r="C230" s="48"/>
    </row>
    <row r="231" ht="12.75" customHeight="1">
      <c r="C231" s="48"/>
    </row>
    <row r="232" ht="12.75" customHeight="1">
      <c r="C232" s="48"/>
    </row>
    <row r="233" ht="12.75" customHeight="1">
      <c r="C233" s="48"/>
    </row>
    <row r="234" ht="12.75" customHeight="1">
      <c r="C234" s="48"/>
    </row>
    <row r="235" ht="12.75" customHeight="1">
      <c r="C235" s="48"/>
    </row>
    <row r="236" ht="12.75" customHeight="1">
      <c r="C236" s="48"/>
    </row>
    <row r="237" ht="12.75" customHeight="1">
      <c r="C237" s="48"/>
    </row>
    <row r="238" ht="12.75" customHeight="1">
      <c r="C238" s="48"/>
    </row>
    <row r="239" ht="12.75" customHeight="1">
      <c r="C239" s="48"/>
    </row>
    <row r="240" ht="12.75" customHeight="1">
      <c r="C240" s="48"/>
    </row>
    <row r="241" ht="12.75" customHeight="1">
      <c r="C241" s="48"/>
    </row>
    <row r="242" ht="12.75" customHeight="1">
      <c r="C242" s="48"/>
    </row>
    <row r="243" ht="12.75" customHeight="1">
      <c r="C243" s="48"/>
    </row>
    <row r="244" ht="12.75" customHeight="1">
      <c r="C244" s="48"/>
    </row>
    <row r="245" ht="12.75" customHeight="1">
      <c r="C245" s="48"/>
    </row>
    <row r="246" ht="12.75" customHeight="1">
      <c r="C246" s="48"/>
    </row>
    <row r="247" ht="12.75" customHeight="1">
      <c r="C247" s="48"/>
    </row>
    <row r="248" ht="12.75" customHeight="1">
      <c r="C248" s="48"/>
    </row>
    <row r="249" ht="12.75" customHeight="1">
      <c r="C249" s="48"/>
    </row>
    <row r="250" ht="12.75" customHeight="1">
      <c r="C250" s="48"/>
    </row>
    <row r="251" ht="12.75" customHeight="1">
      <c r="C251" s="48"/>
    </row>
    <row r="252" ht="12.75" customHeight="1">
      <c r="C252" s="48"/>
    </row>
    <row r="253" ht="12.75" customHeight="1">
      <c r="C253" s="48"/>
    </row>
    <row r="254" ht="12.75" customHeight="1">
      <c r="C254" s="48"/>
    </row>
    <row r="255" ht="12.75" customHeight="1">
      <c r="C255" s="48"/>
    </row>
    <row r="256" ht="12.75" customHeight="1">
      <c r="C256" s="48"/>
    </row>
    <row r="257" ht="12.75" customHeight="1">
      <c r="C257" s="48"/>
    </row>
    <row r="258" ht="12.75" customHeight="1">
      <c r="C258" s="48"/>
    </row>
    <row r="259" ht="12.75" customHeight="1">
      <c r="C259" s="48"/>
    </row>
    <row r="260" ht="12.75" customHeight="1">
      <c r="C260" s="48"/>
    </row>
    <row r="261" ht="12.75" customHeight="1">
      <c r="C261" s="48"/>
    </row>
    <row r="262" ht="12.75" customHeight="1">
      <c r="C262" s="48"/>
    </row>
    <row r="263" ht="12.75" customHeight="1">
      <c r="C263" s="48"/>
    </row>
    <row r="264" ht="12.75" customHeight="1">
      <c r="C264" s="48"/>
    </row>
    <row r="265" ht="12.75" customHeight="1">
      <c r="C265" s="48"/>
    </row>
    <row r="266" ht="12.75" customHeight="1">
      <c r="C266" s="48"/>
    </row>
    <row r="267" ht="12.75" customHeight="1">
      <c r="C267" s="48"/>
    </row>
    <row r="268" ht="12.75" customHeight="1">
      <c r="C268" s="48"/>
    </row>
    <row r="269" ht="12.75" customHeight="1">
      <c r="C269" s="48"/>
    </row>
    <row r="270" ht="12.75" customHeight="1">
      <c r="C270" s="48"/>
    </row>
    <row r="271" ht="12.75" customHeight="1">
      <c r="C271" s="48"/>
    </row>
    <row r="272" ht="12.75" customHeight="1">
      <c r="C272" s="48"/>
    </row>
    <row r="273" ht="12.75" customHeight="1">
      <c r="C273" s="48"/>
    </row>
    <row r="274" ht="12.75" customHeight="1">
      <c r="C274" s="48"/>
    </row>
    <row r="275" ht="12.75" customHeight="1">
      <c r="C275" s="48"/>
    </row>
    <row r="276" ht="12.75" customHeight="1">
      <c r="C276" s="48"/>
    </row>
    <row r="277" ht="12.75" customHeight="1">
      <c r="C277" s="48"/>
    </row>
    <row r="278" ht="12.75" customHeight="1">
      <c r="C278" s="48"/>
    </row>
    <row r="279" ht="12.75" customHeight="1">
      <c r="C279" s="48"/>
    </row>
    <row r="280" ht="12.75" customHeight="1">
      <c r="C280" s="48"/>
    </row>
    <row r="281" ht="12.75" customHeight="1">
      <c r="C281" s="48"/>
    </row>
    <row r="282" ht="12.75" customHeight="1">
      <c r="C282" s="48"/>
    </row>
    <row r="283" ht="12.75" customHeight="1">
      <c r="C283" s="48"/>
    </row>
    <row r="284" ht="12.75" customHeight="1">
      <c r="C284" s="48"/>
    </row>
    <row r="285" ht="12.75" customHeight="1">
      <c r="C285" s="48"/>
    </row>
    <row r="286" ht="12.75" customHeight="1">
      <c r="C286" s="48"/>
    </row>
    <row r="287" ht="12.75" customHeight="1">
      <c r="C287" s="48"/>
    </row>
    <row r="288" ht="12.75" customHeight="1">
      <c r="C288" s="48"/>
    </row>
    <row r="289" ht="12.75" customHeight="1">
      <c r="C289" s="48"/>
    </row>
    <row r="290" ht="12.75" customHeight="1">
      <c r="C290" s="48"/>
    </row>
    <row r="291" ht="12.75" customHeight="1">
      <c r="C291" s="48"/>
    </row>
    <row r="292" ht="12.75" customHeight="1">
      <c r="C292" s="48"/>
    </row>
    <row r="293" ht="12.75" customHeight="1">
      <c r="C293" s="48"/>
    </row>
    <row r="294" ht="12.75" customHeight="1">
      <c r="C294" s="48"/>
    </row>
    <row r="295" ht="12.75" customHeight="1">
      <c r="C295" s="48"/>
    </row>
    <row r="296" ht="12.75" customHeight="1">
      <c r="C296" s="48"/>
    </row>
    <row r="297" ht="12.75" customHeight="1">
      <c r="C297" s="48"/>
    </row>
    <row r="298" ht="12.75" customHeight="1">
      <c r="C298" s="48"/>
    </row>
    <row r="299" ht="12.75" customHeight="1">
      <c r="C299" s="48"/>
    </row>
    <row r="300" ht="12.75" customHeight="1">
      <c r="C300" s="48"/>
    </row>
    <row r="301" ht="12.75" customHeight="1">
      <c r="C301" s="48"/>
    </row>
    <row r="302" ht="12.75" customHeight="1">
      <c r="C302" s="48"/>
    </row>
    <row r="303" ht="12.75" customHeight="1">
      <c r="C303" s="48"/>
    </row>
    <row r="304" ht="12.75" customHeight="1">
      <c r="C304" s="48"/>
    </row>
    <row r="305" ht="12.75" customHeight="1">
      <c r="C305" s="48"/>
    </row>
    <row r="306" ht="12.75" customHeight="1">
      <c r="C306" s="48"/>
    </row>
    <row r="307" ht="12.75" customHeight="1">
      <c r="C307" s="48"/>
    </row>
    <row r="308" ht="12.75" customHeight="1">
      <c r="C308" s="48"/>
    </row>
    <row r="309" ht="12.75" customHeight="1">
      <c r="C309" s="48"/>
    </row>
    <row r="310" ht="12.75" customHeight="1">
      <c r="C310" s="48"/>
    </row>
    <row r="311" ht="12.75" customHeight="1">
      <c r="C311" s="48"/>
    </row>
    <row r="312" ht="12.75" customHeight="1">
      <c r="C312" s="48"/>
    </row>
    <row r="313" ht="12.75" customHeight="1">
      <c r="C313" s="48"/>
    </row>
    <row r="314" ht="12.75" customHeight="1">
      <c r="C314" s="48"/>
    </row>
    <row r="315" ht="12.75" customHeight="1">
      <c r="C315" s="48"/>
    </row>
    <row r="316" ht="12.75" customHeight="1">
      <c r="C316" s="48"/>
    </row>
    <row r="317" ht="12.75" customHeight="1">
      <c r="C317" s="48"/>
    </row>
    <row r="318" ht="12.75" customHeight="1">
      <c r="C318" s="48"/>
    </row>
    <row r="319" ht="12.75" customHeight="1">
      <c r="C319" s="48"/>
    </row>
    <row r="320" ht="12.75" customHeight="1">
      <c r="C320" s="48"/>
    </row>
    <row r="321" ht="12.75" customHeight="1">
      <c r="C321" s="48"/>
    </row>
    <row r="322" ht="12.75" customHeight="1">
      <c r="C322" s="48"/>
    </row>
    <row r="323" ht="12.75" customHeight="1">
      <c r="C323" s="48"/>
    </row>
    <row r="324" ht="12.75" customHeight="1">
      <c r="C324" s="48"/>
    </row>
    <row r="325" ht="12.75" customHeight="1">
      <c r="C325" s="48"/>
    </row>
    <row r="326" ht="12.75" customHeight="1">
      <c r="C326" s="48"/>
    </row>
    <row r="327" ht="12.75" customHeight="1">
      <c r="C327" s="48"/>
    </row>
    <row r="328" ht="12.75" customHeight="1">
      <c r="C328" s="48"/>
    </row>
    <row r="329" ht="12.75" customHeight="1">
      <c r="C329" s="48"/>
    </row>
    <row r="330" ht="12.75" customHeight="1">
      <c r="C330" s="48"/>
    </row>
    <row r="331" ht="12.75" customHeight="1">
      <c r="C331" s="48"/>
    </row>
    <row r="332" ht="12.75" customHeight="1">
      <c r="C332" s="48"/>
    </row>
    <row r="333" ht="12.75" customHeight="1">
      <c r="C333" s="48"/>
    </row>
    <row r="334" ht="12.75" customHeight="1">
      <c r="C334" s="48"/>
    </row>
    <row r="335" ht="12.75" customHeight="1">
      <c r="C335" s="48"/>
    </row>
    <row r="336" ht="12.75" customHeight="1">
      <c r="C336" s="48"/>
    </row>
    <row r="337" ht="12.75" customHeight="1">
      <c r="C337" s="48"/>
    </row>
    <row r="338" ht="12.75" customHeight="1">
      <c r="C338" s="48"/>
    </row>
    <row r="339" ht="12.75" customHeight="1">
      <c r="C339" s="48"/>
    </row>
    <row r="340" ht="12.75" customHeight="1">
      <c r="C340" s="48"/>
    </row>
    <row r="341" ht="12.75" customHeight="1">
      <c r="C341" s="48"/>
    </row>
    <row r="342" ht="12.75" customHeight="1">
      <c r="C342" s="48"/>
    </row>
    <row r="343" ht="12.75" customHeight="1">
      <c r="C343" s="48"/>
    </row>
    <row r="344" ht="12.75" customHeight="1">
      <c r="C344" s="48"/>
    </row>
    <row r="345" ht="12.75" customHeight="1">
      <c r="C345" s="48"/>
    </row>
    <row r="346" ht="12.75" customHeight="1">
      <c r="C346" s="48"/>
    </row>
    <row r="347" ht="12.75" customHeight="1">
      <c r="C347" s="48"/>
    </row>
    <row r="348" ht="12.75" customHeight="1">
      <c r="C348" s="48"/>
    </row>
    <row r="349" ht="12.75" customHeight="1">
      <c r="C349" s="48"/>
    </row>
    <row r="350" ht="12.75" customHeight="1">
      <c r="C350" s="48"/>
    </row>
    <row r="351" ht="12.75" customHeight="1">
      <c r="C351" s="48"/>
    </row>
    <row r="352" ht="12.75" customHeight="1">
      <c r="C352" s="48"/>
    </row>
    <row r="353" ht="12.75" customHeight="1">
      <c r="C353" s="48"/>
    </row>
    <row r="354" ht="12.75" customHeight="1">
      <c r="C354" s="48"/>
    </row>
    <row r="355" ht="12.75" customHeight="1">
      <c r="C355" s="48"/>
    </row>
    <row r="356" ht="12.75" customHeight="1">
      <c r="C356" s="48"/>
    </row>
    <row r="357" ht="12.75" customHeight="1">
      <c r="C357" s="48"/>
    </row>
    <row r="358" ht="12.75" customHeight="1">
      <c r="C358" s="48"/>
    </row>
    <row r="359" ht="12.75" customHeight="1">
      <c r="C359" s="48"/>
    </row>
    <row r="360" ht="12.75" customHeight="1">
      <c r="C360" s="48"/>
    </row>
    <row r="361" ht="12.75" customHeight="1">
      <c r="C361" s="48"/>
    </row>
    <row r="362" ht="12.75" customHeight="1">
      <c r="C362" s="48"/>
    </row>
    <row r="363" ht="12.75" customHeight="1">
      <c r="C363" s="48"/>
    </row>
    <row r="364" ht="12.75" customHeight="1">
      <c r="C364" s="48"/>
    </row>
    <row r="365" ht="12.75" customHeight="1">
      <c r="C365" s="48"/>
    </row>
    <row r="366" ht="12.75" customHeight="1">
      <c r="C366" s="48"/>
    </row>
    <row r="367" ht="12.75" customHeight="1">
      <c r="C367" s="48"/>
    </row>
    <row r="368" ht="12.75" customHeight="1">
      <c r="C368" s="48"/>
    </row>
    <row r="369" ht="12.75" customHeight="1">
      <c r="C369" s="48"/>
    </row>
    <row r="370" ht="12.75" customHeight="1">
      <c r="C370" s="48"/>
    </row>
    <row r="371" ht="12.75" customHeight="1">
      <c r="C371" s="48"/>
    </row>
    <row r="372" ht="12.75" customHeight="1">
      <c r="C372" s="48"/>
    </row>
    <row r="373" ht="12.75" customHeight="1">
      <c r="C373" s="48"/>
    </row>
    <row r="374" ht="12.75" customHeight="1">
      <c r="C374" s="48"/>
    </row>
    <row r="375" ht="12.75" customHeight="1">
      <c r="C375" s="48"/>
    </row>
    <row r="376" ht="12.75" customHeight="1">
      <c r="C376" s="48"/>
    </row>
    <row r="377" ht="12.75" customHeight="1">
      <c r="C377" s="48"/>
    </row>
    <row r="378" ht="12.75" customHeight="1">
      <c r="C378" s="48"/>
    </row>
    <row r="379" ht="12.75" customHeight="1">
      <c r="C379" s="48"/>
    </row>
    <row r="380" ht="12.75" customHeight="1">
      <c r="C380" s="48"/>
    </row>
    <row r="381" ht="12.75" customHeight="1">
      <c r="C381" s="48"/>
    </row>
    <row r="382" ht="12.75" customHeight="1">
      <c r="C382" s="48"/>
    </row>
    <row r="383" ht="12.75" customHeight="1">
      <c r="C383" s="48"/>
    </row>
    <row r="384" ht="12.75" customHeight="1">
      <c r="C384" s="48"/>
    </row>
    <row r="385" ht="12.75" customHeight="1">
      <c r="C385" s="48"/>
    </row>
    <row r="386" ht="12.75" customHeight="1">
      <c r="C386" s="48"/>
    </row>
    <row r="387" ht="12.75" customHeight="1">
      <c r="C387" s="48"/>
    </row>
    <row r="388" ht="12.75" customHeight="1">
      <c r="C388" s="48"/>
    </row>
    <row r="389" ht="12.75" customHeight="1">
      <c r="C389" s="48"/>
    </row>
    <row r="390" ht="12.75" customHeight="1">
      <c r="C390" s="48"/>
    </row>
    <row r="391" ht="12.75" customHeight="1">
      <c r="C391" s="48"/>
    </row>
    <row r="392" ht="12.75" customHeight="1">
      <c r="C392" s="48"/>
    </row>
    <row r="393" ht="12.75" customHeight="1">
      <c r="C393" s="48"/>
    </row>
    <row r="394" ht="12.75" customHeight="1">
      <c r="C394" s="48"/>
    </row>
    <row r="395" ht="12.75" customHeight="1">
      <c r="C395" s="48"/>
    </row>
    <row r="396" ht="12.75" customHeight="1">
      <c r="C396" s="48"/>
    </row>
    <row r="397" ht="12.75" customHeight="1">
      <c r="C397" s="48"/>
    </row>
    <row r="398" ht="12.75" customHeight="1">
      <c r="C398" s="48"/>
    </row>
    <row r="399" ht="12.75" customHeight="1">
      <c r="C399" s="48"/>
    </row>
    <row r="400" ht="12.75" customHeight="1">
      <c r="C400" s="48"/>
    </row>
    <row r="401" ht="12.75" customHeight="1">
      <c r="C401" s="48"/>
    </row>
    <row r="402" ht="12.75" customHeight="1">
      <c r="C402" s="48"/>
    </row>
    <row r="403" ht="12.75" customHeight="1">
      <c r="C403" s="48"/>
    </row>
    <row r="404" ht="12.75" customHeight="1">
      <c r="C404" s="48"/>
    </row>
    <row r="405" ht="12.75" customHeight="1">
      <c r="C405" s="48"/>
    </row>
    <row r="406" ht="12.75" customHeight="1">
      <c r="C406" s="48"/>
    </row>
    <row r="407" ht="12.75" customHeight="1">
      <c r="C407" s="48"/>
    </row>
    <row r="408" ht="12.75" customHeight="1">
      <c r="C408" s="48"/>
    </row>
    <row r="409" ht="12.75" customHeight="1">
      <c r="C409" s="48"/>
    </row>
    <row r="410" ht="12.75" customHeight="1">
      <c r="C410" s="48"/>
    </row>
    <row r="411" ht="12.75" customHeight="1">
      <c r="C411" s="48"/>
    </row>
    <row r="412" ht="12.75" customHeight="1">
      <c r="C412" s="48"/>
    </row>
    <row r="413" ht="12.75" customHeight="1">
      <c r="C413" s="48"/>
    </row>
    <row r="414" ht="12.75" customHeight="1">
      <c r="C414" s="48"/>
    </row>
    <row r="415" ht="12.75" customHeight="1">
      <c r="C415" s="48"/>
    </row>
    <row r="416" ht="12.75" customHeight="1">
      <c r="C416" s="48"/>
    </row>
    <row r="417" ht="12.75" customHeight="1">
      <c r="C417" s="48"/>
    </row>
    <row r="418" ht="12.75" customHeight="1">
      <c r="C418" s="48"/>
    </row>
    <row r="419" ht="12.75" customHeight="1">
      <c r="C419" s="48"/>
    </row>
    <row r="420" ht="12.75" customHeight="1">
      <c r="C420" s="48"/>
    </row>
    <row r="421" ht="12.75" customHeight="1">
      <c r="C421" s="48"/>
    </row>
    <row r="422" ht="12.75" customHeight="1">
      <c r="C422" s="48"/>
    </row>
    <row r="423" ht="12.75" customHeight="1">
      <c r="C423" s="48"/>
    </row>
    <row r="424" ht="12.75" customHeight="1">
      <c r="C424" s="48"/>
    </row>
    <row r="425" ht="12.75" customHeight="1">
      <c r="C425" s="48"/>
    </row>
    <row r="426" ht="12.75" customHeight="1">
      <c r="C426" s="48"/>
    </row>
    <row r="427" ht="12.75" customHeight="1">
      <c r="C427" s="48"/>
    </row>
    <row r="428" ht="12.75" customHeight="1">
      <c r="C428" s="48"/>
    </row>
    <row r="429" ht="12.75" customHeight="1">
      <c r="C429" s="48"/>
    </row>
    <row r="430" ht="12.75" customHeight="1">
      <c r="C430" s="48"/>
    </row>
    <row r="431" ht="12.75" customHeight="1">
      <c r="C431" s="48"/>
    </row>
    <row r="432" ht="12.75" customHeight="1">
      <c r="C432" s="48"/>
    </row>
    <row r="433" ht="12.75" customHeight="1">
      <c r="C433" s="48"/>
    </row>
    <row r="434" ht="12.75" customHeight="1">
      <c r="C434" s="48"/>
    </row>
    <row r="435" ht="12.75" customHeight="1">
      <c r="C435" s="48"/>
    </row>
    <row r="436" ht="12.75" customHeight="1">
      <c r="C436" s="48"/>
    </row>
    <row r="437" ht="12.75" customHeight="1">
      <c r="C437" s="48"/>
    </row>
    <row r="438" ht="12.75" customHeight="1">
      <c r="C438" s="48"/>
    </row>
    <row r="439" ht="12.75" customHeight="1">
      <c r="C439" s="48"/>
    </row>
    <row r="440" ht="12.75" customHeight="1">
      <c r="C440" s="48"/>
    </row>
    <row r="441" ht="12.75" customHeight="1">
      <c r="C441" s="48"/>
    </row>
    <row r="442" ht="12.75" customHeight="1">
      <c r="C442" s="48"/>
    </row>
    <row r="443" ht="12.75" customHeight="1">
      <c r="C443" s="48"/>
    </row>
    <row r="444" ht="12.75" customHeight="1">
      <c r="C444" s="48"/>
    </row>
    <row r="445" ht="12.75" customHeight="1">
      <c r="C445" s="48"/>
    </row>
    <row r="446" ht="12.75" customHeight="1">
      <c r="C446" s="48"/>
    </row>
    <row r="447" ht="12.75" customHeight="1">
      <c r="C447" s="48"/>
    </row>
    <row r="448" ht="12.75" customHeight="1">
      <c r="C448" s="48"/>
    </row>
    <row r="449" ht="12.75" customHeight="1">
      <c r="C449" s="48"/>
    </row>
    <row r="450" ht="12.75" customHeight="1">
      <c r="C450" s="48"/>
    </row>
    <row r="451" ht="12.75" customHeight="1">
      <c r="C451" s="48"/>
    </row>
    <row r="452" ht="12.75" customHeight="1">
      <c r="C452" s="48"/>
    </row>
    <row r="453" ht="12.75" customHeight="1">
      <c r="C453" s="48"/>
    </row>
    <row r="454" ht="12.75" customHeight="1">
      <c r="C454" s="48"/>
    </row>
    <row r="455" ht="12.75" customHeight="1">
      <c r="C455" s="48"/>
    </row>
    <row r="456" ht="12.75" customHeight="1">
      <c r="C456" s="48"/>
    </row>
    <row r="457" ht="12.75" customHeight="1">
      <c r="C457" s="48"/>
    </row>
    <row r="458" ht="12.75" customHeight="1">
      <c r="C458" s="48"/>
    </row>
    <row r="459" ht="12.75" customHeight="1">
      <c r="C459" s="48"/>
    </row>
    <row r="460" ht="12.75" customHeight="1">
      <c r="C460" s="48"/>
    </row>
    <row r="461" ht="12.75" customHeight="1">
      <c r="C461" s="48"/>
    </row>
    <row r="462" ht="12.75" customHeight="1">
      <c r="C462" s="48"/>
    </row>
    <row r="463" ht="12.75" customHeight="1">
      <c r="C463" s="48"/>
    </row>
    <row r="464" ht="12.75" customHeight="1">
      <c r="C464" s="48"/>
    </row>
    <row r="465" ht="12.75" customHeight="1">
      <c r="C465" s="48"/>
    </row>
    <row r="466" ht="12.75" customHeight="1">
      <c r="C466" s="48"/>
    </row>
    <row r="467" ht="12.75" customHeight="1">
      <c r="C467" s="48"/>
    </row>
    <row r="468" ht="12.75" customHeight="1">
      <c r="C468" s="48"/>
    </row>
    <row r="469" ht="12.75" customHeight="1">
      <c r="C469" s="48"/>
    </row>
    <row r="470" ht="12.75" customHeight="1">
      <c r="C470" s="48"/>
    </row>
    <row r="471" ht="12.75" customHeight="1">
      <c r="C471" s="48"/>
    </row>
    <row r="472" ht="12.75" customHeight="1">
      <c r="C472" s="48"/>
    </row>
    <row r="473" ht="12.75" customHeight="1">
      <c r="C473" s="48"/>
    </row>
    <row r="474" ht="12.75" customHeight="1">
      <c r="C474" s="48"/>
    </row>
    <row r="475" ht="12.75" customHeight="1">
      <c r="C475" s="48"/>
    </row>
    <row r="476" ht="12.75" customHeight="1">
      <c r="C476" s="48"/>
    </row>
    <row r="477" ht="12.75" customHeight="1">
      <c r="C477" s="48"/>
    </row>
    <row r="478" ht="12.75" customHeight="1">
      <c r="C478" s="48"/>
    </row>
    <row r="479" ht="12.75" customHeight="1">
      <c r="C479" s="48"/>
    </row>
    <row r="480" ht="12.75" customHeight="1">
      <c r="C480" s="48"/>
    </row>
    <row r="481" ht="12.75" customHeight="1">
      <c r="C481" s="48"/>
    </row>
    <row r="482" ht="12.75" customHeight="1">
      <c r="C482" s="48"/>
    </row>
    <row r="483" ht="12.75" customHeight="1">
      <c r="C483" s="48"/>
    </row>
    <row r="484" ht="12.75" customHeight="1">
      <c r="C484" s="48"/>
    </row>
    <row r="485" ht="12.75" customHeight="1">
      <c r="C485" s="48"/>
    </row>
    <row r="486" ht="12.75" customHeight="1">
      <c r="C486" s="48"/>
    </row>
    <row r="487" ht="12.75" customHeight="1">
      <c r="C487" s="48"/>
    </row>
    <row r="488" ht="12.75" customHeight="1">
      <c r="C488" s="48"/>
    </row>
    <row r="489" ht="12.75" customHeight="1">
      <c r="C489" s="48"/>
    </row>
    <row r="490" ht="12.75" customHeight="1">
      <c r="C490" s="48"/>
    </row>
    <row r="491" ht="12.75" customHeight="1">
      <c r="C491" s="48"/>
    </row>
    <row r="492" ht="12.75" customHeight="1">
      <c r="C492" s="48"/>
    </row>
    <row r="493" ht="12.75" customHeight="1">
      <c r="C493" s="48"/>
    </row>
    <row r="494" ht="12.75" customHeight="1">
      <c r="C494" s="48"/>
    </row>
    <row r="495" ht="12.75" customHeight="1">
      <c r="C495" s="48"/>
    </row>
    <row r="496" ht="12.75" customHeight="1">
      <c r="C496" s="48"/>
    </row>
    <row r="497" ht="12.75" customHeight="1">
      <c r="C497" s="48"/>
    </row>
    <row r="498" ht="12.75" customHeight="1">
      <c r="C498" s="48"/>
    </row>
    <row r="499" ht="12.75" customHeight="1">
      <c r="C499" s="48"/>
    </row>
    <row r="500" ht="12.75" customHeight="1">
      <c r="C500" s="48"/>
    </row>
    <row r="501" ht="12.75" customHeight="1">
      <c r="C501" s="48"/>
    </row>
    <row r="502" ht="12.75" customHeight="1">
      <c r="C502" s="48"/>
    </row>
    <row r="503" ht="12.75" customHeight="1">
      <c r="C503" s="48"/>
    </row>
    <row r="504" ht="12.75" customHeight="1">
      <c r="C504" s="48"/>
    </row>
    <row r="505" ht="12.75" customHeight="1">
      <c r="C505" s="48"/>
    </row>
    <row r="506" ht="12.75" customHeight="1">
      <c r="C506" s="48"/>
    </row>
    <row r="507" ht="12.75" customHeight="1">
      <c r="C507" s="48"/>
    </row>
    <row r="508" ht="12.75" customHeight="1">
      <c r="C508" s="48"/>
    </row>
    <row r="509" ht="12.75" customHeight="1">
      <c r="C509" s="48"/>
    </row>
    <row r="510" ht="12.75" customHeight="1">
      <c r="C510" s="48"/>
    </row>
    <row r="511" ht="12.75" customHeight="1">
      <c r="C511" s="48"/>
    </row>
    <row r="512" ht="12.75" customHeight="1">
      <c r="C512" s="48"/>
    </row>
    <row r="513" ht="12.75" customHeight="1">
      <c r="C513" s="48"/>
    </row>
    <row r="514" ht="12.75" customHeight="1">
      <c r="C514" s="48"/>
    </row>
    <row r="515" ht="12.75" customHeight="1">
      <c r="C515" s="48"/>
    </row>
    <row r="516" ht="12.75" customHeight="1">
      <c r="C516" s="48"/>
    </row>
    <row r="517" ht="12.75" customHeight="1">
      <c r="C517" s="48"/>
    </row>
    <row r="518" ht="12.75" customHeight="1">
      <c r="C518" s="48"/>
    </row>
    <row r="519" ht="12.75" customHeight="1">
      <c r="C519" s="48"/>
    </row>
    <row r="520" ht="12.75" customHeight="1">
      <c r="C520" s="48"/>
    </row>
    <row r="521" ht="12.75" customHeight="1">
      <c r="C521" s="48"/>
    </row>
    <row r="522" ht="12.75" customHeight="1">
      <c r="C522" s="48"/>
    </row>
    <row r="523" ht="12.75" customHeight="1">
      <c r="C523" s="48"/>
    </row>
    <row r="524" ht="12.75" customHeight="1">
      <c r="C524" s="48"/>
    </row>
    <row r="525" ht="12.75" customHeight="1">
      <c r="C525" s="48"/>
    </row>
    <row r="526" ht="12.75" customHeight="1">
      <c r="C526" s="48"/>
    </row>
    <row r="527" ht="12.75" customHeight="1">
      <c r="C527" s="48"/>
    </row>
    <row r="528" ht="12.75" customHeight="1">
      <c r="C528" s="48"/>
    </row>
    <row r="529" ht="12.75" customHeight="1">
      <c r="C529" s="48"/>
    </row>
    <row r="530" ht="12.75" customHeight="1">
      <c r="C530" s="48"/>
    </row>
    <row r="531" ht="12.75" customHeight="1">
      <c r="C531" s="48"/>
    </row>
    <row r="532" ht="12.75" customHeight="1">
      <c r="C532" s="48"/>
    </row>
    <row r="533" ht="12.75" customHeight="1">
      <c r="C533" s="48"/>
    </row>
    <row r="534" ht="12.75" customHeight="1">
      <c r="C534" s="48"/>
    </row>
    <row r="535" ht="12.75" customHeight="1">
      <c r="C535" s="48"/>
    </row>
    <row r="536" ht="12.75" customHeight="1">
      <c r="C536" s="48"/>
    </row>
    <row r="537" ht="12.75" customHeight="1">
      <c r="C537" s="48"/>
    </row>
    <row r="538" ht="12.75" customHeight="1">
      <c r="C538" s="48"/>
    </row>
    <row r="539" ht="12.75" customHeight="1">
      <c r="C539" s="48"/>
    </row>
    <row r="540" ht="12.75" customHeight="1">
      <c r="C540" s="48"/>
    </row>
    <row r="541" ht="12.75" customHeight="1">
      <c r="C541" s="48"/>
    </row>
    <row r="542" ht="12.75" customHeight="1">
      <c r="C542" s="48"/>
    </row>
    <row r="543" ht="12.75" customHeight="1">
      <c r="C543" s="48"/>
    </row>
    <row r="544" ht="12.75" customHeight="1">
      <c r="C544" s="48"/>
    </row>
    <row r="545" ht="12.75" customHeight="1">
      <c r="C545" s="48"/>
    </row>
    <row r="546" ht="12.75" customHeight="1">
      <c r="C546" s="48"/>
    </row>
    <row r="547" ht="12.75" customHeight="1">
      <c r="C547" s="48"/>
    </row>
    <row r="548" ht="12.75" customHeight="1">
      <c r="C548" s="48"/>
    </row>
    <row r="549" ht="12.75" customHeight="1">
      <c r="C549" s="48"/>
    </row>
    <row r="550" ht="12.75" customHeight="1">
      <c r="C550" s="48"/>
    </row>
    <row r="551" ht="12.75" customHeight="1">
      <c r="C551" s="48"/>
    </row>
    <row r="552" ht="12.75" customHeight="1">
      <c r="C552" s="48"/>
    </row>
    <row r="553" ht="12.75" customHeight="1">
      <c r="C553" s="48"/>
    </row>
    <row r="554" ht="12.75" customHeight="1">
      <c r="C554" s="48"/>
    </row>
    <row r="555" ht="12.75" customHeight="1">
      <c r="C555" s="48"/>
    </row>
    <row r="556" ht="12.75" customHeight="1">
      <c r="C556" s="48"/>
    </row>
    <row r="557" ht="12.75" customHeight="1">
      <c r="C557" s="48"/>
    </row>
    <row r="558" ht="12.75" customHeight="1">
      <c r="C558" s="48"/>
    </row>
    <row r="559" ht="12.75" customHeight="1">
      <c r="C559" s="48"/>
    </row>
    <row r="560" ht="12.75" customHeight="1">
      <c r="C560" s="48"/>
    </row>
    <row r="561" ht="12.75" customHeight="1">
      <c r="C561" s="48"/>
    </row>
    <row r="562" ht="12.75" customHeight="1">
      <c r="C562" s="48"/>
    </row>
    <row r="563" ht="12.75" customHeight="1">
      <c r="C563" s="48"/>
    </row>
    <row r="564" ht="12.75" customHeight="1">
      <c r="C564" s="48"/>
    </row>
    <row r="565" ht="12.75" customHeight="1">
      <c r="C565" s="48"/>
    </row>
    <row r="566" ht="12.75" customHeight="1">
      <c r="C566" s="48"/>
    </row>
    <row r="567" ht="12.75" customHeight="1">
      <c r="C567" s="48"/>
    </row>
    <row r="568" ht="12.75" customHeight="1">
      <c r="C568" s="48"/>
    </row>
    <row r="569" ht="12.75" customHeight="1">
      <c r="C569" s="48"/>
    </row>
    <row r="570" ht="12.75" customHeight="1">
      <c r="C570" s="48"/>
    </row>
    <row r="571" ht="12.75" customHeight="1">
      <c r="C571" s="48"/>
    </row>
    <row r="572" ht="12.75" customHeight="1">
      <c r="C572" s="48"/>
    </row>
    <row r="573" ht="12.75" customHeight="1">
      <c r="C573" s="48"/>
    </row>
    <row r="574" ht="12.75" customHeight="1">
      <c r="C574" s="48"/>
    </row>
    <row r="575" ht="12.75" customHeight="1">
      <c r="C575" s="48"/>
    </row>
    <row r="576" ht="12.75" customHeight="1">
      <c r="C576" s="48"/>
    </row>
    <row r="577" ht="12.75" customHeight="1">
      <c r="C577" s="48"/>
    </row>
    <row r="578" ht="12.75" customHeight="1">
      <c r="C578" s="48"/>
    </row>
    <row r="579" ht="12.75" customHeight="1">
      <c r="C579" s="48"/>
    </row>
    <row r="580" ht="12.75" customHeight="1">
      <c r="C580" s="48"/>
    </row>
    <row r="581" ht="12.75" customHeight="1">
      <c r="C581" s="48"/>
    </row>
    <row r="582" ht="12.75" customHeight="1">
      <c r="C582" s="48"/>
    </row>
    <row r="583" ht="12.75" customHeight="1">
      <c r="C583" s="48"/>
    </row>
    <row r="584" ht="12.75" customHeight="1">
      <c r="C584" s="48"/>
    </row>
    <row r="585" ht="12.75" customHeight="1">
      <c r="C585" s="48"/>
    </row>
    <row r="586" ht="12.75" customHeight="1">
      <c r="C586" s="48"/>
    </row>
    <row r="587" ht="12.75" customHeight="1">
      <c r="C587" s="48"/>
    </row>
    <row r="588" ht="12.75" customHeight="1">
      <c r="C588" s="48"/>
    </row>
    <row r="589" ht="12.75" customHeight="1">
      <c r="C589" s="48"/>
    </row>
    <row r="590" ht="12.75" customHeight="1">
      <c r="C590" s="48"/>
    </row>
    <row r="591" ht="12.75" customHeight="1">
      <c r="C591" s="48"/>
    </row>
    <row r="592" ht="12.75" customHeight="1">
      <c r="C592" s="48"/>
    </row>
    <row r="593" ht="12.75" customHeight="1">
      <c r="C593" s="48"/>
    </row>
    <row r="594" ht="12.75" customHeight="1">
      <c r="C594" s="48"/>
    </row>
    <row r="595" ht="12.75" customHeight="1">
      <c r="C595" s="48"/>
    </row>
    <row r="596" ht="12.75" customHeight="1">
      <c r="C596" s="48"/>
    </row>
    <row r="597" ht="12.75" customHeight="1">
      <c r="C597" s="48"/>
    </row>
    <row r="598" ht="12.75" customHeight="1">
      <c r="C598" s="48"/>
    </row>
    <row r="599" ht="12.75" customHeight="1">
      <c r="C599" s="48"/>
    </row>
    <row r="600" ht="12.75" customHeight="1">
      <c r="C600" s="48"/>
    </row>
    <row r="601" ht="12.75" customHeight="1">
      <c r="C601" s="48"/>
    </row>
    <row r="602" ht="12.75" customHeight="1">
      <c r="C602" s="48"/>
    </row>
    <row r="603" ht="12.75" customHeight="1">
      <c r="C603" s="48"/>
    </row>
    <row r="604" ht="12.75" customHeight="1">
      <c r="C604" s="48"/>
    </row>
    <row r="605" ht="12.75" customHeight="1">
      <c r="C605" s="48"/>
    </row>
    <row r="606" ht="12.75" customHeight="1">
      <c r="C606" s="48"/>
    </row>
    <row r="607" ht="12.75" customHeight="1">
      <c r="C607" s="48"/>
    </row>
    <row r="608" ht="12.75" customHeight="1">
      <c r="C608" s="48"/>
    </row>
    <row r="609" ht="12.75" customHeight="1">
      <c r="C609" s="48"/>
    </row>
    <row r="610" ht="12.75" customHeight="1">
      <c r="C610" s="48"/>
    </row>
    <row r="611" ht="12.75" customHeight="1">
      <c r="C611" s="48"/>
    </row>
    <row r="612" ht="12.75" customHeight="1">
      <c r="C612" s="48"/>
    </row>
    <row r="613" ht="12.75" customHeight="1">
      <c r="C613" s="48"/>
    </row>
    <row r="614" ht="12.75" customHeight="1">
      <c r="C614" s="48"/>
    </row>
    <row r="615" ht="12.75" customHeight="1">
      <c r="C615" s="48"/>
    </row>
    <row r="616" ht="12.75" customHeight="1">
      <c r="C616" s="48"/>
    </row>
    <row r="617" ht="12.75" customHeight="1">
      <c r="C617" s="48"/>
    </row>
    <row r="618" ht="12.75" customHeight="1">
      <c r="C618" s="48"/>
    </row>
    <row r="619" ht="12.75" customHeight="1">
      <c r="C619" s="48"/>
    </row>
    <row r="620" ht="12.75" customHeight="1">
      <c r="C620" s="48"/>
    </row>
    <row r="621" ht="12.75" customHeight="1">
      <c r="C621" s="48"/>
    </row>
    <row r="622" ht="12.75" customHeight="1">
      <c r="C622" s="48"/>
    </row>
    <row r="623" ht="12.75" customHeight="1">
      <c r="C623" s="48"/>
    </row>
    <row r="624" ht="12.75" customHeight="1">
      <c r="C624" s="48"/>
    </row>
    <row r="625" ht="12.75" customHeight="1">
      <c r="C625" s="48"/>
    </row>
    <row r="626" ht="12.75" customHeight="1">
      <c r="C626" s="48"/>
    </row>
    <row r="627" ht="12.75" customHeight="1">
      <c r="C627" s="48"/>
    </row>
    <row r="628" ht="12.75" customHeight="1">
      <c r="C628" s="48"/>
    </row>
    <row r="629" ht="12.75" customHeight="1">
      <c r="C629" s="48"/>
    </row>
    <row r="630" ht="12.75" customHeight="1">
      <c r="C630" s="48"/>
    </row>
    <row r="631" ht="12.75" customHeight="1">
      <c r="C631" s="48"/>
    </row>
    <row r="632" ht="12.75" customHeight="1">
      <c r="C632" s="48"/>
    </row>
    <row r="633" ht="12.75" customHeight="1">
      <c r="C633" s="48"/>
    </row>
    <row r="634" ht="12.75" customHeight="1">
      <c r="C634" s="48"/>
    </row>
    <row r="635" ht="12.75" customHeight="1">
      <c r="C635" s="48"/>
    </row>
    <row r="636" ht="12.75" customHeight="1">
      <c r="C636" s="48"/>
    </row>
    <row r="637" ht="12.75" customHeight="1">
      <c r="C637" s="48"/>
    </row>
    <row r="638" ht="12.75" customHeight="1">
      <c r="C638" s="48"/>
    </row>
    <row r="639" ht="12.75" customHeight="1">
      <c r="C639" s="48"/>
    </row>
    <row r="640" ht="12.75" customHeight="1">
      <c r="C640" s="48"/>
    </row>
    <row r="641" ht="12.75" customHeight="1">
      <c r="C641" s="48"/>
    </row>
    <row r="642" ht="12.75" customHeight="1">
      <c r="C642" s="48"/>
    </row>
    <row r="643" ht="12.75" customHeight="1">
      <c r="C643" s="48"/>
    </row>
    <row r="644" ht="12.75" customHeight="1">
      <c r="C644" s="48"/>
    </row>
    <row r="645" ht="12.75" customHeight="1">
      <c r="C645" s="48"/>
    </row>
    <row r="646" ht="12.75" customHeight="1">
      <c r="C646" s="48"/>
    </row>
    <row r="647" ht="12.75" customHeight="1">
      <c r="C647" s="48"/>
    </row>
    <row r="648" ht="12.75" customHeight="1">
      <c r="C648" s="48"/>
    </row>
    <row r="649" ht="12.75" customHeight="1">
      <c r="C649" s="48"/>
    </row>
    <row r="650" ht="12.75" customHeight="1">
      <c r="C650" s="48"/>
    </row>
    <row r="651" ht="12.75" customHeight="1">
      <c r="C651" s="48"/>
    </row>
    <row r="652" ht="12.75" customHeight="1">
      <c r="C652" s="48"/>
    </row>
    <row r="653" ht="12.75" customHeight="1">
      <c r="C653" s="48"/>
    </row>
    <row r="654" ht="12.75" customHeight="1">
      <c r="C654" s="48"/>
    </row>
    <row r="655" ht="12.75" customHeight="1">
      <c r="C655" s="48"/>
    </row>
    <row r="656" ht="12.75" customHeight="1">
      <c r="C656" s="48"/>
    </row>
    <row r="657" ht="12.75" customHeight="1">
      <c r="C657" s="48"/>
    </row>
    <row r="658" ht="12.75" customHeight="1">
      <c r="C658" s="48"/>
    </row>
    <row r="659" ht="12.75" customHeight="1">
      <c r="C659" s="48"/>
    </row>
    <row r="660" ht="12.75" customHeight="1">
      <c r="C660" s="48"/>
    </row>
    <row r="661" ht="12.75" customHeight="1">
      <c r="C661" s="48"/>
    </row>
    <row r="662" ht="12.75" customHeight="1">
      <c r="C662" s="48"/>
    </row>
    <row r="663" ht="12.75" customHeight="1">
      <c r="C663" s="48"/>
    </row>
    <row r="664" ht="12.75" customHeight="1">
      <c r="C664" s="48"/>
    </row>
    <row r="665" ht="12.75" customHeight="1">
      <c r="C665" s="48"/>
    </row>
    <row r="666" ht="12.75" customHeight="1">
      <c r="C666" s="48"/>
    </row>
    <row r="667" ht="12.75" customHeight="1">
      <c r="C667" s="48"/>
    </row>
    <row r="668" ht="12.75" customHeight="1">
      <c r="C668" s="48"/>
    </row>
    <row r="669" ht="12.75" customHeight="1">
      <c r="C669" s="48"/>
    </row>
    <row r="670" ht="12.75" customHeight="1">
      <c r="C670" s="48"/>
    </row>
    <row r="671" ht="12.75" customHeight="1">
      <c r="C671" s="48"/>
    </row>
    <row r="672" ht="12.75" customHeight="1">
      <c r="C672" s="48"/>
    </row>
    <row r="673" ht="12.75" customHeight="1">
      <c r="C673" s="48"/>
    </row>
    <row r="674" ht="12.75" customHeight="1">
      <c r="C674" s="48"/>
    </row>
    <row r="675" ht="12.75" customHeight="1">
      <c r="C675" s="48"/>
    </row>
    <row r="676" ht="12.75" customHeight="1">
      <c r="C676" s="48"/>
    </row>
    <row r="677" ht="12.75" customHeight="1">
      <c r="C677" s="48"/>
    </row>
    <row r="678" ht="12.75" customHeight="1">
      <c r="C678" s="48"/>
    </row>
    <row r="679" ht="12.75" customHeight="1">
      <c r="C679" s="48"/>
    </row>
    <row r="680" ht="12.75" customHeight="1">
      <c r="C680" s="48"/>
    </row>
    <row r="681" ht="12.75" customHeight="1">
      <c r="C681" s="48"/>
    </row>
    <row r="682" ht="12.75" customHeight="1">
      <c r="C682" s="48"/>
    </row>
    <row r="683" ht="12.75" customHeight="1">
      <c r="C683" s="48"/>
    </row>
    <row r="684" ht="12.75" customHeight="1">
      <c r="C684" s="48"/>
    </row>
    <row r="685" ht="12.75" customHeight="1">
      <c r="C685" s="48"/>
    </row>
    <row r="686" ht="12.75" customHeight="1">
      <c r="C686" s="48"/>
    </row>
    <row r="687" ht="12.75" customHeight="1">
      <c r="C687" s="48"/>
    </row>
    <row r="688" ht="12.75" customHeight="1">
      <c r="C688" s="48"/>
    </row>
    <row r="689" ht="12.75" customHeight="1">
      <c r="C689" s="48"/>
    </row>
    <row r="690" ht="12.75" customHeight="1">
      <c r="C690" s="48"/>
    </row>
    <row r="691" ht="12.75" customHeight="1">
      <c r="C691" s="48"/>
    </row>
    <row r="692" ht="12.75" customHeight="1">
      <c r="C692" s="48"/>
    </row>
    <row r="693" ht="12.75" customHeight="1">
      <c r="C693" s="48"/>
    </row>
    <row r="694" ht="12.75" customHeight="1">
      <c r="C694" s="48"/>
    </row>
    <row r="695" ht="12.75" customHeight="1">
      <c r="C695" s="48"/>
    </row>
    <row r="696" ht="12.75" customHeight="1">
      <c r="C696" s="48"/>
    </row>
    <row r="697" ht="12.75" customHeight="1">
      <c r="C697" s="48"/>
    </row>
    <row r="698" ht="12.75" customHeight="1">
      <c r="C698" s="48"/>
    </row>
    <row r="699" ht="12.75" customHeight="1">
      <c r="C699" s="48"/>
    </row>
    <row r="700" ht="12.75" customHeight="1">
      <c r="C700" s="48"/>
    </row>
    <row r="701" ht="12.75" customHeight="1">
      <c r="C701" s="48"/>
    </row>
    <row r="702" ht="12.75" customHeight="1">
      <c r="C702" s="48"/>
    </row>
    <row r="703" ht="12.75" customHeight="1">
      <c r="C703" s="48"/>
    </row>
    <row r="704" ht="12.75" customHeight="1">
      <c r="C704" s="48"/>
    </row>
    <row r="705" ht="12.75" customHeight="1">
      <c r="C705" s="48"/>
    </row>
    <row r="706" ht="12.75" customHeight="1">
      <c r="C706" s="48"/>
    </row>
    <row r="707" ht="12.75" customHeight="1">
      <c r="C707" s="48"/>
    </row>
    <row r="708" ht="12.75" customHeight="1">
      <c r="C708" s="48"/>
    </row>
    <row r="709" ht="12.75" customHeight="1">
      <c r="C709" s="48"/>
    </row>
    <row r="710" ht="12.75" customHeight="1">
      <c r="C710" s="48"/>
    </row>
    <row r="711" ht="12.75" customHeight="1">
      <c r="C711" s="48"/>
    </row>
    <row r="712" ht="12.75" customHeight="1">
      <c r="C712" s="48"/>
    </row>
    <row r="713" ht="12.75" customHeight="1">
      <c r="C713" s="48"/>
    </row>
    <row r="714" ht="12.75" customHeight="1">
      <c r="C714" s="48"/>
    </row>
    <row r="715" ht="12.75" customHeight="1">
      <c r="C715" s="48"/>
    </row>
    <row r="716" ht="12.75" customHeight="1">
      <c r="C716" s="48"/>
    </row>
    <row r="717" ht="12.75" customHeight="1">
      <c r="C717" s="48"/>
    </row>
    <row r="718" ht="12.75" customHeight="1">
      <c r="C718" s="48"/>
    </row>
    <row r="719" ht="12.75" customHeight="1">
      <c r="C719" s="48"/>
    </row>
    <row r="720" ht="12.75" customHeight="1">
      <c r="C720" s="48"/>
    </row>
    <row r="721" ht="12.75" customHeight="1">
      <c r="C721" s="48"/>
    </row>
    <row r="722" ht="12.75" customHeight="1">
      <c r="C722" s="48"/>
    </row>
    <row r="723" ht="12.75" customHeight="1">
      <c r="C723" s="48"/>
    </row>
    <row r="724" ht="12.75" customHeight="1">
      <c r="C724" s="48"/>
    </row>
    <row r="725" ht="12.75" customHeight="1">
      <c r="C725" s="48"/>
    </row>
    <row r="726" ht="12.75" customHeight="1">
      <c r="C726" s="48"/>
    </row>
    <row r="727" ht="12.75" customHeight="1">
      <c r="C727" s="48"/>
    </row>
    <row r="728" ht="12.75" customHeight="1">
      <c r="C728" s="48"/>
    </row>
    <row r="729" ht="12.75" customHeight="1">
      <c r="C729" s="48"/>
    </row>
    <row r="730" ht="12.75" customHeight="1">
      <c r="C730" s="48"/>
    </row>
    <row r="731" ht="12.75" customHeight="1">
      <c r="C731" s="48"/>
    </row>
    <row r="732" ht="12.75" customHeight="1">
      <c r="C732" s="48"/>
    </row>
    <row r="733" ht="12.75" customHeight="1">
      <c r="C733" s="48"/>
    </row>
    <row r="734" ht="12.75" customHeight="1">
      <c r="C734" s="48"/>
    </row>
    <row r="735" ht="12.75" customHeight="1">
      <c r="C735" s="48"/>
    </row>
    <row r="736" ht="12.75" customHeight="1">
      <c r="C736" s="48"/>
    </row>
    <row r="737" ht="12.75" customHeight="1">
      <c r="C737" s="48"/>
    </row>
    <row r="738" ht="12.75" customHeight="1">
      <c r="C738" s="48"/>
    </row>
    <row r="739" ht="12.75" customHeight="1">
      <c r="C739" s="48"/>
    </row>
    <row r="740" ht="12.75" customHeight="1">
      <c r="C740" s="48"/>
    </row>
    <row r="741" ht="12.75" customHeight="1">
      <c r="C741" s="48"/>
    </row>
    <row r="742" ht="12.75" customHeight="1">
      <c r="C742" s="48"/>
    </row>
    <row r="743" ht="12.75" customHeight="1">
      <c r="C743" s="48"/>
    </row>
    <row r="744" ht="12.75" customHeight="1">
      <c r="C744" s="48"/>
    </row>
    <row r="745" ht="12.75" customHeight="1">
      <c r="C745" s="48"/>
    </row>
    <row r="746" ht="12.75" customHeight="1">
      <c r="C746" s="48"/>
    </row>
    <row r="747" ht="12.75" customHeight="1">
      <c r="C747" s="48"/>
    </row>
    <row r="748" ht="12.75" customHeight="1">
      <c r="C748" s="48"/>
    </row>
    <row r="749" ht="12.75" customHeight="1">
      <c r="C749" s="48"/>
    </row>
    <row r="750" ht="12.75" customHeight="1">
      <c r="C750" s="48"/>
    </row>
    <row r="751" ht="12.75" customHeight="1">
      <c r="C751" s="48"/>
    </row>
    <row r="752" ht="12.75" customHeight="1">
      <c r="C752" s="48"/>
    </row>
    <row r="753" ht="12.75" customHeight="1">
      <c r="C753" s="48"/>
    </row>
    <row r="754" ht="12.75" customHeight="1">
      <c r="C754" s="48"/>
    </row>
    <row r="755" ht="12.75" customHeight="1">
      <c r="C755" s="48"/>
    </row>
    <row r="756" ht="12.75" customHeight="1">
      <c r="C756" s="48"/>
    </row>
    <row r="757" ht="12.75" customHeight="1">
      <c r="C757" s="48"/>
    </row>
    <row r="758" ht="12.75" customHeight="1">
      <c r="C758" s="48"/>
    </row>
    <row r="759" ht="12.75" customHeight="1">
      <c r="C759" s="48"/>
    </row>
    <row r="760" ht="12.75" customHeight="1">
      <c r="C760" s="48"/>
    </row>
    <row r="761" ht="12.75" customHeight="1">
      <c r="C761" s="48"/>
    </row>
    <row r="762" ht="12.75" customHeight="1">
      <c r="C762" s="48"/>
    </row>
    <row r="763" ht="12.75" customHeight="1">
      <c r="C763" s="48"/>
    </row>
    <row r="764" ht="12.75" customHeight="1">
      <c r="C764" s="48"/>
    </row>
    <row r="765" ht="12.75" customHeight="1">
      <c r="C765" s="48"/>
    </row>
    <row r="766" ht="12.75" customHeight="1">
      <c r="C766" s="48"/>
    </row>
    <row r="767" ht="12.75" customHeight="1">
      <c r="C767" s="48"/>
    </row>
    <row r="768" ht="12.75" customHeight="1">
      <c r="C768" s="48"/>
    </row>
    <row r="769" ht="12.75" customHeight="1">
      <c r="C769" s="48"/>
    </row>
    <row r="770" ht="12.75" customHeight="1">
      <c r="C770" s="48"/>
    </row>
    <row r="771" ht="12.75" customHeight="1">
      <c r="C771" s="48"/>
    </row>
    <row r="772" ht="12.75" customHeight="1">
      <c r="C772" s="48"/>
    </row>
    <row r="773" ht="12.75" customHeight="1">
      <c r="C773" s="48"/>
    </row>
    <row r="774" ht="12.75" customHeight="1">
      <c r="C774" s="48"/>
    </row>
    <row r="775" ht="12.75" customHeight="1">
      <c r="C775" s="48"/>
    </row>
    <row r="776" ht="12.75" customHeight="1">
      <c r="C776" s="48"/>
    </row>
    <row r="777" ht="12.75" customHeight="1">
      <c r="C777" s="48"/>
    </row>
    <row r="778" ht="12.75" customHeight="1">
      <c r="C778" s="48"/>
    </row>
    <row r="779" ht="12.75" customHeight="1">
      <c r="C779" s="48"/>
    </row>
    <row r="780" ht="12.75" customHeight="1">
      <c r="C780" s="48"/>
    </row>
    <row r="781" ht="12.75" customHeight="1">
      <c r="C781" s="48"/>
    </row>
    <row r="782" ht="12.75" customHeight="1">
      <c r="C782" s="48"/>
    </row>
    <row r="783" ht="12.75" customHeight="1">
      <c r="C783" s="48"/>
    </row>
    <row r="784" ht="12.75" customHeight="1">
      <c r="C784" s="48"/>
    </row>
    <row r="785" ht="12.75" customHeight="1">
      <c r="C785" s="48"/>
    </row>
    <row r="786" ht="12.75" customHeight="1">
      <c r="C786" s="48"/>
    </row>
    <row r="787" ht="12.75" customHeight="1">
      <c r="C787" s="48"/>
    </row>
    <row r="788" ht="12.75" customHeight="1">
      <c r="C788" s="48"/>
    </row>
    <row r="789" ht="12.75" customHeight="1">
      <c r="C789" s="48"/>
    </row>
    <row r="790" ht="12.75" customHeight="1">
      <c r="C790" s="48"/>
    </row>
    <row r="791" ht="12.75" customHeight="1">
      <c r="C791" s="48"/>
    </row>
    <row r="792" ht="12.75" customHeight="1">
      <c r="C792" s="48"/>
    </row>
    <row r="793" ht="12.75" customHeight="1">
      <c r="C793" s="48"/>
    </row>
    <row r="794" ht="12.75" customHeight="1">
      <c r="C794" s="48"/>
    </row>
    <row r="795" ht="12.75" customHeight="1">
      <c r="C795" s="48"/>
    </row>
    <row r="796" ht="12.75" customHeight="1">
      <c r="C796" s="48"/>
    </row>
    <row r="797" ht="12.75" customHeight="1">
      <c r="C797" s="48"/>
    </row>
    <row r="798" ht="12.75" customHeight="1">
      <c r="C798" s="48"/>
    </row>
    <row r="799" ht="12.75" customHeight="1">
      <c r="C799" s="48"/>
    </row>
    <row r="800" ht="12.75" customHeight="1">
      <c r="C800" s="48"/>
    </row>
    <row r="801" ht="12.75" customHeight="1">
      <c r="C801" s="48"/>
    </row>
    <row r="802" ht="12.75" customHeight="1">
      <c r="C802" s="48"/>
    </row>
    <row r="803" ht="12.75" customHeight="1">
      <c r="C803" s="48"/>
    </row>
    <row r="804" ht="12.75" customHeight="1">
      <c r="C804" s="48"/>
    </row>
    <row r="805" ht="12.75" customHeight="1">
      <c r="C805" s="48"/>
    </row>
    <row r="806" ht="12.75" customHeight="1">
      <c r="C806" s="48"/>
    </row>
    <row r="807" ht="12.75" customHeight="1">
      <c r="C807" s="48"/>
    </row>
    <row r="808" ht="12.75" customHeight="1">
      <c r="C808" s="48"/>
    </row>
    <row r="809" ht="12.75" customHeight="1">
      <c r="C809" s="48"/>
    </row>
    <row r="810" ht="12.75" customHeight="1">
      <c r="C810" s="48"/>
    </row>
    <row r="811" ht="12.75" customHeight="1">
      <c r="C811" s="48"/>
    </row>
    <row r="812" ht="12.75" customHeight="1">
      <c r="C812" s="48"/>
    </row>
    <row r="813" ht="12.75" customHeight="1">
      <c r="C813" s="48"/>
    </row>
    <row r="814" ht="12.75" customHeight="1">
      <c r="C814" s="48"/>
    </row>
    <row r="815" ht="12.75" customHeight="1">
      <c r="C815" s="48"/>
    </row>
    <row r="816" ht="12.75" customHeight="1">
      <c r="C816" s="48"/>
    </row>
    <row r="817" ht="12.75" customHeight="1">
      <c r="C817" s="48"/>
    </row>
    <row r="818" ht="12.75" customHeight="1">
      <c r="C818" s="48"/>
    </row>
    <row r="819" ht="12.75" customHeight="1">
      <c r="C819" s="48"/>
    </row>
    <row r="820" ht="12.75" customHeight="1">
      <c r="C820" s="48"/>
    </row>
    <row r="821" ht="12.75" customHeight="1">
      <c r="C821" s="48"/>
    </row>
    <row r="822" ht="12.75" customHeight="1">
      <c r="C822" s="48"/>
    </row>
    <row r="823" ht="12.75" customHeight="1">
      <c r="C823" s="48"/>
    </row>
    <row r="824" ht="12.75" customHeight="1">
      <c r="C824" s="48"/>
    </row>
    <row r="825" ht="12.75" customHeight="1">
      <c r="C825" s="48"/>
    </row>
    <row r="826" ht="12.75" customHeight="1">
      <c r="C826" s="48"/>
    </row>
    <row r="827" ht="12.75" customHeight="1">
      <c r="C827" s="48"/>
    </row>
    <row r="828" ht="12.75" customHeight="1">
      <c r="C828" s="48"/>
    </row>
    <row r="829" ht="12.75" customHeight="1">
      <c r="C829" s="48"/>
    </row>
    <row r="830" ht="12.75" customHeight="1">
      <c r="C830" s="48"/>
    </row>
    <row r="831" ht="12.75" customHeight="1">
      <c r="C831" s="48"/>
    </row>
    <row r="832" ht="12.75" customHeight="1">
      <c r="C832" s="48"/>
    </row>
    <row r="833" ht="12.75" customHeight="1">
      <c r="C833" s="48"/>
    </row>
    <row r="834" ht="12.75" customHeight="1">
      <c r="C834" s="48"/>
    </row>
    <row r="835" ht="12.75" customHeight="1">
      <c r="C835" s="48"/>
    </row>
    <row r="836" ht="12.75" customHeight="1">
      <c r="C836" s="48"/>
    </row>
    <row r="837" ht="12.75" customHeight="1">
      <c r="C837" s="48"/>
    </row>
    <row r="838" ht="12.75" customHeight="1">
      <c r="C838" s="48"/>
    </row>
    <row r="839" ht="12.75" customHeight="1">
      <c r="C839" s="48"/>
    </row>
    <row r="840" ht="12.75" customHeight="1">
      <c r="C840" s="48"/>
    </row>
    <row r="841" ht="12.75" customHeight="1">
      <c r="C841" s="48"/>
    </row>
    <row r="842" ht="12.75" customHeight="1">
      <c r="C842" s="48"/>
    </row>
    <row r="843" ht="12.75" customHeight="1">
      <c r="C843" s="48"/>
    </row>
    <row r="844" ht="12.75" customHeight="1">
      <c r="C844" s="48"/>
    </row>
    <row r="845" ht="12.75" customHeight="1">
      <c r="C845" s="48"/>
    </row>
    <row r="846" ht="12.75" customHeight="1">
      <c r="C846" s="48"/>
    </row>
    <row r="847" ht="12.75" customHeight="1">
      <c r="C847" s="48"/>
    </row>
    <row r="848" ht="12.75" customHeight="1">
      <c r="C848" s="48"/>
    </row>
    <row r="849" ht="12.75" customHeight="1">
      <c r="C849" s="48"/>
    </row>
    <row r="850" ht="12.75" customHeight="1">
      <c r="C850" s="48"/>
    </row>
    <row r="851" ht="12.75" customHeight="1">
      <c r="C851" s="48"/>
    </row>
    <row r="852" ht="12.75" customHeight="1">
      <c r="C852" s="48"/>
    </row>
    <row r="853" ht="12.75" customHeight="1">
      <c r="C853" s="48"/>
    </row>
    <row r="854" ht="12.75" customHeight="1">
      <c r="C854" s="48"/>
    </row>
    <row r="855" ht="12.75" customHeight="1">
      <c r="C855" s="48"/>
    </row>
    <row r="856" ht="12.75" customHeight="1">
      <c r="C856" s="48"/>
    </row>
    <row r="857" ht="12.75" customHeight="1">
      <c r="C857" s="48"/>
    </row>
    <row r="858" ht="12.75" customHeight="1">
      <c r="C858" s="48"/>
    </row>
    <row r="859" ht="12.75" customHeight="1">
      <c r="C859" s="48"/>
    </row>
    <row r="860" ht="12.75" customHeight="1">
      <c r="C860" s="48"/>
    </row>
    <row r="861" ht="12.75" customHeight="1">
      <c r="C861" s="48"/>
    </row>
    <row r="862" ht="12.75" customHeight="1">
      <c r="C862" s="48"/>
    </row>
    <row r="863" ht="12.75" customHeight="1">
      <c r="C863" s="48"/>
    </row>
    <row r="864" ht="12.75" customHeight="1">
      <c r="C864" s="48"/>
    </row>
    <row r="865" ht="12.75" customHeight="1">
      <c r="C865" s="48"/>
    </row>
    <row r="866" ht="12.75" customHeight="1">
      <c r="C866" s="48"/>
    </row>
    <row r="867" ht="12.75" customHeight="1">
      <c r="C867" s="48"/>
    </row>
    <row r="868" ht="12.75" customHeight="1">
      <c r="C868" s="48"/>
    </row>
    <row r="869" ht="12.75" customHeight="1">
      <c r="C869" s="48"/>
    </row>
    <row r="870" ht="12.75" customHeight="1">
      <c r="C870" s="48"/>
    </row>
    <row r="871" ht="12.75" customHeight="1">
      <c r="C871" s="48"/>
    </row>
    <row r="872" ht="12.75" customHeight="1">
      <c r="C872" s="48"/>
    </row>
    <row r="873" ht="12.75" customHeight="1">
      <c r="C873" s="48"/>
    </row>
    <row r="874" ht="12.75" customHeight="1">
      <c r="C874" s="48"/>
    </row>
    <row r="875" ht="12.75" customHeight="1">
      <c r="C875" s="48"/>
    </row>
    <row r="876" ht="12.75" customHeight="1">
      <c r="C876" s="48"/>
    </row>
    <row r="877" ht="12.75" customHeight="1">
      <c r="C877" s="48"/>
    </row>
    <row r="878" ht="12.75" customHeight="1">
      <c r="C878" s="48"/>
    </row>
    <row r="879" ht="12.75" customHeight="1">
      <c r="C879" s="48"/>
    </row>
    <row r="880" ht="12.75" customHeight="1">
      <c r="C880" s="48"/>
    </row>
    <row r="881" ht="12.75" customHeight="1">
      <c r="C881" s="48"/>
    </row>
    <row r="882" ht="12.75" customHeight="1">
      <c r="C882" s="48"/>
    </row>
    <row r="883" ht="12.75" customHeight="1">
      <c r="C883" s="48"/>
    </row>
    <row r="884" ht="12.75" customHeight="1">
      <c r="C884" s="48"/>
    </row>
    <row r="885" ht="12.75" customHeight="1">
      <c r="C885" s="48"/>
    </row>
    <row r="886" ht="12.75" customHeight="1">
      <c r="C886" s="48"/>
    </row>
    <row r="887" ht="12.75" customHeight="1">
      <c r="C887" s="48"/>
    </row>
    <row r="888" ht="12.75" customHeight="1">
      <c r="C888" s="48"/>
    </row>
    <row r="889" ht="12.75" customHeight="1">
      <c r="C889" s="48"/>
    </row>
    <row r="890" ht="12.75" customHeight="1">
      <c r="C890" s="48"/>
    </row>
    <row r="891" ht="12.75" customHeight="1">
      <c r="C891" s="48"/>
    </row>
    <row r="892" ht="12.75" customHeight="1">
      <c r="C892" s="48"/>
    </row>
    <row r="893" ht="12.75" customHeight="1">
      <c r="C893" s="48"/>
    </row>
    <row r="894" ht="12.75" customHeight="1">
      <c r="C894" s="48"/>
    </row>
    <row r="895" ht="12.75" customHeight="1">
      <c r="C895" s="48"/>
    </row>
    <row r="896" ht="12.75" customHeight="1">
      <c r="C896" s="48"/>
    </row>
    <row r="897" ht="12.75" customHeight="1">
      <c r="C897" s="48"/>
    </row>
    <row r="898" ht="12.75" customHeight="1">
      <c r="C898" s="48"/>
    </row>
    <row r="899" ht="12.75" customHeight="1">
      <c r="C899" s="48"/>
    </row>
    <row r="900" ht="12.75" customHeight="1">
      <c r="C900" s="48"/>
    </row>
    <row r="901" ht="12.75" customHeight="1">
      <c r="C901" s="48"/>
    </row>
    <row r="902" ht="12.75" customHeight="1">
      <c r="C902" s="48"/>
    </row>
    <row r="903" ht="12.75" customHeight="1">
      <c r="C903" s="48"/>
    </row>
    <row r="904" ht="12.75" customHeight="1">
      <c r="C904" s="48"/>
    </row>
    <row r="905" ht="12.75" customHeight="1">
      <c r="C905" s="48"/>
    </row>
    <row r="906" ht="12.75" customHeight="1">
      <c r="C906" s="48"/>
    </row>
    <row r="907" ht="12.75" customHeight="1">
      <c r="C907" s="48"/>
    </row>
    <row r="908" ht="12.75" customHeight="1">
      <c r="C908" s="48"/>
    </row>
    <row r="909" ht="12.75" customHeight="1">
      <c r="C909" s="48"/>
    </row>
    <row r="910" ht="12.75" customHeight="1">
      <c r="C910" s="48"/>
    </row>
    <row r="911" ht="12.75" customHeight="1">
      <c r="C911" s="48"/>
    </row>
    <row r="912" ht="12.75" customHeight="1">
      <c r="C912" s="48"/>
    </row>
    <row r="913" ht="12.75" customHeight="1">
      <c r="C913" s="48"/>
    </row>
    <row r="914" ht="12.75" customHeight="1">
      <c r="C914" s="48"/>
    </row>
    <row r="915" ht="12.75" customHeight="1">
      <c r="C915" s="48"/>
    </row>
    <row r="916" ht="12.75" customHeight="1">
      <c r="C916" s="48"/>
    </row>
    <row r="917" ht="12.75" customHeight="1">
      <c r="C917" s="48"/>
    </row>
    <row r="918" ht="12.75" customHeight="1">
      <c r="C918" s="48"/>
    </row>
    <row r="919" ht="12.75" customHeight="1">
      <c r="C919" s="48"/>
    </row>
    <row r="920" ht="12.75" customHeight="1">
      <c r="C920" s="48"/>
    </row>
    <row r="921" ht="12.75" customHeight="1">
      <c r="C921" s="48"/>
    </row>
    <row r="922" ht="12.75" customHeight="1">
      <c r="C922" s="48"/>
    </row>
    <row r="923" ht="12.75" customHeight="1">
      <c r="C923" s="48"/>
    </row>
    <row r="924" ht="12.75" customHeight="1">
      <c r="C924" s="48"/>
    </row>
    <row r="925" ht="12.75" customHeight="1">
      <c r="C925" s="48"/>
    </row>
    <row r="926" ht="12.75" customHeight="1">
      <c r="C926" s="48"/>
    </row>
    <row r="927" ht="12.75" customHeight="1">
      <c r="C927" s="48"/>
    </row>
    <row r="928" ht="12.75" customHeight="1">
      <c r="C928" s="48"/>
    </row>
    <row r="929" ht="12.75" customHeight="1">
      <c r="C929" s="48"/>
    </row>
    <row r="930" ht="12.75" customHeight="1">
      <c r="C930" s="48"/>
    </row>
    <row r="931" ht="12.75" customHeight="1">
      <c r="C931" s="48"/>
    </row>
    <row r="932" ht="12.75" customHeight="1">
      <c r="C932" s="48"/>
    </row>
    <row r="933" ht="12.75" customHeight="1">
      <c r="C933" s="48"/>
    </row>
    <row r="934" ht="12.75" customHeight="1">
      <c r="C934" s="48"/>
    </row>
    <row r="935" ht="12.75" customHeight="1">
      <c r="C935" s="48"/>
    </row>
    <row r="936" ht="12.75" customHeight="1">
      <c r="C936" s="48"/>
    </row>
    <row r="937" ht="12.75" customHeight="1">
      <c r="C937" s="48"/>
    </row>
    <row r="938" ht="12.75" customHeight="1">
      <c r="C938" s="48"/>
    </row>
    <row r="939" ht="12.75" customHeight="1">
      <c r="C939" s="48"/>
    </row>
    <row r="940" ht="12.75" customHeight="1">
      <c r="C940" s="48"/>
    </row>
    <row r="941" ht="12.75" customHeight="1">
      <c r="C941" s="48"/>
    </row>
    <row r="942" ht="12.75" customHeight="1">
      <c r="C942" s="48"/>
    </row>
    <row r="943" ht="12.75" customHeight="1">
      <c r="C943" s="48"/>
    </row>
    <row r="944" ht="12.75" customHeight="1">
      <c r="C944" s="48"/>
    </row>
    <row r="945" ht="12.75" customHeight="1">
      <c r="C945" s="48"/>
    </row>
    <row r="946" ht="12.75" customHeight="1">
      <c r="C946" s="48"/>
    </row>
    <row r="947" ht="12.75" customHeight="1">
      <c r="C947" s="48"/>
    </row>
    <row r="948" ht="12.75" customHeight="1">
      <c r="C948" s="48"/>
    </row>
    <row r="949" ht="12.75" customHeight="1">
      <c r="C949" s="48"/>
    </row>
    <row r="950" ht="12.75" customHeight="1">
      <c r="C950" s="48"/>
    </row>
    <row r="951" ht="12.75" customHeight="1">
      <c r="C951" s="48"/>
    </row>
    <row r="952" ht="12.75" customHeight="1">
      <c r="C952" s="48"/>
    </row>
    <row r="953" ht="12.75" customHeight="1">
      <c r="C953" s="48"/>
    </row>
    <row r="954" ht="12.75" customHeight="1">
      <c r="C954" s="48"/>
    </row>
    <row r="955" ht="12.75" customHeight="1">
      <c r="C955" s="48"/>
    </row>
    <row r="956" ht="12.75" customHeight="1">
      <c r="C956" s="48"/>
    </row>
    <row r="957" ht="12.75" customHeight="1">
      <c r="C957" s="48"/>
    </row>
    <row r="958" ht="12.75" customHeight="1">
      <c r="C958" s="48"/>
    </row>
    <row r="959" ht="12.75" customHeight="1">
      <c r="C959" s="48"/>
    </row>
    <row r="960" ht="12.75" customHeight="1">
      <c r="C960" s="48"/>
    </row>
    <row r="961" ht="12.75" customHeight="1">
      <c r="C961" s="48"/>
    </row>
    <row r="962" ht="12.75" customHeight="1">
      <c r="C962" s="48"/>
    </row>
    <row r="963" ht="12.75" customHeight="1">
      <c r="C963" s="48"/>
    </row>
    <row r="964" ht="12.75" customHeight="1">
      <c r="C964" s="48"/>
    </row>
    <row r="965" ht="12.75" customHeight="1">
      <c r="C965" s="48"/>
    </row>
    <row r="966" ht="12.75" customHeight="1">
      <c r="C966" s="48"/>
    </row>
    <row r="967" ht="12.75" customHeight="1">
      <c r="C967" s="48"/>
    </row>
    <row r="968" ht="12.75" customHeight="1">
      <c r="C968" s="48"/>
    </row>
    <row r="969" ht="12.75" customHeight="1">
      <c r="C969" s="48"/>
    </row>
    <row r="970" ht="12.75" customHeight="1">
      <c r="C970" s="48"/>
    </row>
    <row r="971" ht="12.75" customHeight="1">
      <c r="C971" s="48"/>
    </row>
    <row r="972" ht="12.75" customHeight="1">
      <c r="C972" s="48"/>
    </row>
    <row r="973" ht="12.75" customHeight="1">
      <c r="C973" s="48"/>
    </row>
    <row r="974" ht="12.75" customHeight="1">
      <c r="C974" s="48"/>
    </row>
    <row r="975" ht="12.75" customHeight="1">
      <c r="C975" s="48"/>
    </row>
    <row r="976" ht="12.75" customHeight="1">
      <c r="C976" s="48"/>
    </row>
    <row r="977" ht="12.75" customHeight="1">
      <c r="C977" s="48"/>
    </row>
    <row r="978" ht="12.75" customHeight="1">
      <c r="C978" s="48"/>
    </row>
    <row r="979" ht="12.75" customHeight="1">
      <c r="C979" s="48"/>
    </row>
    <row r="980" ht="12.75" customHeight="1">
      <c r="C980" s="48"/>
    </row>
    <row r="981" ht="12.75" customHeight="1">
      <c r="C981" s="48"/>
    </row>
    <row r="982" ht="12.75" customHeight="1">
      <c r="C982" s="48"/>
    </row>
    <row r="983" ht="12.75" customHeight="1">
      <c r="C983" s="48"/>
    </row>
    <row r="984" ht="12.75" customHeight="1">
      <c r="C984" s="48"/>
    </row>
    <row r="985" ht="12.75" customHeight="1">
      <c r="C985" s="48"/>
    </row>
    <row r="986" ht="12.75" customHeight="1">
      <c r="C986" s="48"/>
    </row>
    <row r="987" ht="12.75" customHeight="1">
      <c r="C987" s="48"/>
    </row>
    <row r="988" ht="12.75" customHeight="1">
      <c r="C988" s="48"/>
    </row>
    <row r="989" ht="12.75" customHeight="1">
      <c r="C989" s="48"/>
    </row>
    <row r="990" ht="12.75" customHeight="1">
      <c r="C990" s="48"/>
    </row>
    <row r="991" ht="12.75" customHeight="1">
      <c r="C991" s="48"/>
    </row>
    <row r="992" ht="12.75" customHeight="1">
      <c r="C992" s="48"/>
    </row>
    <row r="993" ht="12.75" customHeight="1">
      <c r="C993" s="48"/>
    </row>
    <row r="994" ht="12.75" customHeight="1">
      <c r="C994" s="48"/>
    </row>
    <row r="995" ht="12.75" customHeight="1">
      <c r="C995" s="48"/>
    </row>
    <row r="996" ht="12.75" customHeight="1">
      <c r="C996" s="48"/>
    </row>
    <row r="997" ht="12.75" customHeight="1">
      <c r="C997" s="48"/>
    </row>
    <row r="998" ht="12.75" customHeight="1">
      <c r="C998" s="48"/>
    </row>
    <row r="999" ht="12.75" customHeight="1">
      <c r="C999" s="48"/>
    </row>
    <row r="1000" ht="12.75" customHeight="1">
      <c r="C1000" s="48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2020-07-01T03:18:12Z</dcterms:created>
</cp:coreProperties>
</file>