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y\QUARCS Lab Dropbox\Harry Aginta\DATA\Regional Mon Pol Transmission\JES\"/>
    </mc:Choice>
  </mc:AlternateContent>
  <xr:revisionPtr revIDLastSave="0" documentId="13_ncr:1_{414458F5-9946-4CDC-BAAE-0DBAB5C70157}" xr6:coauthVersionLast="46" xr6:coauthVersionMax="46" xr10:uidLastSave="{00000000-0000-0000-0000-000000000000}"/>
  <bookViews>
    <workbookView xWindow="-110" yWindow="-110" windowWidth="19420" windowHeight="11020" xr2:uid="{724A721D-67B2-40B9-B19C-3E5AF6CAC64C}"/>
  </bookViews>
  <sheets>
    <sheet name="dat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B42" i="2"/>
  <c r="A36" i="2"/>
  <c r="G36" i="2" s="1"/>
  <c r="A35" i="2"/>
  <c r="K35" i="2" s="1"/>
  <c r="A34" i="2"/>
  <c r="K34" i="2" s="1"/>
  <c r="A33" i="2"/>
  <c r="K33" i="2" s="1"/>
  <c r="A32" i="2"/>
  <c r="K32" i="2" s="1"/>
  <c r="A31" i="2"/>
  <c r="C31" i="2" s="1"/>
  <c r="A30" i="2"/>
  <c r="K30" i="2" s="1"/>
  <c r="A29" i="2"/>
  <c r="K29" i="2" s="1"/>
  <c r="A28" i="2"/>
  <c r="K28" i="2" s="1"/>
  <c r="A27" i="2"/>
  <c r="K27" i="2" s="1"/>
  <c r="A26" i="2"/>
  <c r="K26" i="2" s="1"/>
  <c r="A25" i="2"/>
  <c r="K25" i="2" s="1"/>
  <c r="A24" i="2"/>
  <c r="G24" i="2" s="1"/>
  <c r="A23" i="2"/>
  <c r="C23" i="2" s="1"/>
  <c r="A22" i="2"/>
  <c r="K22" i="2" s="1"/>
  <c r="A21" i="2"/>
  <c r="K21" i="2" s="1"/>
  <c r="A20" i="2"/>
  <c r="M20" i="2" s="1"/>
  <c r="A19" i="2"/>
  <c r="F19" i="2" s="1"/>
  <c r="A18" i="2"/>
  <c r="K18" i="2" s="1"/>
  <c r="A17" i="2"/>
  <c r="K17" i="2" s="1"/>
  <c r="A16" i="2"/>
  <c r="M16" i="2" s="1"/>
  <c r="A15" i="2"/>
  <c r="H15" i="2" s="1"/>
  <c r="A14" i="2"/>
  <c r="K14" i="2" s="1"/>
  <c r="A13" i="2"/>
  <c r="D13" i="2" s="1"/>
  <c r="A12" i="2"/>
  <c r="I12" i="2" s="1"/>
  <c r="A11" i="2"/>
  <c r="L11" i="2" s="1"/>
  <c r="A10" i="2"/>
  <c r="I10" i="2" s="1"/>
  <c r="A9" i="2"/>
  <c r="A8" i="2"/>
  <c r="I8" i="2" s="1"/>
  <c r="A7" i="2"/>
  <c r="J7" i="2" s="1"/>
  <c r="A6" i="2"/>
  <c r="I6" i="2" s="1"/>
  <c r="A5" i="2"/>
  <c r="F5" i="2" s="1"/>
  <c r="A4" i="2"/>
  <c r="I4" i="2" s="1"/>
  <c r="A3" i="2"/>
  <c r="D3" i="2" s="1"/>
  <c r="E32" i="2" l="1"/>
  <c r="F32" i="2"/>
  <c r="G32" i="2"/>
  <c r="M18" i="2"/>
  <c r="H25" i="2"/>
  <c r="I25" i="2"/>
  <c r="G34" i="2"/>
  <c r="J25" i="2"/>
  <c r="M26" i="2"/>
  <c r="G8" i="2"/>
  <c r="C12" i="2"/>
  <c r="C17" i="2"/>
  <c r="E24" i="2"/>
  <c r="G31" i="2"/>
  <c r="G33" i="2"/>
  <c r="J34" i="2"/>
  <c r="H8" i="2"/>
  <c r="D12" i="2"/>
  <c r="H17" i="2"/>
  <c r="F24" i="2"/>
  <c r="H33" i="2"/>
  <c r="M34" i="2"/>
  <c r="E12" i="2"/>
  <c r="F12" i="2"/>
  <c r="F16" i="2"/>
  <c r="J17" i="2"/>
  <c r="J24" i="2"/>
  <c r="C26" i="2"/>
  <c r="J33" i="2"/>
  <c r="I17" i="2"/>
  <c r="I33" i="2"/>
  <c r="G12" i="2"/>
  <c r="G16" i="2"/>
  <c r="C22" i="2"/>
  <c r="K24" i="2"/>
  <c r="F26" i="2"/>
  <c r="E36" i="2"/>
  <c r="J8" i="2"/>
  <c r="L10" i="2"/>
  <c r="H12" i="2"/>
  <c r="J16" i="2"/>
  <c r="G18" i="2"/>
  <c r="M22" i="2"/>
  <c r="G26" i="2"/>
  <c r="C30" i="2"/>
  <c r="J32" i="2"/>
  <c r="C34" i="2"/>
  <c r="L12" i="2"/>
  <c r="K16" i="2"/>
  <c r="J18" i="2"/>
  <c r="G25" i="2"/>
  <c r="J26" i="2"/>
  <c r="M30" i="2"/>
  <c r="F34" i="2"/>
  <c r="C5" i="2"/>
  <c r="D5" i="2"/>
  <c r="I13" i="2"/>
  <c r="I15" i="2"/>
  <c r="G5" i="2"/>
  <c r="I7" i="2"/>
  <c r="H11" i="2"/>
  <c r="J13" i="2"/>
  <c r="J15" i="2"/>
  <c r="C18" i="2"/>
  <c r="K19" i="2"/>
  <c r="I23" i="2"/>
  <c r="I31" i="2"/>
  <c r="C13" i="2"/>
  <c r="I29" i="2"/>
  <c r="J21" i="2"/>
  <c r="J3" i="2"/>
  <c r="C10" i="2"/>
  <c r="I11" i="2"/>
  <c r="K15" i="2"/>
  <c r="J23" i="2"/>
  <c r="J31" i="2"/>
  <c r="G4" i="2"/>
  <c r="I5" i="2"/>
  <c r="E8" i="2"/>
  <c r="H10" i="2"/>
  <c r="J11" i="2"/>
  <c r="G14" i="2"/>
  <c r="F17" i="2"/>
  <c r="E18" i="2"/>
  <c r="K20" i="2"/>
  <c r="G22" i="2"/>
  <c r="K23" i="2"/>
  <c r="C25" i="2"/>
  <c r="D26" i="2"/>
  <c r="G30" i="2"/>
  <c r="K31" i="2"/>
  <c r="C33" i="2"/>
  <c r="D34" i="2"/>
  <c r="C36" i="2"/>
  <c r="L5" i="2"/>
  <c r="H23" i="2"/>
  <c r="H5" i="2"/>
  <c r="D18" i="2"/>
  <c r="H4" i="2"/>
  <c r="J5" i="2"/>
  <c r="F8" i="2"/>
  <c r="J10" i="2"/>
  <c r="M12" i="2"/>
  <c r="J14" i="2"/>
  <c r="E16" i="2"/>
  <c r="G17" i="2"/>
  <c r="F18" i="2"/>
  <c r="L20" i="2"/>
  <c r="J22" i="2"/>
  <c r="F25" i="2"/>
  <c r="E26" i="2"/>
  <c r="J30" i="2"/>
  <c r="F33" i="2"/>
  <c r="E34" i="2"/>
  <c r="D36" i="2"/>
  <c r="C21" i="2"/>
  <c r="C29" i="2"/>
  <c r="F36" i="2"/>
  <c r="G15" i="2"/>
  <c r="I21" i="2"/>
  <c r="G23" i="2"/>
  <c r="F11" i="2"/>
  <c r="H7" i="2"/>
  <c r="G11" i="2"/>
  <c r="J29" i="2"/>
  <c r="H31" i="2"/>
  <c r="M27" i="2"/>
  <c r="E27" i="2"/>
  <c r="L27" i="2"/>
  <c r="D27" i="2"/>
  <c r="I28" i="2"/>
  <c r="H28" i="2"/>
  <c r="L28" i="2"/>
  <c r="M35" i="2"/>
  <c r="E35" i="2"/>
  <c r="L35" i="2"/>
  <c r="D35" i="2"/>
  <c r="M9" i="2"/>
  <c r="E9" i="2"/>
  <c r="C3" i="2"/>
  <c r="L3" i="2"/>
  <c r="J4" i="2"/>
  <c r="D6" i="2"/>
  <c r="M6" i="2"/>
  <c r="D9" i="2"/>
  <c r="K10" i="2"/>
  <c r="M13" i="2"/>
  <c r="E13" i="2"/>
  <c r="L13" i="2"/>
  <c r="K13" i="2"/>
  <c r="C19" i="2"/>
  <c r="C20" i="2"/>
  <c r="C27" i="2"/>
  <c r="C28" i="2"/>
  <c r="M28" i="2"/>
  <c r="C35" i="2"/>
  <c r="K6" i="2"/>
  <c r="C6" i="2"/>
  <c r="I20" i="2"/>
  <c r="H20" i="2"/>
  <c r="M7" i="2"/>
  <c r="E7" i="2"/>
  <c r="F9" i="2"/>
  <c r="I14" i="2"/>
  <c r="H14" i="2"/>
  <c r="L14" i="2"/>
  <c r="D20" i="2"/>
  <c r="M21" i="2"/>
  <c r="E21" i="2"/>
  <c r="L21" i="2"/>
  <c r="D21" i="2"/>
  <c r="I22" i="2"/>
  <c r="H22" i="2"/>
  <c r="L22" i="2"/>
  <c r="F27" i="2"/>
  <c r="D28" i="2"/>
  <c r="M29" i="2"/>
  <c r="E29" i="2"/>
  <c r="L29" i="2"/>
  <c r="D29" i="2"/>
  <c r="I30" i="2"/>
  <c r="H30" i="2"/>
  <c r="L30" i="2"/>
  <c r="F35" i="2"/>
  <c r="L6" i="2"/>
  <c r="M19" i="2"/>
  <c r="E19" i="2"/>
  <c r="L19" i="2"/>
  <c r="D19" i="2"/>
  <c r="L4" i="2"/>
  <c r="G27" i="2"/>
  <c r="E28" i="2"/>
  <c r="G35" i="2"/>
  <c r="K9" i="2"/>
  <c r="L7" i="2"/>
  <c r="D10" i="2"/>
  <c r="M10" i="2"/>
  <c r="E20" i="2"/>
  <c r="M3" i="2"/>
  <c r="E3" i="2"/>
  <c r="C9" i="2"/>
  <c r="L9" i="2"/>
  <c r="K4" i="2"/>
  <c r="F3" i="2"/>
  <c r="C4" i="2"/>
  <c r="F6" i="2"/>
  <c r="C7" i="2"/>
  <c r="G9" i="2"/>
  <c r="C14" i="2"/>
  <c r="M14" i="2"/>
  <c r="G19" i="2"/>
  <c r="G3" i="2"/>
  <c r="D4" i="2"/>
  <c r="M4" i="2"/>
  <c r="G6" i="2"/>
  <c r="D7" i="2"/>
  <c r="M15" i="2"/>
  <c r="E15" i="2"/>
  <c r="L15" i="2"/>
  <c r="D15" i="2"/>
  <c r="L16" i="2"/>
  <c r="H19" i="2"/>
  <c r="F21" i="2"/>
  <c r="I24" i="2"/>
  <c r="H24" i="2"/>
  <c r="L24" i="2"/>
  <c r="H27" i="2"/>
  <c r="F28" i="2"/>
  <c r="F29" i="2"/>
  <c r="D30" i="2"/>
  <c r="I32" i="2"/>
  <c r="H32" i="2"/>
  <c r="L32" i="2"/>
  <c r="H35" i="2"/>
  <c r="H3" i="2"/>
  <c r="E4" i="2"/>
  <c r="M5" i="2"/>
  <c r="E5" i="2"/>
  <c r="K5" i="2"/>
  <c r="H6" i="2"/>
  <c r="F7" i="2"/>
  <c r="C8" i="2"/>
  <c r="L8" i="2"/>
  <c r="I9" i="2"/>
  <c r="F10" i="2"/>
  <c r="C11" i="2"/>
  <c r="J12" i="2"/>
  <c r="G13" i="2"/>
  <c r="E14" i="2"/>
  <c r="C15" i="2"/>
  <c r="C16" i="2"/>
  <c r="I19" i="2"/>
  <c r="G20" i="2"/>
  <c r="G21" i="2"/>
  <c r="E22" i="2"/>
  <c r="C24" i="2"/>
  <c r="M24" i="2"/>
  <c r="I27" i="2"/>
  <c r="G28" i="2"/>
  <c r="G29" i="2"/>
  <c r="E30" i="2"/>
  <c r="C32" i="2"/>
  <c r="M32" i="2"/>
  <c r="I35" i="2"/>
  <c r="K3" i="2"/>
  <c r="E6" i="2"/>
  <c r="K7" i="2"/>
  <c r="K8" i="2"/>
  <c r="H9" i="2"/>
  <c r="E10" i="2"/>
  <c r="M11" i="2"/>
  <c r="E11" i="2"/>
  <c r="K11" i="2"/>
  <c r="F13" i="2"/>
  <c r="D14" i="2"/>
  <c r="I16" i="2"/>
  <c r="H16" i="2"/>
  <c r="F20" i="2"/>
  <c r="D22" i="2"/>
  <c r="M23" i="2"/>
  <c r="E23" i="2"/>
  <c r="L23" i="2"/>
  <c r="D23" i="2"/>
  <c r="M31" i="2"/>
  <c r="E31" i="2"/>
  <c r="L31" i="2"/>
  <c r="D31" i="2"/>
  <c r="I3" i="2"/>
  <c r="F4" i="2"/>
  <c r="J6" i="2"/>
  <c r="G7" i="2"/>
  <c r="D8" i="2"/>
  <c r="M8" i="2"/>
  <c r="J9" i="2"/>
  <c r="G10" i="2"/>
  <c r="D11" i="2"/>
  <c r="K12" i="2"/>
  <c r="H13" i="2"/>
  <c r="F14" i="2"/>
  <c r="F15" i="2"/>
  <c r="D16" i="2"/>
  <c r="M17" i="2"/>
  <c r="E17" i="2"/>
  <c r="L17" i="2"/>
  <c r="D17" i="2"/>
  <c r="I18" i="2"/>
  <c r="H18" i="2"/>
  <c r="L18" i="2"/>
  <c r="J19" i="2"/>
  <c r="J20" i="2"/>
  <c r="H21" i="2"/>
  <c r="F22" i="2"/>
  <c r="F23" i="2"/>
  <c r="D24" i="2"/>
  <c r="M25" i="2"/>
  <c r="E25" i="2"/>
  <c r="L25" i="2"/>
  <c r="D25" i="2"/>
  <c r="I26" i="2"/>
  <c r="H26" i="2"/>
  <c r="L26" i="2"/>
  <c r="J27" i="2"/>
  <c r="J28" i="2"/>
  <c r="H29" i="2"/>
  <c r="F30" i="2"/>
  <c r="F31" i="2"/>
  <c r="D32" i="2"/>
  <c r="M33" i="2"/>
  <c r="E33" i="2"/>
  <c r="L33" i="2"/>
  <c r="D33" i="2"/>
  <c r="I34" i="2"/>
  <c r="H34" i="2"/>
  <c r="L34" i="2"/>
  <c r="J35" i="2"/>
  <c r="H36" i="2"/>
  <c r="I36" i="2"/>
  <c r="J36" i="2"/>
  <c r="K36" i="2"/>
  <c r="L36" i="2"/>
  <c r="M36" i="2"/>
</calcChain>
</file>

<file path=xl/sharedStrings.xml><?xml version="1.0" encoding="utf-8"?>
<sst xmlns="http://schemas.openxmlformats.org/spreadsheetml/2006/main" count="106" uniqueCount="75">
  <si>
    <t>Province</t>
  </si>
  <si>
    <t>grdp</t>
  </si>
  <si>
    <t>grdp_g</t>
  </si>
  <si>
    <t>pcons_gdp</t>
  </si>
  <si>
    <t>inv_gdp</t>
  </si>
  <si>
    <t>forexp_gdp</t>
  </si>
  <si>
    <t>agri_gdp</t>
  </si>
  <si>
    <t>mining_gdp</t>
  </si>
  <si>
    <t>manu_gdp</t>
  </si>
  <si>
    <t>constr_gdp</t>
  </si>
  <si>
    <t>lend_gdp</t>
  </si>
  <si>
    <t>grdp_gdp</t>
  </si>
  <si>
    <t>unemp</t>
  </si>
  <si>
    <t>Aceh</t>
  </si>
  <si>
    <t>North Sumatra</t>
  </si>
  <si>
    <t>Riau</t>
  </si>
  <si>
    <t>West Sumatra</t>
  </si>
  <si>
    <t>Riau Islands</t>
  </si>
  <si>
    <t>Bangka Belitung</t>
  </si>
  <si>
    <t>Jambi</t>
  </si>
  <si>
    <t>Bengkulu</t>
  </si>
  <si>
    <t>South Sumatra</t>
  </si>
  <si>
    <t>Lampung</t>
  </si>
  <si>
    <t>Banten</t>
  </si>
  <si>
    <t>Jakarta</t>
  </si>
  <si>
    <t>West Java</t>
  </si>
  <si>
    <t>Central Java</t>
  </si>
  <si>
    <t>Yogyakarta</t>
  </si>
  <si>
    <t>East Java</t>
  </si>
  <si>
    <t>Bali</t>
  </si>
  <si>
    <t>West Kalimantan</t>
  </si>
  <si>
    <t>Central Kalimantan</t>
  </si>
  <si>
    <t>South Kalimantan</t>
  </si>
  <si>
    <t>East Kalimantan</t>
  </si>
  <si>
    <t>North Kalimantan</t>
  </si>
  <si>
    <t>North Sulawesi</t>
  </si>
  <si>
    <t>Gorontalo</t>
  </si>
  <si>
    <t>Central Sulawesi</t>
  </si>
  <si>
    <t>West Sulawesi</t>
  </si>
  <si>
    <t>South Sulawesi</t>
  </si>
  <si>
    <t>Southeast Sulawesi</t>
  </si>
  <si>
    <t>West NT</t>
  </si>
  <si>
    <t>East NT</t>
  </si>
  <si>
    <t>Maluku</t>
  </si>
  <si>
    <t>North Maluku</t>
  </si>
  <si>
    <t>West Papua</t>
  </si>
  <si>
    <t>Papua</t>
  </si>
  <si>
    <t>Province</t>
    <phoneticPr fontId="1"/>
  </si>
  <si>
    <t>Region</t>
    <phoneticPr fontId="1"/>
  </si>
  <si>
    <t>GDP share</t>
    <phoneticPr fontId="1"/>
  </si>
  <si>
    <t>GDP growth</t>
    <phoneticPr fontId="1"/>
  </si>
  <si>
    <t>GDP by sectors (% to GDP)</t>
    <phoneticPr fontId="1"/>
  </si>
  <si>
    <t>GDP by expenditure (% to GDP)</t>
    <phoneticPr fontId="1"/>
  </si>
  <si>
    <t>Bank lending</t>
    <phoneticPr fontId="1"/>
  </si>
  <si>
    <t>Unemployment</t>
    <phoneticPr fontId="1"/>
  </si>
  <si>
    <t>(%)</t>
    <phoneticPr fontId="1"/>
  </si>
  <si>
    <t>(%, yoy)</t>
    <phoneticPr fontId="1"/>
  </si>
  <si>
    <t>Agriculture</t>
    <phoneticPr fontId="1"/>
  </si>
  <si>
    <t>Mining</t>
    <phoneticPr fontId="1"/>
  </si>
  <si>
    <t>Manufacturing</t>
    <phoneticPr fontId="1"/>
  </si>
  <si>
    <t>Construction</t>
    <phoneticPr fontId="1"/>
  </si>
  <si>
    <t>Consumption</t>
    <phoneticPr fontId="1"/>
  </si>
  <si>
    <t>Investment</t>
    <phoneticPr fontId="1"/>
  </si>
  <si>
    <t>Export</t>
    <phoneticPr fontId="1"/>
  </si>
  <si>
    <t>to GDP ratio</t>
    <phoneticPr fontId="1"/>
  </si>
  <si>
    <t>rate</t>
    <phoneticPr fontId="1"/>
  </si>
  <si>
    <t>Sumatra</t>
    <phoneticPr fontId="1"/>
  </si>
  <si>
    <t>Java-Bali</t>
    <phoneticPr fontId="1"/>
  </si>
  <si>
    <t>Kalimantan</t>
    <phoneticPr fontId="1"/>
  </si>
  <si>
    <t>Sulawesi</t>
    <phoneticPr fontId="1"/>
  </si>
  <si>
    <t>Eastern</t>
    <phoneticPr fontId="1"/>
  </si>
  <si>
    <t>Inflation</t>
    <phoneticPr fontId="1"/>
  </si>
  <si>
    <t>growth</t>
    <phoneticPr fontId="1"/>
  </si>
  <si>
    <t>Spatial lag</t>
    <phoneticPr fontId="1"/>
  </si>
  <si>
    <t>inflation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</si>
</sst>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y/QUARCS%20Lab%20Dropbox/Harry%20Aginta/DATA/Regional%20Mon%20Pol%20Transmission/FAVAR_Eviews/irf%20all%20provi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ck_max_speed"/>
      <sheetName val="logit"/>
      <sheetName val="spa_inf"/>
      <sheetName val="process"/>
      <sheetName val="Sheet4"/>
      <sheetName val="sum_stat"/>
      <sheetName val="Sheet3"/>
    </sheetNames>
    <sheetDataSet>
      <sheetData sheetId="0"/>
      <sheetData sheetId="1"/>
      <sheetData sheetId="2">
        <row r="2">
          <cell r="A2" t="str">
            <v>Aceh</v>
          </cell>
        </row>
        <row r="3">
          <cell r="A3" t="str">
            <v>North Sumatra</v>
          </cell>
        </row>
        <row r="4">
          <cell r="A4" t="str">
            <v>Riau</v>
          </cell>
        </row>
        <row r="5">
          <cell r="A5" t="str">
            <v>West Sumatra</v>
          </cell>
        </row>
        <row r="6">
          <cell r="A6" t="str">
            <v>Riau Islands</v>
          </cell>
        </row>
        <row r="7">
          <cell r="A7" t="str">
            <v>Bangka Belitung</v>
          </cell>
        </row>
        <row r="8">
          <cell r="A8" t="str">
            <v>Jambi</v>
          </cell>
        </row>
        <row r="9">
          <cell r="A9" t="str">
            <v>Bengkulu</v>
          </cell>
        </row>
        <row r="10">
          <cell r="A10" t="str">
            <v>South Sumatra</v>
          </cell>
        </row>
        <row r="11">
          <cell r="A11" t="str">
            <v>Lampung</v>
          </cell>
        </row>
        <row r="12">
          <cell r="A12" t="str">
            <v>Banten</v>
          </cell>
        </row>
        <row r="13">
          <cell r="A13" t="str">
            <v>Jakarta</v>
          </cell>
        </row>
        <row r="14">
          <cell r="A14" t="str">
            <v>West Java</v>
          </cell>
        </row>
        <row r="15">
          <cell r="A15" t="str">
            <v>Central Java</v>
          </cell>
        </row>
        <row r="16">
          <cell r="A16" t="str">
            <v>Yogyakarta</v>
          </cell>
        </row>
        <row r="17">
          <cell r="A17" t="str">
            <v>East Java</v>
          </cell>
        </row>
        <row r="18">
          <cell r="A18" t="str">
            <v>Bali</v>
          </cell>
        </row>
        <row r="19">
          <cell r="A19" t="str">
            <v>West Kalimantan</v>
          </cell>
        </row>
        <row r="20">
          <cell r="A20" t="str">
            <v>Central Kalimantan</v>
          </cell>
        </row>
        <row r="21">
          <cell r="A21" t="str">
            <v>South Kalimantan</v>
          </cell>
        </row>
        <row r="22">
          <cell r="A22" t="str">
            <v>East Kalimantan</v>
          </cell>
        </row>
        <row r="23">
          <cell r="A23" t="str">
            <v>North Kalimantan</v>
          </cell>
        </row>
        <row r="24">
          <cell r="A24" t="str">
            <v>North Sulawesi</v>
          </cell>
        </row>
        <row r="25">
          <cell r="A25" t="str">
            <v>Gorontalo</v>
          </cell>
        </row>
        <row r="26">
          <cell r="A26" t="str">
            <v>Central Sulawesi</v>
          </cell>
        </row>
        <row r="27">
          <cell r="A27" t="str">
            <v>West Sulawesi</v>
          </cell>
        </row>
        <row r="28">
          <cell r="A28" t="str">
            <v>South Sulawesi</v>
          </cell>
        </row>
        <row r="29">
          <cell r="A29" t="str">
            <v>Southeast Sulawesi</v>
          </cell>
        </row>
        <row r="30">
          <cell r="A30" t="str">
            <v>West NT</v>
          </cell>
        </row>
        <row r="31">
          <cell r="A31" t="str">
            <v>East NT</v>
          </cell>
        </row>
        <row r="32">
          <cell r="A32" t="str">
            <v>Maluku</v>
          </cell>
        </row>
        <row r="33">
          <cell r="A33" t="str">
            <v>North Maluku</v>
          </cell>
        </row>
        <row r="34">
          <cell r="A34" t="str">
            <v>West Papua</v>
          </cell>
        </row>
        <row r="35">
          <cell r="A35" t="str">
            <v>Papua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6E9B-9472-4CC7-B9F0-EFD5A71C74A5}">
  <dimension ref="A1:P7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0" sqref="F10"/>
    </sheetView>
  </sheetViews>
  <sheetFormatPr defaultRowHeight="18"/>
  <cols>
    <col min="1" max="1" width="18.4140625" bestFit="1" customWidth="1"/>
    <col min="2" max="2" width="10.9140625" bestFit="1" customWidth="1"/>
    <col min="3" max="6" width="12.33203125" bestFit="1" customWidth="1"/>
    <col min="7" max="7" width="13.83203125" bestFit="1" customWidth="1"/>
    <col min="8" max="8" width="12.33203125" bestFit="1" customWidth="1"/>
    <col min="9" max="9" width="12.58203125" bestFit="1" customWidth="1"/>
    <col min="10" max="11" width="12.33203125" bestFit="1" customWidth="1"/>
    <col min="12" max="12" width="12.4140625" bestFit="1" customWidth="1"/>
    <col min="13" max="13" width="14.33203125" bestFit="1" customWidth="1"/>
    <col min="14" max="14" width="8.1640625" bestFit="1" customWidth="1"/>
    <col min="15" max="15" width="13.83203125" bestFit="1" customWidth="1"/>
    <col min="16" max="16" width="10.08203125" bestFit="1" customWidth="1"/>
  </cols>
  <sheetData>
    <row r="1" spans="1:16">
      <c r="A1" t="s">
        <v>47</v>
      </c>
      <c r="B1" t="s">
        <v>48</v>
      </c>
      <c r="C1" s="1" t="s">
        <v>49</v>
      </c>
      <c r="D1" s="1" t="s">
        <v>50</v>
      </c>
      <c r="E1" s="2" t="s">
        <v>51</v>
      </c>
      <c r="F1" s="2"/>
      <c r="G1" s="2"/>
      <c r="H1" s="2"/>
      <c r="I1" s="2" t="s">
        <v>52</v>
      </c>
      <c r="J1" s="2"/>
      <c r="K1" s="2"/>
      <c r="L1" s="1" t="s">
        <v>53</v>
      </c>
      <c r="M1" s="1" t="s">
        <v>54</v>
      </c>
      <c r="N1" s="1" t="s">
        <v>71</v>
      </c>
      <c r="O1" s="1" t="s">
        <v>59</v>
      </c>
      <c r="P1" s="1" t="s">
        <v>73</v>
      </c>
    </row>
    <row r="2" spans="1:16">
      <c r="C2" s="1" t="s">
        <v>55</v>
      </c>
      <c r="D2" s="1" t="s">
        <v>56</v>
      </c>
      <c r="E2" s="1" t="s">
        <v>57</v>
      </c>
      <c r="F2" s="1" t="s">
        <v>58</v>
      </c>
      <c r="G2" s="1" t="s">
        <v>59</v>
      </c>
      <c r="H2" s="1" t="s">
        <v>60</v>
      </c>
      <c r="I2" s="1" t="s">
        <v>61</v>
      </c>
      <c r="J2" s="1" t="s">
        <v>62</v>
      </c>
      <c r="K2" s="1" t="s">
        <v>63</v>
      </c>
      <c r="L2" s="1" t="s">
        <v>64</v>
      </c>
      <c r="M2" s="1" t="s">
        <v>65</v>
      </c>
      <c r="N2" s="1" t="s">
        <v>65</v>
      </c>
      <c r="O2" s="1" t="s">
        <v>72</v>
      </c>
      <c r="P2" s="1" t="s">
        <v>74</v>
      </c>
    </row>
    <row r="3" spans="1:16">
      <c r="A3" t="str">
        <f>[1]logit!A2</f>
        <v>Aceh</v>
      </c>
      <c r="B3" t="s">
        <v>66</v>
      </c>
      <c r="C3" s="3">
        <f>VLOOKUP($A3,$A$41:$L$74,2,FALSE)</f>
        <v>1.3156809403523242</v>
      </c>
      <c r="D3" s="3">
        <f>VLOOKUP($A3,$A$41:$L$74,3,FALSE)</f>
        <v>2.9753599967882405</v>
      </c>
      <c r="E3" s="3">
        <f>VLOOKUP($A3,$A$41:$L$74,7,FALSE)</f>
        <v>26.73008886459646</v>
      </c>
      <c r="F3" s="3">
        <f>VLOOKUP($A3,$A$41:$L$74,8,FALSE)</f>
        <v>10.437941112640061</v>
      </c>
      <c r="G3" s="3">
        <f>VLOOKUP($A3,$A$41:$L$74,9,FALSE)</f>
        <v>6.6853831990918522</v>
      </c>
      <c r="H3" s="3">
        <f>VLOOKUP($A3,$A$41:$L$74,10,FALSE)</f>
        <v>9.1132562758380331</v>
      </c>
      <c r="I3" s="3">
        <f>VLOOKUP($A3,$A$41:$L$74,4,FALSE)</f>
        <v>55.376598432565288</v>
      </c>
      <c r="J3" s="3">
        <f>VLOOKUP($A3,$A$41:$L$74,5,FALSE)</f>
        <v>32.207300313955429</v>
      </c>
      <c r="K3" s="3">
        <f>VLOOKUP($A3,$A$41:$L$74,6,FALSE)</f>
        <v>4.995589100543457</v>
      </c>
      <c r="L3" s="3">
        <f>VLOOKUP($A3,$A$41:$L$74,11,FALSE)</f>
        <v>27.179892285073933</v>
      </c>
      <c r="M3" s="3">
        <f>VLOOKUP($A3,$A$41:$L$74,12,FALSE)</f>
        <v>8.2149999999999999</v>
      </c>
      <c r="N3" s="3">
        <v>3.9480529698092965</v>
      </c>
      <c r="O3" s="3">
        <v>-3.4798863760466294</v>
      </c>
      <c r="P3" s="3">
        <v>5.0148049841211932</v>
      </c>
    </row>
    <row r="4" spans="1:16">
      <c r="A4" t="str">
        <f>[1]logit!A3</f>
        <v>North Sumatra</v>
      </c>
      <c r="B4" t="s">
        <v>66</v>
      </c>
      <c r="C4" s="3">
        <f>VLOOKUP($A4,$A$41:$L$74,2,FALSE)</f>
        <v>4.6110199252799395</v>
      </c>
      <c r="D4" s="3">
        <f>VLOOKUP($A4,$A$41:$L$74,3,FALSE)</f>
        <v>5.5765766593902431</v>
      </c>
      <c r="E4" s="3">
        <f>VLOOKUP($A4,$A$41:$L$74,7,FALSE)</f>
        <v>25.107088365105859</v>
      </c>
      <c r="F4" s="3">
        <f>VLOOKUP($A4,$A$41:$L$74,8,FALSE)</f>
        <v>1.2370176722468347</v>
      </c>
      <c r="G4" s="3">
        <f>VLOOKUP($A4,$A$41:$L$74,9,FALSE)</f>
        <v>19.738269381017336</v>
      </c>
      <c r="H4" s="3">
        <f>VLOOKUP($A4,$A$41:$L$74,10,FALSE)</f>
        <v>12.237966090355593</v>
      </c>
      <c r="I4" s="3">
        <f>VLOOKUP($A4,$A$41:$L$74,4,FALSE)</f>
        <v>51.738535464530763</v>
      </c>
      <c r="J4" s="3">
        <f>VLOOKUP($A4,$A$41:$L$74,5,FALSE)</f>
        <v>29.78758112004893</v>
      </c>
      <c r="K4" s="3">
        <f>VLOOKUP($A4,$A$41:$L$74,6,FALSE)</f>
        <v>22.572317788833441</v>
      </c>
      <c r="L4" s="3">
        <f>VLOOKUP($A4,$A$41:$L$74,11,FALSE)</f>
        <v>38.153516625175804</v>
      </c>
      <c r="M4" s="3">
        <f>VLOOKUP($A4,$A$41:$L$74,12,FALSE)</f>
        <v>6.3660000000000005</v>
      </c>
      <c r="N4" s="3">
        <v>5.214584921638556</v>
      </c>
      <c r="O4" s="3">
        <v>3.6537618969440779</v>
      </c>
      <c r="P4" s="3">
        <v>4.714136191637011</v>
      </c>
    </row>
    <row r="5" spans="1:16">
      <c r="A5" t="str">
        <f>[1]logit!A4</f>
        <v>Riau</v>
      </c>
      <c r="B5" t="s">
        <v>66</v>
      </c>
      <c r="C5" s="3">
        <f>VLOOKUP($A5,$A$41:$L$74,2,FALSE)</f>
        <v>5.1142054860719295</v>
      </c>
      <c r="D5" s="3">
        <f>VLOOKUP($A5,$A$41:$L$74,3,FALSE)</f>
        <v>2.771345584733123</v>
      </c>
      <c r="E5" s="3">
        <f>VLOOKUP($A5,$A$41:$L$74,7,FALSE)</f>
        <v>24.309039811073486</v>
      </c>
      <c r="F5" s="3">
        <f>VLOOKUP($A5,$A$41:$L$74,8,FALSE)</f>
        <v>25.312586757642258</v>
      </c>
      <c r="G5" s="3">
        <f>VLOOKUP($A5,$A$41:$L$74,9,FALSE)</f>
        <v>27.597790694719908</v>
      </c>
      <c r="H5" s="3">
        <f>VLOOKUP($A5,$A$41:$L$74,10,FALSE)</f>
        <v>7.4968851727756958</v>
      </c>
      <c r="I5" s="3">
        <f>VLOOKUP($A5,$A$41:$L$74,4,FALSE)</f>
        <v>31.825012188278976</v>
      </c>
      <c r="J5" s="3">
        <f>VLOOKUP($A5,$A$41:$L$74,5,FALSE)</f>
        <v>28.960505046532084</v>
      </c>
      <c r="K5" s="3">
        <f>VLOOKUP($A5,$A$41:$L$74,6,FALSE)</f>
        <v>39.772059215122212</v>
      </c>
      <c r="L5" s="3">
        <f>VLOOKUP($A5,$A$41:$L$74,11,FALSE)</f>
        <v>17.513443042763722</v>
      </c>
      <c r="M5" s="3">
        <f>VLOOKUP($A5,$A$41:$L$74,12,FALSE)</f>
        <v>6.444</v>
      </c>
      <c r="N5" s="3">
        <v>4.8747729669247075</v>
      </c>
      <c r="O5" s="3">
        <v>5.6546185326605327</v>
      </c>
      <c r="P5" s="3">
        <v>4.9485319340099219</v>
      </c>
    </row>
    <row r="6" spans="1:16">
      <c r="A6" t="str">
        <f>[1]logit!A5</f>
        <v>West Sumatra</v>
      </c>
      <c r="B6" t="s">
        <v>66</v>
      </c>
      <c r="C6" s="3">
        <f>VLOOKUP($A6,$A$41:$L$74,2,FALSE)</f>
        <v>1.5557189550920614</v>
      </c>
      <c r="D6" s="3">
        <f>VLOOKUP($A6,$A$41:$L$74,3,FALSE)</f>
        <v>5.6558021553912372</v>
      </c>
      <c r="E6" s="3">
        <f>VLOOKUP($A6,$A$41:$L$74,7,FALSE)</f>
        <v>23.822546906835559</v>
      </c>
      <c r="F6" s="3">
        <f>VLOOKUP($A6,$A$41:$L$74,8,FALSE)</f>
        <v>4.3414422173638965</v>
      </c>
      <c r="G6" s="3">
        <f>VLOOKUP($A6,$A$41:$L$74,9,FALSE)</f>
        <v>10.940942601663789</v>
      </c>
      <c r="H6" s="3">
        <f>VLOOKUP($A6,$A$41:$L$74,10,FALSE)</f>
        <v>8.6683449344612065</v>
      </c>
      <c r="I6" s="3">
        <f>VLOOKUP($A6,$A$41:$L$74,4,FALSE)</f>
        <v>52.826616431192221</v>
      </c>
      <c r="J6" s="3">
        <f>VLOOKUP($A6,$A$41:$L$74,5,FALSE)</f>
        <v>29.745194438301581</v>
      </c>
      <c r="K6" s="3">
        <f>VLOOKUP($A6,$A$41:$L$74,6,FALSE)</f>
        <v>14.451494484262279</v>
      </c>
      <c r="L6" s="3">
        <f>VLOOKUP($A6,$A$41:$L$74,11,FALSE)</f>
        <v>31.863575721096975</v>
      </c>
      <c r="M6" s="3">
        <f>VLOOKUP($A6,$A$41:$L$74,12,FALSE)</f>
        <v>6.3739999999999997</v>
      </c>
      <c r="N6" s="3">
        <v>5.326397441373711</v>
      </c>
      <c r="O6" s="3">
        <v>3.1135917321860802</v>
      </c>
      <c r="P6" s="3">
        <v>5.1212677438085139</v>
      </c>
    </row>
    <row r="7" spans="1:16">
      <c r="A7" t="str">
        <f>[1]logit!A6</f>
        <v>Riau Islands</v>
      </c>
      <c r="B7" t="s">
        <v>66</v>
      </c>
      <c r="C7" s="3">
        <f>VLOOKUP($A7,$A$41:$L$74,2,FALSE)</f>
        <v>1.6759399602301428</v>
      </c>
      <c r="D7" s="3">
        <f>VLOOKUP($A7,$A$41:$L$74,3,FALSE)</f>
        <v>5.6499760473546266</v>
      </c>
      <c r="E7" s="3">
        <f>VLOOKUP($A7,$A$41:$L$74,7,FALSE)</f>
        <v>3.6434122434257539</v>
      </c>
      <c r="F7" s="3">
        <f>VLOOKUP($A7,$A$41:$L$74,8,FALSE)</f>
        <v>16.144793137166914</v>
      </c>
      <c r="G7" s="3">
        <f>VLOOKUP($A7,$A$41:$L$74,9,FALSE)</f>
        <v>38.083607994836143</v>
      </c>
      <c r="H7" s="3">
        <f>VLOOKUP($A7,$A$41:$L$74,10,FALSE)</f>
        <v>17.317885120498691</v>
      </c>
      <c r="I7" s="3">
        <f>VLOOKUP($A7,$A$41:$L$74,4,FALSE)</f>
        <v>37.511833001350617</v>
      </c>
      <c r="J7" s="3">
        <f>VLOOKUP($A7,$A$41:$L$74,5,FALSE)</f>
        <v>39.863352209583908</v>
      </c>
      <c r="K7" s="3">
        <f>VLOOKUP($A7,$A$41:$L$74,6,FALSE)</f>
        <v>82.994340386982387</v>
      </c>
      <c r="L7" s="3">
        <f>VLOOKUP($A7,$A$41:$L$74,11,FALSE)</f>
        <v>26.6486881404253</v>
      </c>
      <c r="M7" s="3">
        <f>VLOOKUP($A7,$A$41:$L$74,12,FALSE)</f>
        <v>6.6270000000000007</v>
      </c>
      <c r="N7" s="3">
        <v>4.6450555235462287</v>
      </c>
      <c r="O7" s="3">
        <v>5.6533444682423246</v>
      </c>
      <c r="P7" s="3">
        <v>4.9489643782439332</v>
      </c>
    </row>
    <row r="8" spans="1:16">
      <c r="A8" t="str">
        <f>[1]logit!A7</f>
        <v>Bangka Belitung</v>
      </c>
      <c r="B8" t="s">
        <v>66</v>
      </c>
      <c r="C8" s="3">
        <f>VLOOKUP($A8,$A$41:$L$74,2,FALSE)</f>
        <v>0.5108237896747776</v>
      </c>
      <c r="D8" s="3">
        <f>VLOOKUP($A8,$A$41:$L$74,3,FALSE)</f>
        <v>4.7492064359323676</v>
      </c>
      <c r="E8" s="3">
        <f>VLOOKUP($A8,$A$41:$L$74,7,FALSE)</f>
        <v>18.186275230979067</v>
      </c>
      <c r="F8" s="3">
        <f>VLOOKUP($A8,$A$41:$L$74,8,FALSE)</f>
        <v>14.408828075700445</v>
      </c>
      <c r="G8" s="3">
        <f>VLOOKUP($A8,$A$41:$L$74,9,FALSE)</f>
        <v>23.495802168709982</v>
      </c>
      <c r="H8" s="3">
        <f>VLOOKUP($A8,$A$41:$L$74,10,FALSE)</f>
        <v>8.0935582817697505</v>
      </c>
      <c r="I8" s="3">
        <f>VLOOKUP($A8,$A$41:$L$74,4,FALSE)</f>
        <v>51.374543732927236</v>
      </c>
      <c r="J8" s="3">
        <f>VLOOKUP($A8,$A$41:$L$74,5,FALSE)</f>
        <v>21.755578285385106</v>
      </c>
      <c r="K8" s="3">
        <f>VLOOKUP($A8,$A$41:$L$74,6,FALSE)</f>
        <v>51.372480139483379</v>
      </c>
      <c r="L8" s="3">
        <f>VLOOKUP($A8,$A$41:$L$74,11,FALSE)</f>
        <v>31.44243496328831</v>
      </c>
      <c r="M8" s="3">
        <f>VLOOKUP($A8,$A$41:$L$74,12,FALSE)</f>
        <v>4.157</v>
      </c>
      <c r="N8" s="3">
        <v>5.8857459275309072</v>
      </c>
      <c r="O8" s="3">
        <v>2.9725238475969693</v>
      </c>
      <c r="P8" s="3">
        <v>4.7300439719036262</v>
      </c>
    </row>
    <row r="9" spans="1:16">
      <c r="A9" t="str">
        <f>[1]logit!A8</f>
        <v>Jambi</v>
      </c>
      <c r="B9" t="s">
        <v>66</v>
      </c>
      <c r="C9" s="3">
        <f>VLOOKUP($A9,$A$41:$L$74,2,FALSE)</f>
        <v>1.3673265099735297</v>
      </c>
      <c r="D9" s="3">
        <f>VLOOKUP($A9,$A$41:$L$74,3,FALSE)</f>
        <v>5.7122461873306047</v>
      </c>
      <c r="E9" s="3">
        <f>VLOOKUP($A9,$A$41:$L$74,7,FALSE)</f>
        <v>26.017440165314884</v>
      </c>
      <c r="F9" s="3">
        <f>VLOOKUP($A9,$A$41:$L$74,8,FALSE)</f>
        <v>25.438283811132635</v>
      </c>
      <c r="G9" s="3">
        <f>VLOOKUP($A9,$A$41:$L$74,9,FALSE)</f>
        <v>11.141919079528448</v>
      </c>
      <c r="H9" s="3">
        <f>VLOOKUP($A9,$A$41:$L$74,10,FALSE)</f>
        <v>6.797669703759091</v>
      </c>
      <c r="I9" s="3">
        <f>VLOOKUP($A9,$A$41:$L$74,4,FALSE)</f>
        <v>45.339457164686593</v>
      </c>
      <c r="J9" s="3">
        <f>VLOOKUP($A9,$A$41:$L$74,5,FALSE)</f>
        <v>22.850990468425223</v>
      </c>
      <c r="K9" s="3">
        <f>VLOOKUP($A9,$A$41:$L$74,6,FALSE)</f>
        <v>27.450265042105013</v>
      </c>
      <c r="L9" s="3">
        <f>VLOOKUP($A9,$A$41:$L$74,11,FALSE)</f>
        <v>28.444852818152341</v>
      </c>
      <c r="M9" s="3">
        <f>VLOOKUP($A9,$A$41:$L$74,12,FALSE)</f>
        <v>4.306</v>
      </c>
      <c r="N9" s="3">
        <v>4.8765655007384598</v>
      </c>
      <c r="O9" s="3">
        <v>4.6654244706785448</v>
      </c>
      <c r="P9" s="3">
        <v>4.9573657303679877</v>
      </c>
    </row>
    <row r="10" spans="1:16">
      <c r="A10" t="str">
        <f>[1]logit!A9</f>
        <v>Bengkulu</v>
      </c>
      <c r="B10" t="s">
        <v>66</v>
      </c>
      <c r="C10" s="3">
        <f>VLOOKUP($A10,$A$41:$L$74,2,FALSE)</f>
        <v>0.42112707916489239</v>
      </c>
      <c r="D10" s="3">
        <f>VLOOKUP($A10,$A$41:$L$74,3,FALSE)</f>
        <v>5.6212554754592032</v>
      </c>
      <c r="E10" s="3">
        <f>VLOOKUP($A10,$A$41:$L$74,7,FALSE)</f>
        <v>30.015710598340071</v>
      </c>
      <c r="F10" s="3">
        <f>VLOOKUP($A10,$A$41:$L$74,8,FALSE)</f>
        <v>3.8257535931850177</v>
      </c>
      <c r="G10" s="3">
        <f>VLOOKUP($A10,$A$41:$L$74,9,FALSE)</f>
        <v>6.174598072817866</v>
      </c>
      <c r="H10" s="3">
        <f>VLOOKUP($A10,$A$41:$L$74,10,FALSE)</f>
        <v>4.4966214346044575</v>
      </c>
      <c r="I10" s="3">
        <f>VLOOKUP($A10,$A$41:$L$74,4,FALSE)</f>
        <v>63.195209697972132</v>
      </c>
      <c r="J10" s="3">
        <f>VLOOKUP($A10,$A$41:$L$74,5,FALSE)</f>
        <v>43.09764406473991</v>
      </c>
      <c r="K10" s="3">
        <f>VLOOKUP($A10,$A$41:$L$74,6,FALSE)</f>
        <v>10.002594595018973</v>
      </c>
      <c r="L10" s="3">
        <f>VLOOKUP($A10,$A$41:$L$74,11,FALSE)</f>
        <v>45.666001543008889</v>
      </c>
      <c r="M10" s="3">
        <f>VLOOKUP($A10,$A$41:$L$74,12,FALSE)</f>
        <v>3.8310000000000004</v>
      </c>
      <c r="N10" s="3">
        <v>5.6246362528748559</v>
      </c>
      <c r="O10" s="3">
        <v>5.4809632781435047</v>
      </c>
      <c r="P10" s="3">
        <v>4.8517048738811805</v>
      </c>
    </row>
    <row r="11" spans="1:16">
      <c r="A11" t="str">
        <f>[1]logit!A10</f>
        <v>South Sumatra</v>
      </c>
      <c r="B11" t="s">
        <v>66</v>
      </c>
      <c r="C11" s="3">
        <f>VLOOKUP($A11,$A$41:$L$74,2,FALSE)</f>
        <v>2.8441899773447803</v>
      </c>
      <c r="D11" s="3">
        <f>VLOOKUP($A11,$A$41:$L$74,3,FALSE)</f>
        <v>5.5624502859450811</v>
      </c>
      <c r="E11" s="3">
        <f>VLOOKUP($A11,$A$41:$L$74,7,FALSE)</f>
        <v>18.494182049902697</v>
      </c>
      <c r="F11" s="3">
        <f>VLOOKUP($A11,$A$41:$L$74,8,FALSE)</f>
        <v>22.273414274257181</v>
      </c>
      <c r="G11" s="3">
        <f>VLOOKUP($A11,$A$41:$L$74,9,FALSE)</f>
        <v>18.677821316686209</v>
      </c>
      <c r="H11" s="3">
        <f>VLOOKUP($A11,$A$41:$L$74,10,FALSE)</f>
        <v>11.421601435421694</v>
      </c>
      <c r="I11" s="3">
        <f>VLOOKUP($A11,$A$41:$L$74,4,FALSE)</f>
        <v>63.477636836713245</v>
      </c>
      <c r="J11" s="3">
        <f>VLOOKUP($A11,$A$41:$L$74,5,FALSE)</f>
        <v>37.98803475140145</v>
      </c>
      <c r="K11" s="3">
        <f>VLOOKUP($A11,$A$41:$L$74,6,FALSE)</f>
        <v>17.865419890405764</v>
      </c>
      <c r="L11" s="3">
        <f>VLOOKUP($A11,$A$41:$L$74,11,FALSE)</f>
        <v>35.136921166582873</v>
      </c>
      <c r="M11" s="3">
        <f>VLOOKUP($A11,$A$41:$L$74,12,FALSE)</f>
        <v>5.2279999999999998</v>
      </c>
      <c r="N11" s="3">
        <v>4.2569469021591875</v>
      </c>
      <c r="O11" s="3">
        <v>5.4376456294405573</v>
      </c>
      <c r="P11" s="3">
        <v>5.3987892443028551</v>
      </c>
    </row>
    <row r="12" spans="1:16">
      <c r="A12" t="str">
        <f>[1]logit!A11</f>
        <v>Lampung</v>
      </c>
      <c r="B12" t="s">
        <v>66</v>
      </c>
      <c r="C12" s="3">
        <f>VLOOKUP($A12,$A$41:$L$74,2,FALSE)</f>
        <v>2.2165803473845851</v>
      </c>
      <c r="D12" s="3">
        <f>VLOOKUP($A12,$A$41:$L$74,3,FALSE)</f>
        <v>5.5355310212190458</v>
      </c>
      <c r="E12" s="3">
        <f>VLOOKUP($A12,$A$41:$L$74,7,FALSE)</f>
        <v>31.693493360526752</v>
      </c>
      <c r="F12" s="3">
        <f>VLOOKUP($A12,$A$41:$L$74,8,FALSE)</f>
        <v>6.035080380901638</v>
      </c>
      <c r="G12" s="3">
        <f>VLOOKUP($A12,$A$41:$L$74,9,FALSE)</f>
        <v>17.844034460456335</v>
      </c>
      <c r="H12" s="3">
        <f>VLOOKUP($A12,$A$41:$L$74,10,FALSE)</f>
        <v>9.1636176266447933</v>
      </c>
      <c r="I12" s="3">
        <f>VLOOKUP($A12,$A$41:$L$74,4,FALSE)</f>
        <v>59.484213910751535</v>
      </c>
      <c r="J12" s="3">
        <f>VLOOKUP($A12,$A$41:$L$74,5,FALSE)</f>
        <v>31.790384268088626</v>
      </c>
      <c r="K12" s="3">
        <f>VLOOKUP($A12,$A$41:$L$74,6,FALSE)</f>
        <v>19.898316159144187</v>
      </c>
      <c r="L12" s="3">
        <f>VLOOKUP($A12,$A$41:$L$74,11,FALSE)</f>
        <v>27.508197848779023</v>
      </c>
      <c r="M12" s="3">
        <f>VLOOKUP($A12,$A$41:$L$74,12,FALSE)</f>
        <v>4.979000000000001</v>
      </c>
      <c r="N12" s="3">
        <v>5.1072337225033149</v>
      </c>
      <c r="O12" s="3">
        <v>6.8305242005890774</v>
      </c>
      <c r="P12" s="3">
        <v>5.0145237215495637</v>
      </c>
    </row>
    <row r="13" spans="1:16">
      <c r="A13" t="str">
        <f>[1]logit!A12</f>
        <v>Banten</v>
      </c>
      <c r="B13" t="s">
        <v>67</v>
      </c>
      <c r="C13" s="3">
        <f>VLOOKUP($A13,$A$41:$L$74,2,FALSE)</f>
        <v>4.0792042105582933</v>
      </c>
      <c r="D13" s="3">
        <f>VLOOKUP($A13,$A$41:$L$74,3,FALSE)</f>
        <v>5.986226856768325</v>
      </c>
      <c r="E13" s="3">
        <f>VLOOKUP($A13,$A$41:$L$74,7,FALSE)</f>
        <v>5.696524311932019</v>
      </c>
      <c r="F13" s="3">
        <f>VLOOKUP($A13,$A$41:$L$74,8,FALSE)</f>
        <v>0.78193881812847865</v>
      </c>
      <c r="G13" s="3">
        <f>VLOOKUP($A13,$A$41:$L$74,9,FALSE)</f>
        <v>36.902488747969443</v>
      </c>
      <c r="H13" s="3">
        <f>VLOOKUP($A13,$A$41:$L$74,10,FALSE)</f>
        <v>8.9958866282508758</v>
      </c>
      <c r="I13" s="3">
        <f>VLOOKUP($A13,$A$41:$L$74,4,FALSE)</f>
        <v>58.341490224037862</v>
      </c>
      <c r="J13" s="3">
        <f>VLOOKUP($A13,$A$41:$L$74,5,FALSE)</f>
        <v>30.440600888005246</v>
      </c>
      <c r="K13" s="3">
        <f>VLOOKUP($A13,$A$41:$L$74,6,FALSE)</f>
        <v>29.210970713155199</v>
      </c>
      <c r="L13" s="3">
        <f>VLOOKUP($A13,$A$41:$L$74,11,FALSE)</f>
        <v>61.702910963711098</v>
      </c>
      <c r="M13" s="3">
        <f>VLOOKUP($A13,$A$41:$L$74,12,FALSE)</f>
        <v>10.029999999999998</v>
      </c>
      <c r="N13" s="3">
        <v>5.1603736650043697</v>
      </c>
      <c r="O13" s="3">
        <v>4.1202970576478304</v>
      </c>
      <c r="P13" s="3">
        <v>4.6440943249427784</v>
      </c>
    </row>
    <row r="14" spans="1:16">
      <c r="A14" t="str">
        <f>[1]logit!A13</f>
        <v>Jakarta</v>
      </c>
      <c r="B14" t="s">
        <v>67</v>
      </c>
      <c r="C14" s="3">
        <f>VLOOKUP($A14,$A$41:$L$74,2,FALSE)</f>
        <v>16.162226420039001</v>
      </c>
      <c r="D14" s="3">
        <f>VLOOKUP($A14,$A$41:$L$74,3,FALSE)</f>
        <v>6.1556533733440695</v>
      </c>
      <c r="E14" s="3">
        <f>VLOOKUP($A14,$A$41:$L$74,7,FALSE)</f>
        <v>9.6772121251689408E-2</v>
      </c>
      <c r="F14" s="3">
        <f>VLOOKUP($A14,$A$41:$L$74,8,FALSE)</f>
        <v>0.21242584944356144</v>
      </c>
      <c r="G14" s="3">
        <f>VLOOKUP($A14,$A$41:$L$74,9,FALSE)</f>
        <v>12.946445779944417</v>
      </c>
      <c r="H14" s="3">
        <f>VLOOKUP($A14,$A$41:$L$74,10,FALSE)</f>
        <v>13.286994446090089</v>
      </c>
      <c r="I14" s="3">
        <f>VLOOKUP($A14,$A$41:$L$74,4,FALSE)</f>
        <v>58.647408948091119</v>
      </c>
      <c r="J14" s="3">
        <f>VLOOKUP($A14,$A$41:$L$74,5,FALSE)</f>
        <v>44.858877230424305</v>
      </c>
      <c r="K14" s="3">
        <f>VLOOKUP($A14,$A$41:$L$74,6,FALSE)</f>
        <v>20.61403125986967</v>
      </c>
      <c r="L14" s="3">
        <f>VLOOKUP($A14,$A$41:$L$74,11,FALSE)</f>
        <v>74.351207204365267</v>
      </c>
      <c r="M14" s="3">
        <f>VLOOKUP($A14,$A$41:$L$74,12,FALSE)</f>
        <v>8.3190000000000008</v>
      </c>
      <c r="N14" s="3">
        <v>4.7752472125453362</v>
      </c>
      <c r="O14" s="3">
        <v>4.0163002416041742</v>
      </c>
      <c r="P14" s="3">
        <v>4.8459333058569918</v>
      </c>
    </row>
    <row r="15" spans="1:16">
      <c r="A15" t="str">
        <f>[1]logit!A14</f>
        <v>West Java</v>
      </c>
      <c r="B15" t="s">
        <v>67</v>
      </c>
      <c r="C15" s="3">
        <f>VLOOKUP($A15,$A$41:$L$74,2,FALSE)</f>
        <v>13.434931699155172</v>
      </c>
      <c r="D15" s="3">
        <f>VLOOKUP($A15,$A$41:$L$74,3,FALSE)</f>
        <v>5.6919828785786439</v>
      </c>
      <c r="E15" s="3">
        <f>VLOOKUP($A15,$A$41:$L$74,7,FALSE)</f>
        <v>8.1121925970584048</v>
      </c>
      <c r="F15" s="3">
        <f>VLOOKUP($A15,$A$41:$L$74,8,FALSE)</f>
        <v>2.3650954048074597</v>
      </c>
      <c r="G15" s="3">
        <f>VLOOKUP($A15,$A$41:$L$74,9,FALSE)</f>
        <v>43.54371670433094</v>
      </c>
      <c r="H15" s="3">
        <f>VLOOKUP($A15,$A$41:$L$74,10,FALSE)</f>
        <v>7.9800283112701456</v>
      </c>
      <c r="I15" s="3">
        <f>VLOOKUP($A15,$A$41:$L$74,4,FALSE)</f>
        <v>63.610791889142206</v>
      </c>
      <c r="J15" s="3">
        <f>VLOOKUP($A15,$A$41:$L$74,5,FALSE)</f>
        <v>24.913342562505743</v>
      </c>
      <c r="K15" s="3">
        <f>VLOOKUP($A15,$A$41:$L$74,6,FALSE)</f>
        <v>23.035641085304995</v>
      </c>
      <c r="L15" s="3">
        <f>VLOOKUP($A15,$A$41:$L$74,11,FALSE)</f>
        <v>40.981813121443807</v>
      </c>
      <c r="M15" s="3">
        <f>VLOOKUP($A15,$A$41:$L$74,12,FALSE)</f>
        <v>8.9079999999999995</v>
      </c>
      <c r="N15" s="3">
        <v>4.6009629720926739</v>
      </c>
      <c r="O15" s="3">
        <v>5.2860855967526765</v>
      </c>
      <c r="P15" s="3">
        <v>4.7115695570825524</v>
      </c>
    </row>
    <row r="16" spans="1:16">
      <c r="A16" t="str">
        <f>[1]logit!A15</f>
        <v>Central Java</v>
      </c>
      <c r="B16" t="s">
        <v>67</v>
      </c>
      <c r="C16" s="3">
        <f>VLOOKUP($A16,$A$41:$L$74,2,FALSE)</f>
        <v>8.9957629945599731</v>
      </c>
      <c r="D16" s="3">
        <f>VLOOKUP($A16,$A$41:$L$74,3,FALSE)</f>
        <v>5.307519889457879</v>
      </c>
      <c r="E16" s="3">
        <f>VLOOKUP($A16,$A$41:$L$74,7,FALSE)</f>
        <v>14.246420054377001</v>
      </c>
      <c r="F16" s="3">
        <f>VLOOKUP($A16,$A$41:$L$74,8,FALSE)</f>
        <v>2.1130506895082282</v>
      </c>
      <c r="G16" s="3">
        <f>VLOOKUP($A16,$A$41:$L$74,9,FALSE)</f>
        <v>34.74087165225292</v>
      </c>
      <c r="H16" s="3">
        <f>VLOOKUP($A16,$A$41:$L$74,10,FALSE)</f>
        <v>10.215148108332805</v>
      </c>
      <c r="I16" s="3">
        <f>VLOOKUP($A16,$A$41:$L$74,4,FALSE)</f>
        <v>60.617024516741786</v>
      </c>
      <c r="J16" s="3">
        <f>VLOOKUP($A16,$A$41:$L$74,5,FALSE)</f>
        <v>29.158638424866837</v>
      </c>
      <c r="K16" s="3">
        <f>VLOOKUP($A16,$A$41:$L$74,6,FALSE)</f>
        <v>8.6085694792879544</v>
      </c>
      <c r="L16" s="3">
        <f>VLOOKUP($A16,$A$41:$L$74,11,FALSE)</f>
        <v>30.852876705954461</v>
      </c>
      <c r="M16" s="3">
        <f>VLOOKUP($A16,$A$41:$L$74,12,FALSE)</f>
        <v>5.3680000000000003</v>
      </c>
      <c r="N16" s="3">
        <v>4.4526884159694866</v>
      </c>
      <c r="O16" s="3">
        <v>5.1829445430361938</v>
      </c>
      <c r="P16" s="3">
        <v>4.5715003675545107</v>
      </c>
    </row>
    <row r="17" spans="1:16">
      <c r="A17" t="str">
        <f>[1]logit!A16</f>
        <v>Yogyakarta</v>
      </c>
      <c r="B17" t="s">
        <v>67</v>
      </c>
      <c r="C17" s="3">
        <f>VLOOKUP($A17,$A$41:$L$74,2,FALSE)</f>
        <v>0.93441656713874921</v>
      </c>
      <c r="D17" s="3">
        <f>VLOOKUP($A17,$A$41:$L$74,3,FALSE)</f>
        <v>5.4801778970760147</v>
      </c>
      <c r="E17" s="3">
        <f>VLOOKUP($A17,$A$41:$L$74,7,FALSE)</f>
        <v>9.4730627248265922</v>
      </c>
      <c r="F17" s="3">
        <f>VLOOKUP($A17,$A$41:$L$74,8,FALSE)</f>
        <v>0.58092821879492662</v>
      </c>
      <c r="G17" s="3">
        <f>VLOOKUP($A17,$A$41:$L$74,9,FALSE)</f>
        <v>13.208667169179009</v>
      </c>
      <c r="H17" s="3">
        <f>VLOOKUP($A17,$A$41:$L$74,10,FALSE)</f>
        <v>9.6841340702566558</v>
      </c>
      <c r="I17" s="3">
        <f>VLOOKUP($A17,$A$41:$L$74,4,FALSE)</f>
        <v>59.708509012414197</v>
      </c>
      <c r="J17" s="3">
        <f>VLOOKUP($A17,$A$41:$L$74,5,FALSE)</f>
        <v>27.073230942598922</v>
      </c>
      <c r="K17" s="3">
        <f>VLOOKUP($A17,$A$41:$L$74,6,FALSE)</f>
        <v>4.8346074540777</v>
      </c>
      <c r="L17" s="3">
        <f>VLOOKUP($A17,$A$41:$L$74,11,FALSE)</f>
        <v>34.577436041353764</v>
      </c>
      <c r="M17" s="3">
        <f>VLOOKUP($A17,$A$41:$L$74,12,FALSE)</f>
        <v>3.6909999999999998</v>
      </c>
      <c r="N17" s="3">
        <v>4.4623884811539423</v>
      </c>
      <c r="O17" s="3">
        <v>4.1127785270641812</v>
      </c>
      <c r="P17" s="3">
        <v>4.5643663375575256</v>
      </c>
    </row>
    <row r="18" spans="1:16">
      <c r="A18" t="str">
        <f>[1]logit!A17</f>
        <v>East Java</v>
      </c>
      <c r="B18" t="s">
        <v>67</v>
      </c>
      <c r="C18" s="3">
        <f>VLOOKUP($A18,$A$41:$L$74,2,FALSE)</f>
        <v>14.5562356086742</v>
      </c>
      <c r="D18" s="3">
        <f>VLOOKUP($A18,$A$41:$L$74,3,FALSE)</f>
        <v>5.834279383039048</v>
      </c>
      <c r="E18" s="3">
        <f>VLOOKUP($A18,$A$41:$L$74,7,FALSE)</f>
        <v>12.024046477925209</v>
      </c>
      <c r="F18" s="3">
        <f>VLOOKUP($A18,$A$41:$L$74,8,FALSE)</f>
        <v>5.1991570358495247</v>
      </c>
      <c r="G18" s="3">
        <f>VLOOKUP($A18,$A$41:$L$74,9,FALSE)</f>
        <v>29.428794875176983</v>
      </c>
      <c r="H18" s="3">
        <f>VLOOKUP($A18,$A$41:$L$74,10,FALSE)</f>
        <v>9.1564699185256888</v>
      </c>
      <c r="I18" s="3">
        <f>VLOOKUP($A18,$A$41:$L$74,4,FALSE)</f>
        <v>61.035869591002928</v>
      </c>
      <c r="J18" s="3">
        <f>VLOOKUP($A18,$A$41:$L$74,5,FALSE)</f>
        <v>27.544944021864705</v>
      </c>
      <c r="K18" s="3">
        <f>VLOOKUP($A18,$A$41:$L$74,6,FALSE)</f>
        <v>14.908388863296963</v>
      </c>
      <c r="L18" s="3">
        <f>VLOOKUP($A18,$A$41:$L$74,11,FALSE)</f>
        <v>30.581138103619576</v>
      </c>
      <c r="M18" s="3">
        <f>VLOOKUP($A18,$A$41:$L$74,12,FALSE)</f>
        <v>4.2640000000000011</v>
      </c>
      <c r="N18" s="3">
        <v>4.6576476809241232</v>
      </c>
      <c r="O18" s="3">
        <v>6.1090234971521555</v>
      </c>
      <c r="P18" s="3">
        <v>4.7207205772747978</v>
      </c>
    </row>
    <row r="19" spans="1:16">
      <c r="A19" t="str">
        <f>[1]logit!A18</f>
        <v>Bali</v>
      </c>
      <c r="B19" t="s">
        <v>67</v>
      </c>
      <c r="C19" s="3">
        <f>VLOOKUP($A19,$A$41:$L$74,2,FALSE)</f>
        <v>1.4262572283014197</v>
      </c>
      <c r="D19" s="3">
        <f>VLOOKUP($A19,$A$41:$L$74,3,FALSE)</f>
        <v>6.3284265973429106</v>
      </c>
      <c r="E19" s="3">
        <f>VLOOKUP($A19,$A$41:$L$74,7,FALSE)</f>
        <v>14.839352745089428</v>
      </c>
      <c r="F19" s="3">
        <f>VLOOKUP($A19,$A$41:$L$74,8,FALSE)</f>
        <v>1.1487673235483833</v>
      </c>
      <c r="G19" s="3">
        <f>VLOOKUP($A19,$A$41:$L$74,9,FALSE)</f>
        <v>6.6002073147131144</v>
      </c>
      <c r="H19" s="3">
        <f>VLOOKUP($A19,$A$41:$L$74,10,FALSE)</f>
        <v>9.5299563943229391</v>
      </c>
      <c r="I19" s="3">
        <f>VLOOKUP($A19,$A$41:$L$74,4,FALSE)</f>
        <v>53.739361256205697</v>
      </c>
      <c r="J19" s="3">
        <f>VLOOKUP($A19,$A$41:$L$74,5,FALSE)</f>
        <v>32.6124357894806</v>
      </c>
      <c r="K19" s="3">
        <f>VLOOKUP($A19,$A$41:$L$74,6,FALSE)</f>
        <v>35.105464535053876</v>
      </c>
      <c r="L19" s="3">
        <f>VLOOKUP($A19,$A$41:$L$74,11,FALSE)</f>
        <v>56.720943247005238</v>
      </c>
      <c r="M19" s="3">
        <f>VLOOKUP($A19,$A$41:$L$74,12,FALSE)</f>
        <v>2.0169999999999999</v>
      </c>
      <c r="N19" s="3">
        <v>4.7561576830670607</v>
      </c>
      <c r="O19" s="3">
        <v>5.2418705646667894</v>
      </c>
      <c r="P19" s="3">
        <v>4.6913634117599283</v>
      </c>
    </row>
    <row r="20" spans="1:16">
      <c r="A20" t="str">
        <f>[1]logit!A19</f>
        <v>West Kalimantan</v>
      </c>
      <c r="B20" t="s">
        <v>68</v>
      </c>
      <c r="C20" s="3">
        <f>VLOOKUP($A20,$A$41:$L$74,2,FALSE)</f>
        <v>1.2507268921100168</v>
      </c>
      <c r="D20" s="3">
        <f>VLOOKUP($A20,$A$41:$L$74,3,FALSE)</f>
        <v>5.3242359348046584</v>
      </c>
      <c r="E20" s="3">
        <f>VLOOKUP($A20,$A$41:$L$74,7,FALSE)</f>
        <v>23.562297432634843</v>
      </c>
      <c r="F20" s="3">
        <f>VLOOKUP($A20,$A$41:$L$74,8,FALSE)</f>
        <v>4.5916180341556787</v>
      </c>
      <c r="G20" s="3">
        <f>VLOOKUP($A20,$A$41:$L$74,9,FALSE)</f>
        <v>16.622211031108407</v>
      </c>
      <c r="H20" s="3">
        <f>VLOOKUP($A20,$A$41:$L$74,10,FALSE)</f>
        <v>10.544226020220778</v>
      </c>
      <c r="I20" s="3">
        <f>VLOOKUP($A20,$A$41:$L$74,4,FALSE)</f>
        <v>53.973456905775762</v>
      </c>
      <c r="J20" s="3">
        <f>VLOOKUP($A20,$A$41:$L$74,5,FALSE)</f>
        <v>32.294329767143509</v>
      </c>
      <c r="K20" s="3">
        <f>VLOOKUP($A20,$A$41:$L$74,6,FALSE)</f>
        <v>11.913899935019156</v>
      </c>
      <c r="L20" s="3">
        <f>VLOOKUP($A20,$A$41:$L$74,11,FALSE)</f>
        <v>47.117643925021689</v>
      </c>
      <c r="M20" s="3">
        <f>VLOOKUP($A20,$A$41:$L$74,12,FALSE)</f>
        <v>4.306</v>
      </c>
      <c r="N20" s="3">
        <v>5.8385780950592432</v>
      </c>
      <c r="O20" s="3">
        <v>4.6059036209020539</v>
      </c>
      <c r="P20" s="3">
        <v>5.3919519389189539</v>
      </c>
    </row>
    <row r="21" spans="1:16">
      <c r="A21" t="str">
        <f>[1]logit!A20</f>
        <v>Central Kalimantan</v>
      </c>
      <c r="B21" t="s">
        <v>68</v>
      </c>
      <c r="C21" s="3">
        <f>VLOOKUP($A21,$A$41:$L$74,2,FALSE)</f>
        <v>0.86976103208051148</v>
      </c>
      <c r="D21" s="3">
        <f>VLOOKUP($A21,$A$41:$L$74,3,FALSE)</f>
        <v>6.6092810608066364</v>
      </c>
      <c r="E21" s="3">
        <f>VLOOKUP($A21,$A$41:$L$74,7,FALSE)</f>
        <v>21.924782759507629</v>
      </c>
      <c r="F21" s="3">
        <f>VLOOKUP($A21,$A$41:$L$74,8,FALSE)</f>
        <v>16.391818130667595</v>
      </c>
      <c r="G21" s="3">
        <f>VLOOKUP($A21,$A$41:$L$74,9,FALSE)</f>
        <v>15.100653205830335</v>
      </c>
      <c r="H21" s="3">
        <f>VLOOKUP($A21,$A$41:$L$74,10,FALSE)</f>
        <v>8.5380466864676006</v>
      </c>
      <c r="I21" s="3">
        <f>VLOOKUP($A21,$A$41:$L$74,4,FALSE)</f>
        <v>41.212569496543495</v>
      </c>
      <c r="J21" s="3">
        <f>VLOOKUP($A21,$A$41:$L$74,5,FALSE)</f>
        <v>42.678614455168237</v>
      </c>
      <c r="K21" s="3">
        <f>VLOOKUP($A21,$A$41:$L$74,6,FALSE)</f>
        <v>21.042033781971803</v>
      </c>
      <c r="L21" s="3">
        <f>VLOOKUP($A21,$A$41:$L$74,11,FALSE)</f>
        <v>46.981663943826966</v>
      </c>
      <c r="M21" s="3">
        <f>VLOOKUP($A21,$A$41:$L$74,12,FALSE)</f>
        <v>3.8600000000000003</v>
      </c>
      <c r="N21" s="3">
        <v>5.0928863424303668</v>
      </c>
      <c r="O21" s="3">
        <v>6.584444999595231</v>
      </c>
      <c r="P21" s="3">
        <v>5.6874084484861891</v>
      </c>
    </row>
    <row r="22" spans="1:16">
      <c r="A22" t="str">
        <f>[1]logit!A21</f>
        <v>South Kalimantan</v>
      </c>
      <c r="B22" t="s">
        <v>68</v>
      </c>
      <c r="C22" s="3">
        <f>VLOOKUP($A22,$A$41:$L$74,2,FALSE)</f>
        <v>1.2378271276759514</v>
      </c>
      <c r="D22" s="3">
        <f>VLOOKUP($A22,$A$41:$L$74,3,FALSE)</f>
        <v>5.0954624751628499</v>
      </c>
      <c r="E22" s="3">
        <f>VLOOKUP($A22,$A$41:$L$74,7,FALSE)</f>
        <v>14.609198959099377</v>
      </c>
      <c r="F22" s="3">
        <f>VLOOKUP($A22,$A$41:$L$74,8,FALSE)</f>
        <v>27.518718541730095</v>
      </c>
      <c r="G22" s="3">
        <f>VLOOKUP($A22,$A$41:$L$74,9,FALSE)</f>
        <v>13.018897444125695</v>
      </c>
      <c r="H22" s="3">
        <f>VLOOKUP($A22,$A$41:$L$74,10,FALSE)</f>
        <v>7.2879706133584259</v>
      </c>
      <c r="I22" s="3">
        <f>VLOOKUP($A22,$A$41:$L$74,4,FALSE)</f>
        <v>46.77714001680858</v>
      </c>
      <c r="J22" s="3">
        <f>VLOOKUP($A22,$A$41:$L$74,5,FALSE)</f>
        <v>22.046338510739435</v>
      </c>
      <c r="K22" s="3">
        <f>VLOOKUP($A22,$A$41:$L$74,6,FALSE)</f>
        <v>78.259791818842459</v>
      </c>
      <c r="L22" s="3">
        <f>VLOOKUP($A22,$A$41:$L$74,11,FALSE)</f>
        <v>44.001264076184526</v>
      </c>
      <c r="M22" s="3">
        <f>VLOOKUP($A22,$A$41:$L$74,12,FALSE)</f>
        <v>4.7859999999999996</v>
      </c>
      <c r="N22" s="3">
        <v>5.3152406836013011</v>
      </c>
      <c r="O22" s="3">
        <v>4.1558849674408664</v>
      </c>
      <c r="P22" s="3">
        <v>4.8597950135497623</v>
      </c>
    </row>
    <row r="23" spans="1:16">
      <c r="A23" t="str">
        <f>[1]logit!A22</f>
        <v>East Kalimantan</v>
      </c>
      <c r="B23" t="s">
        <v>68</v>
      </c>
      <c r="C23" s="3">
        <f>VLOOKUP($A23,$A$41:$L$74,2,FALSE)</f>
        <v>5.034152117739958</v>
      </c>
      <c r="D23" s="3">
        <f>VLOOKUP($A23,$A$41:$L$74,3,FALSE)</f>
        <v>2.7635194824688103</v>
      </c>
      <c r="E23" s="3">
        <f>VLOOKUP($A23,$A$41:$L$74,7,FALSE)</f>
        <v>6.1998207922848305</v>
      </c>
      <c r="F23" s="3">
        <f>VLOOKUP($A23,$A$41:$L$74,8,FALSE)</f>
        <v>50.069848179525266</v>
      </c>
      <c r="G23" s="3">
        <f>VLOOKUP($A23,$A$41:$L$74,9,FALSE)</f>
        <v>21.054684230076539</v>
      </c>
      <c r="H23" s="3">
        <f>VLOOKUP($A23,$A$41:$L$74,10,FALSE)</f>
        <v>6.8186875337138435</v>
      </c>
      <c r="I23" s="3">
        <f>VLOOKUP($A23,$A$41:$L$74,4,FALSE)</f>
        <v>14.170394367310502</v>
      </c>
      <c r="J23" s="3">
        <f>VLOOKUP($A23,$A$41:$L$74,5,FALSE)</f>
        <v>25.566869309529576</v>
      </c>
      <c r="K23" s="3">
        <f>VLOOKUP($A23,$A$41:$L$74,6,FALSE)</f>
        <v>62.012286732731376</v>
      </c>
      <c r="L23" s="3">
        <f>VLOOKUP($A23,$A$41:$L$74,11,FALSE)</f>
        <v>21.128645794204832</v>
      </c>
      <c r="M23" s="3">
        <f>VLOOKUP($A23,$A$41:$L$74,12,FALSE)</f>
        <v>8.0590000000000011</v>
      </c>
      <c r="N23" s="3">
        <v>5.3279280159554734</v>
      </c>
      <c r="O23" s="3">
        <v>0.35459570110149485</v>
      </c>
      <c r="P23" s="3">
        <v>5.215440543449982</v>
      </c>
    </row>
    <row r="24" spans="1:16">
      <c r="A24" t="str">
        <f>[1]logit!A23</f>
        <v>North Kalimantan</v>
      </c>
      <c r="B24" t="s">
        <v>68</v>
      </c>
      <c r="C24" s="3">
        <f>VLOOKUP($A24,$A$41:$L$74,2,FALSE)</f>
        <v>0.54127858575583621</v>
      </c>
      <c r="D24" s="3">
        <f>VLOOKUP($A24,$A$41:$L$74,3,FALSE)</f>
        <v>6.6126217483558136</v>
      </c>
      <c r="E24" s="3">
        <f>VLOOKUP($A24,$A$41:$L$74,7,FALSE)</f>
        <v>17.355783890322748</v>
      </c>
      <c r="F24" s="3">
        <f>VLOOKUP($A24,$A$41:$L$74,8,FALSE)</f>
        <v>29.687049671261498</v>
      </c>
      <c r="G24" s="3">
        <f>VLOOKUP($A24,$A$41:$L$74,9,FALSE)</f>
        <v>9.6571813694637569</v>
      </c>
      <c r="H24" s="3">
        <f>VLOOKUP($A24,$A$41:$L$74,10,FALSE)</f>
        <v>11.816874262405559</v>
      </c>
      <c r="I24" s="3">
        <f>VLOOKUP($A24,$A$41:$L$74,4,FALSE)</f>
        <v>17.556636380868945</v>
      </c>
      <c r="J24" s="3">
        <f>VLOOKUP($A24,$A$41:$L$74,5,FALSE)</f>
        <v>30.772749249457632</v>
      </c>
      <c r="K24" s="3">
        <f>VLOOKUP($A24,$A$41:$L$74,6,FALSE)</f>
        <v>26.488612071942857</v>
      </c>
      <c r="L24" s="3">
        <f>VLOOKUP($A24,$A$41:$L$74,11,FALSE)</f>
        <v>13.29940806327695</v>
      </c>
      <c r="M24" s="3">
        <f>VLOOKUP($A24,$A$41:$L$74,12,FALSE)</f>
        <v>5.21</v>
      </c>
      <c r="N24" s="3">
        <v>6.2456162132770583</v>
      </c>
      <c r="O24" s="3">
        <v>5.2565599015515643</v>
      </c>
      <c r="P24" s="3">
        <v>5.3666395129194404</v>
      </c>
    </row>
    <row r="25" spans="1:16">
      <c r="A25" t="str">
        <f>[1]logit!A24</f>
        <v>North Sulawesi</v>
      </c>
      <c r="B25" t="s">
        <v>69</v>
      </c>
      <c r="C25" s="3">
        <f>VLOOKUP($A25,$A$41:$L$74,2,FALSE)</f>
        <v>0.78060510464837962</v>
      </c>
      <c r="D25" s="3">
        <f>VLOOKUP($A25,$A$41:$L$74,3,FALSE)</f>
        <v>6.2216224116206318</v>
      </c>
      <c r="E25" s="3">
        <f>VLOOKUP($A25,$A$41:$L$74,7,FALSE)</f>
        <v>21.127367977603591</v>
      </c>
      <c r="F25" s="3">
        <f>VLOOKUP($A25,$A$41:$L$74,8,FALSE)</f>
        <v>4.9607275002532614</v>
      </c>
      <c r="G25" s="3">
        <f>VLOOKUP($A25,$A$41:$L$74,9,FALSE)</f>
        <v>10.501764120792243</v>
      </c>
      <c r="H25" s="3">
        <f>VLOOKUP($A25,$A$41:$L$74,10,FALSE)</f>
        <v>12.92553407272638</v>
      </c>
      <c r="I25" s="3">
        <f>VLOOKUP($A25,$A$41:$L$74,4,FALSE)</f>
        <v>47.740203280774537</v>
      </c>
      <c r="J25" s="3">
        <f>VLOOKUP($A25,$A$41:$L$74,5,FALSE)</f>
        <v>37.600262444473628</v>
      </c>
      <c r="K25" s="3">
        <f>VLOOKUP($A25,$A$41:$L$74,6,FALSE)</f>
        <v>15.732750877329977</v>
      </c>
      <c r="L25" s="3">
        <f>VLOOKUP($A25,$A$41:$L$74,11,FALSE)</f>
        <v>45.2631580068837</v>
      </c>
      <c r="M25" s="3">
        <f>VLOOKUP($A25,$A$41:$L$74,12,FALSE)</f>
        <v>7.7029999999999985</v>
      </c>
      <c r="N25" s="3">
        <v>4.6850396610115741</v>
      </c>
      <c r="O25" s="3">
        <v>4.4043172233764789</v>
      </c>
      <c r="P25" s="3">
        <v>4.7504634426370167</v>
      </c>
    </row>
    <row r="26" spans="1:16">
      <c r="A26" t="str">
        <f>[1]logit!A25</f>
        <v>Gorontalo</v>
      </c>
      <c r="B26" t="s">
        <v>69</v>
      </c>
      <c r="C26" s="3">
        <f>VLOOKUP($A26,$A$41:$L$74,2,FALSE)</f>
        <v>0.24309208894358689</v>
      </c>
      <c r="D26" s="3">
        <f>VLOOKUP($A26,$A$41:$L$74,3,FALSE)</f>
        <v>6.9966061247004143</v>
      </c>
      <c r="E26" s="3">
        <f>VLOOKUP($A26,$A$41:$L$74,7,FALSE)</f>
        <v>37.325463230806015</v>
      </c>
      <c r="F26" s="3">
        <f>VLOOKUP($A26,$A$41:$L$74,8,FALSE)</f>
        <v>1.3494193733487814</v>
      </c>
      <c r="G26" s="3">
        <f>VLOOKUP($A26,$A$41:$L$74,9,FALSE)</f>
        <v>4.0309848942510751</v>
      </c>
      <c r="H26" s="3">
        <f>VLOOKUP($A26,$A$41:$L$74,10,FALSE)</f>
        <v>11.726463984748378</v>
      </c>
      <c r="I26" s="3">
        <f>VLOOKUP($A26,$A$41:$L$74,4,FALSE)</f>
        <v>61.248345706178085</v>
      </c>
      <c r="J26" s="3">
        <f>VLOOKUP($A26,$A$41:$L$74,5,FALSE)</f>
        <v>31.813943062396948</v>
      </c>
      <c r="K26" s="3">
        <f>VLOOKUP($A26,$A$41:$L$74,6,FALSE)</f>
        <v>0.63133550548399364</v>
      </c>
      <c r="L26" s="3">
        <f>VLOOKUP($A26,$A$41:$L$74,11,FALSE)</f>
        <v>45.009200593334377</v>
      </c>
      <c r="M26" s="3">
        <f>VLOOKUP($A26,$A$41:$L$74,12,FALSE)</f>
        <v>4.3849999999999998</v>
      </c>
      <c r="N26" s="3">
        <v>4.3575570179374914</v>
      </c>
      <c r="O26" s="3">
        <v>7.0008645912123582</v>
      </c>
      <c r="P26" s="3">
        <v>4.5973143950095938</v>
      </c>
    </row>
    <row r="27" spans="1:16">
      <c r="A27" t="str">
        <f>[1]logit!A26</f>
        <v>Central Sulawesi</v>
      </c>
      <c r="B27" t="s">
        <v>69</v>
      </c>
      <c r="C27" s="3">
        <f>VLOOKUP($A27,$A$41:$L$74,2,FALSE)</f>
        <v>0.88897582447225931</v>
      </c>
      <c r="D27" s="3">
        <f>VLOOKUP($A27,$A$41:$L$74,3,FALSE)</f>
        <v>8.9313393898756654</v>
      </c>
      <c r="E27" s="3">
        <f>VLOOKUP($A27,$A$41:$L$74,7,FALSE)</f>
        <v>32.376191151770755</v>
      </c>
      <c r="F27" s="3">
        <f>VLOOKUP($A27,$A$41:$L$74,8,FALSE)</f>
        <v>12.576040918980066</v>
      </c>
      <c r="G27" s="3">
        <f>VLOOKUP($A27,$A$41:$L$74,9,FALSE)</f>
        <v>9.1154897353491595</v>
      </c>
      <c r="H27" s="3">
        <f>VLOOKUP($A27,$A$41:$L$74,10,FALSE)</f>
        <v>10.937201381067013</v>
      </c>
      <c r="I27" s="3">
        <f>VLOOKUP($A27,$A$41:$L$74,4,FALSE)</f>
        <v>52.971050069481223</v>
      </c>
      <c r="J27" s="3">
        <f>VLOOKUP($A27,$A$41:$L$74,5,FALSE)</f>
        <v>40.822627934813781</v>
      </c>
      <c r="K27" s="3">
        <f>VLOOKUP($A27,$A$41:$L$74,6,FALSE)</f>
        <v>22.548206507195747</v>
      </c>
      <c r="L27" s="3">
        <f>VLOOKUP($A27,$A$41:$L$74,11,FALSE)</f>
        <v>31.980062473745672</v>
      </c>
      <c r="M27" s="3">
        <f>VLOOKUP($A27,$A$41:$L$74,12,FALSE)</f>
        <v>4.0890000000000004</v>
      </c>
      <c r="N27" s="3">
        <v>5.3160014852384414</v>
      </c>
      <c r="O27" s="3">
        <v>19.837953143056652</v>
      </c>
      <c r="P27" s="3">
        <v>4.4494327549292851</v>
      </c>
    </row>
    <row r="28" spans="1:16">
      <c r="A28" t="str">
        <f>[1]logit!A27</f>
        <v>West Sulawesi</v>
      </c>
      <c r="B28" t="s">
        <v>69</v>
      </c>
      <c r="C28" s="3">
        <f>VLOOKUP($A28,$A$41:$L$74,2,FALSE)</f>
        <v>0.28103007001747837</v>
      </c>
      <c r="D28" s="3">
        <f>VLOOKUP($A28,$A$41:$L$74,3,FALSE)</f>
        <v>7.4658823890129593</v>
      </c>
      <c r="E28" s="3">
        <f>VLOOKUP($A28,$A$41:$L$74,7,FALSE)</f>
        <v>40.597662588983887</v>
      </c>
      <c r="F28" s="3">
        <f>VLOOKUP($A28,$A$41:$L$74,8,FALSE)</f>
        <v>2.1580735825770248</v>
      </c>
      <c r="G28" s="3">
        <f>VLOOKUP($A28,$A$41:$L$74,9,FALSE)</f>
        <v>10.061391361192374</v>
      </c>
      <c r="H28" s="3">
        <f>VLOOKUP($A28,$A$41:$L$74,10,FALSE)</f>
        <v>7.8232247934657524</v>
      </c>
      <c r="I28" s="3">
        <f>VLOOKUP($A28,$A$41:$L$74,4,FALSE)</f>
        <v>53.049754502916947</v>
      </c>
      <c r="J28" s="3">
        <f>VLOOKUP($A28,$A$41:$L$74,5,FALSE)</f>
        <v>28.129184040871174</v>
      </c>
      <c r="K28" s="3">
        <f>VLOOKUP($A28,$A$41:$L$74,6,FALSE)</f>
        <v>8.6658493869039752</v>
      </c>
      <c r="L28" s="3">
        <f>VLOOKUP($A28,$A$41:$L$74,11,FALSE)</f>
        <v>27.135047265253306</v>
      </c>
      <c r="M28" s="3">
        <f>VLOOKUP($A28,$A$41:$L$74,12,FALSE)</f>
        <v>2.9070000000000005</v>
      </c>
      <c r="N28" s="3">
        <v>4.1574911279197497</v>
      </c>
      <c r="O28" s="3">
        <v>10.40596215492241</v>
      </c>
      <c r="P28" s="3">
        <v>4.9110890739081894</v>
      </c>
    </row>
    <row r="29" spans="1:16">
      <c r="A29" t="str">
        <f>[1]logit!A28</f>
        <v>South Sulawesi</v>
      </c>
      <c r="B29" t="s">
        <v>69</v>
      </c>
      <c r="C29" s="3">
        <f>VLOOKUP($A29,$A$41:$L$74,2,FALSE)</f>
        <v>2.7612780072619874</v>
      </c>
      <c r="D29" s="3">
        <f>VLOOKUP($A29,$A$41:$L$74,3,FALSE)</f>
        <v>7.5529932850164556</v>
      </c>
      <c r="E29" s="3">
        <f>VLOOKUP($A29,$A$41:$L$74,7,FALSE)</f>
        <v>21.631176555164839</v>
      </c>
      <c r="F29" s="3">
        <f>VLOOKUP($A29,$A$41:$L$74,8,FALSE)</f>
        <v>6.0833732750294924</v>
      </c>
      <c r="G29" s="3">
        <f>VLOOKUP($A29,$A$41:$L$74,9,FALSE)</f>
        <v>13.898587651231718</v>
      </c>
      <c r="H29" s="3">
        <f>VLOOKUP($A29,$A$41:$L$74,10,FALSE)</f>
        <v>11.92858847699277</v>
      </c>
      <c r="I29" s="3">
        <f>VLOOKUP($A29,$A$41:$L$74,4,FALSE)</f>
        <v>54.43262861531921</v>
      </c>
      <c r="J29" s="3">
        <f>VLOOKUP($A29,$A$41:$L$74,5,FALSE)</f>
        <v>37.412934696822454</v>
      </c>
      <c r="K29" s="3">
        <f>VLOOKUP($A29,$A$41:$L$74,6,FALSE)</f>
        <v>6.9165435555932264</v>
      </c>
      <c r="L29" s="3">
        <f>VLOOKUP($A29,$A$41:$L$74,11,FALSE)</f>
        <v>38.44157271365706</v>
      </c>
      <c r="M29" s="3">
        <f>VLOOKUP($A29,$A$41:$L$74,12,FALSE)</f>
        <v>5.8609999999999998</v>
      </c>
      <c r="N29" s="3">
        <v>4.7472753640629772</v>
      </c>
      <c r="O29" s="3">
        <v>7.4222152652801947</v>
      </c>
      <c r="P29" s="3">
        <v>4.7898482800515945</v>
      </c>
    </row>
    <row r="30" spans="1:16">
      <c r="A30" t="str">
        <f>[1]logit!A29</f>
        <v>Southeast Sulawesi</v>
      </c>
      <c r="B30" t="s">
        <v>69</v>
      </c>
      <c r="C30" s="3">
        <f>VLOOKUP($A30,$A$41:$L$74,2,FALSE)</f>
        <v>0.79793112399807653</v>
      </c>
      <c r="D30" s="3">
        <f>VLOOKUP($A30,$A$41:$L$74,3,FALSE)</f>
        <v>7.6819971300167742</v>
      </c>
      <c r="E30" s="3">
        <f>VLOOKUP($A30,$A$41:$L$74,7,FALSE)</f>
        <v>24.421223308210223</v>
      </c>
      <c r="F30" s="3">
        <f>VLOOKUP($A30,$A$41:$L$74,8,FALSE)</f>
        <v>20.816190365322772</v>
      </c>
      <c r="G30" s="3">
        <f>VLOOKUP($A30,$A$41:$L$74,9,FALSE)</f>
        <v>6.2314203605043534</v>
      </c>
      <c r="H30" s="3">
        <f>VLOOKUP($A30,$A$41:$L$74,10,FALSE)</f>
        <v>12.278032273369869</v>
      </c>
      <c r="I30" s="3">
        <f>VLOOKUP($A30,$A$41:$L$74,4,FALSE)</f>
        <v>48.743990852471967</v>
      </c>
      <c r="J30" s="3">
        <f>VLOOKUP($A30,$A$41:$L$74,5,FALSE)</f>
        <v>41.205760948602254</v>
      </c>
      <c r="K30" s="3">
        <f>VLOOKUP($A30,$A$41:$L$74,6,FALSE)</f>
        <v>12.073421097399532</v>
      </c>
      <c r="L30" s="3">
        <f>VLOOKUP($A30,$A$41:$L$74,11,FALSE)</f>
        <v>26.262153809830991</v>
      </c>
      <c r="M30" s="3">
        <f>VLOOKUP($A30,$A$41:$L$74,12,FALSE)</f>
        <v>4.0529999999999999</v>
      </c>
      <c r="N30" s="3">
        <v>4.2461222758774912</v>
      </c>
      <c r="O30" s="3">
        <v>7.0368481453403087</v>
      </c>
      <c r="P30" s="3">
        <v>4.7065014359108739</v>
      </c>
    </row>
    <row r="31" spans="1:16">
      <c r="A31" t="str">
        <f>[1]logit!A30</f>
        <v>West NT</v>
      </c>
      <c r="B31" t="s">
        <v>70</v>
      </c>
      <c r="C31" s="3">
        <f>VLOOKUP($A31,$A$41:$L$74,2,FALSE)</f>
        <v>0.91932318332847418</v>
      </c>
      <c r="D31" s="3">
        <f>VLOOKUP($A31,$A$41:$L$74,3,FALSE)</f>
        <v>3.66422575289918</v>
      </c>
      <c r="E31" s="3">
        <f>VLOOKUP($A31,$A$41:$L$74,7,FALSE)</f>
        <v>22.831980838461156</v>
      </c>
      <c r="F31" s="3">
        <f>VLOOKUP($A31,$A$41:$L$74,8,FALSE)</f>
        <v>19.92649181038265</v>
      </c>
      <c r="G31" s="3">
        <f>VLOOKUP($A31,$A$41:$L$74,9,FALSE)</f>
        <v>4.6682403937247994</v>
      </c>
      <c r="H31" s="3">
        <f>VLOOKUP($A31,$A$41:$L$74,10,FALSE)</f>
        <v>9.472293908890693</v>
      </c>
      <c r="I31" s="3">
        <f>VLOOKUP($A31,$A$41:$L$74,4,FALSE)</f>
        <v>64.10051410009369</v>
      </c>
      <c r="J31" s="3">
        <f>VLOOKUP($A31,$A$41:$L$74,5,FALSE)</f>
        <v>30.882117204824272</v>
      </c>
      <c r="K31" s="3">
        <f>VLOOKUP($A31,$A$41:$L$74,6,FALSE)</f>
        <v>12.739630809179577</v>
      </c>
      <c r="L31" s="3">
        <f>VLOOKUP($A31,$A$41:$L$74,11,FALSE)</f>
        <v>36.458119618208755</v>
      </c>
      <c r="M31" s="3">
        <f>VLOOKUP($A31,$A$41:$L$74,12,FALSE)</f>
        <v>4.6630000000000003</v>
      </c>
      <c r="N31" s="3">
        <v>5.2149611144838852</v>
      </c>
      <c r="O31" s="3">
        <v>3.6792569182957271</v>
      </c>
      <c r="P31" s="3">
        <v>4.8249718398663504</v>
      </c>
    </row>
    <row r="32" spans="1:16">
      <c r="A32" t="str">
        <f>[1]logit!A31</f>
        <v>East NT</v>
      </c>
      <c r="B32" t="s">
        <v>70</v>
      </c>
      <c r="C32" s="3">
        <f>VLOOKUP($A32,$A$41:$L$74,2,FALSE)</f>
        <v>0.63335664698483762</v>
      </c>
      <c r="D32" s="3">
        <f>VLOOKUP($A32,$A$41:$L$74,3,FALSE)</f>
        <v>5.2409584692436759</v>
      </c>
      <c r="E32" s="3">
        <f>VLOOKUP($A32,$A$41:$L$74,7,FALSE)</f>
        <v>28.855580389341753</v>
      </c>
      <c r="F32" s="3">
        <f>VLOOKUP($A32,$A$41:$L$74,8,FALSE)</f>
        <v>1.4319494810088484</v>
      </c>
      <c r="G32" s="3">
        <f>VLOOKUP($A32,$A$41:$L$74,9,FALSE)</f>
        <v>1.2692872744238994</v>
      </c>
      <c r="H32" s="3">
        <f>VLOOKUP($A32,$A$41:$L$74,10,FALSE)</f>
        <v>10.646229249993336</v>
      </c>
      <c r="I32" s="3">
        <f>VLOOKUP($A32,$A$41:$L$74,4,FALSE)</f>
        <v>77.321090945411555</v>
      </c>
      <c r="J32" s="3">
        <f>VLOOKUP($A32,$A$41:$L$74,5,FALSE)</f>
        <v>40.69479153786493</v>
      </c>
      <c r="K32" s="3">
        <f>VLOOKUP($A32,$A$41:$L$74,6,FALSE)</f>
        <v>2.2191392633479672</v>
      </c>
      <c r="L32" s="3">
        <f>VLOOKUP($A32,$A$41:$L$74,11,FALSE)</f>
        <v>36.058678585385479</v>
      </c>
      <c r="M32" s="3">
        <f>VLOOKUP($A32,$A$41:$L$74,12,FALSE)</f>
        <v>3.2340000000000004</v>
      </c>
      <c r="N32" s="3">
        <v>5.1381668967460943</v>
      </c>
      <c r="O32" s="3">
        <v>5.7598313928983309</v>
      </c>
      <c r="P32" s="3">
        <v>4.7643904875130314</v>
      </c>
    </row>
    <row r="33" spans="1:16">
      <c r="A33" t="str">
        <f>[1]logit!A32</f>
        <v>Maluku</v>
      </c>
      <c r="B33" t="s">
        <v>70</v>
      </c>
      <c r="C33" s="3">
        <f>VLOOKUP($A33,$A$41:$L$74,2,FALSE)</f>
        <v>0.27579738661005271</v>
      </c>
      <c r="D33" s="3">
        <f>VLOOKUP($A33,$A$41:$L$74,3,FALSE)</f>
        <v>6.0049414939938535</v>
      </c>
      <c r="E33" s="3">
        <f>VLOOKUP($A33,$A$41:$L$74,7,FALSE)</f>
        <v>24.393499281596725</v>
      </c>
      <c r="F33" s="3">
        <f>VLOOKUP($A33,$A$41:$L$74,8,FALSE)</f>
        <v>3.0772937803457987</v>
      </c>
      <c r="G33" s="3">
        <f>VLOOKUP($A33,$A$41:$L$74,9,FALSE)</f>
        <v>5.4040566532142638</v>
      </c>
      <c r="H33" s="3">
        <f>VLOOKUP($A33,$A$41:$L$74,10,FALSE)</f>
        <v>6.8155540797937366</v>
      </c>
      <c r="I33" s="3">
        <f>VLOOKUP($A33,$A$41:$L$74,4,FALSE)</f>
        <v>66.258848579102249</v>
      </c>
      <c r="J33" s="3">
        <f>VLOOKUP($A33,$A$41:$L$74,5,FALSE)</f>
        <v>29.979517213795152</v>
      </c>
      <c r="K33" s="3">
        <f>VLOOKUP($A33,$A$41:$L$74,6,FALSE)</f>
        <v>9.6914467569415965</v>
      </c>
      <c r="L33" s="3">
        <f>VLOOKUP($A33,$A$41:$L$74,11,FALSE)</f>
        <v>38.899157465900103</v>
      </c>
      <c r="M33" s="3">
        <f>VLOOKUP($A33,$A$41:$L$74,12,FALSE)</f>
        <v>8.8819999999999997</v>
      </c>
      <c r="N33" s="3">
        <v>5.4471890020954401</v>
      </c>
      <c r="O33" s="3">
        <v>5.6111588901689062</v>
      </c>
      <c r="P33" s="3">
        <v>4.5090340928134953</v>
      </c>
    </row>
    <row r="34" spans="1:16">
      <c r="A34" t="str">
        <f>[1]logit!A33</f>
        <v>North Maluku</v>
      </c>
      <c r="B34" t="s">
        <v>70</v>
      </c>
      <c r="C34" s="3">
        <f>VLOOKUP($A34,$A$41:$L$74,2,FALSE)</f>
        <v>0.22795582732331415</v>
      </c>
      <c r="D34" s="3">
        <f>VLOOKUP($A34,$A$41:$L$74,3,FALSE)</f>
        <v>6.5855460152902561</v>
      </c>
      <c r="E34" s="3">
        <f>VLOOKUP($A34,$A$41:$L$74,7,FALSE)</f>
        <v>23.690806890584401</v>
      </c>
      <c r="F34" s="3">
        <f>VLOOKUP($A34,$A$41:$L$74,8,FALSE)</f>
        <v>11.07521771643086</v>
      </c>
      <c r="G34" s="3">
        <f>VLOOKUP($A34,$A$41:$L$74,9,FALSE)</f>
        <v>6.0917359967451903</v>
      </c>
      <c r="H34" s="3">
        <f>VLOOKUP($A34,$A$41:$L$74,10,FALSE)</f>
        <v>6.4364262689456098</v>
      </c>
      <c r="I34" s="3">
        <f>VLOOKUP($A34,$A$41:$L$74,4,FALSE)</f>
        <v>59.217151968988311</v>
      </c>
      <c r="J34" s="3">
        <f>VLOOKUP($A34,$A$41:$L$74,5,FALSE)</f>
        <v>30.396761237337302</v>
      </c>
      <c r="K34" s="3">
        <f>VLOOKUP($A34,$A$41:$L$74,6,FALSE)</f>
        <v>22.017065001106651</v>
      </c>
      <c r="L34" s="3">
        <f>VLOOKUP($A34,$A$41:$L$74,11,FALSE)</f>
        <v>58.014246695101548</v>
      </c>
      <c r="M34" s="3">
        <f>VLOOKUP($A34,$A$41:$L$74,12,FALSE)</f>
        <v>5.0110000000000001</v>
      </c>
      <c r="N34" s="3">
        <v>4.796770521826911</v>
      </c>
      <c r="O34" s="3">
        <v>10.412086203633597</v>
      </c>
      <c r="P34" s="3">
        <v>4.6475863051766249</v>
      </c>
    </row>
    <row r="35" spans="1:16">
      <c r="A35" t="str">
        <f>[1]logit!A34</f>
        <v>West Papua</v>
      </c>
      <c r="B35" t="s">
        <v>70</v>
      </c>
      <c r="C35" s="3">
        <f>VLOOKUP($A35,$A$41:$L$74,2,FALSE)</f>
        <v>0.5820842704871162</v>
      </c>
      <c r="D35" s="3">
        <f>VLOOKUP($A35,$A$41:$L$74,3,FALSE)</f>
        <v>4.9004885839126171</v>
      </c>
      <c r="E35" s="3">
        <f>VLOOKUP($A35,$A$41:$L$74,7,FALSE)</f>
        <v>10.590026233887627</v>
      </c>
      <c r="F35" s="3">
        <f>VLOOKUP($A35,$A$41:$L$74,8,FALSE)</f>
        <v>22.133604346101141</v>
      </c>
      <c r="G35" s="3">
        <f>VLOOKUP($A35,$A$41:$L$74,9,FALSE)</f>
        <v>31.943250226118494</v>
      </c>
      <c r="H35" s="3">
        <f>VLOOKUP($A35,$A$41:$L$74,10,FALSE)</f>
        <v>10.908879310611287</v>
      </c>
      <c r="I35" s="3">
        <f>VLOOKUP($A35,$A$41:$L$74,4,FALSE)</f>
        <v>26.172105656811066</v>
      </c>
      <c r="J35" s="3">
        <f>VLOOKUP($A35,$A$41:$L$74,5,FALSE)</f>
        <v>18.225824596273057</v>
      </c>
      <c r="K35" s="3">
        <f>VLOOKUP($A35,$A$41:$L$74,6,FALSE)</f>
        <v>55.521531609512621</v>
      </c>
      <c r="L35" s="3">
        <f>VLOOKUP($A35,$A$41:$L$74,11,FALSE)</f>
        <v>22.057548412754191</v>
      </c>
      <c r="M35" s="3">
        <f>VLOOKUP($A35,$A$41:$L$74,12,FALSE)</f>
        <v>6.4159999999999995</v>
      </c>
      <c r="N35" s="3">
        <v>4.5677761322728809</v>
      </c>
      <c r="O35" s="3">
        <v>3.7861103664409717</v>
      </c>
      <c r="P35" s="3">
        <v>4.798883512719943</v>
      </c>
    </row>
    <row r="36" spans="1:16">
      <c r="A36" t="str">
        <f>[1]logit!A35</f>
        <v>Papua</v>
      </c>
      <c r="B36" t="s">
        <v>70</v>
      </c>
      <c r="C36" s="3">
        <f>VLOOKUP($A36,$A$41:$L$74,2,FALSE)</f>
        <v>1.4541358995095219</v>
      </c>
      <c r="D36" s="3">
        <f>VLOOKUP($A36,$A$41:$L$74,3,FALSE)</f>
        <v>3.0972459662318284</v>
      </c>
      <c r="E36" s="3">
        <f>VLOOKUP($A36,$A$41:$L$74,7,FALSE)</f>
        <v>11.422021240341998</v>
      </c>
      <c r="F36" s="3">
        <f>VLOOKUP($A36,$A$41:$L$74,8,FALSE)</f>
        <v>42.248215076272913</v>
      </c>
      <c r="G36" s="3">
        <f>VLOOKUP($A36,$A$41:$L$74,9,FALSE)</f>
        <v>2.0203674076129583</v>
      </c>
      <c r="H36" s="3">
        <f>VLOOKUP($A36,$A$41:$L$74,10,FALSE)</f>
        <v>10.34636432821943</v>
      </c>
      <c r="I36" s="3">
        <f>VLOOKUP($A36,$A$41:$L$74,4,FALSE)</f>
        <v>40.985752568358933</v>
      </c>
      <c r="J36" s="3">
        <f>VLOOKUP($A36,$A$41:$L$74,5,FALSE)</f>
        <v>27.006428413947809</v>
      </c>
      <c r="K36" s="3">
        <f>VLOOKUP($A36,$A$41:$L$74,6,FALSE)</f>
        <v>21.700182646575904</v>
      </c>
      <c r="L36" s="3">
        <f>VLOOKUP($A36,$A$41:$L$74,11,FALSE)</f>
        <v>13.187519630569238</v>
      </c>
      <c r="M36" s="3">
        <f>VLOOKUP($A36,$A$41:$L$74,12,FALSE)</f>
        <v>3.6339999999999995</v>
      </c>
      <c r="N36" s="3">
        <v>4.6212685793159505</v>
      </c>
      <c r="O36" s="3">
        <v>4.1328695758627632</v>
      </c>
      <c r="P36" s="3">
        <v>4.7503855203381269</v>
      </c>
    </row>
    <row r="39" spans="1:16">
      <c r="A39">
        <v>1</v>
      </c>
      <c r="B39">
        <v>2</v>
      </c>
      <c r="C39">
        <v>3</v>
      </c>
      <c r="D39">
        <v>4</v>
      </c>
      <c r="E39">
        <v>5</v>
      </c>
      <c r="F39">
        <v>6</v>
      </c>
      <c r="G39">
        <v>7</v>
      </c>
      <c r="H39">
        <v>8</v>
      </c>
      <c r="I39">
        <v>9</v>
      </c>
      <c r="J39">
        <v>10</v>
      </c>
      <c r="K39">
        <v>11</v>
      </c>
      <c r="L39">
        <v>12</v>
      </c>
      <c r="M39">
        <v>13</v>
      </c>
    </row>
    <row r="40" spans="1:16">
      <c r="A40" t="s">
        <v>0</v>
      </c>
      <c r="B40" t="s">
        <v>11</v>
      </c>
      <c r="C40" t="s">
        <v>2</v>
      </c>
      <c r="D40" t="s">
        <v>3</v>
      </c>
      <c r="E40" t="s">
        <v>4</v>
      </c>
      <c r="F40" t="s">
        <v>5</v>
      </c>
      <c r="G40" t="s">
        <v>6</v>
      </c>
      <c r="H40" t="s">
        <v>7</v>
      </c>
      <c r="I40" t="s">
        <v>8</v>
      </c>
      <c r="J40" t="s">
        <v>9</v>
      </c>
      <c r="K40" t="s">
        <v>10</v>
      </c>
      <c r="L40" t="s">
        <v>12</v>
      </c>
      <c r="M40" t="s">
        <v>1</v>
      </c>
    </row>
    <row r="41" spans="1:16">
      <c r="A41" t="s">
        <v>13</v>
      </c>
      <c r="B41" s="3">
        <v>1.3156809403523242</v>
      </c>
      <c r="C41">
        <v>2.9753599967882405</v>
      </c>
      <c r="D41">
        <v>55.376598432565288</v>
      </c>
      <c r="E41">
        <v>32.207300313955429</v>
      </c>
      <c r="F41">
        <v>4.995589100543457</v>
      </c>
      <c r="G41">
        <v>26.73008886459646</v>
      </c>
      <c r="H41">
        <v>10.437941112640061</v>
      </c>
      <c r="I41">
        <v>6.6853831990918522</v>
      </c>
      <c r="J41">
        <v>9.1132562758380331</v>
      </c>
      <c r="K41">
        <v>27.179892285073933</v>
      </c>
      <c r="L41">
        <v>8.2149999999999999</v>
      </c>
      <c r="M41">
        <v>28744.30822676501</v>
      </c>
    </row>
    <row r="42" spans="1:16">
      <c r="A42" t="s">
        <v>14</v>
      </c>
      <c r="B42" s="3">
        <f>4.89101992527994-0.28</f>
        <v>4.6110199252799395</v>
      </c>
      <c r="C42">
        <v>5.5765766593902431</v>
      </c>
      <c r="D42">
        <v>51.738535464530763</v>
      </c>
      <c r="E42">
        <v>29.78758112004893</v>
      </c>
      <c r="F42">
        <v>22.572317788833441</v>
      </c>
      <c r="G42">
        <v>25.107088365105859</v>
      </c>
      <c r="H42">
        <v>1.2370176722468347</v>
      </c>
      <c r="I42">
        <v>19.738269381017336</v>
      </c>
      <c r="J42">
        <v>12.237966090355593</v>
      </c>
      <c r="K42">
        <v>38.153516625175804</v>
      </c>
      <c r="L42">
        <v>6.3660000000000005</v>
      </c>
      <c r="M42">
        <v>108075.30480205905</v>
      </c>
    </row>
    <row r="43" spans="1:16">
      <c r="A43" t="s">
        <v>15</v>
      </c>
      <c r="B43" s="3">
        <v>5.1142054860719295</v>
      </c>
      <c r="C43">
        <v>2.771345584733123</v>
      </c>
      <c r="D43">
        <v>31.825012188278976</v>
      </c>
      <c r="E43">
        <v>28.960505046532084</v>
      </c>
      <c r="F43">
        <v>39.772059215122212</v>
      </c>
      <c r="G43">
        <v>24.309039811073486</v>
      </c>
      <c r="H43">
        <v>25.312586757642258</v>
      </c>
      <c r="I43">
        <v>27.597790694719908</v>
      </c>
      <c r="J43">
        <v>7.4968851727756958</v>
      </c>
      <c r="K43">
        <v>17.513443042763722</v>
      </c>
      <c r="L43">
        <v>6.444</v>
      </c>
      <c r="M43">
        <v>111631.4319126317</v>
      </c>
    </row>
    <row r="44" spans="1:16">
      <c r="A44" t="s">
        <v>16</v>
      </c>
      <c r="B44" s="3">
        <v>1.5557189550920614</v>
      </c>
      <c r="C44">
        <v>5.6558021553912372</v>
      </c>
      <c r="D44">
        <v>52.826616431192221</v>
      </c>
      <c r="E44">
        <v>29.745194438301581</v>
      </c>
      <c r="F44">
        <v>14.451494484262279</v>
      </c>
      <c r="G44">
        <v>23.822546906835559</v>
      </c>
      <c r="H44">
        <v>4.3414422173638965</v>
      </c>
      <c r="I44">
        <v>10.940942601663789</v>
      </c>
      <c r="J44">
        <v>8.6683449344612065</v>
      </c>
      <c r="K44">
        <v>31.863575721096975</v>
      </c>
      <c r="L44">
        <v>6.3739999999999997</v>
      </c>
      <c r="M44">
        <v>34395.03769470314</v>
      </c>
    </row>
    <row r="45" spans="1:16">
      <c r="A45" t="s">
        <v>17</v>
      </c>
      <c r="B45" s="3">
        <v>1.6759399602301428</v>
      </c>
      <c r="C45">
        <v>5.6499760473546266</v>
      </c>
      <c r="D45">
        <v>37.511833001350617</v>
      </c>
      <c r="E45">
        <v>39.863352209583908</v>
      </c>
      <c r="F45">
        <v>82.994340386982387</v>
      </c>
      <c r="G45">
        <v>3.6434122434257539</v>
      </c>
      <c r="H45">
        <v>16.144793137166914</v>
      </c>
      <c r="I45">
        <v>38.083607994836143</v>
      </c>
      <c r="J45">
        <v>17.317885120498691</v>
      </c>
      <c r="K45">
        <v>26.6486881404253</v>
      </c>
      <c r="L45">
        <v>6.6270000000000007</v>
      </c>
      <c r="M45">
        <v>37044.369425701538</v>
      </c>
    </row>
    <row r="46" spans="1:16">
      <c r="A46" t="s">
        <v>18</v>
      </c>
      <c r="B46" s="3">
        <v>0.5108237896747776</v>
      </c>
      <c r="C46">
        <v>4.7492064359323676</v>
      </c>
      <c r="D46">
        <v>51.374543732927236</v>
      </c>
      <c r="E46">
        <v>21.755578285385106</v>
      </c>
      <c r="F46">
        <v>51.372480139483379</v>
      </c>
      <c r="G46">
        <v>18.186275230979067</v>
      </c>
      <c r="H46">
        <v>14.408828075700445</v>
      </c>
      <c r="I46">
        <v>23.495802168709982</v>
      </c>
      <c r="J46">
        <v>8.0935582817697505</v>
      </c>
      <c r="K46">
        <v>31.44243496328831</v>
      </c>
      <c r="L46">
        <v>4.157</v>
      </c>
      <c r="M46">
        <v>11249.874868807829</v>
      </c>
    </row>
    <row r="47" spans="1:16">
      <c r="A47" t="s">
        <v>19</v>
      </c>
      <c r="B47" s="3">
        <v>1.3673265099735297</v>
      </c>
      <c r="C47">
        <v>5.7122461873306047</v>
      </c>
      <c r="D47">
        <v>45.339457164686593</v>
      </c>
      <c r="E47">
        <v>22.850990468425223</v>
      </c>
      <c r="F47">
        <v>27.450265042105013</v>
      </c>
      <c r="G47">
        <v>26.017440165314884</v>
      </c>
      <c r="H47">
        <v>25.438283811132635</v>
      </c>
      <c r="I47">
        <v>11.141919079528448</v>
      </c>
      <c r="J47">
        <v>6.797669703759091</v>
      </c>
      <c r="K47">
        <v>28.444852818152341</v>
      </c>
      <c r="L47">
        <v>4.306</v>
      </c>
      <c r="M47">
        <v>30224.74673571741</v>
      </c>
    </row>
    <row r="48" spans="1:16">
      <c r="A48" t="s">
        <v>20</v>
      </c>
      <c r="B48" s="3">
        <v>0.42112707916489239</v>
      </c>
      <c r="C48">
        <v>5.6212554754592032</v>
      </c>
      <c r="D48">
        <v>63.195209697972132</v>
      </c>
      <c r="E48">
        <v>43.09764406473991</v>
      </c>
      <c r="F48">
        <v>10.002594595018973</v>
      </c>
      <c r="G48">
        <v>30.015710598340071</v>
      </c>
      <c r="H48">
        <v>3.8257535931850177</v>
      </c>
      <c r="I48">
        <v>6.174598072817866</v>
      </c>
      <c r="J48">
        <v>4.4966214346044575</v>
      </c>
      <c r="K48">
        <v>45.666001543008889</v>
      </c>
      <c r="L48">
        <v>3.8310000000000004</v>
      </c>
      <c r="M48">
        <v>9307.1140253553385</v>
      </c>
    </row>
    <row r="49" spans="1:13">
      <c r="A49" t="s">
        <v>21</v>
      </c>
      <c r="B49" s="3">
        <v>2.8441899773447803</v>
      </c>
      <c r="C49">
        <v>5.5624502859450811</v>
      </c>
      <c r="D49">
        <v>63.477636836713245</v>
      </c>
      <c r="E49">
        <v>37.98803475140145</v>
      </c>
      <c r="F49">
        <v>17.865419890405764</v>
      </c>
      <c r="G49">
        <v>18.494182049902697</v>
      </c>
      <c r="H49">
        <v>22.273414274257181</v>
      </c>
      <c r="I49">
        <v>18.677821316686209</v>
      </c>
      <c r="J49">
        <v>11.421601435421694</v>
      </c>
      <c r="K49">
        <v>35.136921166582873</v>
      </c>
      <c r="L49">
        <v>5.2279999999999998</v>
      </c>
      <c r="M49">
        <v>62824.282137094895</v>
      </c>
    </row>
    <row r="50" spans="1:13">
      <c r="A50" t="s">
        <v>22</v>
      </c>
      <c r="B50" s="3">
        <v>2.2165803473845851</v>
      </c>
      <c r="C50">
        <v>5.5355310212190458</v>
      </c>
      <c r="D50">
        <v>59.484213910751535</v>
      </c>
      <c r="E50">
        <v>31.790384268088626</v>
      </c>
      <c r="F50">
        <v>19.898316159144187</v>
      </c>
      <c r="G50">
        <v>31.693493360526752</v>
      </c>
      <c r="H50">
        <v>6.035080380901638</v>
      </c>
      <c r="I50">
        <v>17.844034460456335</v>
      </c>
      <c r="J50">
        <v>9.1636176266447933</v>
      </c>
      <c r="K50">
        <v>27.508197848779023</v>
      </c>
      <c r="L50">
        <v>4.979000000000001</v>
      </c>
      <c r="M50">
        <v>48969.933885659892</v>
      </c>
    </row>
    <row r="51" spans="1:13">
      <c r="A51" t="s">
        <v>23</v>
      </c>
      <c r="B51" s="3">
        <v>4.0792042105582933</v>
      </c>
      <c r="C51">
        <v>5.986226856768325</v>
      </c>
      <c r="D51">
        <v>58.341490224037862</v>
      </c>
      <c r="E51">
        <v>30.440600888005246</v>
      </c>
      <c r="F51">
        <v>29.210970713155199</v>
      </c>
      <c r="G51">
        <v>5.696524311932019</v>
      </c>
      <c r="H51">
        <v>0.78193881812847865</v>
      </c>
      <c r="I51">
        <v>36.902488747969443</v>
      </c>
      <c r="J51">
        <v>8.9958866282508758</v>
      </c>
      <c r="K51">
        <v>61.702910963711098</v>
      </c>
      <c r="L51">
        <v>10.029999999999998</v>
      </c>
      <c r="M51">
        <v>90272.71194958828</v>
      </c>
    </row>
    <row r="52" spans="1:13">
      <c r="A52" t="s">
        <v>24</v>
      </c>
      <c r="B52" s="3">
        <v>16.162226420039001</v>
      </c>
      <c r="C52">
        <v>6.1556533733440695</v>
      </c>
      <c r="D52">
        <v>58.647408948091119</v>
      </c>
      <c r="E52">
        <v>44.858877230424305</v>
      </c>
      <c r="F52">
        <v>20.61403125986967</v>
      </c>
      <c r="G52">
        <v>9.6772121251689408E-2</v>
      </c>
      <c r="H52">
        <v>0.21242584944356144</v>
      </c>
      <c r="I52">
        <v>12.946445779944417</v>
      </c>
      <c r="J52">
        <v>13.286994446090089</v>
      </c>
      <c r="K52">
        <v>74.351207204365267</v>
      </c>
      <c r="L52">
        <v>8.3190000000000008</v>
      </c>
      <c r="M52">
        <v>358044.41269177746</v>
      </c>
    </row>
    <row r="53" spans="1:13">
      <c r="A53" t="s">
        <v>25</v>
      </c>
      <c r="B53" s="3">
        <v>13.434931699155172</v>
      </c>
      <c r="C53">
        <v>5.6919828785786439</v>
      </c>
      <c r="D53">
        <v>63.610791889142206</v>
      </c>
      <c r="E53">
        <v>24.913342562505743</v>
      </c>
      <c r="F53">
        <v>23.035641085304995</v>
      </c>
      <c r="G53">
        <v>8.1121925970584048</v>
      </c>
      <c r="H53">
        <v>2.3650954048074597</v>
      </c>
      <c r="I53">
        <v>43.54371670433094</v>
      </c>
      <c r="J53">
        <v>7.9800283112701456</v>
      </c>
      <c r="K53">
        <v>40.981813121443807</v>
      </c>
      <c r="L53">
        <v>8.9079999999999995</v>
      </c>
      <c r="M53">
        <v>297042.65713124664</v>
      </c>
    </row>
    <row r="54" spans="1:13">
      <c r="A54" t="s">
        <v>26</v>
      </c>
      <c r="B54" s="3">
        <v>8.9957629945599731</v>
      </c>
      <c r="C54">
        <v>5.307519889457879</v>
      </c>
      <c r="D54">
        <v>60.617024516741786</v>
      </c>
      <c r="E54">
        <v>29.158638424866837</v>
      </c>
      <c r="F54">
        <v>8.6085694792879544</v>
      </c>
      <c r="G54">
        <v>14.246420054377001</v>
      </c>
      <c r="H54">
        <v>2.1130506895082282</v>
      </c>
      <c r="I54">
        <v>34.74087165225292</v>
      </c>
      <c r="J54">
        <v>10.215148108332805</v>
      </c>
      <c r="K54">
        <v>30.852876705954461</v>
      </c>
      <c r="L54">
        <v>5.3680000000000003</v>
      </c>
      <c r="M54">
        <v>198645.62980254437</v>
      </c>
    </row>
    <row r="55" spans="1:13">
      <c r="A55" t="s">
        <v>27</v>
      </c>
      <c r="B55" s="3">
        <v>0.93441656713874921</v>
      </c>
      <c r="C55">
        <v>5.4801778970760147</v>
      </c>
      <c r="D55">
        <v>59.708509012414197</v>
      </c>
      <c r="E55">
        <v>27.073230942598922</v>
      </c>
      <c r="F55">
        <v>4.8346074540777</v>
      </c>
      <c r="G55">
        <v>9.4730627248265922</v>
      </c>
      <c r="H55">
        <v>0.58092821879492662</v>
      </c>
      <c r="I55">
        <v>13.208667169179009</v>
      </c>
      <c r="J55">
        <v>9.6841340702566558</v>
      </c>
      <c r="K55">
        <v>34.577436041353764</v>
      </c>
      <c r="L55">
        <v>3.6909999999999998</v>
      </c>
      <c r="M55">
        <v>20639.335467702604</v>
      </c>
    </row>
    <row r="56" spans="1:13">
      <c r="A56" t="s">
        <v>28</v>
      </c>
      <c r="B56" s="3">
        <f>14.7562356086742-0.2</f>
        <v>14.5562356086742</v>
      </c>
      <c r="C56">
        <v>5.834279383039048</v>
      </c>
      <c r="D56">
        <v>61.035869591002928</v>
      </c>
      <c r="E56">
        <v>27.544944021864705</v>
      </c>
      <c r="F56">
        <v>14.908388863296963</v>
      </c>
      <c r="G56">
        <v>12.024046477925209</v>
      </c>
      <c r="H56">
        <v>5.1991570358495247</v>
      </c>
      <c r="I56">
        <v>29.428794875176983</v>
      </c>
      <c r="J56">
        <v>9.1564699185256888</v>
      </c>
      <c r="K56">
        <v>30.581138103619576</v>
      </c>
      <c r="L56">
        <v>4.2640000000000011</v>
      </c>
      <c r="M56">
        <v>326452.22350858239</v>
      </c>
    </row>
    <row r="57" spans="1:13">
      <c r="A57" t="s">
        <v>29</v>
      </c>
      <c r="B57" s="3">
        <v>1.4262572283014197</v>
      </c>
      <c r="C57">
        <v>6.3284265973429106</v>
      </c>
      <c r="D57">
        <v>53.739361256205697</v>
      </c>
      <c r="E57">
        <v>32.6124357894806</v>
      </c>
      <c r="F57">
        <v>35.105464535053876</v>
      </c>
      <c r="G57">
        <v>14.839352745089428</v>
      </c>
      <c r="H57">
        <v>1.1487673235483833</v>
      </c>
      <c r="I57">
        <v>6.6002073147131144</v>
      </c>
      <c r="J57">
        <v>9.5299563943229391</v>
      </c>
      <c r="K57">
        <v>56.720943247005238</v>
      </c>
      <c r="L57">
        <v>2.0169999999999999</v>
      </c>
      <c r="M57">
        <v>31623.104477974099</v>
      </c>
    </row>
    <row r="58" spans="1:13">
      <c r="A58" t="s">
        <v>30</v>
      </c>
      <c r="B58" s="3">
        <v>1.2507268921100168</v>
      </c>
      <c r="C58">
        <v>5.3242359348046584</v>
      </c>
      <c r="D58">
        <v>53.973456905775762</v>
      </c>
      <c r="E58">
        <v>32.294329767143509</v>
      </c>
      <c r="F58">
        <v>11.913899935019156</v>
      </c>
      <c r="G58">
        <v>23.562297432634843</v>
      </c>
      <c r="H58">
        <v>4.5916180341556787</v>
      </c>
      <c r="I58">
        <v>16.622211031108407</v>
      </c>
      <c r="J58">
        <v>10.544226020220778</v>
      </c>
      <c r="K58">
        <v>47.117643925021689</v>
      </c>
      <c r="L58">
        <v>4.306</v>
      </c>
      <c r="M58">
        <v>27615.381108473102</v>
      </c>
    </row>
    <row r="59" spans="1:13">
      <c r="A59" t="s">
        <v>31</v>
      </c>
      <c r="B59" s="3">
        <v>0.86976103208051148</v>
      </c>
      <c r="C59">
        <v>6.6092810608066364</v>
      </c>
      <c r="D59">
        <v>41.212569496543495</v>
      </c>
      <c r="E59">
        <v>42.678614455168237</v>
      </c>
      <c r="F59">
        <v>21.042033781971803</v>
      </c>
      <c r="G59">
        <v>21.924782759507629</v>
      </c>
      <c r="H59">
        <v>16.391818130667595</v>
      </c>
      <c r="I59">
        <v>15.100653205830335</v>
      </c>
      <c r="J59">
        <v>8.5380466864676006</v>
      </c>
      <c r="K59">
        <v>46.981663943826966</v>
      </c>
      <c r="L59">
        <v>3.8600000000000003</v>
      </c>
      <c r="M59">
        <v>19306.012597822577</v>
      </c>
    </row>
    <row r="60" spans="1:13">
      <c r="A60" t="s">
        <v>32</v>
      </c>
      <c r="B60" s="3">
        <v>1.2378271276759514</v>
      </c>
      <c r="C60">
        <v>5.0954624751628499</v>
      </c>
      <c r="D60">
        <v>46.77714001680858</v>
      </c>
      <c r="E60">
        <v>22.046338510739435</v>
      </c>
      <c r="F60">
        <v>78.259791818842459</v>
      </c>
      <c r="G60">
        <v>14.609198959099377</v>
      </c>
      <c r="H60">
        <v>27.518718541730095</v>
      </c>
      <c r="I60">
        <v>13.018897444125695</v>
      </c>
      <c r="J60">
        <v>7.2879706133584259</v>
      </c>
      <c r="K60">
        <v>44.001264076184526</v>
      </c>
      <c r="L60">
        <v>4.7859999999999996</v>
      </c>
      <c r="M60">
        <v>27291.162849730434</v>
      </c>
    </row>
    <row r="61" spans="1:13">
      <c r="A61" t="s">
        <v>33</v>
      </c>
      <c r="B61" s="3">
        <v>5.034152117739958</v>
      </c>
      <c r="C61">
        <v>2.7635194824688103</v>
      </c>
      <c r="D61">
        <v>14.170394367310502</v>
      </c>
      <c r="E61">
        <v>25.566869309529576</v>
      </c>
      <c r="F61">
        <v>62.012286732731376</v>
      </c>
      <c r="G61">
        <v>6.1998207922848305</v>
      </c>
      <c r="H61">
        <v>50.069848179525266</v>
      </c>
      <c r="I61">
        <v>21.054684230076539</v>
      </c>
      <c r="J61">
        <v>6.8186875337138435</v>
      </c>
      <c r="K61">
        <v>21.128645794204832</v>
      </c>
      <c r="L61">
        <v>8.0590000000000011</v>
      </c>
      <c r="M61">
        <v>109739.24657292358</v>
      </c>
    </row>
    <row r="62" spans="1:13">
      <c r="A62" t="s">
        <v>34</v>
      </c>
      <c r="B62" s="3">
        <v>0.54127858575583621</v>
      </c>
      <c r="C62">
        <v>6.6126217483558136</v>
      </c>
      <c r="D62">
        <v>17.556636380868945</v>
      </c>
      <c r="E62">
        <v>30.772749249457632</v>
      </c>
      <c r="F62">
        <v>26.488612071942857</v>
      </c>
      <c r="G62">
        <v>17.355783890322748</v>
      </c>
      <c r="H62">
        <v>29.687049671261498</v>
      </c>
      <c r="I62">
        <v>9.6571813694637569</v>
      </c>
      <c r="J62">
        <v>11.816874262405559</v>
      </c>
      <c r="K62">
        <v>13.29940806327695</v>
      </c>
      <c r="L62">
        <v>5.21</v>
      </c>
      <c r="M62">
        <v>11996.21552469969</v>
      </c>
    </row>
    <row r="63" spans="1:13">
      <c r="A63" t="s">
        <v>35</v>
      </c>
      <c r="B63" s="3">
        <v>0.78060510464837962</v>
      </c>
      <c r="C63">
        <v>6.2216224116206318</v>
      </c>
      <c r="D63">
        <v>47.740203280774537</v>
      </c>
      <c r="E63">
        <v>37.600262444473628</v>
      </c>
      <c r="F63">
        <v>15.732750877329977</v>
      </c>
      <c r="G63">
        <v>21.127367977603591</v>
      </c>
      <c r="H63">
        <v>4.9607275002532614</v>
      </c>
      <c r="I63">
        <v>10.501764120792243</v>
      </c>
      <c r="J63">
        <v>12.92553407272638</v>
      </c>
      <c r="K63">
        <v>45.2631580068837</v>
      </c>
      <c r="L63">
        <v>7.7029999999999985</v>
      </c>
      <c r="M63">
        <v>17301.286980720808</v>
      </c>
    </row>
    <row r="64" spans="1:13">
      <c r="A64" t="s">
        <v>36</v>
      </c>
      <c r="B64" s="3">
        <v>0.24309208894358689</v>
      </c>
      <c r="C64">
        <v>6.9966061247004143</v>
      </c>
      <c r="D64">
        <v>61.248345706178085</v>
      </c>
      <c r="E64">
        <v>31.813943062396948</v>
      </c>
      <c r="F64">
        <v>0.63133550548399364</v>
      </c>
      <c r="G64">
        <v>37.325463230806015</v>
      </c>
      <c r="H64">
        <v>1.3494193733487814</v>
      </c>
      <c r="I64">
        <v>4.0309848942510751</v>
      </c>
      <c r="J64">
        <v>11.726463984748378</v>
      </c>
      <c r="K64">
        <v>45.009200593334377</v>
      </c>
      <c r="L64">
        <v>4.3849999999999998</v>
      </c>
      <c r="M64">
        <v>5402.3003692155271</v>
      </c>
    </row>
    <row r="65" spans="1:13">
      <c r="A65" t="s">
        <v>37</v>
      </c>
      <c r="B65" s="3">
        <v>0.88897582447225931</v>
      </c>
      <c r="C65">
        <v>8.9313393898756654</v>
      </c>
      <c r="D65">
        <v>52.971050069481223</v>
      </c>
      <c r="E65">
        <v>40.822627934813781</v>
      </c>
      <c r="F65">
        <v>22.548206507195747</v>
      </c>
      <c r="G65">
        <v>32.376191151770755</v>
      </c>
      <c r="H65">
        <v>12.576040918980066</v>
      </c>
      <c r="I65">
        <v>9.1154897353491595</v>
      </c>
      <c r="J65">
        <v>10.937201381067013</v>
      </c>
      <c r="K65">
        <v>31.980062473745672</v>
      </c>
      <c r="L65">
        <v>4.0890000000000004</v>
      </c>
      <c r="M65">
        <v>19918.132120809678</v>
      </c>
    </row>
    <row r="66" spans="1:13">
      <c r="A66" t="s">
        <v>38</v>
      </c>
      <c r="B66" s="3">
        <v>0.28103007001747837</v>
      </c>
      <c r="C66">
        <v>7.4658823890129593</v>
      </c>
      <c r="D66">
        <v>53.049754502916947</v>
      </c>
      <c r="E66">
        <v>28.129184040871174</v>
      </c>
      <c r="F66">
        <v>8.6658493869039752</v>
      </c>
      <c r="G66">
        <v>40.597662588983887</v>
      </c>
      <c r="H66">
        <v>2.1580735825770248</v>
      </c>
      <c r="I66">
        <v>10.061391361192374</v>
      </c>
      <c r="J66">
        <v>7.8232247934657524</v>
      </c>
      <c r="K66">
        <v>27.135047265253306</v>
      </c>
      <c r="L66">
        <v>2.9070000000000005</v>
      </c>
      <c r="M66">
        <v>6255.9189373983372</v>
      </c>
    </row>
    <row r="67" spans="1:13">
      <c r="A67" t="s">
        <v>39</v>
      </c>
      <c r="B67" s="3">
        <v>2.7612780072619874</v>
      </c>
      <c r="C67">
        <v>7.5529932850164556</v>
      </c>
      <c r="D67">
        <v>54.43262861531921</v>
      </c>
      <c r="E67">
        <v>37.412934696822454</v>
      </c>
      <c r="F67">
        <v>6.9165435555932264</v>
      </c>
      <c r="G67">
        <v>21.631176555164839</v>
      </c>
      <c r="H67">
        <v>6.0833732750294924</v>
      </c>
      <c r="I67">
        <v>13.898587651231718</v>
      </c>
      <c r="J67">
        <v>11.92858847699277</v>
      </c>
      <c r="K67">
        <v>38.44157271365706</v>
      </c>
      <c r="L67">
        <v>5.8609999999999998</v>
      </c>
      <c r="M67">
        <v>61503.371302066022</v>
      </c>
    </row>
    <row r="68" spans="1:13">
      <c r="A68" t="s">
        <v>40</v>
      </c>
      <c r="B68" s="3">
        <v>0.79793112399807653</v>
      </c>
      <c r="C68">
        <v>7.6819971300167742</v>
      </c>
      <c r="D68">
        <v>48.743990852471967</v>
      </c>
      <c r="E68">
        <v>41.205760948602254</v>
      </c>
      <c r="F68">
        <v>12.073421097399532</v>
      </c>
      <c r="G68">
        <v>24.421223308210223</v>
      </c>
      <c r="H68">
        <v>20.816190365322772</v>
      </c>
      <c r="I68">
        <v>6.2314203605043534</v>
      </c>
      <c r="J68">
        <v>12.278032273369869</v>
      </c>
      <c r="K68">
        <v>26.262153809830991</v>
      </c>
      <c r="L68">
        <v>4.0529999999999999</v>
      </c>
      <c r="M68">
        <v>17759.356844083472</v>
      </c>
    </row>
    <row r="69" spans="1:13">
      <c r="A69" t="s">
        <v>41</v>
      </c>
      <c r="B69" s="3">
        <v>0.91932318332847418</v>
      </c>
      <c r="C69">
        <v>3.66422575289918</v>
      </c>
      <c r="D69">
        <v>64.10051410009369</v>
      </c>
      <c r="E69">
        <v>30.882117204824272</v>
      </c>
      <c r="F69">
        <v>12.739630809179577</v>
      </c>
      <c r="G69">
        <v>22.831980838461156</v>
      </c>
      <c r="H69">
        <v>19.92649181038265</v>
      </c>
      <c r="I69">
        <v>4.6682403937247994</v>
      </c>
      <c r="J69">
        <v>9.472293908890693</v>
      </c>
      <c r="K69">
        <v>36.458119618208755</v>
      </c>
      <c r="L69">
        <v>4.6630000000000003</v>
      </c>
      <c r="M69">
        <v>20249.689802446657</v>
      </c>
    </row>
    <row r="70" spans="1:13">
      <c r="A70" t="s">
        <v>42</v>
      </c>
      <c r="B70" s="3">
        <v>0.63335664698483762</v>
      </c>
      <c r="C70">
        <v>5.2409584692436759</v>
      </c>
      <c r="D70">
        <v>77.321090945411555</v>
      </c>
      <c r="E70">
        <v>40.69479153786493</v>
      </c>
      <c r="F70">
        <v>2.2191392633479672</v>
      </c>
      <c r="G70">
        <v>28.855580389341753</v>
      </c>
      <c r="H70">
        <v>1.4319494810088484</v>
      </c>
      <c r="I70">
        <v>1.2692872744238994</v>
      </c>
      <c r="J70">
        <v>10.646229249993336</v>
      </c>
      <c r="K70">
        <v>36.058678585385479</v>
      </c>
      <c r="L70">
        <v>3.2340000000000004</v>
      </c>
      <c r="M70">
        <v>13979.619703049404</v>
      </c>
    </row>
    <row r="71" spans="1:13">
      <c r="A71" t="s">
        <v>43</v>
      </c>
      <c r="B71" s="3">
        <v>0.27579738661005271</v>
      </c>
      <c r="C71">
        <v>6.0049414939938535</v>
      </c>
      <c r="D71">
        <v>66.258848579102249</v>
      </c>
      <c r="E71">
        <v>29.979517213795152</v>
      </c>
      <c r="F71">
        <v>9.6914467569415965</v>
      </c>
      <c r="G71">
        <v>24.393499281596725</v>
      </c>
      <c r="H71">
        <v>3.0772937803457987</v>
      </c>
      <c r="I71">
        <v>5.4040566532142638</v>
      </c>
      <c r="J71">
        <v>6.8155540797937366</v>
      </c>
      <c r="K71">
        <v>38.899157465900103</v>
      </c>
      <c r="L71">
        <v>8.8819999999999997</v>
      </c>
      <c r="M71">
        <v>6105.6533275282118</v>
      </c>
    </row>
    <row r="72" spans="1:13">
      <c r="A72" t="s">
        <v>44</v>
      </c>
      <c r="B72" s="3">
        <v>0.22795582732331415</v>
      </c>
      <c r="C72">
        <v>6.5855460152902561</v>
      </c>
      <c r="D72">
        <v>59.217151968988311</v>
      </c>
      <c r="E72">
        <v>30.396761237337302</v>
      </c>
      <c r="F72">
        <v>22.017065001106651</v>
      </c>
      <c r="G72">
        <v>23.690806890584401</v>
      </c>
      <c r="H72">
        <v>11.07521771643086</v>
      </c>
      <c r="I72">
        <v>6.0917359967451903</v>
      </c>
      <c r="J72">
        <v>6.4364262689456098</v>
      </c>
      <c r="K72">
        <v>58.014246695101548</v>
      </c>
      <c r="L72">
        <v>5.0110000000000001</v>
      </c>
      <c r="M72">
        <v>5057.6984748719015</v>
      </c>
    </row>
    <row r="73" spans="1:13">
      <c r="A73" t="s">
        <v>45</v>
      </c>
      <c r="B73" s="3">
        <v>0.5820842704871162</v>
      </c>
      <c r="C73">
        <v>4.9004885839126171</v>
      </c>
      <c r="D73">
        <v>26.172105656811066</v>
      </c>
      <c r="E73">
        <v>18.225824596273057</v>
      </c>
      <c r="F73">
        <v>55.521531609512621</v>
      </c>
      <c r="G73">
        <v>10.590026233887627</v>
      </c>
      <c r="H73">
        <v>22.133604346101141</v>
      </c>
      <c r="I73">
        <v>31.943250226118494</v>
      </c>
      <c r="J73">
        <v>10.908879310611287</v>
      </c>
      <c r="K73">
        <v>22.057548412754191</v>
      </c>
      <c r="L73">
        <v>6.4159999999999995</v>
      </c>
      <c r="M73">
        <v>12827.049697562315</v>
      </c>
    </row>
    <row r="74" spans="1:13">
      <c r="A74" t="s">
        <v>46</v>
      </c>
      <c r="B74" s="3">
        <v>1.4541358995095219</v>
      </c>
      <c r="C74">
        <v>3.0972459662318284</v>
      </c>
      <c r="D74">
        <v>40.985752568358933</v>
      </c>
      <c r="E74">
        <v>27.006428413947809</v>
      </c>
      <c r="F74">
        <v>21.700182646575904</v>
      </c>
      <c r="G74">
        <v>11.422021240341998</v>
      </c>
      <c r="H74">
        <v>42.248215076272913</v>
      </c>
      <c r="I74">
        <v>2.0203674076129583</v>
      </c>
      <c r="J74">
        <v>10.34636432821943</v>
      </c>
      <c r="K74">
        <v>13.187519630569238</v>
      </c>
      <c r="L74">
        <v>3.6339999999999995</v>
      </c>
      <c r="M74">
        <v>31971.180664341875</v>
      </c>
    </row>
  </sheetData>
  <mergeCells count="2">
    <mergeCell ref="E1:H1"/>
    <mergeCell ref="I1:K1"/>
  </mergeCells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Harry</cp:lastModifiedBy>
  <dcterms:created xsi:type="dcterms:W3CDTF">2021-04-24T07:14:42Z</dcterms:created>
  <dcterms:modified xsi:type="dcterms:W3CDTF">2021-04-24T07:25:05Z</dcterms:modified>
</cp:coreProperties>
</file>