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caol0050/Documents/Work/Publications/2020/Olid_AbiskoPonds/JGR_Biogeoscience/JGRB_Submission/2020JG005810RR_Rev2/"/>
    </mc:Choice>
  </mc:AlternateContent>
  <xr:revisionPtr revIDLastSave="0" documentId="13_ncr:1_{B11681F1-6D3A-634F-B7EA-CAEF26210131}" xr6:coauthVersionLast="46" xr6:coauthVersionMax="46" xr10:uidLastSave="{00000000-0000-0000-0000-000000000000}"/>
  <bookViews>
    <workbookView xWindow="740" yWindow="460" windowWidth="22680" windowHeight="14120" tabRatio="500" firstSheet="1" activeTab="8" xr2:uid="{00000000-000D-0000-FFFF-FFFF00000000}"/>
  </bookViews>
  <sheets>
    <sheet name="Ponds_data" sheetId="9" r:id="rId1"/>
    <sheet name="Endmembers" sheetId="7" r:id="rId2"/>
    <sheet name="Radon mass balance" sheetId="3" r:id="rId3"/>
    <sheet name="wind-speed" sheetId="16" r:id="rId4"/>
    <sheet name="Parameters for CH4 fluxes" sheetId="12" r:id="rId5"/>
    <sheet name="Diff experiment" sheetId="11" r:id="rId6"/>
    <sheet name="Data01" sheetId="13" r:id="rId7"/>
    <sheet name="Table 1" sheetId="14" r:id="rId8"/>
    <sheet name="Table 2" sheetId="15" r:id="rId9"/>
  </sheet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2" l="1"/>
  <c r="H8" i="12"/>
  <c r="H9" i="12"/>
  <c r="H10" i="12"/>
  <c r="H11" i="12"/>
  <c r="H12" i="12"/>
  <c r="H13" i="12"/>
  <c r="H14" i="12"/>
  <c r="H15" i="12"/>
  <c r="H6" i="12"/>
  <c r="AA40" i="15" l="1"/>
  <c r="Z40" i="15"/>
  <c r="Y40" i="15"/>
  <c r="W40" i="15"/>
  <c r="U40" i="15"/>
  <c r="S40" i="15"/>
  <c r="Q40" i="15"/>
  <c r="P40" i="15"/>
  <c r="O40" i="15"/>
  <c r="M40" i="15"/>
  <c r="J40" i="15"/>
  <c r="H40" i="15"/>
  <c r="F40" i="15"/>
  <c r="D40" i="15"/>
  <c r="C40" i="15"/>
  <c r="D39" i="15"/>
  <c r="AA35" i="15"/>
  <c r="Z35" i="15"/>
  <c r="Y35" i="15"/>
  <c r="W35" i="15"/>
  <c r="U35" i="15"/>
  <c r="S35" i="15"/>
  <c r="Q35" i="15"/>
  <c r="P35" i="15"/>
  <c r="P30" i="15" s="1"/>
  <c r="O35" i="15"/>
  <c r="M35" i="15"/>
  <c r="J35" i="15"/>
  <c r="H35" i="15"/>
  <c r="H30" i="15" s="1"/>
  <c r="F35" i="15"/>
  <c r="D35" i="15"/>
  <c r="C35" i="15"/>
  <c r="AA31" i="15"/>
  <c r="AA30" i="15" s="1"/>
  <c r="Z31" i="15"/>
  <c r="Y31" i="15"/>
  <c r="Y30" i="15" s="1"/>
  <c r="W31" i="15"/>
  <c r="U31" i="15"/>
  <c r="U30" i="15" s="1"/>
  <c r="S31" i="15"/>
  <c r="Q31" i="15"/>
  <c r="Q30" i="15" s="1"/>
  <c r="P31" i="15"/>
  <c r="O31" i="15"/>
  <c r="O30" i="15" s="1"/>
  <c r="M31" i="15"/>
  <c r="J31" i="15"/>
  <c r="J30" i="15" s="1"/>
  <c r="H31" i="15"/>
  <c r="F31" i="15"/>
  <c r="F30" i="15" s="1"/>
  <c r="D31" i="15"/>
  <c r="C31" i="15"/>
  <c r="C30" i="15" s="1"/>
  <c r="Z30" i="15"/>
  <c r="W30" i="15"/>
  <c r="S30" i="15"/>
  <c r="M30" i="15"/>
  <c r="D30" i="15"/>
  <c r="AA22" i="15"/>
  <c r="Z22" i="15"/>
  <c r="Y22" i="15"/>
  <c r="W22" i="15"/>
  <c r="U22" i="15"/>
  <c r="S22" i="15"/>
  <c r="Q22" i="15"/>
  <c r="P22" i="15"/>
  <c r="O22" i="15"/>
  <c r="M22" i="15"/>
  <c r="J22" i="15"/>
  <c r="H22" i="15"/>
  <c r="F22" i="15"/>
  <c r="D22" i="15"/>
  <c r="C22" i="15"/>
  <c r="AA7" i="15"/>
  <c r="Z7" i="15"/>
  <c r="Y7" i="15"/>
  <c r="W7" i="15"/>
  <c r="U7" i="15"/>
  <c r="S7" i="15"/>
  <c r="Q7" i="15"/>
  <c r="P7" i="15"/>
  <c r="O7" i="15"/>
  <c r="M7" i="15"/>
  <c r="J7" i="15"/>
  <c r="H7" i="15"/>
  <c r="F7" i="15"/>
  <c r="D7" i="15"/>
  <c r="C7" i="15"/>
  <c r="ER35" i="13"/>
  <c r="EF35" i="13"/>
  <c r="ER34" i="13"/>
  <c r="EF34" i="13"/>
  <c r="ER33" i="13"/>
  <c r="EF33" i="13"/>
  <c r="ER32" i="13"/>
  <c r="EF32" i="13"/>
  <c r="ER31" i="13"/>
  <c r="EF31" i="13"/>
  <c r="DN31" i="13"/>
  <c r="DK31" i="13"/>
  <c r="DH31" i="13"/>
  <c r="DE31" i="13"/>
  <c r="DB31" i="13"/>
  <c r="CY31" i="13"/>
  <c r="CV31" i="13"/>
  <c r="CS31" i="13"/>
  <c r="CP31" i="13"/>
  <c r="CM31" i="13"/>
  <c r="CJ31" i="13"/>
  <c r="CG31" i="13"/>
  <c r="CD31" i="13"/>
  <c r="CA31" i="13"/>
  <c r="BX31" i="13"/>
  <c r="BU31" i="13"/>
  <c r="BR31" i="13"/>
  <c r="BO31" i="13"/>
  <c r="BL31" i="13"/>
  <c r="BI31" i="13"/>
  <c r="BF31" i="13"/>
  <c r="BC31" i="13"/>
  <c r="AZ31" i="13"/>
  <c r="AW31" i="13"/>
  <c r="AT31" i="13"/>
  <c r="AQ31" i="13"/>
  <c r="AN31" i="13"/>
  <c r="AK31" i="13"/>
  <c r="AH31" i="13"/>
  <c r="AE31" i="13"/>
  <c r="AB31" i="13"/>
  <c r="Y31" i="13"/>
  <c r="V31" i="13"/>
  <c r="S31" i="13"/>
  <c r="M31" i="13"/>
  <c r="J31" i="13"/>
  <c r="ER30" i="13"/>
  <c r="EF30" i="13"/>
  <c r="DN30" i="13"/>
  <c r="DM30" i="13"/>
  <c r="DK30" i="13"/>
  <c r="DJ30" i="13"/>
  <c r="DH30" i="13"/>
  <c r="DG30" i="13"/>
  <c r="DE30" i="13"/>
  <c r="DD30" i="13"/>
  <c r="DB30" i="13"/>
  <c r="DA30" i="13"/>
  <c r="CY30" i="13"/>
  <c r="CX30" i="13"/>
  <c r="CV30" i="13"/>
  <c r="CU30" i="13"/>
  <c r="CS30" i="13"/>
  <c r="CR30" i="13"/>
  <c r="CP30" i="13"/>
  <c r="CO30" i="13"/>
  <c r="CM30" i="13"/>
  <c r="CL30" i="13"/>
  <c r="CJ30" i="13"/>
  <c r="CI30" i="13"/>
  <c r="CG30" i="13"/>
  <c r="CF30" i="13"/>
  <c r="CD30" i="13"/>
  <c r="CC30" i="13"/>
  <c r="CA30" i="13"/>
  <c r="BZ30" i="13"/>
  <c r="BX30" i="13"/>
  <c r="BW30" i="13"/>
  <c r="BU30" i="13"/>
  <c r="BT30" i="13"/>
  <c r="BR30" i="13"/>
  <c r="BQ30" i="13"/>
  <c r="BO30" i="13"/>
  <c r="BN30" i="13"/>
  <c r="BL30" i="13"/>
  <c r="BK30" i="13"/>
  <c r="BI30" i="13"/>
  <c r="BH30" i="13"/>
  <c r="BF30" i="13"/>
  <c r="BE30" i="13"/>
  <c r="BC30" i="13"/>
  <c r="BB30" i="13"/>
  <c r="AZ30" i="13"/>
  <c r="AY30" i="13"/>
  <c r="AW30" i="13"/>
  <c r="AV30" i="13"/>
  <c r="AT30" i="13"/>
  <c r="AS30" i="13"/>
  <c r="AQ30" i="13"/>
  <c r="AP30" i="13"/>
  <c r="AN30" i="13"/>
  <c r="AM30" i="13"/>
  <c r="AK30" i="13"/>
  <c r="AJ30" i="13"/>
  <c r="AH30" i="13"/>
  <c r="AG30" i="13"/>
  <c r="AE30" i="13"/>
  <c r="AD30" i="13"/>
  <c r="AB30" i="13"/>
  <c r="AA30" i="13"/>
  <c r="Y30" i="13"/>
  <c r="X30" i="13"/>
  <c r="V30" i="13"/>
  <c r="U30" i="13"/>
  <c r="S30" i="13"/>
  <c r="R30" i="13"/>
  <c r="M30" i="13"/>
  <c r="L30" i="13"/>
  <c r="J30" i="13"/>
  <c r="I30" i="13"/>
  <c r="ER29" i="13"/>
  <c r="EF29" i="13"/>
  <c r="ER28" i="13"/>
  <c r="EF28" i="13"/>
  <c r="DN28" i="13"/>
  <c r="DK28" i="13"/>
  <c r="DH28" i="13"/>
  <c r="DE28" i="13"/>
  <c r="DB28" i="13"/>
  <c r="CY28" i="13"/>
  <c r="CV28" i="13"/>
  <c r="CS28" i="13"/>
  <c r="CP28" i="13"/>
  <c r="CM28" i="13"/>
  <c r="CJ28" i="13"/>
  <c r="CG28" i="13"/>
  <c r="CD28" i="13"/>
  <c r="CA28" i="13"/>
  <c r="BX28" i="13"/>
  <c r="BU28" i="13"/>
  <c r="BR28" i="13"/>
  <c r="BO28" i="13"/>
  <c r="BL28" i="13"/>
  <c r="BI28" i="13"/>
  <c r="BF28" i="13"/>
  <c r="BC28" i="13"/>
  <c r="AZ28" i="13"/>
  <c r="AW28" i="13"/>
  <c r="AT28" i="13"/>
  <c r="AQ28" i="13"/>
  <c r="AN28" i="13"/>
  <c r="AK28" i="13"/>
  <c r="AH28" i="13"/>
  <c r="AE28" i="13"/>
  <c r="AB28" i="13"/>
  <c r="Y28" i="13"/>
  <c r="V28" i="13"/>
  <c r="S28" i="13"/>
  <c r="M28" i="13"/>
  <c r="J28" i="13"/>
  <c r="ER27" i="13"/>
  <c r="EF27" i="13"/>
  <c r="ER26" i="13"/>
  <c r="EF26" i="13"/>
  <c r="ER25" i="13"/>
  <c r="EF25" i="13"/>
  <c r="DN25" i="13"/>
  <c r="DK25" i="13"/>
  <c r="DH25" i="13"/>
  <c r="DE25" i="13"/>
  <c r="DB25" i="13"/>
  <c r="CY25" i="13"/>
  <c r="CV25" i="13"/>
  <c r="CS25" i="13"/>
  <c r="CP25" i="13"/>
  <c r="CM25" i="13"/>
  <c r="CJ25" i="13"/>
  <c r="CG25" i="13"/>
  <c r="CD25" i="13"/>
  <c r="CA25" i="13"/>
  <c r="BX25" i="13"/>
  <c r="BU25" i="13"/>
  <c r="BR25" i="13"/>
  <c r="BO25" i="13"/>
  <c r="BL25" i="13"/>
  <c r="BI25" i="13"/>
  <c r="BF25" i="13"/>
  <c r="BC25" i="13"/>
  <c r="AZ25" i="13"/>
  <c r="AW25" i="13"/>
  <c r="AT25" i="13"/>
  <c r="AQ25" i="13"/>
  <c r="AN25" i="13"/>
  <c r="AK25" i="13"/>
  <c r="AH25" i="13"/>
  <c r="AE25" i="13"/>
  <c r="AB25" i="13"/>
  <c r="Y25" i="13"/>
  <c r="V25" i="13"/>
  <c r="S25" i="13"/>
  <c r="M25" i="13"/>
  <c r="J25" i="13"/>
  <c r="ER24" i="13"/>
  <c r="EG24" i="13"/>
  <c r="ET24" i="13" s="1"/>
  <c r="EU24" i="13" s="1"/>
  <c r="EF24" i="13"/>
  <c r="DN24" i="13"/>
  <c r="DK24" i="13"/>
  <c r="DH24" i="13"/>
  <c r="DE24" i="13"/>
  <c r="DB24" i="13"/>
  <c r="CY24" i="13"/>
  <c r="CV24" i="13"/>
  <c r="CS24" i="13"/>
  <c r="CP24" i="13"/>
  <c r="CM24" i="13"/>
  <c r="CJ24" i="13"/>
  <c r="CG24" i="13"/>
  <c r="CD24" i="13"/>
  <c r="CA24" i="13"/>
  <c r="BX24" i="13"/>
  <c r="BU24" i="13"/>
  <c r="BR24" i="13"/>
  <c r="BO24" i="13"/>
  <c r="BL24" i="13"/>
  <c r="BI24" i="13"/>
  <c r="BF24" i="13"/>
  <c r="BC24" i="13"/>
  <c r="AZ24" i="13"/>
  <c r="AW24" i="13"/>
  <c r="AT24" i="13"/>
  <c r="AQ24" i="13"/>
  <c r="AN24" i="13"/>
  <c r="AK24" i="13"/>
  <c r="AH24" i="13"/>
  <c r="AE24" i="13"/>
  <c r="AB24" i="13"/>
  <c r="Y24" i="13"/>
  <c r="V24" i="13"/>
  <c r="S24" i="13"/>
  <c r="M24" i="13"/>
  <c r="J24" i="13"/>
  <c r="ER23" i="13"/>
  <c r="EF23" i="13"/>
  <c r="ER22" i="13"/>
  <c r="EG22" i="13"/>
  <c r="ET22" i="13" s="1"/>
  <c r="EU22" i="13" s="1"/>
  <c r="EF22" i="13"/>
  <c r="ER21" i="13"/>
  <c r="EF21" i="13"/>
  <c r="ER20" i="13"/>
  <c r="EG20" i="13"/>
  <c r="ET20" i="13" s="1"/>
  <c r="EU20" i="13" s="1"/>
  <c r="EF20" i="13"/>
  <c r="DN20" i="13"/>
  <c r="DK20" i="13"/>
  <c r="DH20" i="13"/>
  <c r="DE20" i="13"/>
  <c r="DB20" i="13"/>
  <c r="CY20" i="13"/>
  <c r="CV20" i="13"/>
  <c r="CS20" i="13"/>
  <c r="CP20" i="13"/>
  <c r="CM20" i="13"/>
  <c r="CJ20" i="13"/>
  <c r="CG20" i="13"/>
  <c r="CD20" i="13"/>
  <c r="CA20" i="13"/>
  <c r="BX20" i="13"/>
  <c r="BU20" i="13"/>
  <c r="BR20" i="13"/>
  <c r="BO20" i="13"/>
  <c r="BL20" i="13"/>
  <c r="BI20" i="13"/>
  <c r="BF20" i="13"/>
  <c r="BC20" i="13"/>
  <c r="AZ20" i="13"/>
  <c r="AW20" i="13"/>
  <c r="AT20" i="13"/>
  <c r="AQ20" i="13"/>
  <c r="AN20" i="13"/>
  <c r="AK20" i="13"/>
  <c r="AH20" i="13"/>
  <c r="AE20" i="13"/>
  <c r="AB20" i="13"/>
  <c r="Y20" i="13"/>
  <c r="V20" i="13"/>
  <c r="S20" i="13"/>
  <c r="M20" i="13"/>
  <c r="J20" i="13"/>
  <c r="ER19" i="13"/>
  <c r="EF19" i="13"/>
  <c r="DN19" i="13"/>
  <c r="DK19" i="13"/>
  <c r="DH19" i="13"/>
  <c r="DE19" i="13"/>
  <c r="DB19" i="13"/>
  <c r="CY19" i="13"/>
  <c r="CV19" i="13"/>
  <c r="CS19" i="13"/>
  <c r="CP19" i="13"/>
  <c r="CM19" i="13"/>
  <c r="CJ19" i="13"/>
  <c r="CG19" i="13"/>
  <c r="CD19" i="13"/>
  <c r="CA19" i="13"/>
  <c r="BX19" i="13"/>
  <c r="BU19" i="13"/>
  <c r="BR19" i="13"/>
  <c r="BO19" i="13"/>
  <c r="BL19" i="13"/>
  <c r="BI19" i="13"/>
  <c r="BF19" i="13"/>
  <c r="BC19" i="13"/>
  <c r="AZ19" i="13"/>
  <c r="AW19" i="13"/>
  <c r="AT19" i="13"/>
  <c r="AQ19" i="13"/>
  <c r="AN19" i="13"/>
  <c r="AK19" i="13"/>
  <c r="AH19" i="13"/>
  <c r="AE19" i="13"/>
  <c r="AB19" i="13"/>
  <c r="Y19" i="13"/>
  <c r="V19" i="13"/>
  <c r="S19" i="13"/>
  <c r="M19" i="13"/>
  <c r="J19" i="13"/>
  <c r="ER18" i="13"/>
  <c r="EF18" i="13"/>
  <c r="DN18" i="13"/>
  <c r="DM18" i="13"/>
  <c r="DK18" i="13"/>
  <c r="DJ18" i="13"/>
  <c r="DH18" i="13"/>
  <c r="DG18" i="13"/>
  <c r="DE18" i="13"/>
  <c r="DD18" i="13"/>
  <c r="DB18" i="13"/>
  <c r="DA18" i="13"/>
  <c r="CY18" i="13"/>
  <c r="CX18" i="13"/>
  <c r="CV18" i="13"/>
  <c r="CU18" i="13"/>
  <c r="CS18" i="13"/>
  <c r="CR18" i="13"/>
  <c r="CP18" i="13"/>
  <c r="CO18" i="13"/>
  <c r="CM18" i="13"/>
  <c r="CL18" i="13"/>
  <c r="CJ18" i="13"/>
  <c r="CI18" i="13"/>
  <c r="CG18" i="13"/>
  <c r="CF18" i="13"/>
  <c r="CD18" i="13"/>
  <c r="CC18" i="13"/>
  <c r="CA18" i="13"/>
  <c r="BZ18" i="13"/>
  <c r="BX18" i="13"/>
  <c r="BW18" i="13"/>
  <c r="BU18" i="13"/>
  <c r="BT18" i="13"/>
  <c r="BR18" i="13"/>
  <c r="BQ18" i="13"/>
  <c r="BO18" i="13"/>
  <c r="BN18" i="13"/>
  <c r="BL18" i="13"/>
  <c r="BK18" i="13"/>
  <c r="BI18" i="13"/>
  <c r="BH18" i="13"/>
  <c r="BF18" i="13"/>
  <c r="BE18" i="13"/>
  <c r="BC18" i="13"/>
  <c r="BB18" i="13"/>
  <c r="AZ18" i="13"/>
  <c r="AY18" i="13"/>
  <c r="AW18" i="13"/>
  <c r="AV18" i="13"/>
  <c r="AT18" i="13"/>
  <c r="AS18" i="13"/>
  <c r="AQ18" i="13"/>
  <c r="AP18" i="13"/>
  <c r="AN18" i="13"/>
  <c r="AM18" i="13"/>
  <c r="AK18" i="13"/>
  <c r="AJ18" i="13"/>
  <c r="AH18" i="13"/>
  <c r="AG18" i="13"/>
  <c r="AE18" i="13"/>
  <c r="AD18" i="13"/>
  <c r="AB18" i="13"/>
  <c r="AA18" i="13"/>
  <c r="Y18" i="13"/>
  <c r="X18" i="13"/>
  <c r="V18" i="13"/>
  <c r="U18" i="13"/>
  <c r="S18" i="13"/>
  <c r="R18" i="13"/>
  <c r="M18" i="13"/>
  <c r="L18" i="13"/>
  <c r="J18" i="13"/>
  <c r="I18" i="13"/>
  <c r="ER17" i="13"/>
  <c r="EF17" i="13"/>
  <c r="ER16" i="13"/>
  <c r="EF16" i="13"/>
  <c r="ER15" i="13"/>
  <c r="EF15" i="13"/>
  <c r="ER14" i="13"/>
  <c r="EF14" i="13"/>
  <c r="DN14" i="13"/>
  <c r="DK14" i="13"/>
  <c r="DH14" i="13"/>
  <c r="DE14" i="13"/>
  <c r="DB14" i="13"/>
  <c r="CY14" i="13"/>
  <c r="CV14" i="13"/>
  <c r="CS14" i="13"/>
  <c r="CP14" i="13"/>
  <c r="CM14" i="13"/>
  <c r="CJ14" i="13"/>
  <c r="CG14" i="13"/>
  <c r="CD14" i="13"/>
  <c r="CA14" i="13"/>
  <c r="BX14" i="13"/>
  <c r="BU14" i="13"/>
  <c r="BR14" i="13"/>
  <c r="BO14" i="13"/>
  <c r="BL14" i="13"/>
  <c r="BI14" i="13"/>
  <c r="BF14" i="13"/>
  <c r="BC14" i="13"/>
  <c r="AZ14" i="13"/>
  <c r="AW14" i="13"/>
  <c r="AT14" i="13"/>
  <c r="AQ14" i="13"/>
  <c r="AN14" i="13"/>
  <c r="AK14" i="13"/>
  <c r="AH14" i="13"/>
  <c r="AE14" i="13"/>
  <c r="AB14" i="13"/>
  <c r="Y14" i="13"/>
  <c r="V14" i="13"/>
  <c r="S14" i="13"/>
  <c r="M14" i="13"/>
  <c r="J14" i="13"/>
  <c r="ER13" i="13"/>
  <c r="EF13" i="13"/>
  <c r="ER12" i="13"/>
  <c r="EF12" i="13"/>
  <c r="DN12" i="13"/>
  <c r="DK12" i="13"/>
  <c r="DH12" i="13"/>
  <c r="DE12" i="13"/>
  <c r="DB12" i="13"/>
  <c r="CY12" i="13"/>
  <c r="CV12" i="13"/>
  <c r="CS12" i="13"/>
  <c r="CP12" i="13"/>
  <c r="CM12" i="13"/>
  <c r="CJ12" i="13"/>
  <c r="CG12" i="13"/>
  <c r="CD12" i="13"/>
  <c r="CA12" i="13"/>
  <c r="BX12" i="13"/>
  <c r="BU12" i="13"/>
  <c r="BR12" i="13"/>
  <c r="BO12" i="13"/>
  <c r="BL12" i="13"/>
  <c r="BI12" i="13"/>
  <c r="BF12" i="13"/>
  <c r="BC12" i="13"/>
  <c r="AZ12" i="13"/>
  <c r="AW12" i="13"/>
  <c r="AT12" i="13"/>
  <c r="AQ12" i="13"/>
  <c r="AN12" i="13"/>
  <c r="AK12" i="13"/>
  <c r="AH12" i="13"/>
  <c r="AE12" i="13"/>
  <c r="AB12" i="13"/>
  <c r="Y12" i="13"/>
  <c r="V12" i="13"/>
  <c r="S12" i="13"/>
  <c r="M12" i="13"/>
  <c r="J12" i="13"/>
  <c r="EZ11" i="13"/>
  <c r="ER11" i="13"/>
  <c r="EF11" i="13"/>
  <c r="EZ10" i="13"/>
  <c r="FC10" i="13" s="1"/>
  <c r="ER10" i="13"/>
  <c r="EG10" i="13"/>
  <c r="ET10" i="13" s="1"/>
  <c r="EU10" i="13" s="1"/>
  <c r="EF10" i="13"/>
  <c r="DN10" i="13"/>
  <c r="DK10" i="13"/>
  <c r="DH10" i="13"/>
  <c r="DE10" i="13"/>
  <c r="DB10" i="13"/>
  <c r="CY10" i="13"/>
  <c r="CV10" i="13"/>
  <c r="CS10" i="13"/>
  <c r="CP10" i="13"/>
  <c r="CM10" i="13"/>
  <c r="CJ10" i="13"/>
  <c r="CG10" i="13"/>
  <c r="CD10" i="13"/>
  <c r="CA10" i="13"/>
  <c r="BX10" i="13"/>
  <c r="BU10" i="13"/>
  <c r="BR10" i="13"/>
  <c r="BO10" i="13"/>
  <c r="BL10" i="13"/>
  <c r="BI10" i="13"/>
  <c r="BF10" i="13"/>
  <c r="BC10" i="13"/>
  <c r="AZ10" i="13"/>
  <c r="AW10" i="13"/>
  <c r="AT10" i="13"/>
  <c r="AQ10" i="13"/>
  <c r="AN10" i="13"/>
  <c r="AK10" i="13"/>
  <c r="AH10" i="13"/>
  <c r="AE10" i="13"/>
  <c r="AB10" i="13"/>
  <c r="Y10" i="13"/>
  <c r="V10" i="13"/>
  <c r="S10" i="13"/>
  <c r="M10" i="13"/>
  <c r="J10" i="13"/>
  <c r="ER9" i="13"/>
  <c r="EF9" i="13"/>
  <c r="EZ8" i="13"/>
  <c r="FC8" i="13" s="1"/>
  <c r="ER8" i="13"/>
  <c r="EG8" i="13"/>
  <c r="ET8" i="13" s="1"/>
  <c r="EU8" i="13" s="1"/>
  <c r="EF8" i="13"/>
  <c r="FG8" i="13" s="1"/>
  <c r="DN8" i="13"/>
  <c r="DK8" i="13"/>
  <c r="DH8" i="13"/>
  <c r="DE8" i="13"/>
  <c r="DB8" i="13"/>
  <c r="CY8" i="13"/>
  <c r="CV8" i="13"/>
  <c r="CS8" i="13"/>
  <c r="CP8" i="13"/>
  <c r="CM8" i="13"/>
  <c r="CJ8" i="13"/>
  <c r="CG8" i="13"/>
  <c r="CD8" i="13"/>
  <c r="CA8" i="13"/>
  <c r="BX8" i="13"/>
  <c r="BU8" i="13"/>
  <c r="BR8" i="13"/>
  <c r="BO8" i="13"/>
  <c r="BL8" i="13"/>
  <c r="BI8" i="13"/>
  <c r="BF8" i="13"/>
  <c r="BC8" i="13"/>
  <c r="AZ8" i="13"/>
  <c r="AW8" i="13"/>
  <c r="AT8" i="13"/>
  <c r="AQ8" i="13"/>
  <c r="AN8" i="13"/>
  <c r="AK8" i="13"/>
  <c r="AH8" i="13"/>
  <c r="AE8" i="13"/>
  <c r="AB8" i="13"/>
  <c r="Y8" i="13"/>
  <c r="V8" i="13"/>
  <c r="S8" i="13"/>
  <c r="M8" i="13"/>
  <c r="J8" i="13"/>
  <c r="ER7" i="13"/>
  <c r="EF7" i="13"/>
  <c r="EZ6" i="13"/>
  <c r="FC6" i="13" s="1"/>
  <c r="ER6" i="13"/>
  <c r="EG6" i="13"/>
  <c r="ET6" i="13" s="1"/>
  <c r="EU6" i="13" s="1"/>
  <c r="EF6" i="13"/>
  <c r="ER5" i="13"/>
  <c r="EF5" i="13"/>
  <c r="EZ4" i="13"/>
  <c r="FC4" i="13" s="1"/>
  <c r="ER4" i="13"/>
  <c r="EG4" i="13"/>
  <c r="ET4" i="13" s="1"/>
  <c r="EU4" i="13" s="1"/>
  <c r="EF4" i="13"/>
  <c r="FG4" i="13" s="1"/>
  <c r="ER3" i="13"/>
  <c r="EF3" i="13"/>
  <c r="EZ2" i="13"/>
  <c r="FC2" i="13" s="1"/>
  <c r="ER2" i="13"/>
  <c r="EG2" i="13"/>
  <c r="FD2" i="13" s="1"/>
  <c r="EF2" i="13"/>
  <c r="FG2" i="13" l="1"/>
  <c r="FG6" i="13"/>
  <c r="FG10" i="13"/>
  <c r="FD6" i="13"/>
  <c r="FD8" i="13"/>
  <c r="FD10" i="13"/>
  <c r="FC11" i="13"/>
  <c r="FB11" i="13"/>
  <c r="FA11" i="13"/>
  <c r="FE11" i="13" s="1"/>
  <c r="FA4" i="13"/>
  <c r="FE4" i="13" s="1"/>
  <c r="FA8" i="13"/>
  <c r="FE8" i="13" s="1"/>
  <c r="FA10" i="13"/>
  <c r="FE10" i="13" s="1"/>
  <c r="FG11" i="13"/>
  <c r="FF11" i="13"/>
  <c r="FD4" i="13"/>
  <c r="FA2" i="13"/>
  <c r="FE2" i="13" s="1"/>
  <c r="FA6" i="13"/>
  <c r="FE6" i="13" s="1"/>
  <c r="DR2" i="13"/>
  <c r="ET2" i="13"/>
  <c r="EU2" i="13" s="1"/>
  <c r="FB2" i="13"/>
  <c r="FF2" i="13" s="1"/>
  <c r="EG3" i="13"/>
  <c r="EZ3" i="13"/>
  <c r="FD3" i="13"/>
  <c r="DR4" i="13"/>
  <c r="FB4" i="13"/>
  <c r="FF4" i="13"/>
  <c r="EG5" i="13"/>
  <c r="FD5" i="13" s="1"/>
  <c r="EZ5" i="13"/>
  <c r="DR6" i="13"/>
  <c r="FB6" i="13"/>
  <c r="FF6" i="13" s="1"/>
  <c r="EG7" i="13"/>
  <c r="EZ7" i="13"/>
  <c r="FD7" i="13"/>
  <c r="DR8" i="13"/>
  <c r="FB8" i="13"/>
  <c r="FF8" i="13"/>
  <c r="EG9" i="13"/>
  <c r="FD9" i="13" s="1"/>
  <c r="EZ9" i="13"/>
  <c r="DR10" i="13"/>
  <c r="FB10" i="13"/>
  <c r="FF10" i="13" s="1"/>
  <c r="EG11" i="13"/>
  <c r="EG13" i="13"/>
  <c r="ET13" i="13" s="1"/>
  <c r="EU13" i="13" s="1"/>
  <c r="EZ13" i="13"/>
  <c r="FD13" i="13"/>
  <c r="EG15" i="13"/>
  <c r="ET15" i="13" s="1"/>
  <c r="EU15" i="13" s="1"/>
  <c r="EZ15" i="13"/>
  <c r="FD15" i="13"/>
  <c r="EG17" i="13"/>
  <c r="ET17" i="13" s="1"/>
  <c r="EU17" i="13" s="1"/>
  <c r="EZ17" i="13"/>
  <c r="EG19" i="13"/>
  <c r="ET19" i="13" s="1"/>
  <c r="EU19" i="13" s="1"/>
  <c r="EZ19" i="13"/>
  <c r="DR20" i="13"/>
  <c r="EG21" i="13"/>
  <c r="EZ21" i="13"/>
  <c r="FD21" i="13"/>
  <c r="DR22" i="13"/>
  <c r="EG23" i="13"/>
  <c r="EZ23" i="13"/>
  <c r="FD23" i="13"/>
  <c r="DR24" i="13"/>
  <c r="EG25" i="13"/>
  <c r="ET25" i="13" s="1"/>
  <c r="EU25" i="13" s="1"/>
  <c r="EZ25" i="13"/>
  <c r="EG27" i="13"/>
  <c r="ET27" i="13" s="1"/>
  <c r="EU27" i="13" s="1"/>
  <c r="EZ27" i="13"/>
  <c r="EG29" i="13"/>
  <c r="ET29" i="13" s="1"/>
  <c r="EU29" i="13" s="1"/>
  <c r="EZ29" i="13"/>
  <c r="EG31" i="13"/>
  <c r="ET31" i="13" s="1"/>
  <c r="EU31" i="13" s="1"/>
  <c r="EZ31" i="13"/>
  <c r="EG33" i="13"/>
  <c r="ET33" i="13" s="1"/>
  <c r="EU33" i="13" s="1"/>
  <c r="EZ33" i="13"/>
  <c r="EG35" i="13"/>
  <c r="ET35" i="13" s="1"/>
  <c r="EU35" i="13" s="1"/>
  <c r="EZ35" i="13"/>
  <c r="FD35" i="13"/>
  <c r="EG12" i="13"/>
  <c r="ET12" i="13" s="1"/>
  <c r="EU12" i="13" s="1"/>
  <c r="EZ12" i="13"/>
  <c r="DR13" i="13"/>
  <c r="EG14" i="13"/>
  <c r="ET14" i="13" s="1"/>
  <c r="EU14" i="13" s="1"/>
  <c r="EZ14" i="13"/>
  <c r="FD14" i="13"/>
  <c r="DR15" i="13"/>
  <c r="EG16" i="13"/>
  <c r="ET16" i="13" s="1"/>
  <c r="EU16" i="13" s="1"/>
  <c r="EZ16" i="13"/>
  <c r="FD16" i="13"/>
  <c r="DR17" i="13"/>
  <c r="EG18" i="13"/>
  <c r="ET18" i="13" s="1"/>
  <c r="EU18" i="13" s="1"/>
  <c r="EZ18" i="13"/>
  <c r="DR19" i="13"/>
  <c r="EZ20" i="13"/>
  <c r="FD20" i="13"/>
  <c r="EZ22" i="13"/>
  <c r="FD22" i="13"/>
  <c r="EZ24" i="13"/>
  <c r="FD24" i="13"/>
  <c r="DR25" i="13"/>
  <c r="EG26" i="13"/>
  <c r="EZ26" i="13"/>
  <c r="FD26" i="13"/>
  <c r="DR27" i="13"/>
  <c r="EG28" i="13"/>
  <c r="ET28" i="13" s="1"/>
  <c r="EU28" i="13" s="1"/>
  <c r="EZ28" i="13"/>
  <c r="FD28" i="13"/>
  <c r="DR29" i="13"/>
  <c r="EG30" i="13"/>
  <c r="EZ30" i="13"/>
  <c r="DR31" i="13"/>
  <c r="EG32" i="13"/>
  <c r="ET32" i="13" s="1"/>
  <c r="EU32" i="13" s="1"/>
  <c r="EZ32" i="13"/>
  <c r="DR33" i="13"/>
  <c r="EG34" i="13"/>
  <c r="ET34" i="13" s="1"/>
  <c r="EU34" i="13" s="1"/>
  <c r="EZ34" i="13"/>
  <c r="DR35" i="13"/>
  <c r="FA32" i="13" l="1"/>
  <c r="FE32" i="13" s="1"/>
  <c r="FC32" i="13"/>
  <c r="FG32" i="13" s="1"/>
  <c r="FB32" i="13"/>
  <c r="FF32" i="13" s="1"/>
  <c r="ET30" i="13"/>
  <c r="EU30" i="13" s="1"/>
  <c r="DR30" i="13"/>
  <c r="ET26" i="13"/>
  <c r="EU26" i="13" s="1"/>
  <c r="DR26" i="13"/>
  <c r="FA24" i="13"/>
  <c r="FE24" i="13" s="1"/>
  <c r="FC24" i="13"/>
  <c r="FG24" i="13" s="1"/>
  <c r="FB24" i="13"/>
  <c r="FF24" i="13" s="1"/>
  <c r="FD18" i="13"/>
  <c r="FA12" i="13"/>
  <c r="FE12" i="13" s="1"/>
  <c r="FC12" i="13"/>
  <c r="FG12" i="13" s="1"/>
  <c r="FB12" i="13"/>
  <c r="FF12" i="13" s="1"/>
  <c r="FC33" i="13"/>
  <c r="FG33" i="13" s="1"/>
  <c r="FB33" i="13"/>
  <c r="FF33" i="13" s="1"/>
  <c r="FA33" i="13"/>
  <c r="FE33" i="13" s="1"/>
  <c r="FD31" i="13"/>
  <c r="FC29" i="13"/>
  <c r="FG29" i="13" s="1"/>
  <c r="FB29" i="13"/>
  <c r="FF29" i="13" s="1"/>
  <c r="FA29" i="13"/>
  <c r="FE29" i="13" s="1"/>
  <c r="FD27" i="13"/>
  <c r="FD25" i="13"/>
  <c r="ET21" i="13"/>
  <c r="EU21" i="13" s="1"/>
  <c r="DR21" i="13"/>
  <c r="FC19" i="13"/>
  <c r="FG19" i="13" s="1"/>
  <c r="FB19" i="13"/>
  <c r="FF19" i="13" s="1"/>
  <c r="FA19" i="13"/>
  <c r="FE19" i="13" s="1"/>
  <c r="FD17" i="13"/>
  <c r="DR16" i="13"/>
  <c r="ET11" i="13"/>
  <c r="EU11" i="13" s="1"/>
  <c r="DR11" i="13"/>
  <c r="ET7" i="13"/>
  <c r="EU7" i="13" s="1"/>
  <c r="DR7" i="13"/>
  <c r="DR3" i="13"/>
  <c r="ET3" i="13"/>
  <c r="EU3" i="13" s="1"/>
  <c r="FD34" i="13"/>
  <c r="FA34" i="13"/>
  <c r="FE34" i="13" s="1"/>
  <c r="FC34" i="13"/>
  <c r="FG34" i="13" s="1"/>
  <c r="FB34" i="13"/>
  <c r="FF34" i="13" s="1"/>
  <c r="FA30" i="13"/>
  <c r="FE30" i="13" s="1"/>
  <c r="FC30" i="13"/>
  <c r="FG30" i="13" s="1"/>
  <c r="FB30" i="13"/>
  <c r="FF30" i="13" s="1"/>
  <c r="FA20" i="13"/>
  <c r="FE20" i="13" s="1"/>
  <c r="FC20" i="13"/>
  <c r="FG20" i="13" s="1"/>
  <c r="FB20" i="13"/>
  <c r="FF20" i="13" s="1"/>
  <c r="FA18" i="13"/>
  <c r="FE18" i="13" s="1"/>
  <c r="FC18" i="13"/>
  <c r="FG18" i="13" s="1"/>
  <c r="FB18" i="13"/>
  <c r="FF18" i="13" s="1"/>
  <c r="FC31" i="13"/>
  <c r="FG31" i="13" s="1"/>
  <c r="FB31" i="13"/>
  <c r="FF31" i="13" s="1"/>
  <c r="FA31" i="13"/>
  <c r="FE31" i="13" s="1"/>
  <c r="FC27" i="13"/>
  <c r="FG27" i="13" s="1"/>
  <c r="FB27" i="13"/>
  <c r="FF27" i="13" s="1"/>
  <c r="FA27" i="13"/>
  <c r="FE27" i="13" s="1"/>
  <c r="FC25" i="13"/>
  <c r="FG25" i="13" s="1"/>
  <c r="FB25" i="13"/>
  <c r="FF25" i="13" s="1"/>
  <c r="FA25" i="13"/>
  <c r="FE25" i="13" s="1"/>
  <c r="FC17" i="13"/>
  <c r="FG17" i="13" s="1"/>
  <c r="FB17" i="13"/>
  <c r="FF17" i="13" s="1"/>
  <c r="FA17" i="13"/>
  <c r="FE17" i="13" s="1"/>
  <c r="DR14" i="13"/>
  <c r="FA9" i="13"/>
  <c r="FE9" i="13" s="1"/>
  <c r="FC9" i="13"/>
  <c r="FG9" i="13" s="1"/>
  <c r="FB9" i="13"/>
  <c r="FF9" i="13" s="1"/>
  <c r="FA5" i="13"/>
  <c r="FE5" i="13" s="1"/>
  <c r="FC5" i="13"/>
  <c r="FG5" i="13" s="1"/>
  <c r="FB5" i="13"/>
  <c r="FF5" i="13" s="1"/>
  <c r="FD32" i="13"/>
  <c r="FA16" i="13"/>
  <c r="FE16" i="13" s="1"/>
  <c r="FC16" i="13"/>
  <c r="FG16" i="13" s="1"/>
  <c r="FB16" i="13"/>
  <c r="FF16" i="13" s="1"/>
  <c r="DR34" i="13"/>
  <c r="FC23" i="13"/>
  <c r="FG23" i="13" s="1"/>
  <c r="FB23" i="13"/>
  <c r="FF23" i="13" s="1"/>
  <c r="FA23" i="13"/>
  <c r="FE23" i="13" s="1"/>
  <c r="FC15" i="13"/>
  <c r="FG15" i="13" s="1"/>
  <c r="FB15" i="13"/>
  <c r="FF15" i="13" s="1"/>
  <c r="FA15" i="13"/>
  <c r="FE15" i="13" s="1"/>
  <c r="DR12" i="13"/>
  <c r="ET9" i="13"/>
  <c r="EU9" i="13" s="1"/>
  <c r="DR9" i="13"/>
  <c r="DR5" i="13"/>
  <c r="ET5" i="13"/>
  <c r="EU5" i="13" s="1"/>
  <c r="FD30" i="13"/>
  <c r="FA28" i="13"/>
  <c r="FE28" i="13" s="1"/>
  <c r="FC28" i="13"/>
  <c r="FG28" i="13" s="1"/>
  <c r="FB28" i="13"/>
  <c r="FF28" i="13" s="1"/>
  <c r="FA26" i="13"/>
  <c r="FE26" i="13" s="1"/>
  <c r="FC26" i="13"/>
  <c r="FG26" i="13" s="1"/>
  <c r="FB26" i="13"/>
  <c r="FF26" i="13" s="1"/>
  <c r="FA22" i="13"/>
  <c r="FE22" i="13" s="1"/>
  <c r="FC22" i="13"/>
  <c r="FG22" i="13" s="1"/>
  <c r="FB22" i="13"/>
  <c r="FF22" i="13" s="1"/>
  <c r="FA14" i="13"/>
  <c r="FE14" i="13" s="1"/>
  <c r="FC14" i="13"/>
  <c r="FG14" i="13" s="1"/>
  <c r="FB14" i="13"/>
  <c r="FF14" i="13" s="1"/>
  <c r="FD12" i="13"/>
  <c r="FC35" i="13"/>
  <c r="FG35" i="13" s="1"/>
  <c r="FB35" i="13"/>
  <c r="FF35" i="13" s="1"/>
  <c r="FA35" i="13"/>
  <c r="FE35" i="13" s="1"/>
  <c r="FD33" i="13"/>
  <c r="DR32" i="13"/>
  <c r="FD29" i="13"/>
  <c r="DR28" i="13"/>
  <c r="ET23" i="13"/>
  <c r="EU23" i="13" s="1"/>
  <c r="DR23" i="13"/>
  <c r="FC21" i="13"/>
  <c r="FG21" i="13" s="1"/>
  <c r="FB21" i="13"/>
  <c r="FF21" i="13" s="1"/>
  <c r="FA21" i="13"/>
  <c r="FE21" i="13" s="1"/>
  <c r="FD19" i="13"/>
  <c r="DR18" i="13"/>
  <c r="FC13" i="13"/>
  <c r="FG13" i="13" s="1"/>
  <c r="FB13" i="13"/>
  <c r="FF13" i="13" s="1"/>
  <c r="FA13" i="13"/>
  <c r="FE13" i="13" s="1"/>
  <c r="FA7" i="13"/>
  <c r="FE7" i="13" s="1"/>
  <c r="FC7" i="13"/>
  <c r="FG7" i="13" s="1"/>
  <c r="FB7" i="13"/>
  <c r="FF7" i="13" s="1"/>
  <c r="FA3" i="13"/>
  <c r="FE3" i="13" s="1"/>
  <c r="FC3" i="13"/>
  <c r="FG3" i="13" s="1"/>
  <c r="FB3" i="13"/>
  <c r="FF3" i="13" s="1"/>
  <c r="FD11" i="13"/>
  <c r="Y8" i="11" l="1"/>
  <c r="Y35" i="11" l="1"/>
  <c r="K8" i="11" l="1"/>
  <c r="L8" i="11" s="1"/>
  <c r="M8" i="11" s="1"/>
  <c r="N8" i="11" s="1"/>
  <c r="K9" i="11"/>
  <c r="L9" i="11" s="1"/>
  <c r="M9" i="11" s="1"/>
  <c r="N9" i="11" s="1"/>
  <c r="K10" i="11"/>
  <c r="L10" i="11" s="1"/>
  <c r="M10" i="11" s="1"/>
  <c r="N10" i="11" s="1"/>
  <c r="K11" i="11"/>
  <c r="L11" i="11" s="1"/>
  <c r="M11" i="11" s="1"/>
  <c r="N11" i="11" s="1"/>
  <c r="K12" i="11"/>
  <c r="L12" i="11" s="1"/>
  <c r="M12" i="11" s="1"/>
  <c r="N12" i="11" s="1"/>
  <c r="K13" i="11"/>
  <c r="L13" i="11" s="1"/>
  <c r="M13" i="11" s="1"/>
  <c r="N13" i="11" s="1"/>
  <c r="K14" i="11"/>
  <c r="L14" i="11" s="1"/>
  <c r="M14" i="11" s="1"/>
  <c r="N14" i="11" s="1"/>
  <c r="K15" i="11"/>
  <c r="L15" i="11" s="1"/>
  <c r="M15" i="11" s="1"/>
  <c r="N15" i="11" s="1"/>
  <c r="K16" i="11"/>
  <c r="L16" i="11" s="1"/>
  <c r="M16" i="11" s="1"/>
  <c r="N16" i="11" s="1"/>
  <c r="K17" i="11"/>
  <c r="L17" i="11" s="1"/>
  <c r="M17" i="11" s="1"/>
  <c r="N17" i="11" s="1"/>
  <c r="D9" i="11"/>
  <c r="D10" i="11"/>
  <c r="D11" i="11"/>
  <c r="D12" i="11"/>
  <c r="D13" i="11"/>
  <c r="D14" i="11"/>
  <c r="D15" i="11"/>
  <c r="D16" i="11"/>
  <c r="D17" i="11"/>
  <c r="D8" i="11"/>
  <c r="D7" i="11"/>
  <c r="K7" i="11"/>
  <c r="L7" i="11" s="1"/>
  <c r="M7" i="11" l="1"/>
  <c r="N7" i="11" s="1"/>
  <c r="AA35" i="11"/>
  <c r="Z35" i="11"/>
  <c r="O7" i="11"/>
  <c r="O15" i="11"/>
  <c r="P15" i="11" s="1"/>
  <c r="O14" i="11"/>
  <c r="P14" i="11" s="1"/>
  <c r="O8" i="11"/>
  <c r="Q8" i="11" s="1"/>
  <c r="O17" i="11"/>
  <c r="P17" i="11" s="1"/>
  <c r="O12" i="11"/>
  <c r="P12" i="11" s="1"/>
  <c r="O9" i="11"/>
  <c r="P9" i="11" s="1"/>
  <c r="O16" i="11"/>
  <c r="P16" i="11" s="1"/>
  <c r="O13" i="11"/>
  <c r="P13" i="11" s="1"/>
  <c r="O11" i="11"/>
  <c r="Q11" i="11" s="1"/>
  <c r="O10" i="11"/>
  <c r="Q10" i="11" s="1"/>
  <c r="P8" i="11"/>
  <c r="Q13" i="11"/>
  <c r="Q9" i="11" l="1"/>
  <c r="Q7" i="11"/>
  <c r="P11" i="11"/>
  <c r="P7" i="11"/>
  <c r="Q12" i="11"/>
  <c r="Q15" i="11"/>
  <c r="Q16" i="11"/>
  <c r="Q14" i="11"/>
  <c r="Q17" i="11"/>
  <c r="P10" i="11"/>
  <c r="H13" i="7" l="1"/>
  <c r="H14" i="7"/>
  <c r="H6" i="7"/>
  <c r="H7" i="7"/>
  <c r="H10" i="7"/>
  <c r="H11" i="7"/>
  <c r="H12" i="7"/>
  <c r="H5" i="7"/>
  <c r="J13" i="7" l="1"/>
  <c r="J12" i="7"/>
  <c r="J11" i="7"/>
  <c r="J10" i="7"/>
  <c r="J6" i="7"/>
  <c r="J7" i="7"/>
  <c r="J5" i="7"/>
</calcChain>
</file>

<file path=xl/sharedStrings.xml><?xml version="1.0" encoding="utf-8"?>
<sst xmlns="http://schemas.openxmlformats.org/spreadsheetml/2006/main" count="999" uniqueCount="529">
  <si>
    <t>Pond</t>
  </si>
  <si>
    <t>Mean depth</t>
  </si>
  <si>
    <t>(m)</t>
  </si>
  <si>
    <t>(m2)</t>
  </si>
  <si>
    <t>(Bq m-3)</t>
  </si>
  <si>
    <t>SF1</t>
  </si>
  <si>
    <t>SF2</t>
  </si>
  <si>
    <t>SF3</t>
  </si>
  <si>
    <t>SF4</t>
  </si>
  <si>
    <t>SF5</t>
  </si>
  <si>
    <t>SD1</t>
  </si>
  <si>
    <t>SD2</t>
  </si>
  <si>
    <t>SD3</t>
  </si>
  <si>
    <t>SD4</t>
  </si>
  <si>
    <t>SD5</t>
  </si>
  <si>
    <t>Fdiff</t>
  </si>
  <si>
    <t>(°C)</t>
  </si>
  <si>
    <t>T water sampling</t>
  </si>
  <si>
    <t>(m s-1)</t>
  </si>
  <si>
    <t>(Bq m-2 d-1)</t>
  </si>
  <si>
    <t>CH4</t>
  </si>
  <si>
    <t>B</t>
  </si>
  <si>
    <t>DIC</t>
  </si>
  <si>
    <t>CO2</t>
  </si>
  <si>
    <t>(uM)</t>
  </si>
  <si>
    <t xml:space="preserve">CH4 water-air </t>
  </si>
  <si>
    <t>ANOVA</t>
  </si>
  <si>
    <t>SS</t>
  </si>
  <si>
    <t>df</t>
  </si>
  <si>
    <t>MS</t>
  </si>
  <si>
    <t>F</t>
  </si>
  <si>
    <t>P-value</t>
  </si>
  <si>
    <t>Total</t>
  </si>
  <si>
    <t>DOC</t>
  </si>
  <si>
    <t>Code</t>
  </si>
  <si>
    <t>T</t>
  </si>
  <si>
    <t>Parameters Kw/air</t>
  </si>
  <si>
    <t>Volume Air RAD7</t>
  </si>
  <si>
    <t>L</t>
  </si>
  <si>
    <t>a1 =</t>
  </si>
  <si>
    <t>According CAPTURE</t>
  </si>
  <si>
    <t>Lab Drying Unit</t>
  </si>
  <si>
    <t>Site</t>
  </si>
  <si>
    <t>Counter</t>
  </si>
  <si>
    <t>Water volume</t>
  </si>
  <si>
    <t>Rn air raw</t>
  </si>
  <si>
    <t>Temp</t>
  </si>
  <si>
    <t>Rn water raw</t>
  </si>
  <si>
    <t>a2 =</t>
  </si>
  <si>
    <t>Tubin+adaptor cap vol</t>
  </si>
  <si>
    <t xml:space="preserve">date / time </t>
  </si>
  <si>
    <t>Unc</t>
  </si>
  <si>
    <t>ºC</t>
  </si>
  <si>
    <t>ºK</t>
  </si>
  <si>
    <t>a3 =</t>
  </si>
  <si>
    <t>Bubble Trap Volume</t>
  </si>
  <si>
    <t>b1 =</t>
  </si>
  <si>
    <t>Brim-Full Water loss</t>
  </si>
  <si>
    <t>b2 =</t>
  </si>
  <si>
    <t>b3 =</t>
  </si>
  <si>
    <t>TOTAL</t>
  </si>
  <si>
    <t>DO</t>
  </si>
  <si>
    <t>pH</t>
  </si>
  <si>
    <t>RAD7 standard RAD7</t>
  </si>
  <si>
    <t>Time measurement</t>
  </si>
  <si>
    <t>Time</t>
  </si>
  <si>
    <r>
      <t xml:space="preserve">Ln </t>
    </r>
    <r>
      <rPr>
        <sz val="12"/>
        <color indexed="8"/>
        <rFont val="Symbol"/>
        <family val="1"/>
        <charset val="2"/>
      </rPr>
      <t>B</t>
    </r>
  </si>
  <si>
    <r>
      <t>K</t>
    </r>
    <r>
      <rPr>
        <vertAlign val="subscript"/>
        <sz val="12"/>
        <color indexed="8"/>
        <rFont val="Calibri"/>
        <family val="2"/>
      </rPr>
      <t>w/air</t>
    </r>
  </si>
  <si>
    <r>
      <t>V</t>
    </r>
    <r>
      <rPr>
        <vertAlign val="subscript"/>
        <sz val="12"/>
        <color indexed="8"/>
        <rFont val="Calibri"/>
        <family val="2"/>
      </rPr>
      <t>air</t>
    </r>
  </si>
  <si>
    <t>(hours)</t>
  </si>
  <si>
    <r>
      <t>Bq·m</t>
    </r>
    <r>
      <rPr>
        <vertAlign val="superscript"/>
        <sz val="12"/>
        <color theme="1"/>
        <rFont val="Calibri"/>
        <family val="2"/>
        <scheme val="minor"/>
      </rPr>
      <t>-3</t>
    </r>
  </si>
  <si>
    <t>Core diameter</t>
  </si>
  <si>
    <t>Area sediment</t>
  </si>
  <si>
    <t>(cm)</t>
  </si>
  <si>
    <t>Regression Statistics</t>
  </si>
  <si>
    <t>Multiple R</t>
  </si>
  <si>
    <t>R Square</t>
  </si>
  <si>
    <t>Adjusted R Square</t>
  </si>
  <si>
    <t>Standard Error</t>
  </si>
  <si>
    <t>Observations</t>
  </si>
  <si>
    <t>Significance F</t>
  </si>
  <si>
    <t>Regression</t>
  </si>
  <si>
    <t>Residual</t>
  </si>
  <si>
    <t>Coefficients</t>
  </si>
  <si>
    <t>t Stat</t>
  </si>
  <si>
    <t>Lower 95%</t>
  </si>
  <si>
    <t>Upper 95%</t>
  </si>
  <si>
    <t>Lower 95,0%</t>
  </si>
  <si>
    <t>Upper 95,0%</t>
  </si>
  <si>
    <t>Intercept</t>
  </si>
  <si>
    <t>X Variable 1</t>
  </si>
  <si>
    <t>SUMMARY OUTPUT</t>
  </si>
  <si>
    <t>ponds A</t>
  </si>
  <si>
    <t>(ºC)</t>
  </si>
  <si>
    <t>(%)</t>
  </si>
  <si>
    <t>(mg L-1)</t>
  </si>
  <si>
    <t>(ug L-1)</t>
  </si>
  <si>
    <t>TN</t>
  </si>
  <si>
    <t>N.A.</t>
  </si>
  <si>
    <t>SEDIMENT INCUBATIONS</t>
  </si>
  <si>
    <t>Conductivity</t>
  </si>
  <si>
    <t>(uS cm-1)</t>
  </si>
  <si>
    <t>PondD-sed</t>
  </si>
  <si>
    <t>SFsed3-sed</t>
  </si>
  <si>
    <t>DIFFUSION EXPERIMENT (Chanyotha et al. 2014)</t>
  </si>
  <si>
    <t>Rn ± uRn</t>
  </si>
  <si>
    <t>PARAMETERS USED FOR SOME TERMS IN THE Rn MASS BALANCE</t>
  </si>
  <si>
    <t>PARAMETERS USED TO ESTIMATE CH4 FLUXES</t>
  </si>
  <si>
    <t>Match_flag</t>
  </si>
  <si>
    <t>Year</t>
  </si>
  <si>
    <t>Month</t>
  </si>
  <si>
    <t>Day</t>
  </si>
  <si>
    <t>Sample_ID</t>
  </si>
  <si>
    <t>Specie</t>
  </si>
  <si>
    <t>d13C</t>
  </si>
  <si>
    <t>mean</t>
  </si>
  <si>
    <t>SD</t>
  </si>
  <si>
    <t>d15N</t>
  </si>
  <si>
    <t>C_Amount_(ug)</t>
  </si>
  <si>
    <t>N_Amount_(ug)</t>
  </si>
  <si>
    <t>CN_MolarRatio</t>
  </si>
  <si>
    <t>10:0</t>
  </si>
  <si>
    <t>11:0</t>
  </si>
  <si>
    <t>12:0</t>
  </si>
  <si>
    <t>13:0</t>
  </si>
  <si>
    <t>14:1</t>
  </si>
  <si>
    <t>14:0</t>
  </si>
  <si>
    <t>15:1</t>
  </si>
  <si>
    <t>15:0</t>
  </si>
  <si>
    <t>16:1n7</t>
  </si>
  <si>
    <t>16:0</t>
  </si>
  <si>
    <t>17:1</t>
  </si>
  <si>
    <t>17:0</t>
  </si>
  <si>
    <t>18:3n3</t>
  </si>
  <si>
    <t>18:2n6c</t>
  </si>
  <si>
    <t>18:1n9c</t>
  </si>
  <si>
    <t>18:1n9t</t>
  </si>
  <si>
    <t>18:0</t>
  </si>
  <si>
    <t>20:4n6</t>
  </si>
  <si>
    <t>20:5n3</t>
  </si>
  <si>
    <t>20:2</t>
  </si>
  <si>
    <t>20:1</t>
  </si>
  <si>
    <t>20:0</t>
  </si>
  <si>
    <t>21:0</t>
  </si>
  <si>
    <t>22:6n3</t>
  </si>
  <si>
    <t>22:0</t>
  </si>
  <si>
    <t>23:0</t>
  </si>
  <si>
    <t>24:0</t>
  </si>
  <si>
    <t>iso15:0</t>
  </si>
  <si>
    <t>Anteiso15:0</t>
  </si>
  <si>
    <t>iso16:0</t>
  </si>
  <si>
    <t>iso17:0</t>
  </si>
  <si>
    <t>Methyl_cis-9,10-methyleneoctadecanoate</t>
  </si>
  <si>
    <t>19:0</t>
  </si>
  <si>
    <t>n3:n6</t>
  </si>
  <si>
    <t>TotalFA</t>
  </si>
  <si>
    <t>Mean_depth_m</t>
  </si>
  <si>
    <t>Surf_sed_areaR</t>
  </si>
  <si>
    <t>Water_T_°C</t>
  </si>
  <si>
    <t>Conductivity_mS_m-1</t>
  </si>
  <si>
    <t>DOC_mg_L-1</t>
  </si>
  <si>
    <t>DIC_µM</t>
  </si>
  <si>
    <t>TN_µg_L-1</t>
  </si>
  <si>
    <t>DO_mg_L-1</t>
  </si>
  <si>
    <t>CH4_µmol_m-3</t>
  </si>
  <si>
    <t>CO2_µmol_m-3</t>
  </si>
  <si>
    <t>Fgw_Bq_m-2_y-1</t>
  </si>
  <si>
    <t>Rn_w_Bq_m-3</t>
  </si>
  <si>
    <t>length_m</t>
  </si>
  <si>
    <t>width_m</t>
  </si>
  <si>
    <t>Pond_surf_area_m2</t>
  </si>
  <si>
    <t>Pond_sed_area_m2</t>
  </si>
  <si>
    <t>Wind_speed_m_s-1</t>
  </si>
  <si>
    <t>DO_%</t>
  </si>
  <si>
    <t>CH4_µM</t>
  </si>
  <si>
    <t>CO2_µmol_L-1</t>
  </si>
  <si>
    <t>CH4_flux_g_C_m-2_min-1</t>
  </si>
  <si>
    <t>CH4_flux_g_C_m-2_d-1</t>
  </si>
  <si>
    <t>CH4_flux_mmol_C_m-2_d-1</t>
  </si>
  <si>
    <t>CO2_Flux_g_C_m-2_min-1</t>
  </si>
  <si>
    <t>CO2_flux_g_C_m-2_d-1</t>
  </si>
  <si>
    <t>CO2_flux_mmol_C_m-2_d-1</t>
  </si>
  <si>
    <t>Rn_w_Bq_m-2</t>
  </si>
  <si>
    <t>Rn_gw_Bq_m-3</t>
  </si>
  <si>
    <t>Φ_m3_y-1</t>
  </si>
  <si>
    <t>Φ_m3_d-1</t>
  </si>
  <si>
    <t>Fdiff_Bq_m-2_y-1</t>
  </si>
  <si>
    <t>λRnCwRah_Bq_m-2_y-1</t>
  </si>
  <si>
    <t>Fatm_Bq_m-2_y-1</t>
  </si>
  <si>
    <t>λRnCwRnh_Bq_m-2_y-1</t>
  </si>
  <si>
    <t>r(m)</t>
  </si>
  <si>
    <t>Sed_area_cone_m2</t>
  </si>
  <si>
    <t>Sed_area_cilinder_m2</t>
  </si>
  <si>
    <t>Sed_area_hemisphere</t>
  </si>
  <si>
    <t>Surf2Sed_area_ellipse_ratio</t>
  </si>
  <si>
    <t>Surf2Sed_area_cone_ratio</t>
  </si>
  <si>
    <t>Surf2Sed_area_cilinder_ratio</t>
  </si>
  <si>
    <t>Surf2Sed_area_hemisphere_ratio</t>
  </si>
  <si>
    <t>SF1060717AGA</t>
  </si>
  <si>
    <t>Agabus</t>
  </si>
  <si>
    <t>Storflaket</t>
  </si>
  <si>
    <t>SF1060717COL</t>
  </si>
  <si>
    <t>Coleoptera</t>
  </si>
  <si>
    <t>SF1060717AES</t>
  </si>
  <si>
    <t>Aeshna_larvae</t>
  </si>
  <si>
    <t>SF1060717CHI</t>
  </si>
  <si>
    <t>Chironomidae_larvae</t>
  </si>
  <si>
    <t>SF2060717AGA</t>
  </si>
  <si>
    <t>SF2060717TIP</t>
  </si>
  <si>
    <t>Tipulidae_larvae</t>
  </si>
  <si>
    <t>SFN1090717CHI</t>
  </si>
  <si>
    <t>SFN1190717CHI</t>
  </si>
  <si>
    <t>SFN2090717CHI</t>
  </si>
  <si>
    <t>SFN2190717CHI</t>
  </si>
  <si>
    <t>SF6060717CHI</t>
  </si>
  <si>
    <t>SF6190717CHI</t>
  </si>
  <si>
    <t>SD14070717DDL</t>
  </si>
  <si>
    <t>Dytiscus_dauricus_larvae</t>
  </si>
  <si>
    <t>Stordalen</t>
  </si>
  <si>
    <t>SD14070717CHI</t>
  </si>
  <si>
    <t>SD14200717DDL</t>
  </si>
  <si>
    <t>SD16070717COR</t>
  </si>
  <si>
    <t>Corixidae</t>
  </si>
  <si>
    <t>SD16070717AGA</t>
  </si>
  <si>
    <t>SD16070717CHI</t>
  </si>
  <si>
    <t>SD16070717DDL</t>
  </si>
  <si>
    <t>SD16200717CHI</t>
  </si>
  <si>
    <t>SD16200717DDL</t>
  </si>
  <si>
    <t>SD16200717SIP</t>
  </si>
  <si>
    <t>Siphlonuridae</t>
  </si>
  <si>
    <t>SD17070717CHI</t>
  </si>
  <si>
    <t>SD17070717DDL</t>
  </si>
  <si>
    <t>SD17200717CHI</t>
  </si>
  <si>
    <t>SD17210717DDL</t>
  </si>
  <si>
    <t>SD18190717CHI</t>
  </si>
  <si>
    <t>SD18260717CHI</t>
  </si>
  <si>
    <t>SD19080717AGA</t>
  </si>
  <si>
    <t>SD19080717CHI</t>
  </si>
  <si>
    <t>SD19210717CHI</t>
  </si>
  <si>
    <t>SD19210717AGA</t>
  </si>
  <si>
    <t>SD19210717DDL</t>
  </si>
  <si>
    <t>SD19210717AES</t>
  </si>
  <si>
    <t>PSA</t>
  </si>
  <si>
    <t>h</t>
  </si>
  <si>
    <t>Temperature</t>
  </si>
  <si>
    <t>DON</t>
  </si>
  <si>
    <t>CH4 flux</t>
  </si>
  <si>
    <t>CO2 flux</t>
  </si>
  <si>
    <t>Rn</t>
  </si>
  <si>
    <r>
      <t>(m</t>
    </r>
    <r>
      <rPr>
        <vertAlign val="superscript"/>
        <sz val="9"/>
        <color rgb="FF000000"/>
        <rFont val="Times New Roman"/>
        <family val="1"/>
      </rPr>
      <t>2</t>
    </r>
    <r>
      <rPr>
        <sz val="9"/>
        <color rgb="FF000000"/>
        <rFont val="Times New Roman"/>
        <family val="1"/>
      </rPr>
      <t>)</t>
    </r>
  </si>
  <si>
    <t>(µS cm-1)</t>
  </si>
  <si>
    <r>
      <t>(mg L</t>
    </r>
    <r>
      <rPr>
        <vertAlign val="superscript"/>
        <sz val="9"/>
        <color rgb="FF000000"/>
        <rFont val="Times New Roman"/>
        <family val="1"/>
      </rPr>
      <t>-1</t>
    </r>
    <r>
      <rPr>
        <sz val="9"/>
        <color rgb="FF000000"/>
        <rFont val="Times New Roman"/>
        <family val="1"/>
      </rPr>
      <t>)</t>
    </r>
  </si>
  <si>
    <t>(µM)</t>
  </si>
  <si>
    <r>
      <t>(µmol L</t>
    </r>
    <r>
      <rPr>
        <vertAlign val="superscript"/>
        <sz val="9"/>
        <color rgb="FF000000"/>
        <rFont val="Times New Roman"/>
        <family val="1"/>
      </rPr>
      <t>-1</t>
    </r>
    <r>
      <rPr>
        <sz val="9"/>
        <color rgb="FF000000"/>
        <rFont val="Times New Roman"/>
        <family val="1"/>
      </rPr>
      <t>)</t>
    </r>
  </si>
  <si>
    <r>
      <t>(g C m</t>
    </r>
    <r>
      <rPr>
        <vertAlign val="superscript"/>
        <sz val="9"/>
        <color rgb="FF000000"/>
        <rFont val="Times New Roman"/>
        <family val="1"/>
      </rPr>
      <t>-2</t>
    </r>
    <r>
      <rPr>
        <sz val="9"/>
        <color rgb="FF000000"/>
        <rFont val="Times New Roman"/>
        <family val="1"/>
      </rPr>
      <t xml:space="preserve"> d</t>
    </r>
    <r>
      <rPr>
        <vertAlign val="superscript"/>
        <sz val="9"/>
        <color rgb="FF000000"/>
        <rFont val="Times New Roman"/>
        <family val="1"/>
      </rPr>
      <t>-1</t>
    </r>
    <r>
      <rPr>
        <sz val="9"/>
        <color rgb="FF000000"/>
        <rFont val="Times New Roman"/>
        <family val="1"/>
      </rPr>
      <t>)</t>
    </r>
  </si>
  <si>
    <r>
      <t>(Bq m</t>
    </r>
    <r>
      <rPr>
        <vertAlign val="superscript"/>
        <sz val="9"/>
        <color rgb="FF000000"/>
        <rFont val="Times New Roman"/>
        <family val="1"/>
      </rPr>
      <t>-3</t>
    </r>
    <r>
      <rPr>
        <sz val="9"/>
        <color rgb="FF000000"/>
        <rFont val="Times New Roman"/>
        <family val="1"/>
      </rPr>
      <t>)</t>
    </r>
  </si>
  <si>
    <t>19.8</t>
  </si>
  <si>
    <t>0.2</t>
  </si>
  <si>
    <t>16.8</t>
  </si>
  <si>
    <t>4.39</t>
  </si>
  <si>
    <t>45.2</t>
  </si>
  <si>
    <t>2.48</t>
  </si>
  <si>
    <t>54.8</t>
  </si>
  <si>
    <t>1.5</t>
  </si>
  <si>
    <t>21.1</t>
  </si>
  <si>
    <t>98.9</t>
  </si>
  <si>
    <t>0.11</t>
  </si>
  <si>
    <t>1.23</t>
  </si>
  <si>
    <t>32.4</t>
  </si>
  <si>
    <t>16.4</t>
  </si>
  <si>
    <t>4.77</t>
  </si>
  <si>
    <t>31.9</t>
  </si>
  <si>
    <t>3.79</t>
  </si>
  <si>
    <t>67.9</t>
  </si>
  <si>
    <t>2.7</t>
  </si>
  <si>
    <t>20.5</t>
  </si>
  <si>
    <t>73.9</t>
  </si>
  <si>
    <t>0.12</t>
  </si>
  <si>
    <t>0.96</t>
  </si>
  <si>
    <t>0.5</t>
  </si>
  <si>
    <t>12.4</t>
  </si>
  <si>
    <t>5.9</t>
  </si>
  <si>
    <t>3.78</t>
  </si>
  <si>
    <t>21.0</t>
  </si>
  <si>
    <t>0.6</t>
  </si>
  <si>
    <t>131.6</t>
  </si>
  <si>
    <t>727.9</t>
  </si>
  <si>
    <t>0.65</t>
  </si>
  <si>
    <t>9.73</t>
  </si>
  <si>
    <t>44.5</t>
  </si>
  <si>
    <t>0.7</t>
  </si>
  <si>
    <t>5.87</t>
  </si>
  <si>
    <t>40.6</t>
  </si>
  <si>
    <t>1.72</t>
  </si>
  <si>
    <t>25.4</t>
  </si>
  <si>
    <t>49.5</t>
  </si>
  <si>
    <t>1013.8</t>
  </si>
  <si>
    <t>0.28</t>
  </si>
  <si>
    <t>15.57</t>
  </si>
  <si>
    <t>15.2</t>
  </si>
  <si>
    <t>1.1</t>
  </si>
  <si>
    <t>12.8</t>
  </si>
  <si>
    <t>6.13</t>
  </si>
  <si>
    <t>41.9</t>
  </si>
  <si>
    <t>3.74</t>
  </si>
  <si>
    <t>23.7</t>
  </si>
  <si>
    <t>5.5</t>
  </si>
  <si>
    <t>689.4</t>
  </si>
  <si>
    <t>0.02</t>
  </si>
  <si>
    <t>8.03</t>
  </si>
  <si>
    <t>30.2</t>
  </si>
  <si>
    <t>12.3</t>
  </si>
  <si>
    <t>4.45</t>
  </si>
  <si>
    <t>20.3</t>
  </si>
  <si>
    <t>11.35</t>
  </si>
  <si>
    <t>25.7</t>
  </si>
  <si>
    <t>4.0</t>
  </si>
  <si>
    <t>56.8</t>
  </si>
  <si>
    <t>0.60</t>
  </si>
  <si>
    <t>65.9</t>
  </si>
  <si>
    <t>13.7</t>
  </si>
  <si>
    <t>6.57</t>
  </si>
  <si>
    <t>29.5</t>
  </si>
  <si>
    <t>5.1</t>
  </si>
  <si>
    <t>7.2</t>
  </si>
  <si>
    <t>0.3</t>
  </si>
  <si>
    <t>4.1</t>
  </si>
  <si>
    <t>101.1</t>
  </si>
  <si>
    <t>1.56</t>
  </si>
  <si>
    <t>76.3</t>
  </si>
  <si>
    <t>14.0</t>
  </si>
  <si>
    <t>6.25</t>
  </si>
  <si>
    <t>31.7</t>
  </si>
  <si>
    <t>9.26</t>
  </si>
  <si>
    <t>10.7</t>
  </si>
  <si>
    <t>0.4</t>
  </si>
  <si>
    <t>25.5</t>
  </si>
  <si>
    <t>182.7</t>
  </si>
  <si>
    <t>0.17</t>
  </si>
  <si>
    <t>3.20</t>
  </si>
  <si>
    <t>78.6</t>
  </si>
  <si>
    <t>0.9</t>
  </si>
  <si>
    <t>6.1</t>
  </si>
  <si>
    <t>35.1</t>
  </si>
  <si>
    <t>8.79</t>
  </si>
  <si>
    <t>6.7</t>
  </si>
  <si>
    <t>7.8</t>
  </si>
  <si>
    <t>200.8</t>
  </si>
  <si>
    <t>0.05</t>
  </si>
  <si>
    <t>3.52</t>
  </si>
  <si>
    <t>36.9</t>
  </si>
  <si>
    <t>4.37</t>
  </si>
  <si>
    <t>26.7</t>
  </si>
  <si>
    <t>4.33</t>
  </si>
  <si>
    <t>46.9</t>
  </si>
  <si>
    <t>14.6</t>
  </si>
  <si>
    <t>224.3</t>
  </si>
  <si>
    <t>0.08</t>
  </si>
  <si>
    <t>3.35</t>
  </si>
  <si>
    <t>Chi</t>
  </si>
  <si>
    <t>Dyt</t>
  </si>
  <si>
    <t xml:space="preserve">Dyt </t>
  </si>
  <si>
    <t>n</t>
  </si>
  <si>
    <t xml:space="preserve">mean </t>
  </si>
  <si>
    <t>d13C (‰)</t>
  </si>
  <si>
    <t>-28.44</t>
  </si>
  <si>
    <t>d15N (‰)</t>
  </si>
  <si>
    <t>3.81</t>
  </si>
  <si>
    <t>SAFA (%)</t>
  </si>
  <si>
    <t>5.22</t>
  </si>
  <si>
    <t>0.37</t>
  </si>
  <si>
    <t>0.03</t>
  </si>
  <si>
    <t>2.67</t>
  </si>
  <si>
    <t>0.51</t>
  </si>
  <si>
    <t>0.09</t>
  </si>
  <si>
    <t>0.18</t>
  </si>
  <si>
    <t>0.19</t>
  </si>
  <si>
    <t>24:00</t>
  </si>
  <si>
    <t>0.04</t>
  </si>
  <si>
    <t>MUFA (%)</t>
  </si>
  <si>
    <t>59.33</t>
  </si>
  <si>
    <t>3.31</t>
  </si>
  <si>
    <t>1.34</t>
  </si>
  <si>
    <t>16:1ω7</t>
  </si>
  <si>
    <t>34.9</t>
  </si>
  <si>
    <t>5.53</t>
  </si>
  <si>
    <t>18:1ω9c</t>
  </si>
  <si>
    <t>2.09</t>
  </si>
  <si>
    <t>18:1ω9t</t>
  </si>
  <si>
    <t>12.04</t>
  </si>
  <si>
    <t>PUFA (%)</t>
  </si>
  <si>
    <t>24.4</t>
  </si>
  <si>
    <t>ω3</t>
  </si>
  <si>
    <t>6.85</t>
  </si>
  <si>
    <t>18:3ω3</t>
  </si>
  <si>
    <t>6.35</t>
  </si>
  <si>
    <t>20:5ω3</t>
  </si>
  <si>
    <t>0.45</t>
  </si>
  <si>
    <t>22:6ω3</t>
  </si>
  <si>
    <t>0.06</t>
  </si>
  <si>
    <t>ω6</t>
  </si>
  <si>
    <t>17.55</t>
  </si>
  <si>
    <t>18:2ω6c</t>
  </si>
  <si>
    <t>16.25</t>
  </si>
  <si>
    <t>0.31</t>
  </si>
  <si>
    <t>20:4ω6</t>
  </si>
  <si>
    <t>0.99</t>
  </si>
  <si>
    <t>ω3:ω6</t>
  </si>
  <si>
    <t>0.39</t>
  </si>
  <si>
    <t>bacterial-Fas (%)</t>
  </si>
  <si>
    <t>11.05</t>
  </si>
  <si>
    <t>6.91</t>
  </si>
  <si>
    <t>2.74</t>
  </si>
  <si>
    <t>0.59</t>
  </si>
  <si>
    <t>0.26</t>
  </si>
  <si>
    <t>Methyl cis-9,10-methyleneoctadecanoate</t>
  </si>
  <si>
    <t>0.29</t>
  </si>
  <si>
    <t>0.27</t>
  </si>
  <si>
    <t>Type</t>
  </si>
  <si>
    <t>well</t>
  </si>
  <si>
    <t>bore</t>
  </si>
  <si>
    <t>PONDS WATERS</t>
  </si>
  <si>
    <t>Area</t>
  </si>
  <si>
    <t xml:space="preserve">T water </t>
  </si>
  <si>
    <t>u10</t>
  </si>
  <si>
    <t>(m d-1)</t>
  </si>
  <si>
    <t>Ra ± uRa</t>
  </si>
  <si>
    <t>FRa ± uFRa</t>
  </si>
  <si>
    <t>Fdiff ± uFdiff</t>
  </si>
  <si>
    <t>FRndecay ± uFRndecay</t>
  </si>
  <si>
    <t>FRn gw</t>
  </si>
  <si>
    <t>k600</t>
  </si>
  <si>
    <t>Fatm ± uFatm</t>
  </si>
  <si>
    <t>09/07/2017 13:00</t>
  </si>
  <si>
    <t>09/07/2017 14:00</t>
  </si>
  <si>
    <t>09/07/2017 15:00</t>
  </si>
  <si>
    <t>09/07/2017 16:00</t>
  </si>
  <si>
    <t>09/07/2017 17:00</t>
  </si>
  <si>
    <t>09/07/2017 18:00</t>
  </si>
  <si>
    <t>09/07/2017 19:00</t>
  </si>
  <si>
    <t>09/07/2017 20:00</t>
  </si>
  <si>
    <t>09/07/2017 21:00</t>
  </si>
  <si>
    <t>09/07/2017 22:00</t>
  </si>
  <si>
    <t>09/07/2017 23:00</t>
  </si>
  <si>
    <t>10/07/2017 00:00</t>
  </si>
  <si>
    <t>10/07/2017 01:00</t>
  </si>
  <si>
    <t>10/07/2017 02:00</t>
  </si>
  <si>
    <t>10/07/2017 03:00</t>
  </si>
  <si>
    <t>10/07/2017 04:00</t>
  </si>
  <si>
    <t>10/07/2017 05:00</t>
  </si>
  <si>
    <t>10/07/2017 06:00</t>
  </si>
  <si>
    <t>10/07/2017 07:00</t>
  </si>
  <si>
    <t>10/07/2017 08:00</t>
  </si>
  <si>
    <t>10/07/2017 09:00</t>
  </si>
  <si>
    <t>10/07/2017 10:00</t>
  </si>
  <si>
    <t>10/07/2017 11:00</t>
  </si>
  <si>
    <t>10/07/2017 12:00</t>
  </si>
  <si>
    <t>10/07/2017 13:00</t>
  </si>
  <si>
    <t>10/07/2017 14:00</t>
  </si>
  <si>
    <t>10/07/2017 15:00</t>
  </si>
  <si>
    <t>10/07/2017 16:00</t>
  </si>
  <si>
    <t>10/07/2017 117:00</t>
  </si>
  <si>
    <t>10/07/2017 18:00</t>
  </si>
  <si>
    <t>10/07/2017 19:00</t>
  </si>
  <si>
    <t>10/07/2017 20:00</t>
  </si>
  <si>
    <t>10/07/2017 21:00</t>
  </si>
  <si>
    <t>10/07/2017 22:00</t>
  </si>
  <si>
    <t>10/07/2017 23:00</t>
  </si>
  <si>
    <t>11/07/2017 00:00</t>
  </si>
  <si>
    <t>11/07/2017 01:00</t>
  </si>
  <si>
    <t>11/07/2017 02:00</t>
  </si>
  <si>
    <t>11/07/2017 03:00</t>
  </si>
  <si>
    <t>11/07/2017 04:00</t>
  </si>
  <si>
    <t>11/07/2017 05:00</t>
  </si>
  <si>
    <t>11/07/2017 06:00</t>
  </si>
  <si>
    <t>11/07/2017 07:00</t>
  </si>
  <si>
    <t>11/07/2017 08:00</t>
  </si>
  <si>
    <t>11/07/2017 09:00</t>
  </si>
  <si>
    <t>11/07/2017 10:00</t>
  </si>
  <si>
    <t>11/07/2017 11:00</t>
  </si>
  <si>
    <t>11/07/2017 12:00</t>
  </si>
  <si>
    <t>11/07/2017 13:00</t>
  </si>
  <si>
    <t>Sampling time</t>
  </si>
  <si>
    <t>STORFLAKET</t>
  </si>
  <si>
    <t>STORDALEN</t>
  </si>
  <si>
    <t>11/07/2017 14:00</t>
  </si>
  <si>
    <t>11/07/2017 15:00</t>
  </si>
  <si>
    <t>11/07/2017 16:00</t>
  </si>
  <si>
    <t>11/07/2017 17:00</t>
  </si>
  <si>
    <t>11/07/2017 18:00</t>
  </si>
  <si>
    <t>11/07/2017 19:00</t>
  </si>
  <si>
    <t>11/07/2017 20:00</t>
  </si>
  <si>
    <t>11/07/2017 21:00</t>
  </si>
  <si>
    <t>11/07/2017 22:00</t>
  </si>
  <si>
    <t>11/07/2017 23:00</t>
  </si>
  <si>
    <t>12/07/2017 00:00</t>
  </si>
  <si>
    <t>12/07/2017 01:00</t>
  </si>
  <si>
    <t>12/07/2017 02:00</t>
  </si>
  <si>
    <t>12/07/2017 03:00</t>
  </si>
  <si>
    <t>12/07/2017 04:00</t>
  </si>
  <si>
    <t>12/07/2017 05:00</t>
  </si>
  <si>
    <t>12/07/2017 06:00</t>
  </si>
  <si>
    <t>12/07/2017 07:00</t>
  </si>
  <si>
    <t>12/07/2017 08:00</t>
  </si>
  <si>
    <t>12/07/2017 09:00</t>
  </si>
  <si>
    <t>12/07/2017 10:00</t>
  </si>
  <si>
    <t>12/07/2017 11:00</t>
  </si>
  <si>
    <t>12/07/2017 12:00</t>
  </si>
  <si>
    <t>12/07/2017 13:00</t>
  </si>
  <si>
    <t>k</t>
  </si>
  <si>
    <t>Flux CH4 ± uFlux CH4</t>
  </si>
  <si>
    <t>(mg C m-2 d-1)</t>
  </si>
  <si>
    <t>Groundwater SF</t>
  </si>
  <si>
    <t>Groundwater SD1</t>
  </si>
  <si>
    <t>Groundwater SD2</t>
  </si>
  <si>
    <t>Groundwater SF-2</t>
  </si>
  <si>
    <t>Groundwater SF-3</t>
  </si>
  <si>
    <t>Groundwater - A</t>
  </si>
  <si>
    <t>Groundwater - B</t>
  </si>
  <si>
    <t>Groundwater – D</t>
  </si>
  <si>
    <t>Groundwater – SF1</t>
  </si>
  <si>
    <t>Groundwater – SF3</t>
  </si>
  <si>
    <t xml:space="preserve">Groundwater – SF2 </t>
  </si>
  <si>
    <t xml:space="preserve">Groundwater – SF4 </t>
  </si>
  <si>
    <t xml:space="preserve">Groundwater – SF5  </t>
  </si>
  <si>
    <t>Groundwater – SD3</t>
  </si>
  <si>
    <t>Groundwater – SD4</t>
  </si>
  <si>
    <t>Groundwater – SD5</t>
  </si>
  <si>
    <t>ACTIVE LAYER GROUNDWATERS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</si>
</sst>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E+00"/>
  </numFmts>
  <fonts count="2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2"/>
      <color indexed="8"/>
      <name val="Symbol"/>
      <family val="1"/>
      <charset val="2"/>
    </font>
    <font>
      <vertAlign val="subscript"/>
      <sz val="12"/>
      <color indexed="8"/>
      <name val="Calibri"/>
      <family val="2"/>
    </font>
    <font>
      <vertAlign val="superscript"/>
      <sz val="12"/>
      <color theme="1"/>
      <name val="Calibri"/>
      <family val="2"/>
      <scheme val="minor"/>
    </font>
    <font>
      <sz val="12"/>
      <color theme="9" tint="-0.499984740745262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vertAlign val="superscript"/>
      <sz val="9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7"/>
      <color rgb="FF000000"/>
      <name val="Times New Roman"/>
      <family val="1"/>
    </font>
    <font>
      <b/>
      <sz val="12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4" fillId="0" borderId="0" applyFont="0" applyFill="0" applyBorder="0" applyAlignment="0" applyProtection="0"/>
  </cellStyleXfs>
  <cellXfs count="186">
    <xf numFmtId="0" fontId="0" fillId="0" borderId="0" xfId="0"/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" fontId="1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22" fontId="0" fillId="0" borderId="0" xfId="0" applyNumberForma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Fill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left"/>
    </xf>
    <xf numFmtId="2" fontId="0" fillId="0" borderId="0" xfId="0" applyNumberFormat="1"/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6" fillId="0" borderId="2" xfId="0" applyFont="1" applyFill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64" fontId="8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164" fontId="0" fillId="0" borderId="0" xfId="0" applyNumberFormat="1" applyBorder="1" applyAlignment="1">
      <alignment horizontal="center"/>
    </xf>
    <xf numFmtId="0" fontId="5" fillId="4" borderId="4" xfId="0" applyFont="1" applyFill="1" applyBorder="1"/>
    <xf numFmtId="0" fontId="0" fillId="4" borderId="5" xfId="0" applyFill="1" applyBorder="1"/>
    <xf numFmtId="0" fontId="0" fillId="5" borderId="3" xfId="0" applyFill="1" applyBorder="1"/>
    <xf numFmtId="0" fontId="0" fillId="5" borderId="5" xfId="0" applyFill="1" applyBorder="1"/>
    <xf numFmtId="0" fontId="9" fillId="4" borderId="6" xfId="0" applyFont="1" applyFill="1" applyBorder="1" applyAlignment="1">
      <alignment horizontal="right"/>
    </xf>
    <xf numFmtId="0" fontId="9" fillId="4" borderId="7" xfId="0" applyFont="1" applyFill="1" applyBorder="1"/>
    <xf numFmtId="0" fontId="0" fillId="5" borderId="0" xfId="0" applyFill="1"/>
    <xf numFmtId="0" fontId="0" fillId="5" borderId="7" xfId="0" applyFill="1" applyBorder="1"/>
    <xf numFmtId="0" fontId="5" fillId="5" borderId="0" xfId="0" applyFont="1" applyFill="1" applyAlignment="1">
      <alignment horizontal="center"/>
    </xf>
    <xf numFmtId="0" fontId="5" fillId="0" borderId="0" xfId="0" applyFont="1"/>
    <xf numFmtId="0" fontId="0" fillId="5" borderId="6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9" fillId="4" borderId="8" xfId="0" applyFont="1" applyFill="1" applyBorder="1" applyAlignment="1">
      <alignment horizontal="right"/>
    </xf>
    <xf numFmtId="0" fontId="9" fillId="4" borderId="9" xfId="0" applyFont="1" applyFill="1" applyBorder="1"/>
    <xf numFmtId="0" fontId="0" fillId="5" borderId="8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5" borderId="1" xfId="0" applyFont="1" applyFill="1" applyBorder="1"/>
    <xf numFmtId="0" fontId="5" fillId="5" borderId="9" xfId="0" applyFont="1" applyFill="1" applyBorder="1"/>
    <xf numFmtId="0" fontId="9" fillId="0" borderId="0" xfId="0" applyFont="1" applyAlignment="1">
      <alignment horizontal="right"/>
    </xf>
    <xf numFmtId="0" fontId="9" fillId="0" borderId="0" xfId="0" applyFont="1"/>
    <xf numFmtId="0" fontId="5" fillId="6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Continuous"/>
    </xf>
    <xf numFmtId="1" fontId="0" fillId="0" borderId="0" xfId="0" applyNumberFormat="1" applyBorder="1"/>
    <xf numFmtId="0" fontId="5" fillId="5" borderId="4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6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164" fontId="0" fillId="6" borderId="0" xfId="0" applyNumberFormat="1" applyFill="1" applyAlignment="1">
      <alignment horizontal="center"/>
    </xf>
    <xf numFmtId="0" fontId="5" fillId="2" borderId="0" xfId="0" applyFont="1" applyFill="1"/>
    <xf numFmtId="0" fontId="0" fillId="5" borderId="0" xfId="0" applyFill="1" applyBorder="1" applyAlignment="1">
      <alignment horizontal="left"/>
    </xf>
    <xf numFmtId="164" fontId="0" fillId="3" borderId="0" xfId="0" applyNumberForma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0" fillId="0" borderId="0" xfId="0" applyAlignment="1">
      <alignment horizontal="left" vertical="center"/>
    </xf>
    <xf numFmtId="49" fontId="0" fillId="0" borderId="0" xfId="0" applyNumberFormat="1"/>
    <xf numFmtId="0" fontId="8" fillId="0" borderId="0" xfId="0" applyFont="1"/>
    <xf numFmtId="0" fontId="0" fillId="0" borderId="0" xfId="0" applyAlignment="1">
      <alignment horizontal="right" vertical="center"/>
    </xf>
    <xf numFmtId="164" fontId="0" fillId="0" borderId="0" xfId="0" applyNumberFormat="1"/>
    <xf numFmtId="164" fontId="8" fillId="0" borderId="0" xfId="0" applyNumberFormat="1" applyFont="1"/>
    <xf numFmtId="2" fontId="8" fillId="0" borderId="0" xfId="0" applyNumberFormat="1" applyFont="1"/>
    <xf numFmtId="165" fontId="8" fillId="0" borderId="0" xfId="0" applyNumberFormat="1" applyFont="1"/>
    <xf numFmtId="11" fontId="0" fillId="0" borderId="0" xfId="0" applyNumberFormat="1"/>
    <xf numFmtId="11" fontId="8" fillId="0" borderId="0" xfId="0" applyNumberFormat="1" applyFont="1"/>
    <xf numFmtId="0" fontId="1" fillId="0" borderId="0" xfId="0" applyFont="1"/>
    <xf numFmtId="0" fontId="15" fillId="0" borderId="0" xfId="0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43" fontId="0" fillId="0" borderId="0" xfId="5" applyFont="1" applyFill="1"/>
    <xf numFmtId="11" fontId="15" fillId="0" borderId="0" xfId="0" applyNumberFormat="1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" fontId="16" fillId="0" borderId="0" xfId="0" applyNumberFormat="1" applyFont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19" fillId="0" borderId="1" xfId="0" applyFont="1" applyBorder="1" applyAlignment="1">
      <alignment horizontal="right" vertical="center" wrapText="1"/>
    </xf>
    <xf numFmtId="0" fontId="20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2" fontId="20" fillId="0" borderId="0" xfId="0" applyNumberFormat="1" applyFont="1" applyAlignment="1">
      <alignment horizontal="center" vertical="center" wrapText="1"/>
    </xf>
    <xf numFmtId="0" fontId="22" fillId="0" borderId="1" xfId="0" applyFont="1" applyBorder="1" applyAlignment="1">
      <alignment horizontal="right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20" fontId="20" fillId="0" borderId="0" xfId="0" applyNumberFormat="1" applyFont="1" applyAlignment="1">
      <alignment horizontal="right" vertical="center" wrapText="1"/>
    </xf>
    <xf numFmtId="49" fontId="20" fillId="0" borderId="1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20" fontId="20" fillId="0" borderId="1" xfId="0" applyNumberFormat="1" applyFont="1" applyBorder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right" vertical="center" wrapText="1"/>
    </xf>
    <xf numFmtId="1" fontId="5" fillId="0" borderId="0" xfId="0" applyNumberFormat="1" applyFont="1" applyFill="1"/>
    <xf numFmtId="1" fontId="5" fillId="0" borderId="0" xfId="0" applyNumberFormat="1" applyFont="1" applyFill="1" applyAlignment="1">
      <alignment horizontal="left"/>
    </xf>
    <xf numFmtId="166" fontId="0" fillId="0" borderId="0" xfId="0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right"/>
    </xf>
    <xf numFmtId="167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left"/>
    </xf>
    <xf numFmtId="0" fontId="0" fillId="0" borderId="6" xfId="0" applyBorder="1"/>
    <xf numFmtId="0" fontId="0" fillId="0" borderId="7" xfId="0" applyBorder="1"/>
    <xf numFmtId="1" fontId="0" fillId="0" borderId="0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ill="1"/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left"/>
    </xf>
    <xf numFmtId="1" fontId="0" fillId="0" borderId="9" xfId="0" applyNumberFormat="1" applyBorder="1" applyAlignment="1">
      <alignment horizontal="left"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0" fillId="10" borderId="4" xfId="0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6" borderId="0" xfId="0" applyFont="1" applyFill="1" applyAlignment="1">
      <alignment horizontal="center" wrapText="1"/>
    </xf>
    <xf numFmtId="0" fontId="5" fillId="6" borderId="0" xfId="0" applyFont="1" applyFill="1" applyAlignment="1">
      <alignment wrapText="1"/>
    </xf>
    <xf numFmtId="0" fontId="5" fillId="6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16" fillId="0" borderId="3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5" fillId="13" borderId="0" xfId="0" applyFont="1" applyFill="1" applyAlignment="1">
      <alignment horizontal="left"/>
    </xf>
    <xf numFmtId="0" fontId="5" fillId="13" borderId="0" xfId="0" applyFont="1" applyFill="1" applyAlignment="1">
      <alignment horizontal="center"/>
    </xf>
    <xf numFmtId="0" fontId="0" fillId="13" borderId="0" xfId="0" applyFill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13" borderId="12" xfId="0" applyFill="1" applyBorder="1" applyAlignment="1">
      <alignment horizontal="center" wrapText="1"/>
    </xf>
    <xf numFmtId="0" fontId="0" fillId="13" borderId="13" xfId="0" applyFill="1" applyBorder="1" applyAlignment="1">
      <alignment horizontal="center"/>
    </xf>
    <xf numFmtId="0" fontId="0" fillId="13" borderId="13" xfId="0" applyFill="1" applyBorder="1" applyAlignment="1">
      <alignment horizontal="center" wrapText="1"/>
    </xf>
    <xf numFmtId="0" fontId="0" fillId="13" borderId="0" xfId="0" applyFill="1"/>
    <xf numFmtId="0" fontId="5" fillId="13" borderId="0" xfId="0" applyFont="1" applyFill="1"/>
    <xf numFmtId="14" fontId="0" fillId="13" borderId="0" xfId="0" applyNumberFormat="1" applyFill="1"/>
    <xf numFmtId="0" fontId="0" fillId="13" borderId="0" xfId="0" applyFill="1" applyAlignment="1">
      <alignment horizontal="left"/>
    </xf>
    <xf numFmtId="0" fontId="0" fillId="13" borderId="13" xfId="0" applyFill="1" applyBorder="1" applyAlignment="1">
      <alignment horizontal="center" wrapText="1"/>
    </xf>
    <xf numFmtId="0" fontId="4" fillId="14" borderId="13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9" borderId="12" xfId="0" applyFill="1" applyBorder="1" applyAlignment="1">
      <alignment horizontal="center" wrapText="1"/>
    </xf>
    <xf numFmtId="0" fontId="0" fillId="11" borderId="12" xfId="0" applyFill="1" applyBorder="1" applyAlignment="1">
      <alignment horizontal="center" wrapText="1"/>
    </xf>
    <xf numFmtId="0" fontId="0" fillId="12" borderId="12" xfId="0" applyFill="1" applyBorder="1" applyAlignment="1">
      <alignment horizontal="center" wrapText="1"/>
    </xf>
    <xf numFmtId="0" fontId="0" fillId="12" borderId="14" xfId="0" applyFill="1" applyBorder="1" applyAlignment="1">
      <alignment horizontal="center" wrapText="1"/>
    </xf>
    <xf numFmtId="0" fontId="0" fillId="7" borderId="13" xfId="0" applyFill="1" applyBorder="1" applyAlignment="1">
      <alignment horizontal="center"/>
    </xf>
    <xf numFmtId="0" fontId="0" fillId="7" borderId="13" xfId="0" applyFill="1" applyBorder="1" applyAlignment="1">
      <alignment horizontal="center" wrapText="1"/>
    </xf>
    <xf numFmtId="0" fontId="0" fillId="9" borderId="13" xfId="0" applyFill="1" applyBorder="1" applyAlignment="1">
      <alignment horizontal="center" wrapText="1"/>
    </xf>
    <xf numFmtId="0" fontId="0" fillId="11" borderId="13" xfId="0" applyFill="1" applyBorder="1" applyAlignment="1">
      <alignment horizontal="center" wrapText="1"/>
    </xf>
    <xf numFmtId="0" fontId="0" fillId="12" borderId="13" xfId="0" applyFill="1" applyBorder="1" applyAlignment="1">
      <alignment horizontal="center" wrapText="1"/>
    </xf>
    <xf numFmtId="0" fontId="0" fillId="12" borderId="15" xfId="0" applyFill="1" applyBorder="1" applyAlignment="1">
      <alignment horizontal="center" wrapText="1"/>
    </xf>
    <xf numFmtId="0" fontId="0" fillId="13" borderId="16" xfId="0" applyFill="1" applyBorder="1" applyAlignment="1">
      <alignment horizontal="center"/>
    </xf>
    <xf numFmtId="0" fontId="0" fillId="13" borderId="17" xfId="0" applyFill="1" applyBorder="1" applyAlignment="1">
      <alignment horizontal="center"/>
    </xf>
    <xf numFmtId="0" fontId="4" fillId="14" borderId="12" xfId="0" applyFont="1" applyFill="1" applyBorder="1" applyAlignment="1">
      <alignment horizontal="center"/>
    </xf>
    <xf numFmtId="0" fontId="0" fillId="7" borderId="12" xfId="0" applyFill="1" applyBorder="1" applyAlignment="1">
      <alignment horizontal="center" wrapText="1"/>
    </xf>
    <xf numFmtId="0" fontId="0" fillId="10" borderId="18" xfId="0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13" borderId="12" xfId="0" applyFill="1" applyBorder="1" applyAlignment="1">
      <alignment horizontal="center" wrapText="1"/>
    </xf>
  </cellXfs>
  <cellStyles count="6">
    <cellStyle name="Comma" xfId="5" builtinId="3"/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3622484689413826E-2"/>
                  <c:y val="-0.1254166666666666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SE"/>
                </a:p>
              </c:txPr>
            </c:trendlineLbl>
          </c:trendline>
          <c:xVal>
            <c:numLit>
              <c:formatCode>General</c:formatCode>
              <c:ptCount val="8"/>
              <c:pt idx="0">
                <c:v>0</c:v>
              </c:pt>
              <c:pt idx="1">
                <c:v>1.9999999998835847</c:v>
              </c:pt>
              <c:pt idx="2">
                <c:v>3.9999972222140059</c:v>
              </c:pt>
              <c:pt idx="3">
                <c:v>5.9999958333210088</c:v>
              </c:pt>
              <c:pt idx="4">
                <c:v>7.9999944444280118</c:v>
              </c:pt>
              <c:pt idx="5">
                <c:v>9.9999930555350147</c:v>
              </c:pt>
              <c:pt idx="6">
                <c:v>11.999991666642018</c:v>
              </c:pt>
              <c:pt idx="7">
                <c:v>13.999990277749021</c:v>
              </c:pt>
            </c:numLit>
          </c:xVal>
          <c:yVal>
            <c:numLit>
              <c:formatCode>General</c:formatCode>
              <c:ptCount val="8"/>
              <c:pt idx="0">
                <c:v>14</c:v>
              </c:pt>
              <c:pt idx="1">
                <c:v>4.5999999999999996</c:v>
              </c:pt>
              <c:pt idx="2">
                <c:v>11</c:v>
              </c:pt>
              <c:pt idx="3">
                <c:v>19</c:v>
              </c:pt>
              <c:pt idx="4">
                <c:v>22</c:v>
              </c:pt>
              <c:pt idx="5">
                <c:v>28</c:v>
              </c:pt>
              <c:pt idx="6">
                <c:v>23</c:v>
              </c:pt>
              <c:pt idx="7">
                <c:v>33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41DD-1B44-B5EE-930889BDA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5457328"/>
        <c:axId val="545437792"/>
      </c:scatterChart>
      <c:valAx>
        <c:axId val="545457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545437792"/>
        <c:crosses val="autoZero"/>
        <c:crossBetween val="midCat"/>
      </c:valAx>
      <c:valAx>
        <c:axId val="54543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545457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69816272965886E-2"/>
          <c:y val="6.0185185185185182E-2"/>
          <c:w val="0.89019685039370078"/>
          <c:h val="0.8416746864975212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SE"/>
                </a:p>
              </c:txPr>
            </c:trendlineLbl>
          </c:trendline>
          <c:xVal>
            <c:numRef>
              <c:f>'Diff experiment'!$D$7:$D$17</c:f>
              <c:numCache>
                <c:formatCode>0</c:formatCode>
                <c:ptCount val="11"/>
                <c:pt idx="0">
                  <c:v>0</c:v>
                </c:pt>
                <c:pt idx="1">
                  <c:v>1.9999999998835847</c:v>
                </c:pt>
                <c:pt idx="2">
                  <c:v>3.9999972222140059</c:v>
                </c:pt>
                <c:pt idx="3">
                  <c:v>5.9999958333210088</c:v>
                </c:pt>
                <c:pt idx="4">
                  <c:v>7.9999944444280118</c:v>
                </c:pt>
                <c:pt idx="5">
                  <c:v>9.9999930555350147</c:v>
                </c:pt>
                <c:pt idx="6">
                  <c:v>11.999991666642018</c:v>
                </c:pt>
                <c:pt idx="7">
                  <c:v>13.999990277749021</c:v>
                </c:pt>
                <c:pt idx="8">
                  <c:v>15.999988888856024</c:v>
                </c:pt>
                <c:pt idx="9">
                  <c:v>17.999987499963026</c:v>
                </c:pt>
                <c:pt idx="10">
                  <c:v>19.999986111070029</c:v>
                </c:pt>
              </c:numCache>
            </c:numRef>
          </c:xVal>
          <c:yVal>
            <c:numRef>
              <c:f>'Diff experiment'!$F$7:$F$17</c:f>
              <c:numCache>
                <c:formatCode>0</c:formatCode>
                <c:ptCount val="11"/>
                <c:pt idx="0" formatCode="General">
                  <c:v>4.3</c:v>
                </c:pt>
                <c:pt idx="1">
                  <c:v>12</c:v>
                </c:pt>
                <c:pt idx="2">
                  <c:v>20</c:v>
                </c:pt>
                <c:pt idx="3" formatCode="General">
                  <c:v>18</c:v>
                </c:pt>
                <c:pt idx="4" formatCode="General">
                  <c:v>15</c:v>
                </c:pt>
                <c:pt idx="5" formatCode="General">
                  <c:v>12</c:v>
                </c:pt>
                <c:pt idx="6" formatCode="General">
                  <c:v>15</c:v>
                </c:pt>
                <c:pt idx="7" formatCode="General">
                  <c:v>35</c:v>
                </c:pt>
                <c:pt idx="8" formatCode="General">
                  <c:v>25</c:v>
                </c:pt>
                <c:pt idx="9" formatCode="General">
                  <c:v>29</c:v>
                </c:pt>
                <c:pt idx="10" formatCode="General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3E-1445-A530-D9C9FE903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3695439"/>
        <c:axId val="1073697071"/>
      </c:scatterChart>
      <c:valAx>
        <c:axId val="10736954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1073697071"/>
        <c:crosses val="autoZero"/>
        <c:crossBetween val="midCat"/>
      </c:valAx>
      <c:valAx>
        <c:axId val="1073697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10736954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590550</xdr:colOff>
      <xdr:row>138</xdr:row>
      <xdr:rowOff>146050</xdr:rowOff>
    </xdr:from>
    <xdr:to>
      <xdr:col>22</xdr:col>
      <xdr:colOff>285750</xdr:colOff>
      <xdr:row>152</xdr:row>
      <xdr:rowOff>44450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B57D393-C421-8B45-8B4C-FFA54145DD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375042</xdr:colOff>
      <xdr:row>12</xdr:row>
      <xdr:rowOff>10356</xdr:rowOff>
    </xdr:from>
    <xdr:to>
      <xdr:col>22</xdr:col>
      <xdr:colOff>71263</xdr:colOff>
      <xdr:row>25</xdr:row>
      <xdr:rowOff>72949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4BF1FE3-CED9-6743-A6F9-5C4D5702FC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832F7-D4B9-C34D-A462-EA84F23D631F}">
  <dimension ref="A1:L22"/>
  <sheetViews>
    <sheetView workbookViewId="0">
      <selection activeCell="C10" sqref="C10"/>
    </sheetView>
  </sheetViews>
  <sheetFormatPr baseColWidth="10" defaultRowHeight="16" x14ac:dyDescent="0.2"/>
  <cols>
    <col min="1" max="1" width="10.83203125" style="4"/>
    <col min="2" max="2" width="11.6640625" style="4" bestFit="1" customWidth="1"/>
    <col min="3" max="4" width="11.6640625" style="4" customWidth="1"/>
    <col min="5" max="8" width="10.83203125" style="4"/>
    <col min="9" max="9" width="11.6640625" style="4" bestFit="1" customWidth="1"/>
    <col min="10" max="10" width="13.6640625" style="4" bestFit="1" customWidth="1"/>
    <col min="11" max="12" width="10.83203125" style="4"/>
  </cols>
  <sheetData>
    <row r="1" spans="1:12" x14ac:dyDescent="0.2">
      <c r="A1" s="155" t="s">
        <v>421</v>
      </c>
      <c r="B1" s="156"/>
      <c r="C1" s="156"/>
      <c r="D1" s="156"/>
      <c r="E1" s="157"/>
      <c r="F1" s="157"/>
      <c r="G1" s="157"/>
      <c r="H1" s="157"/>
      <c r="I1" s="157"/>
      <c r="J1" s="157"/>
      <c r="K1" s="157"/>
    </row>
    <row r="2" spans="1:12" x14ac:dyDescent="0.2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2" x14ac:dyDescent="0.2">
      <c r="A3" s="160" t="s">
        <v>0</v>
      </c>
      <c r="B3" s="160" t="s">
        <v>35</v>
      </c>
      <c r="C3" s="161" t="s">
        <v>105</v>
      </c>
      <c r="D3" s="161"/>
      <c r="E3" s="160" t="s">
        <v>61</v>
      </c>
      <c r="F3" s="160" t="s">
        <v>33</v>
      </c>
      <c r="G3" s="160" t="s">
        <v>97</v>
      </c>
      <c r="H3" s="160" t="s">
        <v>22</v>
      </c>
      <c r="I3" s="160" t="s">
        <v>20</v>
      </c>
      <c r="J3" s="160" t="s">
        <v>23</v>
      </c>
      <c r="K3" s="160" t="s">
        <v>100</v>
      </c>
      <c r="L3"/>
    </row>
    <row r="4" spans="1:12" x14ac:dyDescent="0.2">
      <c r="A4" s="158"/>
      <c r="B4" s="158" t="s">
        <v>93</v>
      </c>
      <c r="C4" s="159" t="s">
        <v>4</v>
      </c>
      <c r="D4" s="159" t="s">
        <v>4</v>
      </c>
      <c r="E4" s="158" t="s">
        <v>94</v>
      </c>
      <c r="F4" s="158" t="s">
        <v>95</v>
      </c>
      <c r="G4" s="158" t="s">
        <v>96</v>
      </c>
      <c r="H4" s="158" t="s">
        <v>24</v>
      </c>
      <c r="I4" s="158" t="s">
        <v>24</v>
      </c>
      <c r="J4" s="158" t="s">
        <v>95</v>
      </c>
      <c r="K4" s="158" t="s">
        <v>101</v>
      </c>
      <c r="L4"/>
    </row>
    <row r="5" spans="1:12" x14ac:dyDescent="0.2">
      <c r="A5" s="4" t="s">
        <v>5</v>
      </c>
      <c r="B5" s="4">
        <v>16.8</v>
      </c>
      <c r="C5" s="13">
        <v>34.686288458356039</v>
      </c>
      <c r="D5" s="15">
        <v>18.478491306216817</v>
      </c>
      <c r="E5" s="32">
        <v>2.5</v>
      </c>
      <c r="F5" s="26">
        <v>54.759266574000002</v>
      </c>
      <c r="G5" s="32">
        <v>1545.127976</v>
      </c>
      <c r="H5" s="32">
        <v>1019.823432718911</v>
      </c>
      <c r="I5" s="10">
        <v>21.138428709245527</v>
      </c>
      <c r="J5" s="10">
        <v>4.4000000000000004</v>
      </c>
      <c r="K5" s="4">
        <v>45.2</v>
      </c>
      <c r="L5" s="79"/>
    </row>
    <row r="6" spans="1:12" x14ac:dyDescent="0.2">
      <c r="A6" s="4" t="s">
        <v>6</v>
      </c>
      <c r="B6" s="4">
        <v>16.399999999999999</v>
      </c>
      <c r="C6" s="13">
        <v>56.432080429788861</v>
      </c>
      <c r="D6" s="15">
        <v>22.353299725258466</v>
      </c>
      <c r="E6" s="32">
        <v>3.8</v>
      </c>
      <c r="F6" s="26">
        <v>67.897763354000006</v>
      </c>
      <c r="G6" s="32">
        <v>2749.6316000000002</v>
      </c>
      <c r="H6" s="32">
        <v>1348.0147081265195</v>
      </c>
      <c r="I6" s="10">
        <v>20.533267122389159</v>
      </c>
      <c r="J6" s="10">
        <v>3.3</v>
      </c>
      <c r="K6" s="4">
        <v>31.9</v>
      </c>
      <c r="L6" s="79"/>
    </row>
    <row r="7" spans="1:12" x14ac:dyDescent="0.2">
      <c r="A7" s="4" t="s">
        <v>7</v>
      </c>
      <c r="B7" s="4">
        <v>12.4</v>
      </c>
      <c r="C7" s="13">
        <v>299.51878219727081</v>
      </c>
      <c r="D7" s="15">
        <v>47.740113422555034</v>
      </c>
      <c r="E7" s="32">
        <v>3.8</v>
      </c>
      <c r="F7" s="26">
        <v>21.048441516615384</v>
      </c>
      <c r="G7" s="32">
        <v>625.58026523076933</v>
      </c>
      <c r="H7" s="32">
        <v>1761.851525984828</v>
      </c>
      <c r="I7" s="10">
        <v>131.59574907073284</v>
      </c>
      <c r="J7" s="10">
        <v>32</v>
      </c>
      <c r="K7" s="4">
        <v>46</v>
      </c>
      <c r="L7" s="79"/>
    </row>
    <row r="8" spans="1:12" x14ac:dyDescent="0.2">
      <c r="A8" s="4" t="s">
        <v>8</v>
      </c>
      <c r="B8" s="4">
        <v>12.4</v>
      </c>
      <c r="C8" s="13">
        <v>702.92186543664059</v>
      </c>
      <c r="D8" s="15">
        <v>75.136879409372611</v>
      </c>
      <c r="E8" s="32">
        <v>1.7</v>
      </c>
      <c r="F8" s="26">
        <v>25.41511083292308</v>
      </c>
      <c r="G8" s="32">
        <v>700.98168861538466</v>
      </c>
      <c r="H8" s="32">
        <v>1218.6501936816924</v>
      </c>
      <c r="I8" s="37">
        <v>49.516472722230098</v>
      </c>
      <c r="J8" s="37">
        <v>44.6</v>
      </c>
      <c r="K8" s="4">
        <v>40.6</v>
      </c>
      <c r="L8" s="79"/>
    </row>
    <row r="9" spans="1:12" x14ac:dyDescent="0.2">
      <c r="A9" s="4" t="s">
        <v>9</v>
      </c>
      <c r="B9" s="4">
        <v>12.8</v>
      </c>
      <c r="C9" s="13">
        <v>725.64597353029387</v>
      </c>
      <c r="D9" s="15">
        <v>73.748588520888845</v>
      </c>
      <c r="E9" s="32">
        <v>3.7</v>
      </c>
      <c r="F9" s="26">
        <v>23.736975791076922</v>
      </c>
      <c r="G9" s="32">
        <v>663.37354707692305</v>
      </c>
      <c r="H9" s="32">
        <v>914.81402986696173</v>
      </c>
      <c r="I9" s="37">
        <v>5.544490458778033</v>
      </c>
      <c r="J9" s="37">
        <v>30.3</v>
      </c>
      <c r="K9" s="4">
        <v>41.9</v>
      </c>
      <c r="L9" s="79"/>
    </row>
    <row r="10" spans="1:12" x14ac:dyDescent="0.2">
      <c r="A10" s="4" t="s">
        <v>10</v>
      </c>
      <c r="B10" s="4">
        <v>12.3</v>
      </c>
      <c r="C10" s="13">
        <v>829.80502793756079</v>
      </c>
      <c r="D10" s="15">
        <v>76.733667743454049</v>
      </c>
      <c r="E10" s="32">
        <v>11.4</v>
      </c>
      <c r="F10" s="26">
        <v>25.663366617538465</v>
      </c>
      <c r="G10" s="32">
        <v>638.13195215384621</v>
      </c>
      <c r="H10" s="32">
        <v>756.26998606629877</v>
      </c>
      <c r="I10" s="32">
        <v>4.0111454780366342</v>
      </c>
      <c r="J10" s="32">
        <v>2.5</v>
      </c>
      <c r="K10" s="4">
        <v>20.3</v>
      </c>
      <c r="L10" s="79"/>
    </row>
    <row r="11" spans="1:12" x14ac:dyDescent="0.2">
      <c r="A11" s="4" t="s">
        <v>11</v>
      </c>
      <c r="B11" s="4">
        <v>13.7</v>
      </c>
      <c r="C11" s="13">
        <v>735.9729867850682</v>
      </c>
      <c r="D11" s="15">
        <v>75.491176851444152</v>
      </c>
      <c r="E11" s="32">
        <v>5.0999999999999996</v>
      </c>
      <c r="F11" s="26">
        <v>7.2226425541538468</v>
      </c>
      <c r="G11" s="32">
        <v>336.73681846153846</v>
      </c>
      <c r="H11" s="32">
        <v>560.04652173006355</v>
      </c>
      <c r="I11" s="32">
        <v>4.0907578467964063</v>
      </c>
      <c r="J11" s="32">
        <v>4.4000000000000004</v>
      </c>
      <c r="K11" s="4">
        <v>29.5</v>
      </c>
      <c r="L11" s="79"/>
    </row>
    <row r="12" spans="1:12" x14ac:dyDescent="0.2">
      <c r="A12" s="4" t="s">
        <v>12</v>
      </c>
      <c r="B12" s="4">
        <v>14</v>
      </c>
      <c r="C12" s="13">
        <v>687.88585296576639</v>
      </c>
      <c r="D12" s="15">
        <v>74.573727197049905</v>
      </c>
      <c r="E12" s="32">
        <v>9.3000000000000007</v>
      </c>
      <c r="F12" s="26">
        <v>10.689391259692307</v>
      </c>
      <c r="G12" s="32">
        <v>389.08835969230773</v>
      </c>
      <c r="H12" s="32">
        <v>747.52649390194529</v>
      </c>
      <c r="I12" s="2">
        <v>25.49007844015334</v>
      </c>
      <c r="J12" s="2">
        <v>8</v>
      </c>
      <c r="K12" s="4">
        <v>31.7</v>
      </c>
      <c r="L12" s="79"/>
    </row>
    <row r="13" spans="1:12" x14ac:dyDescent="0.2">
      <c r="A13" s="4" t="s">
        <v>13</v>
      </c>
      <c r="B13" s="4">
        <v>13.7</v>
      </c>
      <c r="C13" s="13">
        <v>472.04052950494224</v>
      </c>
      <c r="D13" s="15">
        <v>58.32161475463824</v>
      </c>
      <c r="E13" s="32">
        <v>8.8000000000000007</v>
      </c>
      <c r="F13" s="26">
        <v>6.6500991304615393</v>
      </c>
      <c r="G13" s="32">
        <v>318.7575676923077</v>
      </c>
      <c r="H13" s="32">
        <v>730.3672828583716</v>
      </c>
      <c r="I13" s="2">
        <v>7.8033569419838971</v>
      </c>
      <c r="J13" s="2">
        <v>8.8000000000000007</v>
      </c>
      <c r="K13" s="4">
        <v>35.1</v>
      </c>
      <c r="L13" s="79"/>
    </row>
    <row r="14" spans="1:12" x14ac:dyDescent="0.2">
      <c r="A14" s="4" t="s">
        <v>14</v>
      </c>
      <c r="B14" s="4">
        <v>12.3</v>
      </c>
      <c r="C14" s="13">
        <v>577.24138321951932</v>
      </c>
      <c r="D14" s="15">
        <v>67.438577040957355</v>
      </c>
      <c r="E14" s="32">
        <v>4.3</v>
      </c>
      <c r="F14" s="26">
        <v>46.879132941999998</v>
      </c>
      <c r="G14" s="32">
        <v>1529.9072120000001</v>
      </c>
      <c r="H14" s="32">
        <v>781.33625537233183</v>
      </c>
      <c r="I14" s="2">
        <v>14.648137930387312</v>
      </c>
      <c r="J14" s="2">
        <v>9.9</v>
      </c>
      <c r="K14" s="4">
        <v>26.7</v>
      </c>
      <c r="L14" s="79"/>
    </row>
    <row r="15" spans="1:12" x14ac:dyDescent="0.2">
      <c r="F15" s="23"/>
      <c r="G15" s="23"/>
      <c r="H15" s="32"/>
      <c r="K15" s="5"/>
    </row>
    <row r="16" spans="1:12" x14ac:dyDescent="0.2">
      <c r="F16" s="23"/>
      <c r="G16" s="23"/>
      <c r="K16" s="5"/>
    </row>
    <row r="17" spans="6:11" x14ac:dyDescent="0.2">
      <c r="F17" s="23"/>
      <c r="G17" s="23"/>
      <c r="K17" s="5"/>
    </row>
    <row r="18" spans="6:11" x14ac:dyDescent="0.2">
      <c r="F18" s="23"/>
      <c r="G18" s="23"/>
      <c r="K18" s="5"/>
    </row>
    <row r="19" spans="6:11" x14ac:dyDescent="0.2">
      <c r="F19" s="23"/>
      <c r="G19" s="23"/>
      <c r="K19" s="5"/>
    </row>
    <row r="20" spans="6:11" x14ac:dyDescent="0.2">
      <c r="F20" s="23"/>
      <c r="G20" s="23"/>
      <c r="K20" s="5"/>
    </row>
    <row r="21" spans="6:11" x14ac:dyDescent="0.2">
      <c r="F21" s="23"/>
      <c r="G21" s="23"/>
      <c r="K21" s="5"/>
    </row>
    <row r="22" spans="6:11" x14ac:dyDescent="0.2">
      <c r="F22" s="23"/>
      <c r="G22" s="23"/>
      <c r="K22" s="5"/>
    </row>
  </sheetData>
  <mergeCells count="2">
    <mergeCell ref="C3:D3"/>
    <mergeCell ref="C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C2D19-0F8F-454D-91D3-AA1C97DA48F6}">
  <dimension ref="A1:L39"/>
  <sheetViews>
    <sheetView workbookViewId="0">
      <selection activeCell="A26" sqref="A26:C29"/>
    </sheetView>
  </sheetViews>
  <sheetFormatPr baseColWidth="10" defaultRowHeight="16" x14ac:dyDescent="0.2"/>
  <cols>
    <col min="1" max="1" width="20.6640625" customWidth="1"/>
    <col min="2" max="2" width="13.33203125" customWidth="1"/>
    <col min="3" max="3" width="13.5" style="4" customWidth="1"/>
    <col min="8" max="11" width="10.83203125" style="4"/>
  </cols>
  <sheetData>
    <row r="1" spans="1:12" x14ac:dyDescent="0.2">
      <c r="A1" s="155" t="s">
        <v>528</v>
      </c>
      <c r="B1" s="155"/>
      <c r="C1" s="156"/>
      <c r="D1" s="162"/>
      <c r="E1" s="162"/>
      <c r="F1" s="162"/>
      <c r="G1" s="162"/>
      <c r="H1" s="157"/>
      <c r="I1" s="157"/>
      <c r="J1" s="157"/>
      <c r="K1" s="157"/>
      <c r="L1" s="162"/>
    </row>
    <row r="2" spans="1:12" x14ac:dyDescent="0.2">
      <c r="A2" s="162"/>
      <c r="B2" s="162"/>
      <c r="C2" s="157"/>
      <c r="D2" s="162"/>
      <c r="E2" s="162"/>
      <c r="F2" s="162"/>
      <c r="G2" s="162"/>
      <c r="H2" s="157"/>
      <c r="I2" s="157"/>
      <c r="J2" s="157"/>
      <c r="K2" s="157"/>
      <c r="L2" s="162"/>
    </row>
    <row r="3" spans="1:12" s="4" customFormat="1" x14ac:dyDescent="0.2">
      <c r="A3" s="160" t="s">
        <v>34</v>
      </c>
      <c r="B3" s="160" t="s">
        <v>418</v>
      </c>
      <c r="C3" s="161" t="s">
        <v>105</v>
      </c>
      <c r="D3" s="161"/>
      <c r="E3" s="160" t="s">
        <v>33</v>
      </c>
      <c r="F3" s="160" t="s">
        <v>97</v>
      </c>
      <c r="G3" s="160" t="s">
        <v>22</v>
      </c>
      <c r="H3" s="160" t="s">
        <v>22</v>
      </c>
      <c r="I3" s="160" t="s">
        <v>20</v>
      </c>
      <c r="J3" s="160" t="s">
        <v>20</v>
      </c>
      <c r="K3" s="160" t="s">
        <v>100</v>
      </c>
      <c r="L3" s="160" t="s">
        <v>62</v>
      </c>
    </row>
    <row r="4" spans="1:12" s="4" customFormat="1" x14ac:dyDescent="0.2">
      <c r="A4" s="158"/>
      <c r="B4" s="158"/>
      <c r="C4" s="159" t="s">
        <v>4</v>
      </c>
      <c r="D4" s="159" t="s">
        <v>4</v>
      </c>
      <c r="E4" s="158" t="s">
        <v>95</v>
      </c>
      <c r="F4" s="158" t="s">
        <v>96</v>
      </c>
      <c r="G4" s="158" t="s">
        <v>24</v>
      </c>
      <c r="H4" s="158" t="s">
        <v>95</v>
      </c>
      <c r="I4" s="158" t="s">
        <v>24</v>
      </c>
      <c r="J4" s="158" t="s">
        <v>95</v>
      </c>
      <c r="K4" s="158" t="s">
        <v>101</v>
      </c>
      <c r="L4" s="158"/>
    </row>
    <row r="5" spans="1:12" x14ac:dyDescent="0.2">
      <c r="A5" s="4" t="s">
        <v>512</v>
      </c>
      <c r="B5" s="4" t="s">
        <v>419</v>
      </c>
      <c r="C5" s="23">
        <v>384</v>
      </c>
      <c r="D5" s="23">
        <v>114</v>
      </c>
      <c r="E5" s="23">
        <v>227.83685005999999</v>
      </c>
      <c r="F5" s="23">
        <v>12799.43434</v>
      </c>
      <c r="G5" s="5">
        <v>4076.6228848445558</v>
      </c>
      <c r="H5" s="32">
        <f>G5*12/1000</f>
        <v>48.919474618134672</v>
      </c>
      <c r="I5" s="32">
        <v>561.68745085836861</v>
      </c>
      <c r="J5" s="32">
        <f>I5*16.0426/1000</f>
        <v>9.0109270991404653</v>
      </c>
      <c r="K5" s="23" t="s">
        <v>98</v>
      </c>
      <c r="L5" s="23" t="s">
        <v>98</v>
      </c>
    </row>
    <row r="6" spans="1:12" x14ac:dyDescent="0.2">
      <c r="A6" s="4" t="s">
        <v>513</v>
      </c>
      <c r="B6" s="4" t="s">
        <v>419</v>
      </c>
      <c r="C6" s="23">
        <v>249</v>
      </c>
      <c r="D6" s="23">
        <v>79</v>
      </c>
      <c r="E6" s="23">
        <v>64.455994944000011</v>
      </c>
      <c r="F6" s="23">
        <v>2163.3264920000001</v>
      </c>
      <c r="G6" s="5">
        <v>901.97586507284802</v>
      </c>
      <c r="H6" s="32">
        <f t="shared" ref="H6:H7" si="0">G6*12/1000</f>
        <v>10.823710380874175</v>
      </c>
      <c r="I6" s="5">
        <v>17.615581391625664</v>
      </c>
      <c r="J6" s="5">
        <f t="shared" ref="J6:J7" si="1">I6*16.0426/1000</f>
        <v>0.28259972603329392</v>
      </c>
      <c r="K6" s="23" t="s">
        <v>98</v>
      </c>
      <c r="L6" s="23" t="s">
        <v>98</v>
      </c>
    </row>
    <row r="7" spans="1:12" x14ac:dyDescent="0.2">
      <c r="A7" s="4" t="s">
        <v>514</v>
      </c>
      <c r="B7" s="4" t="s">
        <v>419</v>
      </c>
      <c r="C7" s="23">
        <v>230</v>
      </c>
      <c r="D7" s="23">
        <v>80</v>
      </c>
      <c r="E7" s="23">
        <v>41.132882737999999</v>
      </c>
      <c r="F7" s="23">
        <v>1742.868704</v>
      </c>
      <c r="G7" s="5">
        <v>631.63513887738543</v>
      </c>
      <c r="H7" s="32">
        <f t="shared" si="0"/>
        <v>7.5796216665286247</v>
      </c>
      <c r="I7" s="5">
        <v>6.9898852888963061</v>
      </c>
      <c r="J7" s="5">
        <f t="shared" si="1"/>
        <v>0.11213593373564788</v>
      </c>
      <c r="K7" s="23" t="s">
        <v>98</v>
      </c>
      <c r="L7" s="23" t="s">
        <v>98</v>
      </c>
    </row>
    <row r="8" spans="1:12" x14ac:dyDescent="0.2">
      <c r="A8" s="4" t="s">
        <v>515</v>
      </c>
      <c r="B8" s="4" t="s">
        <v>420</v>
      </c>
      <c r="C8" s="23">
        <v>350</v>
      </c>
      <c r="D8" s="23">
        <v>98</v>
      </c>
      <c r="E8" s="23" t="s">
        <v>98</v>
      </c>
      <c r="F8" s="23" t="s">
        <v>98</v>
      </c>
      <c r="G8" s="23" t="s">
        <v>98</v>
      </c>
      <c r="H8" s="23" t="s">
        <v>98</v>
      </c>
      <c r="I8" s="23" t="s">
        <v>98</v>
      </c>
      <c r="J8" s="23" t="s">
        <v>98</v>
      </c>
      <c r="K8" s="23" t="s">
        <v>98</v>
      </c>
      <c r="L8" s="23" t="s">
        <v>98</v>
      </c>
    </row>
    <row r="9" spans="1:12" x14ac:dyDescent="0.2">
      <c r="A9" s="4" t="s">
        <v>516</v>
      </c>
      <c r="B9" s="4" t="s">
        <v>420</v>
      </c>
      <c r="C9" s="23">
        <v>450.8282778786392</v>
      </c>
      <c r="D9" s="23">
        <v>112.31174211445557</v>
      </c>
      <c r="E9" s="23" t="s">
        <v>98</v>
      </c>
      <c r="F9" s="23" t="s">
        <v>98</v>
      </c>
      <c r="G9" s="23" t="s">
        <v>98</v>
      </c>
      <c r="H9" s="23" t="s">
        <v>98</v>
      </c>
      <c r="I9" s="23" t="s">
        <v>98</v>
      </c>
      <c r="J9" s="23" t="s">
        <v>98</v>
      </c>
      <c r="K9" s="23" t="s">
        <v>98</v>
      </c>
      <c r="L9" s="23" t="s">
        <v>98</v>
      </c>
    </row>
    <row r="10" spans="1:12" x14ac:dyDescent="0.2">
      <c r="A10" s="4" t="s">
        <v>517</v>
      </c>
      <c r="B10" s="4" t="s">
        <v>420</v>
      </c>
      <c r="C10" s="23">
        <v>32</v>
      </c>
      <c r="D10" s="23">
        <v>34</v>
      </c>
      <c r="E10" s="4">
        <v>106</v>
      </c>
      <c r="F10" s="4">
        <v>2.1</v>
      </c>
      <c r="G10" s="4">
        <v>2282</v>
      </c>
      <c r="H10" s="32">
        <f>G10*12/1000</f>
        <v>27.384</v>
      </c>
      <c r="I10" s="4">
        <v>6.01</v>
      </c>
      <c r="J10" s="26">
        <f>I10*16.0426/1000</f>
        <v>9.6416026000000002E-2</v>
      </c>
      <c r="K10" s="4">
        <v>111.9</v>
      </c>
      <c r="L10" s="4">
        <v>3.63</v>
      </c>
    </row>
    <row r="11" spans="1:12" x14ac:dyDescent="0.2">
      <c r="A11" s="4" t="s">
        <v>518</v>
      </c>
      <c r="B11" s="4" t="s">
        <v>420</v>
      </c>
      <c r="C11" s="23">
        <v>161</v>
      </c>
      <c r="D11" s="23">
        <v>78</v>
      </c>
      <c r="E11" s="4">
        <v>54</v>
      </c>
      <c r="F11" s="4">
        <v>1.6</v>
      </c>
      <c r="G11" s="4">
        <v>2172</v>
      </c>
      <c r="H11" s="32">
        <f>G11*12/1000</f>
        <v>26.064</v>
      </c>
      <c r="I11" s="4">
        <v>0.6</v>
      </c>
      <c r="J11" s="26">
        <f t="shared" ref="J11:J12" si="2">I11*16.0426/1000</f>
        <v>9.62556E-3</v>
      </c>
      <c r="K11" s="4">
        <v>38.200000000000003</v>
      </c>
      <c r="L11" s="4">
        <v>4.5</v>
      </c>
    </row>
    <row r="12" spans="1:12" x14ac:dyDescent="0.2">
      <c r="A12" s="4" t="s">
        <v>519</v>
      </c>
      <c r="B12" s="4" t="s">
        <v>420</v>
      </c>
      <c r="C12" s="23">
        <v>228</v>
      </c>
      <c r="D12" s="23">
        <v>107</v>
      </c>
      <c r="E12" s="4">
        <v>97</v>
      </c>
      <c r="F12" s="4">
        <v>2.1</v>
      </c>
      <c r="G12" s="4">
        <v>3539</v>
      </c>
      <c r="H12" s="32">
        <f>G12*12/1000</f>
        <v>42.468000000000004</v>
      </c>
      <c r="I12" s="4">
        <v>113.79</v>
      </c>
      <c r="J12" s="26">
        <f t="shared" si="2"/>
        <v>1.8254874540000001</v>
      </c>
      <c r="K12" s="4">
        <v>56.9</v>
      </c>
      <c r="L12" s="4">
        <v>4.01</v>
      </c>
    </row>
    <row r="13" spans="1:12" x14ac:dyDescent="0.2">
      <c r="A13" s="4" t="s">
        <v>520</v>
      </c>
      <c r="B13" s="4" t="s">
        <v>420</v>
      </c>
      <c r="C13" s="23">
        <v>307</v>
      </c>
      <c r="D13" s="23">
        <v>125</v>
      </c>
      <c r="E13" s="4">
        <v>85</v>
      </c>
      <c r="F13" s="4">
        <v>2.8</v>
      </c>
      <c r="G13" s="4">
        <v>2241</v>
      </c>
      <c r="H13" s="32">
        <f>G13*12/1000</f>
        <v>26.891999999999999</v>
      </c>
      <c r="I13" s="4">
        <v>49.13</v>
      </c>
      <c r="J13" s="26">
        <f>I13*16.0426/1000</f>
        <v>0.78817293799999999</v>
      </c>
      <c r="K13" s="4">
        <v>60.2</v>
      </c>
      <c r="L13" s="4">
        <v>4.03</v>
      </c>
    </row>
    <row r="14" spans="1:12" x14ac:dyDescent="0.2">
      <c r="A14" s="4" t="s">
        <v>521</v>
      </c>
      <c r="B14" s="4" t="s">
        <v>420</v>
      </c>
      <c r="C14" s="23">
        <v>197</v>
      </c>
      <c r="D14" s="23">
        <v>87</v>
      </c>
      <c r="E14" s="4">
        <v>73</v>
      </c>
      <c r="F14" s="4">
        <v>1.5</v>
      </c>
      <c r="G14" s="4">
        <v>2416</v>
      </c>
      <c r="H14" s="32">
        <f>G14*12/1000</f>
        <v>28.992000000000001</v>
      </c>
      <c r="I14" s="23" t="s">
        <v>98</v>
      </c>
      <c r="J14" s="26" t="s">
        <v>98</v>
      </c>
      <c r="K14" s="4">
        <v>53.2</v>
      </c>
      <c r="L14" s="4">
        <v>4.0599999999999996</v>
      </c>
    </row>
    <row r="15" spans="1:12" x14ac:dyDescent="0.2">
      <c r="A15" s="4" t="s">
        <v>520</v>
      </c>
      <c r="B15" s="4" t="s">
        <v>420</v>
      </c>
      <c r="C15" s="23">
        <v>58</v>
      </c>
      <c r="D15" s="23">
        <v>23</v>
      </c>
      <c r="E15" s="23" t="s">
        <v>98</v>
      </c>
      <c r="F15" s="23" t="s">
        <v>98</v>
      </c>
      <c r="G15" s="23" t="s">
        <v>98</v>
      </c>
      <c r="H15" s="23" t="s">
        <v>98</v>
      </c>
      <c r="I15" s="23" t="s">
        <v>98</v>
      </c>
      <c r="J15" s="23" t="s">
        <v>98</v>
      </c>
      <c r="K15" s="23" t="s">
        <v>98</v>
      </c>
      <c r="L15" s="23" t="s">
        <v>98</v>
      </c>
    </row>
    <row r="16" spans="1:12" x14ac:dyDescent="0.2">
      <c r="A16" s="4" t="s">
        <v>522</v>
      </c>
      <c r="B16" s="4" t="s">
        <v>420</v>
      </c>
      <c r="C16" s="23">
        <v>131</v>
      </c>
      <c r="D16" s="23">
        <v>24</v>
      </c>
      <c r="E16" s="23" t="s">
        <v>98</v>
      </c>
      <c r="F16" s="23" t="s">
        <v>98</v>
      </c>
      <c r="G16" s="23" t="s">
        <v>98</v>
      </c>
      <c r="H16" s="23" t="s">
        <v>98</v>
      </c>
      <c r="I16" s="23" t="s">
        <v>98</v>
      </c>
      <c r="J16" s="23" t="s">
        <v>98</v>
      </c>
      <c r="K16" s="23" t="s">
        <v>98</v>
      </c>
      <c r="L16" s="23" t="s">
        <v>98</v>
      </c>
    </row>
    <row r="17" spans="1:12" x14ac:dyDescent="0.2">
      <c r="A17" s="4" t="s">
        <v>521</v>
      </c>
      <c r="B17" s="4" t="s">
        <v>420</v>
      </c>
      <c r="C17" s="23">
        <v>169</v>
      </c>
      <c r="D17" s="23">
        <v>35</v>
      </c>
      <c r="E17" s="23" t="s">
        <v>98</v>
      </c>
      <c r="F17" s="23" t="s">
        <v>98</v>
      </c>
      <c r="G17" s="23" t="s">
        <v>98</v>
      </c>
      <c r="H17" s="23" t="s">
        <v>98</v>
      </c>
      <c r="I17" s="23" t="s">
        <v>98</v>
      </c>
      <c r="J17" s="23" t="s">
        <v>98</v>
      </c>
      <c r="K17" s="23" t="s">
        <v>98</v>
      </c>
      <c r="L17" s="23" t="s">
        <v>98</v>
      </c>
    </row>
    <row r="18" spans="1:12" x14ac:dyDescent="0.2">
      <c r="A18" s="4" t="s">
        <v>523</v>
      </c>
      <c r="B18" s="4" t="s">
        <v>420</v>
      </c>
      <c r="C18" s="23">
        <v>124</v>
      </c>
      <c r="D18" s="23">
        <v>32</v>
      </c>
      <c r="E18" s="23" t="s">
        <v>98</v>
      </c>
      <c r="F18" s="23" t="s">
        <v>98</v>
      </c>
      <c r="G18" s="23" t="s">
        <v>98</v>
      </c>
      <c r="H18" s="23" t="s">
        <v>98</v>
      </c>
      <c r="I18" s="23" t="s">
        <v>98</v>
      </c>
      <c r="J18" s="23" t="s">
        <v>98</v>
      </c>
      <c r="K18" s="23" t="s">
        <v>98</v>
      </c>
      <c r="L18" s="23" t="s">
        <v>98</v>
      </c>
    </row>
    <row r="19" spans="1:12" x14ac:dyDescent="0.2">
      <c r="A19" s="4" t="s">
        <v>524</v>
      </c>
      <c r="B19" s="4" t="s">
        <v>420</v>
      </c>
      <c r="C19" s="23">
        <v>136</v>
      </c>
      <c r="D19" s="23">
        <v>33</v>
      </c>
      <c r="E19" s="23" t="s">
        <v>98</v>
      </c>
      <c r="F19" s="23" t="s">
        <v>98</v>
      </c>
      <c r="G19" s="23" t="s">
        <v>98</v>
      </c>
      <c r="H19" s="23" t="s">
        <v>98</v>
      </c>
      <c r="I19" s="23" t="s">
        <v>98</v>
      </c>
      <c r="J19" s="23" t="s">
        <v>98</v>
      </c>
      <c r="K19" s="23" t="s">
        <v>98</v>
      </c>
      <c r="L19" s="23" t="s">
        <v>98</v>
      </c>
    </row>
    <row r="20" spans="1:12" x14ac:dyDescent="0.2">
      <c r="A20" s="4" t="s">
        <v>525</v>
      </c>
      <c r="B20" s="4" t="s">
        <v>420</v>
      </c>
      <c r="C20" s="23">
        <v>19</v>
      </c>
      <c r="D20" s="23">
        <v>21</v>
      </c>
      <c r="E20" s="23" t="s">
        <v>98</v>
      </c>
      <c r="F20" s="23" t="s">
        <v>98</v>
      </c>
      <c r="G20" s="23" t="s">
        <v>98</v>
      </c>
      <c r="H20" s="23" t="s">
        <v>98</v>
      </c>
      <c r="I20" s="23" t="s">
        <v>98</v>
      </c>
      <c r="J20" s="23" t="s">
        <v>98</v>
      </c>
      <c r="K20" s="23" t="s">
        <v>98</v>
      </c>
      <c r="L20" s="23" t="s">
        <v>98</v>
      </c>
    </row>
    <row r="21" spans="1:12" x14ac:dyDescent="0.2">
      <c r="A21" s="4" t="s">
        <v>526</v>
      </c>
      <c r="B21" s="4" t="s">
        <v>420</v>
      </c>
      <c r="C21" s="23">
        <v>6</v>
      </c>
      <c r="D21" s="23">
        <v>17</v>
      </c>
      <c r="E21" s="23" t="s">
        <v>98</v>
      </c>
      <c r="F21" s="23" t="s">
        <v>98</v>
      </c>
      <c r="G21" s="23" t="s">
        <v>98</v>
      </c>
      <c r="H21" s="23" t="s">
        <v>98</v>
      </c>
      <c r="I21" s="23" t="s">
        <v>98</v>
      </c>
      <c r="J21" s="23" t="s">
        <v>98</v>
      </c>
      <c r="K21" s="23" t="s">
        <v>98</v>
      </c>
      <c r="L21" s="23" t="s">
        <v>98</v>
      </c>
    </row>
    <row r="22" spans="1:12" x14ac:dyDescent="0.2">
      <c r="A22" s="4" t="s">
        <v>527</v>
      </c>
      <c r="B22" s="4" t="s">
        <v>420</v>
      </c>
      <c r="C22" s="23">
        <v>177</v>
      </c>
      <c r="D22" s="23">
        <v>25</v>
      </c>
      <c r="E22" s="23" t="s">
        <v>98</v>
      </c>
      <c r="F22" s="23" t="s">
        <v>98</v>
      </c>
      <c r="G22" s="23" t="s">
        <v>98</v>
      </c>
      <c r="H22" s="23" t="s">
        <v>98</v>
      </c>
      <c r="I22" s="23" t="s">
        <v>98</v>
      </c>
      <c r="J22" s="23" t="s">
        <v>98</v>
      </c>
      <c r="K22" s="23" t="s">
        <v>98</v>
      </c>
      <c r="L22" s="23" t="s">
        <v>98</v>
      </c>
    </row>
    <row r="23" spans="1:12" x14ac:dyDescent="0.2">
      <c r="A23" s="4"/>
      <c r="B23" s="4"/>
      <c r="C23" s="23"/>
      <c r="D23" s="23"/>
      <c r="E23" s="4"/>
      <c r="F23" s="4"/>
      <c r="G23" s="4"/>
      <c r="H23" s="32"/>
      <c r="J23" s="26"/>
      <c r="L23" s="4"/>
    </row>
    <row r="24" spans="1:12" x14ac:dyDescent="0.2">
      <c r="A24" s="4"/>
      <c r="B24" s="4"/>
      <c r="C24" s="23"/>
      <c r="D24" s="23"/>
      <c r="E24" s="23"/>
      <c r="F24" s="23"/>
      <c r="G24" s="5"/>
      <c r="H24" s="32"/>
      <c r="I24" s="5"/>
      <c r="J24" s="5"/>
      <c r="K24"/>
    </row>
    <row r="25" spans="1:12" x14ac:dyDescent="0.2">
      <c r="A25" s="4"/>
      <c r="B25" s="4"/>
      <c r="C25" s="23"/>
      <c r="D25" s="23"/>
      <c r="E25" s="23"/>
      <c r="F25" s="23"/>
      <c r="G25" s="5"/>
      <c r="H25" s="32"/>
      <c r="I25" s="5"/>
      <c r="J25" s="5"/>
      <c r="K25"/>
    </row>
    <row r="26" spans="1:12" x14ac:dyDescent="0.2">
      <c r="A26" s="155" t="s">
        <v>99</v>
      </c>
      <c r="B26" s="156"/>
      <c r="C26" s="162"/>
      <c r="G26" s="4"/>
      <c r="K26"/>
    </row>
    <row r="27" spans="1:12" x14ac:dyDescent="0.2">
      <c r="A27" s="162"/>
      <c r="B27" s="157"/>
      <c r="C27" s="162"/>
      <c r="G27" s="4"/>
      <c r="K27"/>
    </row>
    <row r="28" spans="1:12" x14ac:dyDescent="0.2">
      <c r="A28" s="160" t="s">
        <v>34</v>
      </c>
      <c r="B28" s="161" t="s">
        <v>105</v>
      </c>
      <c r="C28" s="161"/>
      <c r="H28"/>
      <c r="I28"/>
      <c r="J28"/>
      <c r="K28"/>
    </row>
    <row r="29" spans="1:12" x14ac:dyDescent="0.2">
      <c r="A29" s="158"/>
      <c r="B29" s="159" t="s">
        <v>4</v>
      </c>
      <c r="C29" s="159" t="s">
        <v>4</v>
      </c>
      <c r="H29"/>
      <c r="I29"/>
      <c r="J29"/>
      <c r="K29"/>
    </row>
    <row r="30" spans="1:12" x14ac:dyDescent="0.2">
      <c r="A30" s="4" t="s">
        <v>102</v>
      </c>
      <c r="B30" s="13">
        <v>1715.9514483179926</v>
      </c>
      <c r="C30" s="15">
        <v>405.50303365646943</v>
      </c>
      <c r="F30" s="4"/>
      <c r="G30" s="4"/>
      <c r="J30"/>
      <c r="K30"/>
    </row>
    <row r="31" spans="1:12" x14ac:dyDescent="0.2">
      <c r="A31" s="4" t="s">
        <v>103</v>
      </c>
      <c r="B31" s="13">
        <v>1110.9895489531734</v>
      </c>
      <c r="C31" s="15">
        <v>490.90763503346602</v>
      </c>
      <c r="G31" s="4"/>
      <c r="K31"/>
    </row>
    <row r="36" spans="1:11" x14ac:dyDescent="0.2">
      <c r="A36" s="4"/>
      <c r="B36" s="4"/>
      <c r="C36"/>
      <c r="G36" s="4"/>
      <c r="K36"/>
    </row>
    <row r="37" spans="1:11" x14ac:dyDescent="0.2">
      <c r="A37" s="6"/>
      <c r="B37" s="6"/>
      <c r="C37"/>
      <c r="G37" s="4"/>
      <c r="K37"/>
    </row>
    <row r="38" spans="1:11" x14ac:dyDescent="0.2">
      <c r="A38" s="6"/>
      <c r="B38" s="6"/>
      <c r="C38"/>
      <c r="G38" s="4"/>
      <c r="K38"/>
    </row>
    <row r="39" spans="1:11" x14ac:dyDescent="0.2">
      <c r="A39" s="4"/>
      <c r="B39" s="4"/>
      <c r="C39"/>
      <c r="G39" s="4"/>
      <c r="K39"/>
    </row>
  </sheetData>
  <mergeCells count="4">
    <mergeCell ref="C3:D3"/>
    <mergeCell ref="C4:D4"/>
    <mergeCell ref="B28:C28"/>
    <mergeCell ref="B29:C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26525-F203-9A49-A21A-A66516507AA2}">
  <dimension ref="A1:W26"/>
  <sheetViews>
    <sheetView workbookViewId="0">
      <selection activeCell="D9" sqref="D9"/>
    </sheetView>
  </sheetViews>
  <sheetFormatPr baseColWidth="10" defaultRowHeight="16" x14ac:dyDescent="0.2"/>
  <cols>
    <col min="1" max="1" width="14.1640625" bestFit="1" customWidth="1"/>
    <col min="2" max="2" width="15.5" bestFit="1" customWidth="1"/>
    <col min="4" max="4" width="13" bestFit="1" customWidth="1"/>
    <col min="6" max="6" width="15.5" bestFit="1" customWidth="1"/>
    <col min="7" max="9" width="10.83203125" style="4"/>
    <col min="10" max="10" width="11.6640625" style="4" customWidth="1"/>
    <col min="11" max="12" width="15.83203125" customWidth="1"/>
    <col min="13" max="18" width="15" customWidth="1"/>
    <col min="19" max="19" width="12.5" customWidth="1"/>
    <col min="20" max="20" width="10.83203125" customWidth="1"/>
    <col min="21" max="21" width="14.1640625" customWidth="1"/>
    <col min="22" max="22" width="11.33203125" customWidth="1"/>
    <col min="23" max="23" width="10.83203125" style="6"/>
  </cols>
  <sheetData>
    <row r="1" spans="1:23" ht="16" customHeight="1" x14ac:dyDescent="0.2">
      <c r="A1" s="163" t="s">
        <v>106</v>
      </c>
      <c r="B1" s="162"/>
      <c r="C1" s="162"/>
      <c r="D1" s="162"/>
      <c r="E1" s="162"/>
      <c r="F1" s="162"/>
    </row>
    <row r="2" spans="1:23" ht="17" thickBot="1" x14ac:dyDescent="0.25">
      <c r="A2" s="164"/>
      <c r="B2" s="164"/>
      <c r="C2" s="162"/>
      <c r="D2" s="162"/>
      <c r="E2" s="162"/>
      <c r="F2" s="162"/>
      <c r="W2" s="122"/>
    </row>
    <row r="3" spans="1:23" ht="17" customHeight="1" x14ac:dyDescent="0.2">
      <c r="A3" s="160" t="s">
        <v>0</v>
      </c>
      <c r="B3" s="160" t="s">
        <v>1</v>
      </c>
      <c r="C3" s="166" t="s">
        <v>422</v>
      </c>
      <c r="D3" s="161" t="s">
        <v>105</v>
      </c>
      <c r="E3" s="161"/>
      <c r="F3" s="167" t="s">
        <v>423</v>
      </c>
      <c r="G3" s="173" t="s">
        <v>431</v>
      </c>
      <c r="H3" s="173" t="s">
        <v>509</v>
      </c>
      <c r="I3" s="174" t="s">
        <v>432</v>
      </c>
      <c r="J3" s="174"/>
      <c r="K3" s="175" t="s">
        <v>429</v>
      </c>
      <c r="L3" s="175"/>
      <c r="M3" s="176" t="s">
        <v>426</v>
      </c>
      <c r="N3" s="176"/>
      <c r="O3" s="176" t="s">
        <v>427</v>
      </c>
      <c r="P3" s="176"/>
      <c r="Q3" s="177" t="s">
        <v>428</v>
      </c>
      <c r="R3" s="178"/>
      <c r="S3" s="141" t="s">
        <v>430</v>
      </c>
      <c r="T3" s="142"/>
      <c r="W3"/>
    </row>
    <row r="4" spans="1:23" ht="17" customHeight="1" x14ac:dyDescent="0.2">
      <c r="A4" s="158"/>
      <c r="B4" s="158" t="s">
        <v>2</v>
      </c>
      <c r="C4" s="158" t="s">
        <v>3</v>
      </c>
      <c r="D4" s="159" t="s">
        <v>4</v>
      </c>
      <c r="E4" s="159" t="s">
        <v>4</v>
      </c>
      <c r="F4" s="181" t="s">
        <v>16</v>
      </c>
      <c r="G4" s="168" t="s">
        <v>425</v>
      </c>
      <c r="H4" s="168" t="s">
        <v>425</v>
      </c>
      <c r="I4" s="182" t="s">
        <v>19</v>
      </c>
      <c r="J4" s="182"/>
      <c r="K4" s="169" t="s">
        <v>19</v>
      </c>
      <c r="L4" s="169"/>
      <c r="M4" s="170" t="s">
        <v>4</v>
      </c>
      <c r="N4" s="170"/>
      <c r="O4" s="170" t="s">
        <v>19</v>
      </c>
      <c r="P4" s="170"/>
      <c r="Q4" s="171" t="s">
        <v>19</v>
      </c>
      <c r="R4" s="172"/>
      <c r="S4" s="183" t="s">
        <v>19</v>
      </c>
      <c r="T4" s="184"/>
      <c r="W4"/>
    </row>
    <row r="5" spans="1:23" x14ac:dyDescent="0.2">
      <c r="A5" s="1"/>
      <c r="B5" s="1"/>
      <c r="C5" s="1"/>
      <c r="D5" s="12"/>
      <c r="E5" s="14"/>
      <c r="F5" s="1"/>
      <c r="G5" s="1"/>
      <c r="H5" s="1"/>
      <c r="I5" s="1"/>
      <c r="J5" s="1"/>
      <c r="K5" s="1"/>
      <c r="L5" s="1"/>
      <c r="M5" s="1"/>
      <c r="N5" s="1"/>
      <c r="O5" s="1"/>
      <c r="R5" s="6"/>
      <c r="S5" s="125"/>
      <c r="T5" s="126"/>
      <c r="W5"/>
    </row>
    <row r="6" spans="1:23" s="18" customFormat="1" x14ac:dyDescent="0.2">
      <c r="A6" s="16" t="s">
        <v>5</v>
      </c>
      <c r="B6" s="11">
        <v>0.21333333333333332</v>
      </c>
      <c r="C6" s="10">
        <v>19.807741680883645</v>
      </c>
      <c r="D6" s="62">
        <v>34.686288458356039</v>
      </c>
      <c r="E6" s="21">
        <v>18.478491306216817</v>
      </c>
      <c r="F6" s="17">
        <v>16.8</v>
      </c>
      <c r="G6" s="119">
        <v>0.70080139283760434</v>
      </c>
      <c r="H6" s="140">
        <v>0.52741596448169992</v>
      </c>
      <c r="I6" s="131">
        <v>18.294102281554306</v>
      </c>
      <c r="J6" s="132">
        <v>9.7458513144350505</v>
      </c>
      <c r="K6" s="131">
        <v>1.3287849698928318</v>
      </c>
      <c r="L6" s="132">
        <v>0.70788610154918841</v>
      </c>
      <c r="M6" s="123">
        <v>2.1203252032520323</v>
      </c>
      <c r="N6" s="124">
        <v>0.10601626016260163</v>
      </c>
      <c r="O6" s="120">
        <v>8.1226801326664558E-2</v>
      </c>
      <c r="P6" s="121">
        <v>4.0613400663332289E-3</v>
      </c>
      <c r="Q6" s="62">
        <v>10.621348680235668</v>
      </c>
      <c r="R6" s="21">
        <v>2.6612336448921567</v>
      </c>
      <c r="S6" s="133">
        <v>8.9203117698848065</v>
      </c>
      <c r="T6" s="135">
        <v>10.127433119158628</v>
      </c>
    </row>
    <row r="7" spans="1:23" s="18" customFormat="1" x14ac:dyDescent="0.2">
      <c r="A7" s="16" t="s">
        <v>6</v>
      </c>
      <c r="B7" s="11">
        <v>0.21333333333333332</v>
      </c>
      <c r="C7" s="10">
        <v>32.436944148314616</v>
      </c>
      <c r="D7" s="62">
        <v>56.432080429788861</v>
      </c>
      <c r="E7" s="21">
        <v>22.353299725258466</v>
      </c>
      <c r="F7" s="17">
        <v>16.399999999999999</v>
      </c>
      <c r="G7" s="119">
        <v>0.70080139283760423</v>
      </c>
      <c r="H7" s="140">
        <v>0.52135406220919411</v>
      </c>
      <c r="I7" s="131">
        <v>29.421094370986388</v>
      </c>
      <c r="J7" s="132">
        <v>11.653983615543163</v>
      </c>
      <c r="K7" s="131">
        <v>2.161836957128302</v>
      </c>
      <c r="L7" s="132">
        <v>0.70788610154918952</v>
      </c>
      <c r="M7" s="123">
        <v>2.1203252032520323</v>
      </c>
      <c r="N7" s="124">
        <v>0.10601626016260163</v>
      </c>
      <c r="O7" s="120">
        <v>8.1226801326664683E-2</v>
      </c>
      <c r="P7" s="121">
        <v>4.061340066333235E-3</v>
      </c>
      <c r="Q7" s="62">
        <v>10.621348680235668</v>
      </c>
      <c r="R7" s="21">
        <v>2.6612336448921567</v>
      </c>
      <c r="S7" s="133">
        <v>20.880355846552355</v>
      </c>
      <c r="T7" s="135">
        <v>11.974916193915686</v>
      </c>
    </row>
    <row r="8" spans="1:23" s="18" customFormat="1" x14ac:dyDescent="0.2">
      <c r="A8" s="16" t="s">
        <v>7</v>
      </c>
      <c r="B8" s="11">
        <v>0.45666666666666667</v>
      </c>
      <c r="C8" s="10">
        <v>26.004533190089514</v>
      </c>
      <c r="D8" s="62">
        <v>299.51878219727081</v>
      </c>
      <c r="E8" s="21">
        <v>47.740113422555034</v>
      </c>
      <c r="F8" s="17">
        <v>12.4</v>
      </c>
      <c r="G8" s="119">
        <v>0.6799471018435197</v>
      </c>
      <c r="H8" s="140">
        <v>0.44871628845326161</v>
      </c>
      <c r="I8" s="131">
        <v>134.39895626960021</v>
      </c>
      <c r="J8" s="132">
        <v>21.421766505306628</v>
      </c>
      <c r="K8" s="131">
        <v>24.561875749961803</v>
      </c>
      <c r="L8" s="132">
        <v>1.515318686128734</v>
      </c>
      <c r="M8" s="123">
        <v>2.1203252032520323</v>
      </c>
      <c r="N8" s="124">
        <v>0.10601626016260163</v>
      </c>
      <c r="O8" s="120">
        <v>0.1738761215898916</v>
      </c>
      <c r="P8" s="121">
        <v>8.6938060794945812E-3</v>
      </c>
      <c r="Q8" s="62">
        <v>10.621348680235668</v>
      </c>
      <c r="R8" s="21">
        <v>2.6612336448921567</v>
      </c>
      <c r="S8" s="133">
        <v>148.16560721773646</v>
      </c>
      <c r="T8" s="135">
        <v>21.639558937819828</v>
      </c>
    </row>
    <row r="9" spans="1:23" s="18" customFormat="1" x14ac:dyDescent="0.2">
      <c r="A9" s="19" t="s">
        <v>8</v>
      </c>
      <c r="B9" s="20">
        <v>0.71</v>
      </c>
      <c r="C9" s="10">
        <v>44.567418781988195</v>
      </c>
      <c r="D9" s="62">
        <v>702.92186543664059</v>
      </c>
      <c r="E9" s="21">
        <v>75.136879409372611</v>
      </c>
      <c r="F9" s="17">
        <v>12.4</v>
      </c>
      <c r="G9" s="119">
        <v>0.67489216950916053</v>
      </c>
      <c r="H9" s="140">
        <v>0.44538039589734618</v>
      </c>
      <c r="I9" s="131">
        <v>313.06761871307208</v>
      </c>
      <c r="J9" s="132">
        <v>33.464493097837533</v>
      </c>
      <c r="K9" s="131">
        <v>89.619714901231788</v>
      </c>
      <c r="L9" s="132">
        <v>2.3559334317183964</v>
      </c>
      <c r="M9" s="123">
        <v>2.1203252032520323</v>
      </c>
      <c r="N9" s="124">
        <v>0.10601626016260163</v>
      </c>
      <c r="O9" s="120">
        <v>0.2703329481653059</v>
      </c>
      <c r="P9" s="121">
        <v>1.3516647408265298E-2</v>
      </c>
      <c r="Q9" s="62">
        <v>10.621348680235668</v>
      </c>
      <c r="R9" s="21">
        <v>2.6612336448921567</v>
      </c>
      <c r="S9" s="133">
        <v>391.79565198590285</v>
      </c>
      <c r="T9" s="135">
        <v>33.652712637206044</v>
      </c>
    </row>
    <row r="10" spans="1:23" s="18" customFormat="1" x14ac:dyDescent="0.2">
      <c r="A10" s="19" t="s">
        <v>9</v>
      </c>
      <c r="B10" s="20">
        <v>1.0566666666666666</v>
      </c>
      <c r="C10" s="10">
        <v>15.1738925168387</v>
      </c>
      <c r="D10" s="62">
        <v>725.64597353029387</v>
      </c>
      <c r="E10" s="21">
        <v>73.748588520888845</v>
      </c>
      <c r="F10" s="17">
        <v>12.8</v>
      </c>
      <c r="G10" s="119">
        <v>0.67241793858402521</v>
      </c>
      <c r="H10" s="140">
        <v>0.44926007688898506</v>
      </c>
      <c r="I10" s="131">
        <v>326.00376586240225</v>
      </c>
      <c r="J10" s="132">
        <v>33.132296549348645</v>
      </c>
      <c r="K10" s="131">
        <v>137.6895414697689</v>
      </c>
      <c r="L10" s="132">
        <v>3.5062483467358296</v>
      </c>
      <c r="M10" s="123">
        <v>2.1203252032520323</v>
      </c>
      <c r="N10" s="124">
        <v>0.10601626016260163</v>
      </c>
      <c r="O10" s="120">
        <v>0.40232650032113604</v>
      </c>
      <c r="P10" s="121">
        <v>2.0116325016056806E-2</v>
      </c>
      <c r="Q10" s="62">
        <v>10.621348680235668</v>
      </c>
      <c r="R10" s="21">
        <v>2.6612336448921567</v>
      </c>
      <c r="S10" s="133">
        <v>452.66963215161434</v>
      </c>
      <c r="T10" s="135">
        <v>33.423426234935967</v>
      </c>
    </row>
    <row r="11" spans="1:23" x14ac:dyDescent="0.2">
      <c r="A11" s="4" t="s">
        <v>10</v>
      </c>
      <c r="B11" s="5">
        <v>0.60666666666666669</v>
      </c>
      <c r="C11" s="2">
        <v>30.237829290801756</v>
      </c>
      <c r="D11" s="62">
        <v>829.80502793756079</v>
      </c>
      <c r="E11" s="21">
        <v>76.733667743454049</v>
      </c>
      <c r="F11" s="8">
        <v>12.3</v>
      </c>
      <c r="G11" s="119">
        <v>0.62822388194423506</v>
      </c>
      <c r="H11" s="140">
        <v>0.41329970611393113</v>
      </c>
      <c r="I11" s="131">
        <v>342.95817417845626</v>
      </c>
      <c r="J11" s="132">
        <v>31.714002327413596</v>
      </c>
      <c r="K11" s="131">
        <v>90.39915097266703</v>
      </c>
      <c r="L11" s="132">
        <v>2.0130511012805079</v>
      </c>
      <c r="M11" s="123">
        <v>2.1203252032520323</v>
      </c>
      <c r="N11" s="124">
        <v>0.10601626016260163</v>
      </c>
      <c r="O11" s="120">
        <v>0.23098871627270273</v>
      </c>
      <c r="P11" s="121">
        <v>1.1549435813635139E-2</v>
      </c>
      <c r="Q11" s="62">
        <v>10.621348680235668</v>
      </c>
      <c r="R11" s="21">
        <v>2.6612336448921567</v>
      </c>
      <c r="S11" s="133">
        <v>422.50498775461494</v>
      </c>
      <c r="T11" s="135">
        <v>31.88906734700366</v>
      </c>
      <c r="W11"/>
    </row>
    <row r="12" spans="1:23" x14ac:dyDescent="0.2">
      <c r="A12" s="4" t="s">
        <v>11</v>
      </c>
      <c r="B12" s="5">
        <v>0.46</v>
      </c>
      <c r="C12" s="2">
        <v>65.934175817215774</v>
      </c>
      <c r="D12" s="62">
        <v>735.9729867850682</v>
      </c>
      <c r="E12" s="21">
        <v>75.491176851444152</v>
      </c>
      <c r="F12" s="8">
        <v>13.7</v>
      </c>
      <c r="G12" s="119">
        <v>0.61937757383594694</v>
      </c>
      <c r="H12" s="140">
        <v>0.42535097454689674</v>
      </c>
      <c r="I12" s="131">
        <v>313.04682716921911</v>
      </c>
      <c r="J12" s="132">
        <v>32.110245643453901</v>
      </c>
      <c r="K12" s="131">
        <v>60.793600090373552</v>
      </c>
      <c r="L12" s="132">
        <v>1.5263794064654401</v>
      </c>
      <c r="M12" s="123">
        <v>2.1203252032520323</v>
      </c>
      <c r="N12" s="124">
        <v>0.10601626016260163</v>
      </c>
      <c r="O12" s="120">
        <v>0.17514529036062076</v>
      </c>
      <c r="P12" s="121">
        <v>8.7572645180310389E-3</v>
      </c>
      <c r="Q12" s="62">
        <v>10.621348680235668</v>
      </c>
      <c r="R12" s="21">
        <v>2.6612336448921567</v>
      </c>
      <c r="S12" s="133">
        <v>363.04393328899641</v>
      </c>
      <c r="T12" s="135">
        <v>32.256471452684032</v>
      </c>
      <c r="W12"/>
    </row>
    <row r="13" spans="1:23" x14ac:dyDescent="0.2">
      <c r="A13" s="4" t="s">
        <v>12</v>
      </c>
      <c r="B13" s="5">
        <v>0.65</v>
      </c>
      <c r="C13" s="2">
        <v>76.301431574062107</v>
      </c>
      <c r="D13" s="62">
        <v>687.88585296576639</v>
      </c>
      <c r="E13" s="21">
        <v>74.573727197049905</v>
      </c>
      <c r="F13" s="8">
        <v>14</v>
      </c>
      <c r="G13" s="119">
        <v>0.63024387942204207</v>
      </c>
      <c r="H13" s="140">
        <v>0.43675554662889837</v>
      </c>
      <c r="I13" s="131">
        <v>300.43796173034929</v>
      </c>
      <c r="J13" s="132">
        <v>32.570488986101878</v>
      </c>
      <c r="K13" s="131">
        <v>80.291189299142786</v>
      </c>
      <c r="L13" s="132">
        <v>2.1568404656576869</v>
      </c>
      <c r="M13" s="123">
        <v>2.1203252032520323</v>
      </c>
      <c r="N13" s="124">
        <v>0.10601626016260163</v>
      </c>
      <c r="O13" s="120">
        <v>0.24748791029218151</v>
      </c>
      <c r="P13" s="121">
        <v>1.2374395514609076E-2</v>
      </c>
      <c r="Q13" s="62">
        <v>10.621348680235668</v>
      </c>
      <c r="R13" s="21">
        <v>2.6612336448921567</v>
      </c>
      <c r="S13" s="133">
        <v>369.86031443896422</v>
      </c>
      <c r="T13" s="135">
        <v>32.750130247473102</v>
      </c>
      <c r="W13"/>
    </row>
    <row r="14" spans="1:23" x14ac:dyDescent="0.2">
      <c r="A14" s="4" t="s">
        <v>13</v>
      </c>
      <c r="B14" s="5">
        <v>0.9</v>
      </c>
      <c r="C14" s="2">
        <v>78.618356156084587</v>
      </c>
      <c r="D14" s="62">
        <v>472.04052950494224</v>
      </c>
      <c r="E14" s="21">
        <v>58.32161475463824</v>
      </c>
      <c r="F14" s="8">
        <v>13.7</v>
      </c>
      <c r="G14" s="119">
        <v>0.6387034607352513</v>
      </c>
      <c r="H14" s="140">
        <v>0.43862282224343524</v>
      </c>
      <c r="I14" s="131">
        <v>207.04774926474332</v>
      </c>
      <c r="J14" s="132">
        <v>25.581191261473798</v>
      </c>
      <c r="K14" s="131">
        <v>76.288654384128748</v>
      </c>
      <c r="L14" s="132">
        <v>2.9863944909106435</v>
      </c>
      <c r="M14" s="123">
        <v>2.1203252032520323</v>
      </c>
      <c r="N14" s="124">
        <v>0.10601626016260163</v>
      </c>
      <c r="O14" s="120">
        <v>0.34267556809686667</v>
      </c>
      <c r="P14" s="121">
        <v>1.7133778404843335E-2</v>
      </c>
      <c r="Q14" s="62">
        <v>10.621348680235668</v>
      </c>
      <c r="R14" s="21">
        <v>2.6612336448921567</v>
      </c>
      <c r="S14" s="133">
        <v>272.37237940053956</v>
      </c>
      <c r="T14" s="135">
        <v>25.892051994589252</v>
      </c>
      <c r="W14"/>
    </row>
    <row r="15" spans="1:23" ht="17" thickBot="1" x14ac:dyDescent="0.25">
      <c r="A15" s="4" t="s">
        <v>14</v>
      </c>
      <c r="B15" s="5">
        <v>0.43666666666666665</v>
      </c>
      <c r="C15" s="2">
        <v>36.945129606215971</v>
      </c>
      <c r="D15" s="62">
        <v>577.24138321951932</v>
      </c>
      <c r="E15" s="21">
        <v>67.438577040957355</v>
      </c>
      <c r="F15" s="8">
        <v>12.3</v>
      </c>
      <c r="G15" s="119">
        <v>0.61759358874569525</v>
      </c>
      <c r="H15" s="140">
        <v>0.4063061848850591</v>
      </c>
      <c r="I15" s="131">
        <v>234.53674417369726</v>
      </c>
      <c r="J15" s="132">
        <v>27.400710951588518</v>
      </c>
      <c r="K15" s="131">
        <v>45.26324186859101</v>
      </c>
      <c r="L15" s="132">
        <v>1.4489543641084974</v>
      </c>
      <c r="M15" s="123">
        <v>2.1203252032520323</v>
      </c>
      <c r="N15" s="124">
        <v>0.10601626016260163</v>
      </c>
      <c r="O15" s="120">
        <v>0.1662611089655168</v>
      </c>
      <c r="P15" s="121">
        <v>8.3130554482758398E-3</v>
      </c>
      <c r="Q15" s="62">
        <v>10.621348680235668</v>
      </c>
      <c r="R15" s="21">
        <v>2.6612336448921567</v>
      </c>
      <c r="S15" s="134">
        <v>269.0123762530871</v>
      </c>
      <c r="T15" s="136">
        <v>27.567746788980937</v>
      </c>
      <c r="W15"/>
    </row>
    <row r="16" spans="1:23" x14ac:dyDescent="0.2">
      <c r="A16" s="4"/>
      <c r="B16" s="4"/>
      <c r="C16" s="5"/>
      <c r="D16" s="5"/>
      <c r="E16" s="5"/>
      <c r="F16" s="4"/>
      <c r="G16" s="3"/>
      <c r="H16" s="3"/>
      <c r="I16" s="3"/>
      <c r="J16" s="3"/>
      <c r="K16" s="7"/>
      <c r="L16" s="7"/>
      <c r="M16" s="79"/>
      <c r="N16" s="79"/>
      <c r="O16" s="22"/>
      <c r="P16" s="22"/>
      <c r="Q16" s="22"/>
      <c r="R16" s="22"/>
      <c r="S16" s="7"/>
      <c r="T16" s="7"/>
      <c r="U16" s="7"/>
      <c r="V16" s="7"/>
    </row>
    <row r="17" spans="1:5" x14ac:dyDescent="0.2">
      <c r="A17" s="16"/>
      <c r="B17" s="127"/>
      <c r="C17" s="128"/>
      <c r="D17" s="128"/>
      <c r="E17" s="128"/>
    </row>
    <row r="18" spans="1:5" x14ac:dyDescent="0.2">
      <c r="A18" s="16"/>
      <c r="B18" s="127"/>
      <c r="C18" s="128"/>
      <c r="D18" s="128"/>
      <c r="E18" s="128"/>
    </row>
    <row r="19" spans="1:5" x14ac:dyDescent="0.2">
      <c r="A19" s="16"/>
      <c r="B19" s="127"/>
      <c r="C19" s="128"/>
      <c r="D19" s="128"/>
      <c r="E19" s="128"/>
    </row>
    <row r="20" spans="1:5" x14ac:dyDescent="0.2">
      <c r="A20" s="19"/>
      <c r="B20" s="127"/>
      <c r="C20" s="128"/>
      <c r="D20" s="128"/>
      <c r="E20" s="128"/>
    </row>
    <row r="21" spans="1:5" x14ac:dyDescent="0.2">
      <c r="A21" s="19"/>
      <c r="B21" s="127"/>
      <c r="C21" s="128"/>
      <c r="D21" s="128"/>
      <c r="E21" s="128"/>
    </row>
    <row r="22" spans="1:5" x14ac:dyDescent="0.2">
      <c r="A22" s="4"/>
      <c r="B22" s="127"/>
      <c r="C22" s="128"/>
      <c r="D22" s="128"/>
      <c r="E22" s="128"/>
    </row>
    <row r="23" spans="1:5" x14ac:dyDescent="0.2">
      <c r="A23" s="4"/>
      <c r="B23" s="127"/>
      <c r="C23" s="128"/>
      <c r="D23" s="128"/>
      <c r="E23" s="128"/>
    </row>
    <row r="24" spans="1:5" x14ac:dyDescent="0.2">
      <c r="A24" s="4"/>
      <c r="B24" s="127"/>
      <c r="C24" s="128"/>
      <c r="D24" s="128"/>
      <c r="E24" s="128"/>
    </row>
    <row r="25" spans="1:5" x14ac:dyDescent="0.2">
      <c r="A25" s="4"/>
      <c r="B25" s="127"/>
      <c r="C25" s="128"/>
      <c r="D25" s="128"/>
      <c r="E25" s="128"/>
    </row>
    <row r="26" spans="1:5" x14ac:dyDescent="0.2">
      <c r="A26" s="4"/>
      <c r="B26" s="127"/>
      <c r="C26" s="128"/>
      <c r="D26" s="128"/>
      <c r="E26" s="128"/>
    </row>
  </sheetData>
  <mergeCells count="14">
    <mergeCell ref="K3:L3"/>
    <mergeCell ref="K4:L4"/>
    <mergeCell ref="Q3:R3"/>
    <mergeCell ref="Q4:R4"/>
    <mergeCell ref="O3:P3"/>
    <mergeCell ref="O4:P4"/>
    <mergeCell ref="S3:T3"/>
    <mergeCell ref="S4:T4"/>
    <mergeCell ref="D3:E3"/>
    <mergeCell ref="D4:E4"/>
    <mergeCell ref="M3:N3"/>
    <mergeCell ref="M4:N4"/>
    <mergeCell ref="I3:J3"/>
    <mergeCell ref="I4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2DD04-20C9-804B-A9E9-02A59D2D094C}">
  <dimension ref="A1:E54"/>
  <sheetViews>
    <sheetView workbookViewId="0">
      <selection activeCell="G9" sqref="G9"/>
    </sheetView>
  </sheetViews>
  <sheetFormatPr baseColWidth="10" defaultRowHeight="16" x14ac:dyDescent="0.2"/>
  <cols>
    <col min="1" max="1" width="17" bestFit="1" customWidth="1"/>
    <col min="4" max="4" width="15.83203125" style="4" bestFit="1" customWidth="1"/>
    <col min="5" max="5" width="10.83203125" style="4"/>
  </cols>
  <sheetData>
    <row r="1" spans="1:5" x14ac:dyDescent="0.2">
      <c r="A1" s="47"/>
    </row>
    <row r="2" spans="1:5" x14ac:dyDescent="0.2">
      <c r="A2" s="24" t="s">
        <v>483</v>
      </c>
      <c r="B2" s="139"/>
      <c r="D2" s="24" t="s">
        <v>484</v>
      </c>
    </row>
    <row r="3" spans="1:5" x14ac:dyDescent="0.2">
      <c r="A3" s="137" t="s">
        <v>482</v>
      </c>
      <c r="B3" s="137" t="s">
        <v>424</v>
      </c>
      <c r="D3" s="137" t="s">
        <v>482</v>
      </c>
      <c r="E3" s="137" t="s">
        <v>424</v>
      </c>
    </row>
    <row r="4" spans="1:5" x14ac:dyDescent="0.2">
      <c r="A4" s="138"/>
      <c r="B4" s="137" t="s">
        <v>18</v>
      </c>
      <c r="D4" s="138"/>
      <c r="E4" s="137" t="s">
        <v>18</v>
      </c>
    </row>
    <row r="5" spans="1:5" x14ac:dyDescent="0.2">
      <c r="A5" s="138"/>
      <c r="B5" s="138"/>
    </row>
    <row r="6" spans="1:5" x14ac:dyDescent="0.2">
      <c r="A6" s="138" t="s">
        <v>433</v>
      </c>
      <c r="B6" s="129">
        <v>5.8</v>
      </c>
      <c r="D6" s="4" t="s">
        <v>457</v>
      </c>
      <c r="E6" s="4">
        <v>2.8010000000000002</v>
      </c>
    </row>
    <row r="7" spans="1:5" x14ac:dyDescent="0.2">
      <c r="A7" s="138" t="s">
        <v>434</v>
      </c>
      <c r="B7" s="129">
        <v>4.95</v>
      </c>
      <c r="D7" s="4" t="s">
        <v>458</v>
      </c>
      <c r="E7" s="4">
        <v>1.843</v>
      </c>
    </row>
    <row r="8" spans="1:5" x14ac:dyDescent="0.2">
      <c r="A8" s="138" t="s">
        <v>435</v>
      </c>
      <c r="B8" s="129">
        <v>4.7</v>
      </c>
      <c r="D8" s="4" t="s">
        <v>459</v>
      </c>
      <c r="E8" s="4">
        <v>1.444</v>
      </c>
    </row>
    <row r="9" spans="1:5" x14ac:dyDescent="0.2">
      <c r="A9" s="138" t="s">
        <v>436</v>
      </c>
      <c r="B9" s="129">
        <v>3.99</v>
      </c>
      <c r="D9" s="4" t="s">
        <v>460</v>
      </c>
      <c r="E9" s="4">
        <v>0.61299999999999999</v>
      </c>
    </row>
    <row r="10" spans="1:5" x14ac:dyDescent="0.2">
      <c r="A10" s="138" t="s">
        <v>437</v>
      </c>
      <c r="B10" s="129">
        <v>4.03</v>
      </c>
      <c r="D10" s="4" t="s">
        <v>462</v>
      </c>
      <c r="E10" s="4">
        <v>0.63100000000000001</v>
      </c>
    </row>
    <row r="11" spans="1:5" x14ac:dyDescent="0.2">
      <c r="A11" s="138" t="s">
        <v>438</v>
      </c>
      <c r="B11" s="129">
        <v>3.26</v>
      </c>
      <c r="D11" s="4" t="s">
        <v>463</v>
      </c>
      <c r="E11" s="4">
        <v>0.85599999999999998</v>
      </c>
    </row>
    <row r="12" spans="1:5" x14ac:dyDescent="0.2">
      <c r="A12" s="138" t="s">
        <v>439</v>
      </c>
      <c r="B12" s="129">
        <v>3.55</v>
      </c>
      <c r="D12" s="4" t="s">
        <v>464</v>
      </c>
      <c r="E12" s="4">
        <v>1.6910000000000001</v>
      </c>
    </row>
    <row r="13" spans="1:5" x14ac:dyDescent="0.2">
      <c r="A13" s="138" t="s">
        <v>440</v>
      </c>
      <c r="B13" s="129">
        <v>3.87</v>
      </c>
      <c r="D13" s="4" t="s">
        <v>465</v>
      </c>
      <c r="E13" s="4">
        <v>2.6429999999999998</v>
      </c>
    </row>
    <row r="14" spans="1:5" x14ac:dyDescent="0.2">
      <c r="A14" s="138" t="s">
        <v>441</v>
      </c>
      <c r="B14" s="129">
        <v>2.41</v>
      </c>
      <c r="D14" s="4" t="s">
        <v>466</v>
      </c>
      <c r="E14" s="4">
        <v>2.504</v>
      </c>
    </row>
    <row r="15" spans="1:5" x14ac:dyDescent="0.2">
      <c r="A15" s="138" t="s">
        <v>442</v>
      </c>
      <c r="B15" s="129">
        <v>2.2999999999999998</v>
      </c>
      <c r="D15" s="4" t="s">
        <v>467</v>
      </c>
      <c r="E15" s="4">
        <v>2.8809999999999998</v>
      </c>
    </row>
    <row r="16" spans="1:5" x14ac:dyDescent="0.2">
      <c r="A16" s="138" t="s">
        <v>443</v>
      </c>
      <c r="B16" s="129">
        <v>2.46</v>
      </c>
      <c r="D16" s="4" t="s">
        <v>468</v>
      </c>
      <c r="E16" s="4">
        <v>2.573</v>
      </c>
    </row>
    <row r="17" spans="1:5" x14ac:dyDescent="0.2">
      <c r="A17" s="138" t="s">
        <v>444</v>
      </c>
      <c r="B17" s="129">
        <v>2.95</v>
      </c>
      <c r="D17" s="4" t="s">
        <v>469</v>
      </c>
      <c r="E17" s="4">
        <v>1.7410000000000001</v>
      </c>
    </row>
    <row r="18" spans="1:5" x14ac:dyDescent="0.2">
      <c r="A18" s="138" t="s">
        <v>445</v>
      </c>
      <c r="B18" s="129">
        <v>2.99</v>
      </c>
      <c r="D18" s="4" t="s">
        <v>470</v>
      </c>
      <c r="E18" s="4">
        <v>0.91400000000000003</v>
      </c>
    </row>
    <row r="19" spans="1:5" x14ac:dyDescent="0.2">
      <c r="A19" s="138" t="s">
        <v>446</v>
      </c>
      <c r="B19" s="129">
        <v>2.42</v>
      </c>
      <c r="D19" s="4" t="s">
        <v>471</v>
      </c>
      <c r="E19" s="4">
        <v>1.532</v>
      </c>
    </row>
    <row r="20" spans="1:5" x14ac:dyDescent="0.2">
      <c r="A20" s="138" t="s">
        <v>447</v>
      </c>
      <c r="B20" s="129">
        <v>1.29</v>
      </c>
      <c r="D20" s="4" t="s">
        <v>472</v>
      </c>
      <c r="E20" s="4">
        <v>1.724</v>
      </c>
    </row>
    <row r="21" spans="1:5" x14ac:dyDescent="0.2">
      <c r="A21" s="138" t="s">
        <v>448</v>
      </c>
      <c r="B21" s="129">
        <v>1.74</v>
      </c>
      <c r="D21" s="4" t="s">
        <v>473</v>
      </c>
      <c r="E21" s="4">
        <v>1.498</v>
      </c>
    </row>
    <row r="22" spans="1:5" x14ac:dyDescent="0.2">
      <c r="A22" s="138" t="s">
        <v>449</v>
      </c>
      <c r="B22" s="129">
        <v>2.0699999999999998</v>
      </c>
      <c r="D22" s="4" t="s">
        <v>474</v>
      </c>
      <c r="E22" s="4">
        <v>1.478</v>
      </c>
    </row>
    <row r="23" spans="1:5" x14ac:dyDescent="0.2">
      <c r="A23" s="138" t="s">
        <v>450</v>
      </c>
      <c r="B23" s="129">
        <v>3.35</v>
      </c>
      <c r="D23" s="4" t="s">
        <v>475</v>
      </c>
      <c r="E23" s="4">
        <v>1.768</v>
      </c>
    </row>
    <row r="24" spans="1:5" x14ac:dyDescent="0.2">
      <c r="A24" s="138" t="s">
        <v>451</v>
      </c>
      <c r="B24" s="129">
        <v>2.96</v>
      </c>
      <c r="D24" s="4" t="s">
        <v>476</v>
      </c>
      <c r="E24" s="4">
        <v>1.776</v>
      </c>
    </row>
    <row r="25" spans="1:5" x14ac:dyDescent="0.2">
      <c r="A25" s="138" t="s">
        <v>452</v>
      </c>
      <c r="B25" s="129">
        <v>2.2799999999999998</v>
      </c>
      <c r="D25" s="4" t="s">
        <v>477</v>
      </c>
      <c r="E25" s="4">
        <v>2.3889999999999998</v>
      </c>
    </row>
    <row r="26" spans="1:5" x14ac:dyDescent="0.2">
      <c r="A26" s="138" t="s">
        <v>453</v>
      </c>
      <c r="B26" s="129">
        <v>2.76</v>
      </c>
      <c r="D26" s="4" t="s">
        <v>478</v>
      </c>
      <c r="E26" s="4">
        <v>2.161</v>
      </c>
    </row>
    <row r="27" spans="1:5" x14ac:dyDescent="0.2">
      <c r="A27" s="138" t="s">
        <v>454</v>
      </c>
      <c r="B27" s="129">
        <v>2.52</v>
      </c>
      <c r="D27" s="4" t="s">
        <v>479</v>
      </c>
      <c r="E27" s="4">
        <v>2.4569999999999999</v>
      </c>
    </row>
    <row r="28" spans="1:5" x14ac:dyDescent="0.2">
      <c r="A28" s="138" t="s">
        <v>455</v>
      </c>
      <c r="B28" s="129">
        <v>4.57</v>
      </c>
      <c r="D28" s="4" t="s">
        <v>480</v>
      </c>
      <c r="E28" s="4">
        <v>2.7450000000000001</v>
      </c>
    </row>
    <row r="29" spans="1:5" x14ac:dyDescent="0.2">
      <c r="A29" s="138" t="s">
        <v>456</v>
      </c>
      <c r="B29" s="129">
        <v>2.5299999999999998</v>
      </c>
      <c r="D29" s="4" t="s">
        <v>481</v>
      </c>
      <c r="E29" s="4">
        <v>3.4060000000000001</v>
      </c>
    </row>
    <row r="30" spans="1:5" x14ac:dyDescent="0.2">
      <c r="A30" s="138" t="s">
        <v>457</v>
      </c>
      <c r="B30" s="129">
        <v>2.8</v>
      </c>
      <c r="D30" s="4" t="s">
        <v>485</v>
      </c>
      <c r="E30" s="4">
        <v>2.214</v>
      </c>
    </row>
    <row r="31" spans="1:5" x14ac:dyDescent="0.2">
      <c r="A31" s="138" t="s">
        <v>458</v>
      </c>
      <c r="B31" s="129">
        <v>1.84</v>
      </c>
      <c r="D31" s="4" t="s">
        <v>486</v>
      </c>
      <c r="E31" s="4">
        <v>2.3260000000000001</v>
      </c>
    </row>
    <row r="32" spans="1:5" x14ac:dyDescent="0.2">
      <c r="A32" s="138" t="s">
        <v>459</v>
      </c>
      <c r="B32" s="129">
        <v>1.44</v>
      </c>
      <c r="D32" s="4" t="s">
        <v>487</v>
      </c>
      <c r="E32" s="4">
        <v>1.9350000000000001</v>
      </c>
    </row>
    <row r="33" spans="1:5" x14ac:dyDescent="0.2">
      <c r="A33" s="138" t="s">
        <v>460</v>
      </c>
      <c r="B33" s="129">
        <v>0.61</v>
      </c>
      <c r="D33" s="4" t="s">
        <v>488</v>
      </c>
      <c r="E33" s="4">
        <v>0.81899999999999995</v>
      </c>
    </row>
    <row r="34" spans="1:5" x14ac:dyDescent="0.2">
      <c r="A34" s="138" t="s">
        <v>461</v>
      </c>
      <c r="B34" s="129">
        <v>0.63</v>
      </c>
      <c r="D34" s="4" t="s">
        <v>489</v>
      </c>
      <c r="E34" s="4">
        <v>1.2370000000000001</v>
      </c>
    </row>
    <row r="35" spans="1:5" x14ac:dyDescent="0.2">
      <c r="A35" s="138" t="s">
        <v>462</v>
      </c>
      <c r="B35" s="129">
        <v>0.86</v>
      </c>
      <c r="D35" s="4" t="s">
        <v>490</v>
      </c>
      <c r="E35" s="4">
        <v>4.4779999999999998</v>
      </c>
    </row>
    <row r="36" spans="1:5" x14ac:dyDescent="0.2">
      <c r="A36" s="138" t="s">
        <v>463</v>
      </c>
      <c r="B36" s="129">
        <v>1.69</v>
      </c>
      <c r="D36" s="4" t="s">
        <v>491</v>
      </c>
      <c r="E36" s="4">
        <v>2.5270000000000001</v>
      </c>
    </row>
    <row r="37" spans="1:5" x14ac:dyDescent="0.2">
      <c r="A37" s="138" t="s">
        <v>464</v>
      </c>
      <c r="B37" s="129">
        <v>2.64</v>
      </c>
      <c r="D37" s="4" t="s">
        <v>492</v>
      </c>
      <c r="E37" s="4">
        <v>2.56</v>
      </c>
    </row>
    <row r="38" spans="1:5" x14ac:dyDescent="0.2">
      <c r="A38" s="138" t="s">
        <v>465</v>
      </c>
      <c r="B38" s="129">
        <v>2.5</v>
      </c>
      <c r="D38" s="4" t="s">
        <v>493</v>
      </c>
      <c r="E38" s="4">
        <v>2.1880000000000002</v>
      </c>
    </row>
    <row r="39" spans="1:5" x14ac:dyDescent="0.2">
      <c r="A39" s="138" t="s">
        <v>466</v>
      </c>
      <c r="B39" s="129">
        <v>2.88</v>
      </c>
      <c r="D39" s="4" t="s">
        <v>494</v>
      </c>
      <c r="E39" s="4">
        <v>3.05</v>
      </c>
    </row>
    <row r="40" spans="1:5" x14ac:dyDescent="0.2">
      <c r="A40" s="138" t="s">
        <v>467</v>
      </c>
      <c r="B40" s="129">
        <v>2.57</v>
      </c>
      <c r="D40" s="4" t="s">
        <v>495</v>
      </c>
      <c r="E40" s="4">
        <v>2.7050000000000001</v>
      </c>
    </row>
    <row r="41" spans="1:5" x14ac:dyDescent="0.2">
      <c r="A41" s="138" t="s">
        <v>468</v>
      </c>
      <c r="B41" s="129">
        <v>1.74</v>
      </c>
      <c r="D41" s="4" t="s">
        <v>496</v>
      </c>
      <c r="E41" s="4">
        <v>2.5179999999999998</v>
      </c>
    </row>
    <row r="42" spans="1:5" x14ac:dyDescent="0.2">
      <c r="A42" s="138" t="s">
        <v>469</v>
      </c>
      <c r="B42" s="129">
        <v>0.91</v>
      </c>
      <c r="D42" s="4" t="s">
        <v>497</v>
      </c>
      <c r="E42" s="4">
        <v>1.7629999999999999</v>
      </c>
    </row>
    <row r="43" spans="1:5" x14ac:dyDescent="0.2">
      <c r="A43" s="138" t="s">
        <v>470</v>
      </c>
      <c r="B43" s="129">
        <v>1.53</v>
      </c>
      <c r="D43" s="4" t="s">
        <v>498</v>
      </c>
      <c r="E43" s="4">
        <v>0.91300000000000003</v>
      </c>
    </row>
    <row r="44" spans="1:5" x14ac:dyDescent="0.2">
      <c r="A44" s="138" t="s">
        <v>471</v>
      </c>
      <c r="B44" s="129">
        <v>1.72</v>
      </c>
      <c r="D44" s="4" t="s">
        <v>499</v>
      </c>
      <c r="E44" s="4">
        <v>1.111</v>
      </c>
    </row>
    <row r="45" spans="1:5" x14ac:dyDescent="0.2">
      <c r="A45" s="138" t="s">
        <v>472</v>
      </c>
      <c r="B45" s="129">
        <v>1.5</v>
      </c>
      <c r="D45" s="4" t="s">
        <v>500</v>
      </c>
      <c r="E45" s="4">
        <v>1.2390000000000001</v>
      </c>
    </row>
    <row r="46" spans="1:5" x14ac:dyDescent="0.2">
      <c r="A46" s="138" t="s">
        <v>473</v>
      </c>
      <c r="B46" s="129">
        <v>1.48</v>
      </c>
      <c r="D46" s="4" t="s">
        <v>501</v>
      </c>
      <c r="E46" s="4">
        <v>0.42499999999999999</v>
      </c>
    </row>
    <row r="47" spans="1:5" x14ac:dyDescent="0.2">
      <c r="A47" s="138" t="s">
        <v>474</v>
      </c>
      <c r="B47" s="129">
        <v>1.77</v>
      </c>
      <c r="D47" s="4" t="s">
        <v>502</v>
      </c>
      <c r="E47" s="4">
        <v>0.72799999999999998</v>
      </c>
    </row>
    <row r="48" spans="1:5" x14ac:dyDescent="0.2">
      <c r="A48" s="138" t="s">
        <v>475</v>
      </c>
      <c r="B48" s="129">
        <v>1.78</v>
      </c>
      <c r="D48" s="4" t="s">
        <v>503</v>
      </c>
      <c r="E48" s="4">
        <v>2.2360000000000002</v>
      </c>
    </row>
    <row r="49" spans="1:5" x14ac:dyDescent="0.2">
      <c r="A49" s="138" t="s">
        <v>476</v>
      </c>
      <c r="B49" s="129">
        <v>2.39</v>
      </c>
      <c r="D49" s="4" t="s">
        <v>504</v>
      </c>
      <c r="E49" s="4">
        <v>1.988</v>
      </c>
    </row>
    <row r="50" spans="1:5" x14ac:dyDescent="0.2">
      <c r="A50" s="138" t="s">
        <v>477</v>
      </c>
      <c r="B50" s="129">
        <v>2.16</v>
      </c>
      <c r="D50" s="4" t="s">
        <v>505</v>
      </c>
      <c r="E50" s="4">
        <v>1.69</v>
      </c>
    </row>
    <row r="51" spans="1:5" x14ac:dyDescent="0.2">
      <c r="A51" s="138" t="s">
        <v>478</v>
      </c>
      <c r="B51" s="129">
        <v>2.46</v>
      </c>
      <c r="D51" s="4" t="s">
        <v>506</v>
      </c>
      <c r="E51" s="4">
        <v>1.4379999999999999</v>
      </c>
    </row>
    <row r="52" spans="1:5" x14ac:dyDescent="0.2">
      <c r="A52" s="138" t="s">
        <v>479</v>
      </c>
      <c r="B52" s="129">
        <v>2.75</v>
      </c>
      <c r="D52" s="4" t="s">
        <v>507</v>
      </c>
      <c r="E52" s="4">
        <v>0.55800000000000005</v>
      </c>
    </row>
    <row r="53" spans="1:5" x14ac:dyDescent="0.2">
      <c r="A53" s="138" t="s">
        <v>480</v>
      </c>
      <c r="B53" s="129">
        <v>3.41</v>
      </c>
      <c r="D53" s="4" t="s">
        <v>508</v>
      </c>
      <c r="E53" s="4">
        <v>0.61099999999999999</v>
      </c>
    </row>
    <row r="54" spans="1:5" x14ac:dyDescent="0.2">
      <c r="A54" s="138" t="s">
        <v>481</v>
      </c>
      <c r="B54" s="129">
        <v>2.21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D5E96-5966-2D4D-8AB8-F8BFE1BAA014}">
  <dimension ref="A1:K15"/>
  <sheetViews>
    <sheetView workbookViewId="0">
      <selection activeCell="K6" sqref="K6:K15"/>
    </sheetView>
  </sheetViews>
  <sheetFormatPr baseColWidth="10" defaultRowHeight="16" x14ac:dyDescent="0.2"/>
  <cols>
    <col min="2" max="2" width="15.5" bestFit="1" customWidth="1"/>
    <col min="3" max="3" width="15.33203125" customWidth="1"/>
    <col min="5" max="5" width="9.6640625" customWidth="1"/>
    <col min="6" max="6" width="13.1640625" customWidth="1"/>
    <col min="7" max="7" width="16" customWidth="1"/>
    <col min="10" max="10" width="14.33203125" bestFit="1" customWidth="1"/>
  </cols>
  <sheetData>
    <row r="1" spans="1:11" x14ac:dyDescent="0.2">
      <c r="A1" s="163" t="s">
        <v>107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16" customHeight="1" x14ac:dyDescent="0.2">
      <c r="A2" s="164"/>
      <c r="B2" s="164"/>
      <c r="C2" s="162"/>
      <c r="D2" s="162"/>
      <c r="E2" s="162"/>
      <c r="F2" s="165"/>
      <c r="G2" s="162"/>
      <c r="H2" s="162"/>
      <c r="I2" s="162"/>
      <c r="J2" s="162"/>
      <c r="K2" s="162"/>
    </row>
    <row r="3" spans="1:11" ht="18" customHeight="1" x14ac:dyDescent="0.2">
      <c r="A3" s="180" t="s">
        <v>0</v>
      </c>
      <c r="B3" s="160" t="s">
        <v>1</v>
      </c>
      <c r="C3" s="166" t="s">
        <v>422</v>
      </c>
      <c r="D3" s="161" t="s">
        <v>20</v>
      </c>
      <c r="E3" s="161"/>
      <c r="F3" s="166" t="s">
        <v>25</v>
      </c>
      <c r="G3" s="167" t="s">
        <v>17</v>
      </c>
      <c r="H3" s="160" t="s">
        <v>431</v>
      </c>
      <c r="I3" s="160" t="s">
        <v>509</v>
      </c>
      <c r="J3" s="161" t="s">
        <v>510</v>
      </c>
      <c r="K3" s="161"/>
    </row>
    <row r="4" spans="1:11" ht="17" x14ac:dyDescent="0.2">
      <c r="A4" s="179"/>
      <c r="B4" s="158" t="s">
        <v>2</v>
      </c>
      <c r="C4" s="158" t="s">
        <v>3</v>
      </c>
      <c r="D4" s="159" t="s">
        <v>24</v>
      </c>
      <c r="E4" s="159"/>
      <c r="F4" s="185" t="s">
        <v>24</v>
      </c>
      <c r="G4" s="158" t="s">
        <v>93</v>
      </c>
      <c r="H4" s="158" t="s">
        <v>425</v>
      </c>
      <c r="I4" s="158" t="s">
        <v>425</v>
      </c>
      <c r="J4" s="159" t="s">
        <v>511</v>
      </c>
      <c r="K4" s="159"/>
    </row>
    <row r="5" spans="1:11" s="130" customFormat="1" x14ac:dyDescent="0.2">
      <c r="A5" s="1"/>
      <c r="B5" s="1"/>
      <c r="C5" s="1"/>
      <c r="D5" s="12"/>
      <c r="E5" s="14"/>
      <c r="F5" s="14"/>
      <c r="G5" s="1"/>
      <c r="H5" s="1"/>
      <c r="I5" s="1"/>
      <c r="J5" s="1"/>
      <c r="K5" s="1"/>
    </row>
    <row r="6" spans="1:11" x14ac:dyDescent="0.2">
      <c r="A6" s="4" t="s">
        <v>5</v>
      </c>
      <c r="B6" s="5">
        <v>0.21333333333333332</v>
      </c>
      <c r="C6" s="10">
        <v>19.807741680883645</v>
      </c>
      <c r="D6" s="35">
        <v>21.138428709245527</v>
      </c>
      <c r="E6" s="36">
        <v>7.0611628518937621</v>
      </c>
      <c r="F6" s="26">
        <v>2E-3</v>
      </c>
      <c r="G6" s="32">
        <v>16.8</v>
      </c>
      <c r="H6" s="26">
        <f>'Radon mass balance'!G6</f>
        <v>0.70080139283760434</v>
      </c>
      <c r="I6" s="5">
        <v>0.63820487364695044</v>
      </c>
      <c r="J6" s="13">
        <v>161.8724617647818</v>
      </c>
      <c r="K6" s="15">
        <v>54.072506025868513</v>
      </c>
    </row>
    <row r="7" spans="1:11" x14ac:dyDescent="0.2">
      <c r="A7" s="4" t="s">
        <v>6</v>
      </c>
      <c r="B7" s="5">
        <v>0.21333333333333332</v>
      </c>
      <c r="C7" s="10">
        <v>32.436944148314616</v>
      </c>
      <c r="D7" s="35">
        <v>20.533267122389159</v>
      </c>
      <c r="E7" s="36">
        <v>2.6011835327935251</v>
      </c>
      <c r="F7" s="26">
        <v>2E-3</v>
      </c>
      <c r="G7" s="32">
        <v>16.399999999999999</v>
      </c>
      <c r="H7" s="26">
        <f>'Radon mass balance'!G7</f>
        <v>0.70080139283760423</v>
      </c>
      <c r="I7" s="5">
        <v>0.63170776702939557</v>
      </c>
      <c r="J7" s="13">
        <v>155.63713089802198</v>
      </c>
      <c r="K7" s="15">
        <v>19.716333478257486</v>
      </c>
    </row>
    <row r="8" spans="1:11" x14ac:dyDescent="0.2">
      <c r="A8" s="4" t="s">
        <v>7</v>
      </c>
      <c r="B8" s="5">
        <v>0.45666666666666667</v>
      </c>
      <c r="C8" s="10">
        <v>26.004533190089514</v>
      </c>
      <c r="D8" s="35">
        <v>131.59574907073284</v>
      </c>
      <c r="E8" s="36">
        <v>2.3533602321712683</v>
      </c>
      <c r="F8" s="26">
        <v>2E-3</v>
      </c>
      <c r="G8" s="32">
        <v>12.4</v>
      </c>
      <c r="H8" s="26">
        <f>'Radon mass balance'!G8</f>
        <v>0.6799471018435197</v>
      </c>
      <c r="I8" s="5">
        <v>0.55132955801646877</v>
      </c>
      <c r="J8" s="13">
        <v>870.6182821547668</v>
      </c>
      <c r="K8" s="15">
        <v>15.569488050279032</v>
      </c>
    </row>
    <row r="9" spans="1:11" x14ac:dyDescent="0.2">
      <c r="A9" s="4" t="s">
        <v>8</v>
      </c>
      <c r="B9" s="5">
        <v>0.71</v>
      </c>
      <c r="C9" s="10">
        <v>44.567418781988195</v>
      </c>
      <c r="D9" s="35">
        <v>49.516472722230098</v>
      </c>
      <c r="E9" s="36">
        <v>4.7865069752015232</v>
      </c>
      <c r="F9" s="26">
        <v>2E-3</v>
      </c>
      <c r="G9" s="32">
        <v>12.4</v>
      </c>
      <c r="H9" s="26">
        <f>'Radon mass balance'!G9</f>
        <v>0.67489216950916053</v>
      </c>
      <c r="I9" s="5">
        <v>0.5472308073899137</v>
      </c>
      <c r="J9" s="13">
        <v>325.15013862326202</v>
      </c>
      <c r="K9" s="15">
        <v>31.430619366578597</v>
      </c>
    </row>
    <row r="10" spans="1:11" x14ac:dyDescent="0.2">
      <c r="A10" s="4" t="s">
        <v>9</v>
      </c>
      <c r="B10" s="5">
        <v>1.0566666666666666</v>
      </c>
      <c r="C10" s="10">
        <v>15.1738925168387</v>
      </c>
      <c r="D10" s="35">
        <v>5.544490458778033</v>
      </c>
      <c r="E10" s="36">
        <v>2.2791852242344777</v>
      </c>
      <c r="F10" s="26">
        <v>2E-3</v>
      </c>
      <c r="G10" s="32">
        <v>12.8</v>
      </c>
      <c r="H10" s="26">
        <f>'Radon mass balance'!G10</f>
        <v>0.67241793858402521</v>
      </c>
      <c r="I10" s="5">
        <v>0.5511975242850673</v>
      </c>
      <c r="J10" s="13">
        <v>36.660084231024705</v>
      </c>
      <c r="K10" s="15">
        <v>15.069937069917483</v>
      </c>
    </row>
    <row r="11" spans="1:11" x14ac:dyDescent="0.2">
      <c r="A11" s="4" t="s">
        <v>10</v>
      </c>
      <c r="B11" s="5">
        <v>0.60666666666666669</v>
      </c>
      <c r="C11" s="2">
        <v>30.237829290801756</v>
      </c>
      <c r="D11" s="35">
        <v>4.0111454780366342</v>
      </c>
      <c r="E11" s="36">
        <v>0.91030056651179214</v>
      </c>
      <c r="F11" s="26">
        <v>2E-3</v>
      </c>
      <c r="G11" s="32">
        <v>12.3</v>
      </c>
      <c r="H11" s="26">
        <f>'Radon mass balance'!G11</f>
        <v>0.62822388194423506</v>
      </c>
      <c r="I11" s="5">
        <v>0.50799900385624897</v>
      </c>
      <c r="J11" s="13">
        <v>24.439702909888741</v>
      </c>
      <c r="K11" s="15">
        <v>5.5464144908404718</v>
      </c>
    </row>
    <row r="12" spans="1:11" x14ac:dyDescent="0.2">
      <c r="A12" s="4" t="s">
        <v>11</v>
      </c>
      <c r="B12" s="5">
        <v>0.46</v>
      </c>
      <c r="C12" s="2">
        <v>65.934175817215774</v>
      </c>
      <c r="D12" s="35">
        <v>4.0907578467964063</v>
      </c>
      <c r="E12" s="36">
        <v>0.60153945635449568</v>
      </c>
      <c r="F12" s="26">
        <v>2E-3</v>
      </c>
      <c r="G12" s="32">
        <v>13.7</v>
      </c>
      <c r="H12" s="26">
        <f>'Radon mass balance'!G12</f>
        <v>0.61937757383594694</v>
      </c>
      <c r="I12" s="5">
        <v>0.52018638988508148</v>
      </c>
      <c r="J12" s="13">
        <v>25.522994201271857</v>
      </c>
      <c r="K12" s="15">
        <v>3.7531158360780212</v>
      </c>
    </row>
    <row r="13" spans="1:11" x14ac:dyDescent="0.2">
      <c r="A13" s="4" t="s">
        <v>12</v>
      </c>
      <c r="B13" s="5">
        <v>0.65</v>
      </c>
      <c r="C13" s="2">
        <v>76.301431574062107</v>
      </c>
      <c r="D13" s="35">
        <v>25.49007844015334</v>
      </c>
      <c r="E13" s="36">
        <v>0.47035523701022264</v>
      </c>
      <c r="F13" s="26">
        <v>2E-3</v>
      </c>
      <c r="G13" s="32">
        <v>14</v>
      </c>
      <c r="H13" s="26">
        <f>'Radon mass balance'!G13</f>
        <v>0.63024387942204207</v>
      </c>
      <c r="I13" s="5">
        <v>0.53356849672016859</v>
      </c>
      <c r="J13" s="13">
        <v>163.19562837118028</v>
      </c>
      <c r="K13" s="15">
        <v>3.0113645449063182</v>
      </c>
    </row>
    <row r="14" spans="1:11" x14ac:dyDescent="0.2">
      <c r="A14" s="4" t="s">
        <v>13</v>
      </c>
      <c r="B14" s="5">
        <v>0.9</v>
      </c>
      <c r="C14" s="2">
        <v>78.618356156084587</v>
      </c>
      <c r="D14" s="35">
        <v>7.8033569419838971</v>
      </c>
      <c r="E14" s="36">
        <v>1.3975199992805245</v>
      </c>
      <c r="F14" s="26">
        <v>2E-3</v>
      </c>
      <c r="G14" s="32">
        <v>13.7</v>
      </c>
      <c r="H14" s="26">
        <f>'Radon mass balance'!G14</f>
        <v>0.6387034607352513</v>
      </c>
      <c r="I14" s="5">
        <v>0.53641730259833265</v>
      </c>
      <c r="J14" s="13">
        <v>50.217394169109348</v>
      </c>
      <c r="K14" s="15">
        <v>8.9935412649778463</v>
      </c>
    </row>
    <row r="15" spans="1:11" x14ac:dyDescent="0.2">
      <c r="A15" s="4" t="s">
        <v>14</v>
      </c>
      <c r="B15" s="5">
        <v>0.43666666666666665</v>
      </c>
      <c r="C15" s="2">
        <v>36.945129606215971</v>
      </c>
      <c r="D15" s="35">
        <v>14.648137930387312</v>
      </c>
      <c r="E15" s="36">
        <v>0.73443328134315822</v>
      </c>
      <c r="F15" s="26">
        <v>2E-3</v>
      </c>
      <c r="G15" s="32">
        <v>12.3</v>
      </c>
      <c r="H15" s="26">
        <f>'Radon mass balance'!G15</f>
        <v>0.61759358874569525</v>
      </c>
      <c r="I15" s="5">
        <v>0.49940305818980052</v>
      </c>
      <c r="J15" s="13">
        <v>87.771912877260704</v>
      </c>
      <c r="K15" s="15">
        <v>4.4007377791333999</v>
      </c>
    </row>
  </sheetData>
  <mergeCells count="4">
    <mergeCell ref="D4:E4"/>
    <mergeCell ref="D3:E3"/>
    <mergeCell ref="J3:K3"/>
    <mergeCell ref="J4:K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B0906-2AB4-F146-9B55-E8F726DE2ADA}">
  <dimension ref="A1:AH431"/>
  <sheetViews>
    <sheetView topLeftCell="R9" zoomScale="86" workbookViewId="0">
      <selection activeCell="Z35" sqref="Z35"/>
    </sheetView>
  </sheetViews>
  <sheetFormatPr baseColWidth="10" defaultRowHeight="16" x14ac:dyDescent="0.2"/>
  <cols>
    <col min="2" max="2" width="10.83203125" style="4"/>
    <col min="3" max="3" width="19.83203125" style="4" bestFit="1" customWidth="1"/>
    <col min="4" max="4" width="19.83203125" style="4" customWidth="1"/>
    <col min="5" max="5" width="13.5" customWidth="1"/>
    <col min="10" max="10" width="11" customWidth="1"/>
    <col min="20" max="20" width="12.1640625" bestFit="1" customWidth="1"/>
    <col min="21" max="21" width="19.33203125" bestFit="1" customWidth="1"/>
    <col min="23" max="23" width="8.1640625" customWidth="1"/>
    <col min="24" max="24" width="19.33203125" bestFit="1" customWidth="1"/>
    <col min="25" max="25" width="15.6640625" customWidth="1"/>
    <col min="34" max="34" width="12.83203125" style="4" bestFit="1" customWidth="1"/>
    <col min="35" max="35" width="13.1640625" bestFit="1" customWidth="1"/>
    <col min="36" max="36" width="13.6640625" bestFit="1" customWidth="1"/>
    <col min="37" max="37" width="13.1640625" bestFit="1" customWidth="1"/>
  </cols>
  <sheetData>
    <row r="1" spans="1:34" ht="17" thickBot="1" x14ac:dyDescent="0.25">
      <c r="A1" s="70" t="s">
        <v>104</v>
      </c>
      <c r="B1" s="67"/>
      <c r="C1" s="67"/>
    </row>
    <row r="2" spans="1:34" x14ac:dyDescent="0.2">
      <c r="A2" s="68"/>
      <c r="B2" s="67"/>
      <c r="C2" s="67"/>
      <c r="S2" s="38" t="s">
        <v>36</v>
      </c>
      <c r="T2" s="39"/>
      <c r="V2" s="63" t="s">
        <v>37</v>
      </c>
      <c r="W2" s="64"/>
      <c r="X2" s="40" t="s">
        <v>63</v>
      </c>
      <c r="Y2" s="40">
        <v>0.8</v>
      </c>
      <c r="Z2" s="41" t="s">
        <v>38</v>
      </c>
    </row>
    <row r="3" spans="1:34" x14ac:dyDescent="0.2">
      <c r="A3" s="47"/>
      <c r="S3" s="42" t="s">
        <v>39</v>
      </c>
      <c r="T3" s="43">
        <v>-77.91</v>
      </c>
      <c r="V3" s="65" t="s">
        <v>40</v>
      </c>
      <c r="W3" s="71"/>
      <c r="X3" s="44" t="s">
        <v>41</v>
      </c>
      <c r="Y3" s="44">
        <v>0.4</v>
      </c>
      <c r="Z3" s="45" t="s">
        <v>38</v>
      </c>
    </row>
    <row r="4" spans="1:34" x14ac:dyDescent="0.2">
      <c r="S4" s="42" t="s">
        <v>48</v>
      </c>
      <c r="T4" s="43">
        <v>122.82</v>
      </c>
      <c r="U4" s="47"/>
      <c r="V4" s="48"/>
      <c r="W4" s="49"/>
      <c r="X4" s="44" t="s">
        <v>49</v>
      </c>
      <c r="Y4" s="44">
        <v>5.3999999999999999E-2</v>
      </c>
      <c r="Z4" s="45" t="s">
        <v>38</v>
      </c>
    </row>
    <row r="5" spans="1:34" s="47" customFormat="1" ht="18" x14ac:dyDescent="0.25">
      <c r="A5" s="60" t="s">
        <v>42</v>
      </c>
      <c r="B5" s="60" t="s">
        <v>43</v>
      </c>
      <c r="C5" s="60" t="s">
        <v>64</v>
      </c>
      <c r="D5" s="60" t="s">
        <v>65</v>
      </c>
      <c r="E5" s="60" t="s">
        <v>44</v>
      </c>
      <c r="F5" s="145" t="s">
        <v>45</v>
      </c>
      <c r="G5" s="145"/>
      <c r="H5" s="60" t="s">
        <v>46</v>
      </c>
      <c r="I5" s="24"/>
      <c r="J5" s="24"/>
      <c r="K5" s="72" t="s">
        <v>35</v>
      </c>
      <c r="L5" s="31" t="s">
        <v>66</v>
      </c>
      <c r="M5" s="31" t="s">
        <v>21</v>
      </c>
      <c r="N5" s="73" t="s">
        <v>67</v>
      </c>
      <c r="O5" s="46" t="s">
        <v>68</v>
      </c>
      <c r="P5" s="146" t="s">
        <v>47</v>
      </c>
      <c r="Q5" s="146"/>
      <c r="S5" s="42" t="s">
        <v>54</v>
      </c>
      <c r="T5" s="43">
        <v>32.130000000000003</v>
      </c>
      <c r="U5"/>
      <c r="V5" s="48"/>
      <c r="W5" s="49"/>
      <c r="X5" s="44" t="s">
        <v>55</v>
      </c>
      <c r="Y5" s="44">
        <v>5.0999999999999997E-2</v>
      </c>
      <c r="Z5" s="45" t="s">
        <v>38</v>
      </c>
      <c r="AH5" s="24"/>
    </row>
    <row r="6" spans="1:34" ht="19" x14ac:dyDescent="0.2">
      <c r="A6" s="66"/>
      <c r="B6" s="66"/>
      <c r="C6" s="66" t="s">
        <v>50</v>
      </c>
      <c r="D6" s="66" t="s">
        <v>69</v>
      </c>
      <c r="E6" s="66" t="s">
        <v>38</v>
      </c>
      <c r="F6" s="66" t="s">
        <v>70</v>
      </c>
      <c r="G6" s="66" t="s">
        <v>51</v>
      </c>
      <c r="H6" s="69" t="s">
        <v>52</v>
      </c>
      <c r="I6" s="4"/>
      <c r="J6" s="4"/>
      <c r="K6" s="72" t="s">
        <v>53</v>
      </c>
      <c r="L6" s="30"/>
      <c r="M6" s="30"/>
      <c r="N6" s="30"/>
      <c r="O6" s="49" t="s">
        <v>38</v>
      </c>
      <c r="P6" s="74" t="s">
        <v>70</v>
      </c>
      <c r="Q6" s="74" t="s">
        <v>51</v>
      </c>
      <c r="S6" s="42" t="s">
        <v>56</v>
      </c>
      <c r="T6" s="43">
        <v>-0.46560000000000001</v>
      </c>
      <c r="V6" s="48"/>
      <c r="W6" s="49"/>
      <c r="X6" s="44" t="s">
        <v>57</v>
      </c>
      <c r="Y6" s="44">
        <v>1.0999999999999999E-2</v>
      </c>
      <c r="Z6" s="45" t="s">
        <v>38</v>
      </c>
    </row>
    <row r="7" spans="1:34" x14ac:dyDescent="0.2">
      <c r="A7" s="4" t="s">
        <v>92</v>
      </c>
      <c r="B7" s="4">
        <v>4397</v>
      </c>
      <c r="C7" s="9">
        <v>43850.630555555559</v>
      </c>
      <c r="D7" s="23">
        <f t="shared" ref="D7:D17" si="0">(C7-$C$7)*24</f>
        <v>0</v>
      </c>
      <c r="E7" s="4">
        <v>0.5</v>
      </c>
      <c r="F7" s="4">
        <v>4.3</v>
      </c>
      <c r="G7" s="4">
        <v>9.1999999999999993</v>
      </c>
      <c r="H7" s="32">
        <v>21.2</v>
      </c>
      <c r="K7" s="33">
        <f t="shared" ref="K7:K17" si="1">273.15+H7</f>
        <v>294.34999999999997</v>
      </c>
      <c r="L7" s="5">
        <f t="shared" ref="L7:L17" si="2">T$3+T$4*(100/K7)+T$5*LN(K7/100)+I9*(T$6+T$7*(K7/100)+T$8*(K7/100)^2)</f>
        <v>-1.4966363119144503</v>
      </c>
      <c r="M7" s="5">
        <f t="shared" ref="M7" si="3">EXP(L7)</f>
        <v>0.22388196411782454</v>
      </c>
      <c r="N7" s="34">
        <f t="shared" ref="N7" si="4">M7*(K7/273.15)</f>
        <v>0.24125812241655373</v>
      </c>
      <c r="O7" s="4">
        <f t="shared" ref="O7:O17" si="5">$Y$8</f>
        <v>1.3160000000000001</v>
      </c>
      <c r="P7" s="23">
        <f t="shared" ref="P7:P17" si="6">(F7*O7+N7*F7*E7)/E7</f>
        <v>12.355009926391181</v>
      </c>
      <c r="Q7" s="23">
        <f t="shared" ref="Q7:Q17" si="7">SQRT((G7*O7)^2+(G7*N7*E7)^2)/E7</f>
        <v>24.315914116588935</v>
      </c>
      <c r="S7" s="42" t="s">
        <v>58</v>
      </c>
      <c r="T7" s="43">
        <v>0.3049</v>
      </c>
      <c r="V7" s="48"/>
      <c r="W7" s="49"/>
      <c r="X7" s="44"/>
      <c r="Y7" s="44"/>
      <c r="Z7" s="45"/>
    </row>
    <row r="8" spans="1:34" ht="17" thickBot="1" x14ac:dyDescent="0.25">
      <c r="C8" s="9">
        <v>43850.713888888888</v>
      </c>
      <c r="D8" s="23">
        <f t="shared" si="0"/>
        <v>1.9999999998835847</v>
      </c>
      <c r="E8" s="4">
        <v>0.5</v>
      </c>
      <c r="F8" s="23">
        <v>12</v>
      </c>
      <c r="G8" s="4">
        <v>12</v>
      </c>
      <c r="H8" s="32">
        <v>21.2</v>
      </c>
      <c r="I8" s="32"/>
      <c r="K8" s="33">
        <f t="shared" si="1"/>
        <v>294.34999999999997</v>
      </c>
      <c r="L8" s="5">
        <f t="shared" si="2"/>
        <v>-1.4966363119144503</v>
      </c>
      <c r="M8" s="5">
        <f t="shared" ref="M8:M17" si="8">EXP(L8)</f>
        <v>0.22388196411782454</v>
      </c>
      <c r="N8" s="34">
        <f t="shared" ref="N8:N17" si="9">M8*(K8/273.15)</f>
        <v>0.24125812241655373</v>
      </c>
      <c r="O8" s="4">
        <f t="shared" si="5"/>
        <v>1.3160000000000001</v>
      </c>
      <c r="P8" s="23">
        <f t="shared" si="6"/>
        <v>34.479097468998646</v>
      </c>
      <c r="Q8" s="23">
        <f t="shared" si="7"/>
        <v>31.71640971728992</v>
      </c>
      <c r="S8" s="52" t="s">
        <v>59</v>
      </c>
      <c r="T8" s="53">
        <v>-5.04E-2</v>
      </c>
      <c r="U8" s="50"/>
      <c r="V8" s="54"/>
      <c r="W8" s="55"/>
      <c r="X8" s="56" t="s">
        <v>60</v>
      </c>
      <c r="Y8" s="56">
        <f>SUM(Y2:Y6)</f>
        <v>1.3160000000000001</v>
      </c>
      <c r="Z8" s="57" t="s">
        <v>38</v>
      </c>
    </row>
    <row r="9" spans="1:34" s="50" customFormat="1" x14ac:dyDescent="0.2">
      <c r="A9"/>
      <c r="B9" s="4"/>
      <c r="C9" s="9">
        <v>43850.797222106485</v>
      </c>
      <c r="D9" s="23">
        <f t="shared" si="0"/>
        <v>3.9999972222140059</v>
      </c>
      <c r="E9" s="4">
        <v>0.5</v>
      </c>
      <c r="F9" s="23">
        <v>20</v>
      </c>
      <c r="G9" s="4">
        <v>15</v>
      </c>
      <c r="H9" s="32">
        <v>21.2</v>
      </c>
      <c r="I9"/>
      <c r="J9"/>
      <c r="K9" s="33">
        <f t="shared" si="1"/>
        <v>294.34999999999997</v>
      </c>
      <c r="L9" s="5">
        <f t="shared" si="2"/>
        <v>-1.4966363119144503</v>
      </c>
      <c r="M9" s="5">
        <f t="shared" si="8"/>
        <v>0.22388196411782454</v>
      </c>
      <c r="N9" s="34">
        <f t="shared" si="9"/>
        <v>0.24125812241655373</v>
      </c>
      <c r="O9" s="4">
        <f t="shared" si="5"/>
        <v>1.3160000000000001</v>
      </c>
      <c r="P9" s="23">
        <f t="shared" si="6"/>
        <v>57.465162448331071</v>
      </c>
      <c r="Q9" s="23">
        <f t="shared" si="7"/>
        <v>39.645512146612404</v>
      </c>
      <c r="AH9" s="51"/>
    </row>
    <row r="10" spans="1:34" x14ac:dyDescent="0.2">
      <c r="C10" s="9">
        <v>43850.880555381947</v>
      </c>
      <c r="D10" s="23">
        <f t="shared" si="0"/>
        <v>5.9999958333210088</v>
      </c>
      <c r="E10" s="4">
        <v>0.5</v>
      </c>
      <c r="F10" s="4">
        <v>18</v>
      </c>
      <c r="G10" s="4">
        <v>14</v>
      </c>
      <c r="H10" s="32">
        <v>21.2</v>
      </c>
      <c r="K10" s="33">
        <f t="shared" si="1"/>
        <v>294.34999999999997</v>
      </c>
      <c r="L10" s="5">
        <f t="shared" si="2"/>
        <v>-1.4966363119144503</v>
      </c>
      <c r="M10" s="5">
        <f t="shared" si="8"/>
        <v>0.22388196411782454</v>
      </c>
      <c r="N10" s="34">
        <f t="shared" si="9"/>
        <v>0.24125812241655373</v>
      </c>
      <c r="O10" s="4">
        <f t="shared" si="5"/>
        <v>1.3160000000000001</v>
      </c>
      <c r="P10" s="23">
        <f t="shared" si="6"/>
        <v>51.718646203497968</v>
      </c>
      <c r="Q10" s="23">
        <f t="shared" si="7"/>
        <v>37.002478003504905</v>
      </c>
    </row>
    <row r="11" spans="1:34" x14ac:dyDescent="0.2">
      <c r="C11" s="9">
        <v>43850.96388865741</v>
      </c>
      <c r="D11" s="23">
        <f t="shared" si="0"/>
        <v>7.9999944444280118</v>
      </c>
      <c r="E11" s="4">
        <v>0.5</v>
      </c>
      <c r="F11" s="4">
        <v>15</v>
      </c>
      <c r="G11" s="4">
        <v>13</v>
      </c>
      <c r="H11" s="32">
        <v>21.2</v>
      </c>
      <c r="K11" s="33">
        <f t="shared" si="1"/>
        <v>294.34999999999997</v>
      </c>
      <c r="L11" s="5">
        <f t="shared" si="2"/>
        <v>-1.4966363119144503</v>
      </c>
      <c r="M11" s="5">
        <f t="shared" si="8"/>
        <v>0.22388196411782454</v>
      </c>
      <c r="N11" s="34">
        <f t="shared" si="9"/>
        <v>0.24125812241655373</v>
      </c>
      <c r="O11" s="4">
        <f t="shared" si="5"/>
        <v>1.3160000000000001</v>
      </c>
      <c r="P11" s="23">
        <f t="shared" si="6"/>
        <v>43.098871836248307</v>
      </c>
      <c r="Q11" s="23">
        <f t="shared" si="7"/>
        <v>34.359443860397413</v>
      </c>
      <c r="S11" s="58"/>
      <c r="T11" s="59"/>
      <c r="V11" s="4"/>
      <c r="W11" s="4"/>
      <c r="X11" s="47"/>
      <c r="Y11" s="47"/>
      <c r="Z11" s="47"/>
    </row>
    <row r="12" spans="1:34" x14ac:dyDescent="0.2">
      <c r="C12" s="9">
        <v>43851.047221932873</v>
      </c>
      <c r="D12" s="23">
        <f t="shared" si="0"/>
        <v>9.9999930555350147</v>
      </c>
      <c r="E12" s="4">
        <v>0.5</v>
      </c>
      <c r="F12" s="4">
        <v>12</v>
      </c>
      <c r="G12" s="4">
        <v>12</v>
      </c>
      <c r="H12" s="32">
        <v>21.2</v>
      </c>
      <c r="K12" s="33">
        <f t="shared" si="1"/>
        <v>294.34999999999997</v>
      </c>
      <c r="L12" s="5">
        <f t="shared" si="2"/>
        <v>-1.4966363119144503</v>
      </c>
      <c r="M12" s="5">
        <f t="shared" si="8"/>
        <v>0.22388196411782454</v>
      </c>
      <c r="N12" s="34">
        <f t="shared" si="9"/>
        <v>0.24125812241655373</v>
      </c>
      <c r="O12" s="4">
        <f t="shared" si="5"/>
        <v>1.3160000000000001</v>
      </c>
      <c r="P12" s="23">
        <f t="shared" si="6"/>
        <v>34.479097468998646</v>
      </c>
      <c r="Q12" s="23">
        <f t="shared" si="7"/>
        <v>31.71640971728992</v>
      </c>
      <c r="AH12"/>
    </row>
    <row r="13" spans="1:34" x14ac:dyDescent="0.2">
      <c r="C13" s="9">
        <v>43851.130555208336</v>
      </c>
      <c r="D13" s="23">
        <f t="shared" si="0"/>
        <v>11.999991666642018</v>
      </c>
      <c r="E13" s="4">
        <v>0.5</v>
      </c>
      <c r="F13" s="4">
        <v>15</v>
      </c>
      <c r="G13" s="4">
        <v>13</v>
      </c>
      <c r="H13" s="32">
        <v>21.2</v>
      </c>
      <c r="K13" s="33">
        <f t="shared" si="1"/>
        <v>294.34999999999997</v>
      </c>
      <c r="L13" s="5">
        <f t="shared" si="2"/>
        <v>-1.4966363119144503</v>
      </c>
      <c r="M13" s="5">
        <f t="shared" si="8"/>
        <v>0.22388196411782454</v>
      </c>
      <c r="N13" s="34">
        <f t="shared" si="9"/>
        <v>0.24125812241655373</v>
      </c>
      <c r="O13" s="4">
        <f t="shared" si="5"/>
        <v>1.3160000000000001</v>
      </c>
      <c r="P13" s="23">
        <f t="shared" si="6"/>
        <v>43.098871836248307</v>
      </c>
      <c r="Q13" s="23">
        <f t="shared" si="7"/>
        <v>34.359443860397413</v>
      </c>
      <c r="X13" t="s">
        <v>91</v>
      </c>
      <c r="AH13"/>
    </row>
    <row r="14" spans="1:34" ht="17" thickBot="1" x14ac:dyDescent="0.25">
      <c r="C14" s="9">
        <v>43851.213888483799</v>
      </c>
      <c r="D14" s="23">
        <f t="shared" si="0"/>
        <v>13.999990277749021</v>
      </c>
      <c r="E14" s="4">
        <v>0.5</v>
      </c>
      <c r="F14" s="4">
        <v>35</v>
      </c>
      <c r="G14" s="4">
        <v>18</v>
      </c>
      <c r="H14" s="32">
        <v>21.2</v>
      </c>
      <c r="K14" s="33">
        <f t="shared" si="1"/>
        <v>294.34999999999997</v>
      </c>
      <c r="L14" s="5">
        <f t="shared" si="2"/>
        <v>-1.4966363119144503</v>
      </c>
      <c r="M14" s="5">
        <f t="shared" si="8"/>
        <v>0.22388196411782454</v>
      </c>
      <c r="N14" s="34">
        <f t="shared" si="9"/>
        <v>0.24125812241655373</v>
      </c>
      <c r="O14" s="4">
        <f t="shared" si="5"/>
        <v>1.3160000000000001</v>
      </c>
      <c r="P14" s="23">
        <f t="shared" si="6"/>
        <v>100.56403428457938</v>
      </c>
      <c r="Q14" s="23">
        <f t="shared" si="7"/>
        <v>47.574614575934881</v>
      </c>
      <c r="AH14"/>
    </row>
    <row r="15" spans="1:34" x14ac:dyDescent="0.2">
      <c r="C15" s="9">
        <v>43851.297221759261</v>
      </c>
      <c r="D15" s="23">
        <f t="shared" si="0"/>
        <v>15.999988888856024</v>
      </c>
      <c r="E15" s="4">
        <v>0.5</v>
      </c>
      <c r="F15" s="4">
        <v>25</v>
      </c>
      <c r="G15" s="4">
        <v>16</v>
      </c>
      <c r="H15" s="32">
        <v>21.2</v>
      </c>
      <c r="K15" s="33">
        <f t="shared" si="1"/>
        <v>294.34999999999997</v>
      </c>
      <c r="L15" s="5">
        <f t="shared" si="2"/>
        <v>-1.4966363119144503</v>
      </c>
      <c r="M15" s="5">
        <f t="shared" si="8"/>
        <v>0.22388196411782454</v>
      </c>
      <c r="N15" s="34">
        <f t="shared" si="9"/>
        <v>0.24125812241655373</v>
      </c>
      <c r="O15" s="4">
        <f t="shared" si="5"/>
        <v>1.3160000000000001</v>
      </c>
      <c r="P15" s="23">
        <f t="shared" si="6"/>
        <v>71.831453060413835</v>
      </c>
      <c r="Q15" s="23">
        <f t="shared" si="7"/>
        <v>42.288546289719889</v>
      </c>
      <c r="X15" s="61" t="s">
        <v>74</v>
      </c>
      <c r="Y15" s="61"/>
      <c r="AH15"/>
    </row>
    <row r="16" spans="1:34" x14ac:dyDescent="0.2">
      <c r="C16" s="9">
        <v>43851.380555034724</v>
      </c>
      <c r="D16" s="23">
        <f t="shared" si="0"/>
        <v>17.999987499963026</v>
      </c>
      <c r="E16" s="4">
        <v>0.5</v>
      </c>
      <c r="F16" s="4">
        <v>29</v>
      </c>
      <c r="G16" s="4">
        <v>17</v>
      </c>
      <c r="H16" s="32">
        <v>21.2</v>
      </c>
      <c r="K16" s="33">
        <f t="shared" si="1"/>
        <v>294.34999999999997</v>
      </c>
      <c r="L16" s="5">
        <f t="shared" si="2"/>
        <v>-1.4966363119144503</v>
      </c>
      <c r="M16" s="5">
        <f t="shared" si="8"/>
        <v>0.22388196411782454</v>
      </c>
      <c r="N16" s="34">
        <f t="shared" si="9"/>
        <v>0.24125812241655373</v>
      </c>
      <c r="O16" s="4">
        <f t="shared" si="5"/>
        <v>1.3160000000000001</v>
      </c>
      <c r="P16" s="23">
        <f t="shared" si="6"/>
        <v>83.324485550080055</v>
      </c>
      <c r="Q16" s="23">
        <f t="shared" si="7"/>
        <v>44.931580432827381</v>
      </c>
      <c r="X16" s="27" t="s">
        <v>75</v>
      </c>
      <c r="Y16" s="27">
        <v>0.79936052109514877</v>
      </c>
      <c r="AH16"/>
    </row>
    <row r="17" spans="3:34" x14ac:dyDescent="0.2">
      <c r="C17" s="9">
        <v>43851.463888310187</v>
      </c>
      <c r="D17" s="23">
        <f t="shared" si="0"/>
        <v>19.999986111070029</v>
      </c>
      <c r="E17" s="4">
        <v>0.5</v>
      </c>
      <c r="F17" s="4">
        <v>30</v>
      </c>
      <c r="G17" s="4">
        <v>18</v>
      </c>
      <c r="H17" s="32">
        <v>21.2</v>
      </c>
      <c r="K17" s="33">
        <f t="shared" si="1"/>
        <v>294.34999999999997</v>
      </c>
      <c r="L17" s="5">
        <f t="shared" si="2"/>
        <v>-1.4966363119144503</v>
      </c>
      <c r="M17" s="5">
        <f t="shared" si="8"/>
        <v>0.22388196411782454</v>
      </c>
      <c r="N17" s="34">
        <f t="shared" si="9"/>
        <v>0.24125812241655373</v>
      </c>
      <c r="O17" s="4">
        <f t="shared" si="5"/>
        <v>1.3160000000000001</v>
      </c>
      <c r="P17" s="23">
        <f t="shared" si="6"/>
        <v>86.197743672496614</v>
      </c>
      <c r="Q17" s="23">
        <f t="shared" si="7"/>
        <v>47.574614575934881</v>
      </c>
      <c r="X17" s="27" t="s">
        <v>76</v>
      </c>
      <c r="Y17" s="27">
        <v>0.63897724268550782</v>
      </c>
      <c r="AH17"/>
    </row>
    <row r="18" spans="3:34" x14ac:dyDescent="0.2">
      <c r="C18" s="9"/>
      <c r="D18" s="23"/>
      <c r="E18" s="4"/>
      <c r="F18" s="4"/>
      <c r="G18" s="4"/>
      <c r="H18" s="32"/>
      <c r="K18" s="33"/>
      <c r="L18" s="5"/>
      <c r="M18" s="5"/>
      <c r="N18" s="34"/>
      <c r="O18" s="4"/>
      <c r="P18" s="23"/>
      <c r="Q18" s="23"/>
      <c r="X18" s="27" t="s">
        <v>77</v>
      </c>
      <c r="Y18" s="27">
        <v>0.59886360298389762</v>
      </c>
      <c r="AH18"/>
    </row>
    <row r="19" spans="3:34" x14ac:dyDescent="0.2">
      <c r="C19" s="9"/>
      <c r="D19" s="23"/>
      <c r="E19" s="4"/>
      <c r="F19" s="4"/>
      <c r="G19" s="4"/>
      <c r="H19" s="32"/>
      <c r="K19" s="33"/>
      <c r="L19" s="5"/>
      <c r="M19" s="5"/>
      <c r="N19" s="34"/>
      <c r="O19" s="4"/>
      <c r="P19" s="23"/>
      <c r="Q19" s="23"/>
      <c r="X19" s="27" t="s">
        <v>78</v>
      </c>
      <c r="Y19" s="27">
        <v>5.8648714142108114</v>
      </c>
      <c r="AH19"/>
    </row>
    <row r="20" spans="3:34" ht="17" thickBot="1" x14ac:dyDescent="0.25">
      <c r="C20" s="9"/>
      <c r="D20" s="23"/>
      <c r="E20" s="4"/>
      <c r="F20" s="4"/>
      <c r="G20" s="4"/>
      <c r="H20" s="32"/>
      <c r="K20" s="33"/>
      <c r="L20" s="5"/>
      <c r="M20" s="5"/>
      <c r="N20" s="34"/>
      <c r="O20" s="4"/>
      <c r="P20" s="23"/>
      <c r="Q20" s="23"/>
      <c r="X20" s="28" t="s">
        <v>79</v>
      </c>
      <c r="Y20" s="28">
        <v>11</v>
      </c>
      <c r="AH20"/>
    </row>
    <row r="21" spans="3:34" x14ac:dyDescent="0.2">
      <c r="C21" s="9"/>
      <c r="D21" s="23"/>
      <c r="E21" s="4"/>
      <c r="F21" s="4"/>
      <c r="G21" s="4"/>
      <c r="H21" s="32"/>
      <c r="K21" s="33"/>
      <c r="L21" s="5"/>
      <c r="M21" s="5"/>
      <c r="N21" s="34"/>
      <c r="O21" s="4"/>
      <c r="P21" s="23"/>
      <c r="Q21" s="23"/>
      <c r="AH21"/>
    </row>
    <row r="22" spans="3:34" ht="17" thickBot="1" x14ac:dyDescent="0.25">
      <c r="C22" s="9"/>
      <c r="D22" s="23"/>
      <c r="E22" s="4"/>
      <c r="F22" s="4"/>
      <c r="G22" s="4"/>
      <c r="H22" s="32"/>
      <c r="K22" s="33"/>
      <c r="L22" s="5"/>
      <c r="M22" s="5"/>
      <c r="N22" s="34"/>
      <c r="O22" s="4"/>
      <c r="P22" s="23"/>
      <c r="Q22" s="23"/>
      <c r="X22" t="s">
        <v>26</v>
      </c>
      <c r="AH22"/>
    </row>
    <row r="23" spans="3:34" x14ac:dyDescent="0.2">
      <c r="C23" s="9"/>
      <c r="D23" s="23"/>
      <c r="E23" s="4"/>
      <c r="F23" s="4"/>
      <c r="G23" s="4"/>
      <c r="H23" s="32"/>
      <c r="K23" s="33"/>
      <c r="L23" s="5"/>
      <c r="M23" s="5"/>
      <c r="N23" s="34"/>
      <c r="O23" s="4"/>
      <c r="P23" s="23"/>
      <c r="Q23" s="23"/>
      <c r="X23" s="29"/>
      <c r="Y23" s="29" t="s">
        <v>28</v>
      </c>
      <c r="Z23" s="29" t="s">
        <v>27</v>
      </c>
      <c r="AA23" s="29" t="s">
        <v>29</v>
      </c>
      <c r="AB23" s="29" t="s">
        <v>30</v>
      </c>
      <c r="AC23" s="29" t="s">
        <v>80</v>
      </c>
      <c r="AH23"/>
    </row>
    <row r="24" spans="3:34" x14ac:dyDescent="0.2">
      <c r="C24" s="9"/>
      <c r="D24" s="23"/>
      <c r="E24" s="4"/>
      <c r="F24" s="4"/>
      <c r="G24" s="4"/>
      <c r="H24" s="32"/>
      <c r="K24" s="33"/>
      <c r="L24" s="5"/>
      <c r="M24" s="5"/>
      <c r="N24" s="34"/>
      <c r="O24" s="4"/>
      <c r="P24" s="23"/>
      <c r="Q24" s="23"/>
      <c r="X24" s="27" t="s">
        <v>81</v>
      </c>
      <c r="Y24" s="27">
        <v>1</v>
      </c>
      <c r="Z24" s="27">
        <v>547.91136783477418</v>
      </c>
      <c r="AA24" s="27">
        <v>547.91136783477418</v>
      </c>
      <c r="AB24" s="27">
        <v>15.929176395824735</v>
      </c>
      <c r="AC24" s="27">
        <v>3.1523140560209069E-3</v>
      </c>
      <c r="AH24"/>
    </row>
    <row r="25" spans="3:34" x14ac:dyDescent="0.2">
      <c r="C25" s="9"/>
      <c r="D25" s="23"/>
      <c r="E25" s="4"/>
      <c r="F25" s="4"/>
      <c r="G25" s="4"/>
      <c r="H25" s="32"/>
      <c r="K25" s="33"/>
      <c r="L25" s="5"/>
      <c r="M25" s="5"/>
      <c r="N25" s="34"/>
      <c r="O25" s="4"/>
      <c r="P25" s="23"/>
      <c r="Q25" s="23"/>
      <c r="X25" s="27" t="s">
        <v>82</v>
      </c>
      <c r="Y25" s="27">
        <v>9</v>
      </c>
      <c r="Z25" s="27">
        <v>309.57045034704407</v>
      </c>
      <c r="AA25" s="27">
        <v>34.396716705227121</v>
      </c>
      <c r="AB25" s="27"/>
      <c r="AC25" s="27"/>
      <c r="AH25"/>
    </row>
    <row r="26" spans="3:34" ht="17" thickBot="1" x14ac:dyDescent="0.25">
      <c r="C26" s="9"/>
      <c r="D26" s="23"/>
      <c r="E26" s="4"/>
      <c r="F26" s="4"/>
      <c r="G26" s="4"/>
      <c r="H26" s="32"/>
      <c r="K26" s="33"/>
      <c r="L26" s="5"/>
      <c r="M26" s="5"/>
      <c r="N26" s="34"/>
      <c r="O26" s="4"/>
      <c r="P26" s="23"/>
      <c r="Q26" s="23"/>
      <c r="X26" s="28" t="s">
        <v>32</v>
      </c>
      <c r="Y26" s="28">
        <v>10</v>
      </c>
      <c r="Z26" s="28">
        <v>857.4818181818182</v>
      </c>
      <c r="AA26" s="28"/>
      <c r="AB26" s="28"/>
      <c r="AC26" s="28"/>
      <c r="AH26"/>
    </row>
    <row r="27" spans="3:34" ht="17" thickBot="1" x14ac:dyDescent="0.25">
      <c r="C27" s="9"/>
      <c r="D27" s="23"/>
      <c r="E27" s="4"/>
      <c r="F27" s="4"/>
      <c r="G27" s="4"/>
      <c r="H27" s="32"/>
      <c r="K27" s="33"/>
      <c r="L27" s="5"/>
      <c r="M27" s="5"/>
      <c r="N27" s="34"/>
      <c r="O27" s="4"/>
      <c r="P27" s="23"/>
      <c r="Q27" s="23"/>
      <c r="AH27"/>
    </row>
    <row r="28" spans="3:34" x14ac:dyDescent="0.2">
      <c r="C28" s="9"/>
      <c r="D28" s="23"/>
      <c r="E28" s="4"/>
      <c r="F28" s="4"/>
      <c r="G28" s="4"/>
      <c r="H28" s="32"/>
      <c r="K28" s="33"/>
      <c r="L28" s="5"/>
      <c r="M28" s="5"/>
      <c r="N28" s="34"/>
      <c r="O28" s="4"/>
      <c r="P28" s="23"/>
      <c r="Q28" s="23"/>
      <c r="X28" s="29"/>
      <c r="Y28" s="29" t="s">
        <v>83</v>
      </c>
      <c r="Z28" s="29" t="s">
        <v>78</v>
      </c>
      <c r="AA28" s="29" t="s">
        <v>84</v>
      </c>
      <c r="AB28" s="29" t="s">
        <v>31</v>
      </c>
      <c r="AC28" s="29" t="s">
        <v>85</v>
      </c>
      <c r="AD28" s="29" t="s">
        <v>86</v>
      </c>
      <c r="AE28" s="29" t="s">
        <v>87</v>
      </c>
      <c r="AF28" s="29" t="s">
        <v>88</v>
      </c>
      <c r="AH28"/>
    </row>
    <row r="29" spans="3:34" x14ac:dyDescent="0.2">
      <c r="C29" s="9"/>
      <c r="D29" s="23"/>
      <c r="E29" s="4"/>
      <c r="F29" s="4"/>
      <c r="G29" s="4"/>
      <c r="H29" s="32"/>
      <c r="K29" s="33"/>
      <c r="L29" s="5"/>
      <c r="M29" s="5"/>
      <c r="N29" s="34"/>
      <c r="O29" s="4"/>
      <c r="P29" s="23"/>
      <c r="Q29" s="23"/>
      <c r="X29" s="27" t="s">
        <v>89</v>
      </c>
      <c r="Y29" s="27">
        <v>8.4136358982237471</v>
      </c>
      <c r="Z29" s="27">
        <v>3.3082337361402647</v>
      </c>
      <c r="AA29" s="27">
        <v>2.5432410673739105</v>
      </c>
      <c r="AB29" s="27">
        <v>3.1542600813613306E-2</v>
      </c>
      <c r="AC29" s="27">
        <v>0.92989125580337895</v>
      </c>
      <c r="AD29" s="27">
        <v>15.897380540644114</v>
      </c>
      <c r="AE29" s="27">
        <v>0.92989125580337895</v>
      </c>
      <c r="AF29" s="27">
        <v>15.897380540644114</v>
      </c>
      <c r="AH29"/>
    </row>
    <row r="30" spans="3:34" ht="17" thickBot="1" x14ac:dyDescent="0.25">
      <c r="C30" s="9"/>
      <c r="D30" s="23"/>
      <c r="E30" s="4"/>
      <c r="F30" s="4"/>
      <c r="G30" s="4"/>
      <c r="H30" s="32"/>
      <c r="K30" s="33"/>
      <c r="L30" s="5"/>
      <c r="M30" s="5"/>
      <c r="N30" s="34"/>
      <c r="O30" s="4"/>
      <c r="P30" s="23"/>
      <c r="Q30" s="23"/>
      <c r="X30" s="28" t="s">
        <v>90</v>
      </c>
      <c r="Y30" s="28">
        <v>1.1159098983014422</v>
      </c>
      <c r="Z30" s="28">
        <v>0.27959697543439377</v>
      </c>
      <c r="AA30" s="28">
        <v>3.991137230893564</v>
      </c>
      <c r="AB30" s="28">
        <v>3.1523140560208978E-3</v>
      </c>
      <c r="AC30" s="28">
        <v>0.48341759762581449</v>
      </c>
      <c r="AD30" s="28">
        <v>1.7484021989770699</v>
      </c>
      <c r="AE30" s="28">
        <v>0.48341759762581449</v>
      </c>
      <c r="AF30" s="28">
        <v>1.7484021989770699</v>
      </c>
      <c r="AH30"/>
    </row>
    <row r="31" spans="3:34" x14ac:dyDescent="0.2">
      <c r="C31" s="9"/>
      <c r="D31" s="23"/>
      <c r="E31" s="4"/>
      <c r="F31" s="4"/>
      <c r="G31" s="4"/>
      <c r="H31" s="32"/>
      <c r="K31" s="33"/>
      <c r="L31" s="5"/>
      <c r="M31" s="5"/>
      <c r="N31" s="34"/>
      <c r="O31" s="4"/>
      <c r="P31" s="23"/>
      <c r="Q31" s="23"/>
      <c r="AH31"/>
    </row>
    <row r="32" spans="3:34" x14ac:dyDescent="0.2">
      <c r="C32" s="9"/>
      <c r="D32" s="23"/>
      <c r="E32" s="4"/>
      <c r="F32" s="4"/>
      <c r="G32" s="4"/>
      <c r="H32" s="32"/>
      <c r="K32" s="33"/>
      <c r="L32" s="5"/>
      <c r="M32" s="5"/>
      <c r="N32" s="34"/>
      <c r="O32" s="4"/>
      <c r="P32" s="23"/>
      <c r="Q32" s="23"/>
      <c r="AH32"/>
    </row>
    <row r="33" spans="3:34" x14ac:dyDescent="0.2">
      <c r="C33" s="9"/>
      <c r="D33" s="23"/>
      <c r="E33" s="4"/>
      <c r="F33" s="4"/>
      <c r="G33" s="4"/>
      <c r="H33" s="32"/>
      <c r="K33" s="33"/>
      <c r="L33" s="5"/>
      <c r="M33" s="5"/>
      <c r="N33" s="34"/>
      <c r="O33" s="4"/>
      <c r="P33" s="23"/>
      <c r="Q33" s="23"/>
      <c r="X33" s="60" t="s">
        <v>71</v>
      </c>
      <c r="Y33" s="60" t="s">
        <v>72</v>
      </c>
      <c r="Z33" s="143" t="s">
        <v>15</v>
      </c>
      <c r="AA33" s="144"/>
      <c r="AH33"/>
    </row>
    <row r="34" spans="3:34" x14ac:dyDescent="0.2">
      <c r="C34" s="9"/>
      <c r="D34" s="23"/>
      <c r="E34" s="4"/>
      <c r="F34" s="4"/>
      <c r="G34" s="4"/>
      <c r="H34" s="32"/>
      <c r="K34" s="33"/>
      <c r="L34" s="5"/>
      <c r="M34" s="5"/>
      <c r="N34" s="34"/>
      <c r="O34" s="4"/>
      <c r="P34" s="23"/>
      <c r="Q34" s="23"/>
      <c r="X34" s="60" t="s">
        <v>73</v>
      </c>
      <c r="Y34" s="60" t="s">
        <v>3</v>
      </c>
      <c r="Z34" s="143" t="s">
        <v>19</v>
      </c>
      <c r="AA34" s="144"/>
      <c r="AH34"/>
    </row>
    <row r="35" spans="3:34" x14ac:dyDescent="0.2">
      <c r="C35" s="9"/>
      <c r="D35" s="23"/>
      <c r="E35" s="4"/>
      <c r="F35" s="4"/>
      <c r="G35" s="4"/>
      <c r="H35" s="32"/>
      <c r="K35" s="33"/>
      <c r="L35" s="5"/>
      <c r="M35" s="5"/>
      <c r="N35" s="34"/>
      <c r="O35" s="4"/>
      <c r="P35" s="23"/>
      <c r="Q35" s="23"/>
      <c r="X35" s="4">
        <v>6.5</v>
      </c>
      <c r="Y35" s="4">
        <f>(PI()*(X35/(2*100))^2)</f>
        <v>3.3183072403542195E-3</v>
      </c>
      <c r="Z35" s="117">
        <f>Y30*($Y$8/1000)*24/Y35</f>
        <v>10.621348680235668</v>
      </c>
      <c r="AA35" s="118">
        <f>Z30*($Y$8/1000)*24/Y35</f>
        <v>2.6612336448921567</v>
      </c>
      <c r="AH35"/>
    </row>
    <row r="36" spans="3:34" x14ac:dyDescent="0.2">
      <c r="C36" s="9"/>
      <c r="D36" s="23"/>
      <c r="E36" s="4"/>
      <c r="F36" s="4"/>
      <c r="G36" s="4"/>
      <c r="H36" s="32"/>
      <c r="K36" s="33"/>
      <c r="L36" s="5"/>
      <c r="M36" s="5"/>
      <c r="N36" s="34"/>
      <c r="O36" s="4"/>
      <c r="P36" s="23"/>
      <c r="Q36" s="23"/>
      <c r="AH36"/>
    </row>
    <row r="37" spans="3:34" x14ac:dyDescent="0.2">
      <c r="C37" s="9"/>
      <c r="D37" s="23"/>
      <c r="E37" s="4"/>
      <c r="F37" s="4"/>
      <c r="G37" s="4"/>
      <c r="H37" s="32"/>
      <c r="K37" s="33"/>
      <c r="L37" s="5"/>
      <c r="M37" s="5"/>
      <c r="N37" s="34"/>
      <c r="O37" s="4"/>
      <c r="P37" s="23"/>
      <c r="Q37" s="23"/>
      <c r="AH37"/>
    </row>
    <row r="38" spans="3:34" x14ac:dyDescent="0.2">
      <c r="C38" s="9"/>
      <c r="D38" s="23"/>
      <c r="E38" s="4"/>
      <c r="F38" s="4"/>
      <c r="G38" s="4"/>
      <c r="H38" s="32"/>
      <c r="K38" s="33"/>
      <c r="L38" s="5"/>
      <c r="M38" s="5"/>
      <c r="N38" s="34"/>
      <c r="O38" s="4"/>
      <c r="P38" s="23"/>
      <c r="Q38" s="23"/>
      <c r="AH38"/>
    </row>
    <row r="39" spans="3:34" x14ac:dyDescent="0.2">
      <c r="C39" s="9"/>
      <c r="D39" s="23"/>
      <c r="E39" s="4"/>
      <c r="F39" s="4"/>
      <c r="G39" s="4"/>
      <c r="H39" s="32"/>
      <c r="K39" s="33"/>
      <c r="L39" s="5"/>
      <c r="M39" s="5"/>
      <c r="N39" s="34"/>
      <c r="O39" s="4"/>
      <c r="P39" s="23"/>
      <c r="Q39" s="23"/>
      <c r="AH39"/>
    </row>
    <row r="40" spans="3:34" x14ac:dyDescent="0.2">
      <c r="C40" s="9"/>
      <c r="D40" s="23"/>
      <c r="E40" s="4"/>
      <c r="F40" s="4"/>
      <c r="G40" s="4"/>
      <c r="H40" s="32"/>
      <c r="K40" s="33"/>
      <c r="L40" s="5"/>
      <c r="M40" s="5"/>
      <c r="N40" s="34"/>
      <c r="O40" s="4"/>
      <c r="P40" s="23"/>
      <c r="Q40" s="23"/>
      <c r="AH40"/>
    </row>
    <row r="41" spans="3:34" x14ac:dyDescent="0.2">
      <c r="C41" s="9"/>
      <c r="D41" s="23"/>
      <c r="E41" s="4"/>
      <c r="F41" s="4"/>
      <c r="G41" s="4"/>
      <c r="H41" s="32"/>
      <c r="K41" s="33"/>
      <c r="L41" s="5"/>
      <c r="M41" s="5"/>
      <c r="N41" s="34"/>
      <c r="O41" s="4"/>
      <c r="P41" s="23"/>
      <c r="Q41" s="23"/>
      <c r="AH41"/>
    </row>
    <row r="42" spans="3:34" x14ac:dyDescent="0.2">
      <c r="C42" s="9"/>
      <c r="D42" s="23"/>
      <c r="E42" s="4"/>
      <c r="F42" s="4"/>
      <c r="G42" s="4"/>
      <c r="H42" s="32"/>
      <c r="K42" s="33"/>
      <c r="L42" s="5"/>
      <c r="M42" s="5"/>
      <c r="N42" s="34"/>
      <c r="O42" s="4"/>
      <c r="P42" s="23"/>
      <c r="Q42" s="23"/>
      <c r="AH42"/>
    </row>
    <row r="43" spans="3:34" x14ac:dyDescent="0.2">
      <c r="C43" s="9"/>
      <c r="D43" s="23"/>
      <c r="E43" s="4"/>
      <c r="F43" s="4"/>
      <c r="G43" s="4"/>
      <c r="H43" s="32"/>
      <c r="K43" s="33"/>
      <c r="L43" s="5"/>
      <c r="M43" s="5"/>
      <c r="N43" s="34"/>
      <c r="O43" s="4"/>
      <c r="P43" s="23"/>
      <c r="Q43" s="23"/>
      <c r="AH43"/>
    </row>
    <row r="44" spans="3:34" x14ac:dyDescent="0.2">
      <c r="C44" s="9"/>
      <c r="D44" s="23"/>
      <c r="E44" s="4"/>
      <c r="F44" s="4"/>
      <c r="G44" s="4"/>
      <c r="H44" s="32"/>
      <c r="K44" s="33"/>
      <c r="L44" s="5"/>
      <c r="M44" s="5"/>
      <c r="N44" s="34"/>
      <c r="O44" s="4"/>
      <c r="P44" s="23"/>
      <c r="Q44" s="23"/>
      <c r="AH44"/>
    </row>
    <row r="45" spans="3:34" x14ac:dyDescent="0.2">
      <c r="C45" s="9"/>
      <c r="D45" s="23"/>
      <c r="E45" s="4"/>
      <c r="F45" s="4"/>
      <c r="G45" s="4"/>
      <c r="H45" s="32"/>
      <c r="K45" s="33"/>
      <c r="L45" s="5"/>
      <c r="M45" s="5"/>
      <c r="N45" s="34"/>
      <c r="O45" s="4"/>
      <c r="P45" s="23"/>
      <c r="Q45" s="23"/>
      <c r="AH45"/>
    </row>
    <row r="46" spans="3:34" x14ac:dyDescent="0.2">
      <c r="C46" s="9"/>
      <c r="D46" s="23"/>
      <c r="E46" s="4"/>
      <c r="F46" s="4"/>
      <c r="G46" s="4"/>
      <c r="H46" s="32"/>
      <c r="K46" s="33"/>
      <c r="L46" s="5"/>
      <c r="M46" s="5"/>
      <c r="N46" s="34"/>
      <c r="O46" s="4"/>
      <c r="P46" s="23"/>
      <c r="Q46" s="23"/>
      <c r="AH46"/>
    </row>
    <row r="47" spans="3:34" x14ac:dyDescent="0.2">
      <c r="C47" s="9"/>
      <c r="D47" s="23"/>
      <c r="E47" s="4"/>
      <c r="F47" s="4"/>
      <c r="G47" s="4"/>
      <c r="H47" s="32"/>
      <c r="K47" s="33"/>
      <c r="L47" s="5"/>
      <c r="M47" s="5"/>
      <c r="N47" s="34"/>
      <c r="O47" s="4"/>
      <c r="P47" s="23"/>
      <c r="Q47" s="23"/>
      <c r="AH47"/>
    </row>
    <row r="48" spans="3:34" x14ac:dyDescent="0.2">
      <c r="C48" s="9"/>
      <c r="D48" s="23"/>
      <c r="E48" s="4"/>
      <c r="F48" s="4"/>
      <c r="G48" s="4"/>
      <c r="H48" s="32"/>
      <c r="K48" s="33"/>
      <c r="L48" s="5"/>
      <c r="M48" s="5"/>
      <c r="N48" s="34"/>
      <c r="O48" s="4"/>
      <c r="P48" s="23"/>
      <c r="Q48" s="23"/>
      <c r="AH48"/>
    </row>
    <row r="49" spans="3:34" x14ac:dyDescent="0.2">
      <c r="C49" s="9"/>
      <c r="D49" s="23"/>
      <c r="E49" s="4"/>
      <c r="F49" s="4"/>
      <c r="G49" s="4"/>
      <c r="H49" s="32"/>
      <c r="K49" s="33"/>
      <c r="L49" s="5"/>
      <c r="M49" s="5"/>
      <c r="N49" s="34"/>
      <c r="O49" s="4"/>
      <c r="P49" s="23"/>
      <c r="Q49" s="23"/>
      <c r="AH49"/>
    </row>
    <row r="50" spans="3:34" x14ac:dyDescent="0.2">
      <c r="C50" s="9"/>
      <c r="D50" s="23"/>
      <c r="E50" s="4"/>
      <c r="F50" s="4"/>
      <c r="G50" s="4"/>
      <c r="H50" s="32"/>
      <c r="K50" s="33"/>
      <c r="L50" s="5"/>
      <c r="M50" s="5"/>
      <c r="N50" s="34"/>
      <c r="O50" s="4"/>
      <c r="P50" s="23"/>
      <c r="Q50" s="23"/>
      <c r="AH50"/>
    </row>
    <row r="51" spans="3:34" x14ac:dyDescent="0.2">
      <c r="C51" s="9"/>
      <c r="D51" s="23"/>
      <c r="E51" s="4"/>
      <c r="F51" s="4"/>
      <c r="G51" s="4"/>
      <c r="H51" s="32"/>
      <c r="K51" s="33"/>
      <c r="L51" s="5"/>
      <c r="M51" s="5"/>
      <c r="N51" s="34"/>
      <c r="O51" s="4"/>
      <c r="P51" s="23"/>
      <c r="Q51" s="23"/>
      <c r="AH51"/>
    </row>
    <row r="52" spans="3:34" x14ac:dyDescent="0.2">
      <c r="C52" s="9"/>
      <c r="D52" s="23"/>
      <c r="E52" s="4"/>
      <c r="F52" s="4"/>
      <c r="G52" s="4"/>
      <c r="H52" s="32"/>
      <c r="K52" s="33"/>
      <c r="L52" s="5"/>
      <c r="M52" s="5"/>
      <c r="N52" s="34"/>
      <c r="O52" s="4"/>
      <c r="P52" s="23"/>
      <c r="Q52" s="23"/>
      <c r="AH52"/>
    </row>
    <row r="53" spans="3:34" x14ac:dyDescent="0.2">
      <c r="C53" s="9"/>
      <c r="D53" s="23"/>
      <c r="E53" s="4"/>
      <c r="F53" s="4"/>
      <c r="G53" s="4"/>
      <c r="H53" s="32"/>
      <c r="K53" s="33"/>
      <c r="L53" s="5"/>
      <c r="M53" s="5"/>
      <c r="N53" s="34"/>
      <c r="O53" s="4"/>
      <c r="P53" s="23"/>
      <c r="Q53" s="23"/>
      <c r="AH53"/>
    </row>
    <row r="54" spans="3:34" x14ac:dyDescent="0.2">
      <c r="C54" s="9"/>
      <c r="D54" s="23"/>
      <c r="E54" s="4"/>
      <c r="F54" s="4"/>
      <c r="G54" s="4"/>
      <c r="H54" s="32"/>
      <c r="K54" s="33"/>
      <c r="L54" s="5"/>
      <c r="M54" s="5"/>
      <c r="N54" s="34"/>
      <c r="O54" s="4"/>
      <c r="P54" s="23"/>
      <c r="Q54" s="23"/>
      <c r="AH54"/>
    </row>
    <row r="55" spans="3:34" x14ac:dyDescent="0.2">
      <c r="C55" s="9"/>
      <c r="D55" s="23"/>
      <c r="E55" s="4"/>
      <c r="F55" s="4"/>
      <c r="G55" s="4"/>
      <c r="H55" s="32"/>
      <c r="K55" s="33"/>
      <c r="L55" s="5"/>
      <c r="M55" s="5"/>
      <c r="N55" s="34"/>
      <c r="O55" s="4"/>
      <c r="P55" s="23"/>
      <c r="Q55" s="23"/>
      <c r="AH55"/>
    </row>
    <row r="56" spans="3:34" x14ac:dyDescent="0.2">
      <c r="C56" s="9"/>
      <c r="D56" s="23"/>
      <c r="E56" s="4"/>
      <c r="F56" s="4"/>
      <c r="G56" s="4"/>
      <c r="H56" s="32"/>
      <c r="K56" s="33"/>
      <c r="L56" s="5"/>
      <c r="M56" s="5"/>
      <c r="N56" s="34"/>
      <c r="O56" s="4"/>
      <c r="P56" s="23"/>
      <c r="Q56" s="23"/>
      <c r="AH56"/>
    </row>
    <row r="57" spans="3:34" x14ac:dyDescent="0.2">
      <c r="C57" s="9"/>
      <c r="D57" s="23"/>
      <c r="E57" s="4"/>
      <c r="F57" s="4"/>
      <c r="G57" s="4"/>
      <c r="H57" s="32"/>
      <c r="K57" s="33"/>
      <c r="L57" s="5"/>
      <c r="M57" s="5"/>
      <c r="N57" s="34"/>
      <c r="O57" s="4"/>
      <c r="P57" s="23"/>
      <c r="Q57" s="23"/>
      <c r="AH57"/>
    </row>
    <row r="58" spans="3:34" x14ac:dyDescent="0.2">
      <c r="C58" s="9"/>
      <c r="D58" s="23"/>
      <c r="E58" s="4"/>
      <c r="F58" s="4"/>
      <c r="G58" s="4"/>
      <c r="H58" s="32"/>
      <c r="K58" s="33"/>
      <c r="L58" s="5"/>
      <c r="M58" s="5"/>
      <c r="N58" s="34"/>
      <c r="O58" s="4"/>
      <c r="P58" s="23"/>
      <c r="Q58" s="23"/>
      <c r="AH58"/>
    </row>
    <row r="59" spans="3:34" x14ac:dyDescent="0.2">
      <c r="C59" s="9"/>
      <c r="D59" s="23"/>
      <c r="E59" s="4"/>
      <c r="F59" s="4"/>
      <c r="G59" s="4"/>
      <c r="H59" s="32"/>
      <c r="K59" s="33"/>
      <c r="L59" s="5"/>
      <c r="M59" s="5"/>
      <c r="N59" s="34"/>
      <c r="O59" s="4"/>
      <c r="P59" s="23"/>
      <c r="Q59" s="23"/>
      <c r="AH59"/>
    </row>
    <row r="60" spans="3:34" x14ac:dyDescent="0.2">
      <c r="C60" s="9"/>
      <c r="D60" s="23"/>
      <c r="E60" s="4"/>
      <c r="F60" s="4"/>
      <c r="G60" s="4"/>
      <c r="H60" s="32"/>
      <c r="K60" s="33"/>
      <c r="L60" s="5"/>
      <c r="M60" s="5"/>
      <c r="N60" s="34"/>
      <c r="O60" s="4"/>
      <c r="P60" s="23"/>
      <c r="Q60" s="23"/>
      <c r="AH60"/>
    </row>
    <row r="61" spans="3:34" x14ac:dyDescent="0.2">
      <c r="C61" s="9"/>
      <c r="D61" s="23"/>
      <c r="E61" s="4"/>
      <c r="F61" s="4"/>
      <c r="G61" s="4"/>
      <c r="H61" s="32"/>
      <c r="K61" s="33"/>
      <c r="L61" s="5"/>
      <c r="M61" s="5"/>
      <c r="N61" s="34"/>
      <c r="O61" s="4"/>
      <c r="P61" s="23"/>
      <c r="Q61" s="23"/>
      <c r="AH61"/>
    </row>
    <row r="62" spans="3:34" x14ac:dyDescent="0.2">
      <c r="C62" s="9"/>
      <c r="D62" s="23"/>
      <c r="E62" s="4"/>
      <c r="F62" s="4"/>
      <c r="G62" s="4"/>
      <c r="H62" s="32"/>
      <c r="K62" s="33"/>
      <c r="L62" s="5"/>
      <c r="M62" s="5"/>
      <c r="N62" s="34"/>
      <c r="O62" s="4"/>
      <c r="P62" s="23"/>
      <c r="Q62" s="23"/>
      <c r="AH62"/>
    </row>
    <row r="63" spans="3:34" x14ac:dyDescent="0.2">
      <c r="C63" s="9"/>
      <c r="D63" s="23"/>
      <c r="E63" s="4"/>
      <c r="F63" s="4"/>
      <c r="G63" s="4"/>
      <c r="H63" s="32"/>
      <c r="K63" s="33"/>
      <c r="L63" s="5"/>
      <c r="M63" s="5"/>
      <c r="N63" s="34"/>
      <c r="O63" s="4"/>
      <c r="P63" s="23"/>
      <c r="Q63" s="23"/>
      <c r="AH63"/>
    </row>
    <row r="64" spans="3:34" x14ac:dyDescent="0.2">
      <c r="C64" s="9"/>
      <c r="D64" s="23"/>
      <c r="E64" s="4"/>
      <c r="F64" s="4"/>
      <c r="G64" s="4"/>
      <c r="H64" s="32"/>
      <c r="K64" s="33"/>
      <c r="L64" s="5"/>
      <c r="M64" s="5"/>
      <c r="N64" s="34"/>
      <c r="O64" s="4"/>
      <c r="P64" s="23"/>
      <c r="Q64" s="23"/>
      <c r="AH64"/>
    </row>
    <row r="65" spans="1:34" x14ac:dyDescent="0.2">
      <c r="C65" s="9"/>
      <c r="D65" s="23"/>
      <c r="E65" s="4"/>
      <c r="F65" s="4"/>
      <c r="G65" s="4"/>
      <c r="H65" s="32"/>
      <c r="K65" s="33"/>
      <c r="L65" s="5"/>
      <c r="M65" s="5"/>
      <c r="N65" s="34"/>
      <c r="O65" s="4"/>
      <c r="P65" s="23"/>
      <c r="Q65" s="23"/>
      <c r="AH65"/>
    </row>
    <row r="66" spans="1:34" x14ac:dyDescent="0.2">
      <c r="C66" s="9"/>
      <c r="D66" s="23"/>
      <c r="E66" s="4"/>
      <c r="F66" s="4"/>
      <c r="G66" s="4"/>
      <c r="H66" s="32"/>
      <c r="K66" s="33"/>
      <c r="L66" s="5"/>
      <c r="M66" s="5"/>
      <c r="N66" s="34"/>
      <c r="O66" s="4"/>
      <c r="P66" s="23"/>
      <c r="Q66" s="23"/>
      <c r="AH66"/>
    </row>
    <row r="67" spans="1:34" x14ac:dyDescent="0.2">
      <c r="C67" s="9"/>
      <c r="D67" s="23"/>
      <c r="E67" s="4"/>
      <c r="F67" s="4"/>
      <c r="G67" s="4"/>
      <c r="H67" s="32"/>
      <c r="K67" s="33"/>
      <c r="L67" s="5"/>
      <c r="M67" s="5"/>
      <c r="N67" s="34"/>
      <c r="O67" s="4"/>
      <c r="P67" s="23"/>
      <c r="Q67" s="23"/>
      <c r="AH67"/>
    </row>
    <row r="68" spans="1:34" x14ac:dyDescent="0.2">
      <c r="C68" s="9"/>
      <c r="D68" s="23"/>
      <c r="E68" s="4"/>
      <c r="F68" s="4"/>
      <c r="G68" s="4"/>
      <c r="H68" s="32"/>
      <c r="K68" s="33"/>
      <c r="L68" s="5"/>
      <c r="M68" s="5"/>
      <c r="N68" s="34"/>
      <c r="O68" s="4"/>
      <c r="P68" s="23"/>
      <c r="Q68" s="23"/>
      <c r="AH68"/>
    </row>
    <row r="69" spans="1:34" x14ac:dyDescent="0.2">
      <c r="C69" s="9"/>
      <c r="D69" s="23"/>
      <c r="E69" s="4"/>
      <c r="F69" s="4"/>
      <c r="G69" s="4"/>
      <c r="H69" s="32"/>
      <c r="K69" s="33"/>
      <c r="L69" s="5"/>
      <c r="M69" s="5"/>
      <c r="N69" s="34"/>
      <c r="O69" s="4"/>
      <c r="P69" s="23"/>
      <c r="Q69" s="23"/>
      <c r="AH69"/>
    </row>
    <row r="70" spans="1:34" x14ac:dyDescent="0.2">
      <c r="C70" s="9"/>
      <c r="D70" s="23"/>
      <c r="E70" s="4"/>
      <c r="F70" s="4"/>
      <c r="G70" s="4"/>
      <c r="H70" s="32"/>
      <c r="K70" s="33"/>
      <c r="L70" s="5"/>
      <c r="M70" s="5"/>
      <c r="N70" s="34"/>
      <c r="O70" s="4"/>
      <c r="P70" s="23"/>
      <c r="Q70" s="23"/>
      <c r="AH70"/>
    </row>
    <row r="71" spans="1:34" x14ac:dyDescent="0.2">
      <c r="C71" s="9"/>
      <c r="D71" s="23"/>
      <c r="E71" s="4"/>
      <c r="F71" s="4"/>
      <c r="G71" s="4"/>
      <c r="H71" s="32"/>
      <c r="K71" s="33"/>
      <c r="L71" s="5"/>
      <c r="M71" s="5"/>
      <c r="N71" s="34"/>
      <c r="O71" s="4"/>
      <c r="P71" s="23"/>
      <c r="Q71" s="23"/>
      <c r="AH71"/>
    </row>
    <row r="72" spans="1:34" x14ac:dyDescent="0.2">
      <c r="C72" s="9"/>
      <c r="D72" s="23"/>
      <c r="E72" s="4"/>
      <c r="F72" s="4"/>
      <c r="G72" s="4"/>
      <c r="H72" s="32"/>
      <c r="K72" s="33"/>
      <c r="L72" s="5"/>
      <c r="M72" s="5"/>
      <c r="N72" s="34"/>
      <c r="O72" s="4"/>
      <c r="P72" s="23"/>
      <c r="Q72" s="23"/>
      <c r="AH72"/>
    </row>
    <row r="73" spans="1:34" x14ac:dyDescent="0.2">
      <c r="C73" s="9"/>
      <c r="D73" s="23"/>
      <c r="E73" s="4"/>
      <c r="F73" s="4"/>
      <c r="G73" s="4"/>
      <c r="H73" s="32"/>
      <c r="K73" s="33"/>
      <c r="L73" s="5"/>
      <c r="M73" s="5"/>
      <c r="N73" s="34"/>
      <c r="O73" s="4"/>
      <c r="P73" s="23"/>
      <c r="Q73" s="23"/>
      <c r="AH73"/>
    </row>
    <row r="74" spans="1:34" x14ac:dyDescent="0.2">
      <c r="C74" s="9"/>
      <c r="D74" s="23"/>
      <c r="E74" s="4"/>
      <c r="F74" s="4"/>
      <c r="G74" s="4"/>
      <c r="H74" s="32"/>
      <c r="K74" s="33"/>
      <c r="L74" s="5"/>
      <c r="M74" s="5"/>
      <c r="N74" s="34"/>
      <c r="O74" s="4"/>
      <c r="P74" s="23"/>
      <c r="Q74" s="23"/>
      <c r="AH74"/>
    </row>
    <row r="75" spans="1:34" x14ac:dyDescent="0.2">
      <c r="C75" s="9"/>
      <c r="D75" s="23"/>
      <c r="E75" s="4"/>
      <c r="F75" s="4"/>
      <c r="G75" s="4"/>
      <c r="H75" s="32"/>
      <c r="K75" s="33"/>
      <c r="L75" s="5"/>
      <c r="M75" s="5"/>
      <c r="N75" s="34"/>
      <c r="O75" s="4"/>
      <c r="P75" s="23"/>
      <c r="Q75" s="23"/>
      <c r="AH75"/>
    </row>
    <row r="76" spans="1:34" x14ac:dyDescent="0.2">
      <c r="C76" s="9"/>
      <c r="D76" s="23"/>
      <c r="K76" s="33"/>
      <c r="L76" s="5"/>
      <c r="M76" s="5"/>
      <c r="N76" s="34"/>
      <c r="O76" s="4"/>
      <c r="P76" s="23"/>
      <c r="Q76" s="23"/>
      <c r="AH76"/>
    </row>
    <row r="77" spans="1:34" x14ac:dyDescent="0.2">
      <c r="C77" s="9"/>
      <c r="D77" s="23"/>
      <c r="K77" s="33"/>
      <c r="L77" s="5"/>
      <c r="M77" s="5"/>
      <c r="N77" s="34"/>
      <c r="O77" s="4"/>
      <c r="P77" s="23"/>
      <c r="Q77" s="23"/>
      <c r="AH77"/>
    </row>
    <row r="78" spans="1:34" x14ac:dyDescent="0.2">
      <c r="C78" s="9"/>
      <c r="D78" s="23"/>
      <c r="K78" s="33"/>
      <c r="L78" s="5"/>
      <c r="M78" s="5"/>
      <c r="N78" s="34"/>
      <c r="O78" s="4"/>
      <c r="P78" s="23"/>
      <c r="Q78" s="23"/>
      <c r="AH78"/>
    </row>
    <row r="79" spans="1:34" x14ac:dyDescent="0.2">
      <c r="C79" s="9"/>
      <c r="D79" s="23"/>
      <c r="K79" s="33"/>
      <c r="L79" s="5"/>
      <c r="M79" s="5"/>
      <c r="N79" s="34"/>
      <c r="O79" s="4"/>
      <c r="P79" s="23"/>
      <c r="Q79" s="23"/>
      <c r="AH79"/>
    </row>
    <row r="80" spans="1:34" x14ac:dyDescent="0.2">
      <c r="A80" s="4"/>
      <c r="C80" s="9"/>
      <c r="D80" s="23"/>
      <c r="E80" s="4"/>
      <c r="F80" s="4"/>
      <c r="G80" s="4"/>
      <c r="H80" s="32"/>
      <c r="K80" s="33"/>
      <c r="L80" s="5"/>
      <c r="M80" s="5"/>
      <c r="N80" s="34"/>
      <c r="O80" s="4"/>
      <c r="P80" s="23"/>
      <c r="Q80" s="23"/>
      <c r="AH80"/>
    </row>
    <row r="81" spans="3:34" x14ac:dyDescent="0.2">
      <c r="C81" s="9"/>
      <c r="D81" s="23"/>
      <c r="E81" s="4"/>
      <c r="F81" s="23"/>
      <c r="G81" s="4"/>
      <c r="H81" s="32"/>
      <c r="K81" s="33"/>
      <c r="L81" s="5"/>
      <c r="M81" s="5"/>
      <c r="N81" s="34"/>
      <c r="O81" s="4"/>
      <c r="P81" s="23"/>
      <c r="Q81" s="23"/>
      <c r="AH81"/>
    </row>
    <row r="82" spans="3:34" x14ac:dyDescent="0.2">
      <c r="C82" s="9"/>
      <c r="D82" s="23"/>
      <c r="E82" s="4"/>
      <c r="F82" s="23"/>
      <c r="G82" s="4"/>
      <c r="H82" s="32"/>
      <c r="K82" s="33"/>
      <c r="L82" s="5"/>
      <c r="M82" s="5"/>
      <c r="N82" s="34"/>
      <c r="O82" s="4"/>
      <c r="P82" s="23"/>
      <c r="Q82" s="23"/>
      <c r="AH82"/>
    </row>
    <row r="83" spans="3:34" x14ac:dyDescent="0.2">
      <c r="C83" s="9"/>
      <c r="D83" s="23"/>
      <c r="E83" s="4"/>
      <c r="F83" s="4"/>
      <c r="G83" s="4"/>
      <c r="H83" s="32"/>
      <c r="K83" s="33"/>
      <c r="L83" s="5"/>
      <c r="M83" s="5"/>
      <c r="N83" s="34"/>
      <c r="O83" s="4"/>
      <c r="P83" s="23"/>
      <c r="Q83" s="23"/>
      <c r="AH83"/>
    </row>
    <row r="84" spans="3:34" x14ac:dyDescent="0.2">
      <c r="C84" s="9"/>
      <c r="D84" s="23"/>
      <c r="E84" s="4"/>
      <c r="F84" s="4"/>
      <c r="G84" s="4"/>
      <c r="H84" s="32"/>
      <c r="K84" s="33"/>
      <c r="L84" s="5"/>
      <c r="M84" s="5"/>
      <c r="N84" s="34"/>
      <c r="O84" s="4"/>
      <c r="P84" s="23"/>
      <c r="Q84" s="23"/>
      <c r="AH84"/>
    </row>
    <row r="85" spans="3:34" x14ac:dyDescent="0.2">
      <c r="C85" s="9"/>
      <c r="D85" s="23"/>
      <c r="E85" s="4"/>
      <c r="F85" s="4"/>
      <c r="G85" s="4"/>
      <c r="H85" s="32"/>
      <c r="K85" s="33"/>
      <c r="L85" s="5"/>
      <c r="M85" s="5"/>
      <c r="N85" s="34"/>
      <c r="O85" s="4"/>
      <c r="P85" s="23"/>
      <c r="Q85" s="23"/>
      <c r="AH85"/>
    </row>
    <row r="86" spans="3:34" x14ac:dyDescent="0.2">
      <c r="C86" s="9"/>
      <c r="D86" s="23"/>
      <c r="E86" s="4"/>
      <c r="F86" s="4"/>
      <c r="G86" s="4"/>
      <c r="H86" s="32"/>
      <c r="K86" s="33"/>
      <c r="L86" s="5"/>
      <c r="M86" s="5"/>
      <c r="N86" s="34"/>
      <c r="O86" s="4"/>
      <c r="P86" s="23"/>
      <c r="Q86" s="23"/>
      <c r="AH86"/>
    </row>
    <row r="87" spans="3:34" ht="16" customHeight="1" x14ac:dyDescent="0.2">
      <c r="C87" s="9"/>
      <c r="D87" s="23"/>
      <c r="E87" s="4"/>
      <c r="F87" s="4"/>
      <c r="G87" s="4"/>
      <c r="H87" s="32"/>
      <c r="K87" s="33"/>
      <c r="L87" s="5"/>
      <c r="M87" s="5"/>
      <c r="N87" s="34"/>
      <c r="O87" s="4"/>
      <c r="P87" s="23"/>
      <c r="Q87" s="23"/>
      <c r="AH87"/>
    </row>
    <row r="88" spans="3:34" ht="16" customHeight="1" x14ac:dyDescent="0.2">
      <c r="C88" s="9"/>
      <c r="D88" s="23"/>
      <c r="E88" s="4"/>
      <c r="F88" s="4"/>
      <c r="G88" s="4"/>
      <c r="H88" s="32"/>
      <c r="K88" s="33"/>
      <c r="L88" s="5"/>
      <c r="M88" s="5"/>
      <c r="N88" s="34"/>
      <c r="O88" s="4"/>
      <c r="P88" s="23"/>
      <c r="Q88" s="23"/>
      <c r="AH88"/>
    </row>
    <row r="89" spans="3:34" x14ac:dyDescent="0.2">
      <c r="C89" s="9"/>
      <c r="D89" s="23"/>
      <c r="E89" s="4"/>
      <c r="F89" s="4"/>
      <c r="G89" s="4"/>
      <c r="H89" s="32"/>
      <c r="K89" s="33"/>
      <c r="L89" s="5"/>
      <c r="M89" s="5"/>
      <c r="N89" s="34"/>
      <c r="O89" s="4"/>
      <c r="P89" s="23"/>
      <c r="Q89" s="23"/>
      <c r="AH89"/>
    </row>
    <row r="90" spans="3:34" x14ac:dyDescent="0.2">
      <c r="C90" s="9"/>
      <c r="D90" s="23"/>
      <c r="E90" s="4"/>
      <c r="F90" s="4"/>
      <c r="G90" s="4"/>
      <c r="H90" s="32"/>
      <c r="K90" s="33"/>
      <c r="L90" s="5"/>
      <c r="M90" s="5"/>
      <c r="N90" s="34"/>
      <c r="O90" s="4"/>
      <c r="P90" s="23"/>
      <c r="Q90" s="23"/>
      <c r="AH90"/>
    </row>
    <row r="91" spans="3:34" x14ac:dyDescent="0.2">
      <c r="C91" s="9"/>
      <c r="D91" s="23"/>
      <c r="E91" s="4"/>
      <c r="F91" s="4"/>
      <c r="G91" s="4"/>
      <c r="H91" s="32"/>
      <c r="K91" s="33"/>
      <c r="L91" s="5"/>
      <c r="M91" s="5"/>
      <c r="N91" s="34"/>
      <c r="O91" s="4"/>
      <c r="P91" s="23"/>
      <c r="Q91" s="23"/>
      <c r="AH91"/>
    </row>
    <row r="92" spans="3:34" x14ac:dyDescent="0.2">
      <c r="C92" s="9"/>
      <c r="D92" s="23"/>
      <c r="E92" s="4"/>
      <c r="F92" s="4"/>
      <c r="G92" s="4"/>
      <c r="H92" s="32"/>
      <c r="K92" s="33"/>
      <c r="L92" s="5"/>
      <c r="M92" s="5"/>
      <c r="N92" s="34"/>
      <c r="O92" s="4"/>
      <c r="P92" s="23"/>
      <c r="Q92" s="23"/>
      <c r="AH92"/>
    </row>
    <row r="93" spans="3:34" x14ac:dyDescent="0.2">
      <c r="C93" s="9"/>
      <c r="D93" s="23"/>
      <c r="E93" s="4"/>
      <c r="F93" s="4"/>
      <c r="G93" s="4"/>
      <c r="H93" s="32"/>
      <c r="K93" s="33"/>
      <c r="L93" s="5"/>
      <c r="M93" s="5"/>
      <c r="N93" s="34"/>
      <c r="O93" s="4"/>
      <c r="P93" s="23"/>
      <c r="Q93" s="23"/>
      <c r="AH93"/>
    </row>
    <row r="94" spans="3:34" x14ac:dyDescent="0.2">
      <c r="C94" s="9"/>
      <c r="D94" s="23"/>
      <c r="E94" s="4"/>
      <c r="F94" s="4"/>
      <c r="G94" s="4"/>
      <c r="H94" s="32"/>
      <c r="K94" s="33"/>
      <c r="L94" s="5"/>
      <c r="M94" s="5"/>
      <c r="N94" s="34"/>
      <c r="O94" s="4"/>
      <c r="P94" s="23"/>
      <c r="Q94" s="23"/>
      <c r="AH94"/>
    </row>
    <row r="95" spans="3:34" x14ac:dyDescent="0.2">
      <c r="C95" s="9"/>
      <c r="D95" s="23"/>
      <c r="E95" s="4"/>
      <c r="F95" s="4"/>
      <c r="G95" s="4"/>
      <c r="H95" s="32"/>
      <c r="K95" s="33"/>
      <c r="L95" s="5"/>
      <c r="M95" s="5"/>
      <c r="N95" s="34"/>
      <c r="O95" s="4"/>
      <c r="P95" s="23"/>
      <c r="Q95" s="23"/>
      <c r="AH95"/>
    </row>
    <row r="96" spans="3:34" x14ac:dyDescent="0.2">
      <c r="C96" s="9"/>
      <c r="D96" s="23"/>
      <c r="E96" s="4"/>
      <c r="F96" s="4"/>
      <c r="G96" s="4"/>
      <c r="H96" s="32"/>
      <c r="K96" s="33"/>
      <c r="L96" s="5"/>
      <c r="M96" s="5"/>
      <c r="N96" s="34"/>
      <c r="O96" s="4"/>
      <c r="P96" s="23"/>
      <c r="Q96" s="23"/>
      <c r="AH96"/>
    </row>
    <row r="97" spans="3:34" x14ac:dyDescent="0.2">
      <c r="C97" s="9"/>
      <c r="D97" s="23"/>
      <c r="E97" s="4"/>
      <c r="F97" s="4"/>
      <c r="G97" s="4"/>
      <c r="H97" s="32"/>
      <c r="K97" s="33"/>
      <c r="L97" s="5"/>
      <c r="M97" s="5"/>
      <c r="N97" s="34"/>
      <c r="O97" s="4"/>
      <c r="P97" s="23"/>
      <c r="Q97" s="23"/>
      <c r="AH97"/>
    </row>
    <row r="98" spans="3:34" x14ac:dyDescent="0.2">
      <c r="C98" s="9"/>
      <c r="D98" s="23"/>
      <c r="E98" s="4"/>
      <c r="F98" s="4"/>
      <c r="G98" s="4"/>
      <c r="H98" s="32"/>
      <c r="K98" s="33"/>
      <c r="L98" s="5"/>
      <c r="M98" s="5"/>
      <c r="N98" s="34"/>
      <c r="O98" s="4"/>
      <c r="P98" s="23"/>
      <c r="Q98" s="23"/>
      <c r="AH98"/>
    </row>
    <row r="99" spans="3:34" x14ac:dyDescent="0.2">
      <c r="C99" s="9"/>
      <c r="D99" s="23"/>
      <c r="E99" s="4"/>
      <c r="F99" s="4"/>
      <c r="G99" s="4"/>
      <c r="H99" s="32"/>
      <c r="K99" s="33"/>
      <c r="L99" s="5"/>
      <c r="M99" s="5"/>
      <c r="N99" s="34"/>
      <c r="O99" s="4"/>
      <c r="P99" s="23"/>
      <c r="Q99" s="23"/>
      <c r="AH99"/>
    </row>
    <row r="100" spans="3:34" x14ac:dyDescent="0.2">
      <c r="C100" s="9"/>
      <c r="D100" s="23"/>
      <c r="E100" s="4"/>
      <c r="F100" s="4"/>
      <c r="G100" s="4"/>
      <c r="H100" s="32"/>
      <c r="K100" s="33"/>
      <c r="L100" s="5"/>
      <c r="M100" s="5"/>
      <c r="N100" s="34"/>
      <c r="O100" s="4"/>
      <c r="P100" s="23"/>
      <c r="Q100" s="23"/>
      <c r="AH100"/>
    </row>
    <row r="101" spans="3:34" x14ac:dyDescent="0.2">
      <c r="C101" s="9"/>
      <c r="D101" s="23"/>
      <c r="E101" s="4"/>
      <c r="F101" s="4"/>
      <c r="G101" s="4"/>
      <c r="H101" s="32"/>
      <c r="K101" s="33"/>
      <c r="L101" s="5"/>
      <c r="M101" s="5"/>
      <c r="N101" s="34"/>
      <c r="O101" s="4"/>
      <c r="P101" s="23"/>
      <c r="Q101" s="23"/>
      <c r="AH101"/>
    </row>
    <row r="102" spans="3:34" x14ac:dyDescent="0.2">
      <c r="C102" s="9"/>
      <c r="D102" s="23"/>
      <c r="E102" s="4"/>
      <c r="F102" s="4"/>
      <c r="G102" s="4"/>
      <c r="H102" s="32"/>
      <c r="K102" s="33"/>
      <c r="L102" s="5"/>
      <c r="M102" s="5"/>
      <c r="N102" s="34"/>
      <c r="O102" s="4"/>
      <c r="P102" s="23"/>
      <c r="Q102" s="23"/>
      <c r="AH102"/>
    </row>
    <row r="103" spans="3:34" x14ac:dyDescent="0.2">
      <c r="C103" s="9"/>
      <c r="D103" s="23"/>
      <c r="E103" s="4"/>
      <c r="F103" s="4"/>
      <c r="G103" s="4"/>
      <c r="H103" s="32"/>
      <c r="K103" s="33"/>
      <c r="L103" s="5"/>
      <c r="M103" s="5"/>
      <c r="N103" s="34"/>
      <c r="O103" s="4"/>
      <c r="P103" s="23"/>
      <c r="Q103" s="23"/>
      <c r="AH103"/>
    </row>
    <row r="104" spans="3:34" x14ac:dyDescent="0.2">
      <c r="C104" s="9"/>
      <c r="D104" s="23"/>
      <c r="E104" s="4"/>
      <c r="F104" s="4"/>
      <c r="G104" s="4"/>
      <c r="H104" s="32"/>
      <c r="K104" s="33"/>
      <c r="L104" s="5"/>
      <c r="M104" s="5"/>
      <c r="N104" s="34"/>
      <c r="O104" s="4"/>
      <c r="P104" s="23"/>
      <c r="Q104" s="23"/>
      <c r="AH104"/>
    </row>
    <row r="105" spans="3:34" x14ac:dyDescent="0.2">
      <c r="C105" s="9"/>
      <c r="D105" s="23"/>
      <c r="E105" s="4"/>
      <c r="F105" s="4"/>
      <c r="G105" s="4"/>
      <c r="H105" s="32"/>
      <c r="K105" s="33"/>
      <c r="L105" s="5"/>
      <c r="M105" s="5"/>
      <c r="N105" s="34"/>
      <c r="O105" s="4"/>
      <c r="P105" s="23"/>
      <c r="Q105" s="23"/>
      <c r="AH105"/>
    </row>
    <row r="106" spans="3:34" x14ac:dyDescent="0.2">
      <c r="C106" s="9"/>
      <c r="D106" s="23"/>
      <c r="E106" s="4"/>
      <c r="F106" s="4"/>
      <c r="G106" s="4"/>
      <c r="H106" s="32"/>
      <c r="K106" s="33"/>
      <c r="L106" s="5"/>
      <c r="M106" s="5"/>
      <c r="N106" s="34"/>
      <c r="O106" s="4"/>
      <c r="P106" s="23"/>
      <c r="Q106" s="23"/>
      <c r="AH106"/>
    </row>
    <row r="107" spans="3:34" x14ac:dyDescent="0.2">
      <c r="C107" s="9"/>
      <c r="D107" s="23"/>
      <c r="E107" s="4"/>
      <c r="F107" s="4"/>
      <c r="G107" s="4"/>
      <c r="H107" s="32"/>
      <c r="K107" s="33"/>
      <c r="L107" s="5"/>
      <c r="M107" s="5"/>
      <c r="N107" s="34"/>
      <c r="O107" s="4"/>
      <c r="P107" s="23"/>
      <c r="Q107" s="23"/>
      <c r="AH107"/>
    </row>
    <row r="108" spans="3:34" x14ac:dyDescent="0.2">
      <c r="C108" s="9"/>
      <c r="D108" s="23"/>
      <c r="E108" s="4"/>
      <c r="F108" s="4"/>
      <c r="G108" s="4"/>
      <c r="H108" s="32"/>
      <c r="K108" s="33"/>
      <c r="L108" s="5"/>
      <c r="M108" s="5"/>
      <c r="N108" s="34"/>
      <c r="O108" s="4"/>
      <c r="P108" s="23"/>
      <c r="Q108" s="23"/>
      <c r="AH108"/>
    </row>
    <row r="109" spans="3:34" x14ac:dyDescent="0.2">
      <c r="C109" s="9"/>
      <c r="D109" s="23"/>
      <c r="E109" s="4"/>
      <c r="F109" s="4"/>
      <c r="G109" s="4"/>
      <c r="H109" s="32"/>
      <c r="K109" s="33"/>
      <c r="L109" s="5"/>
      <c r="M109" s="5"/>
      <c r="N109" s="34"/>
      <c r="O109" s="4"/>
      <c r="P109" s="23"/>
      <c r="Q109" s="23"/>
      <c r="AH109"/>
    </row>
    <row r="110" spans="3:34" x14ac:dyDescent="0.2">
      <c r="C110" s="9"/>
      <c r="D110" s="23"/>
      <c r="E110" s="4"/>
      <c r="F110" s="4"/>
      <c r="G110" s="4"/>
      <c r="H110" s="32"/>
      <c r="K110" s="33"/>
      <c r="L110" s="5"/>
      <c r="M110" s="5"/>
      <c r="N110" s="34"/>
      <c r="O110" s="4"/>
      <c r="P110" s="23"/>
      <c r="Q110" s="23"/>
      <c r="AH110"/>
    </row>
    <row r="111" spans="3:34" x14ac:dyDescent="0.2">
      <c r="C111" s="9"/>
      <c r="D111" s="23"/>
      <c r="E111" s="4"/>
      <c r="F111" s="4"/>
      <c r="G111" s="4"/>
      <c r="H111" s="32"/>
      <c r="K111" s="33"/>
      <c r="L111" s="5"/>
      <c r="M111" s="5"/>
      <c r="N111" s="34"/>
      <c r="O111" s="4"/>
      <c r="P111" s="23"/>
      <c r="Q111" s="23"/>
      <c r="AH111"/>
    </row>
    <row r="112" spans="3:34" x14ac:dyDescent="0.2">
      <c r="C112" s="9"/>
      <c r="D112" s="23"/>
      <c r="E112" s="4"/>
      <c r="F112" s="4"/>
      <c r="G112" s="4"/>
      <c r="H112" s="32"/>
      <c r="K112" s="33"/>
      <c r="L112" s="5"/>
      <c r="M112" s="5"/>
      <c r="N112" s="34"/>
      <c r="O112" s="4"/>
      <c r="P112" s="23"/>
      <c r="Q112" s="23"/>
      <c r="AH112"/>
    </row>
    <row r="113" spans="3:34" x14ac:dyDescent="0.2">
      <c r="C113" s="9"/>
      <c r="D113" s="23"/>
      <c r="E113" s="4"/>
      <c r="F113" s="4"/>
      <c r="G113" s="4"/>
      <c r="H113" s="32"/>
      <c r="K113" s="33"/>
      <c r="L113" s="5"/>
      <c r="M113" s="5"/>
      <c r="N113" s="34"/>
      <c r="O113" s="4"/>
      <c r="P113" s="23"/>
      <c r="Q113" s="23"/>
      <c r="AH113"/>
    </row>
    <row r="114" spans="3:34" x14ac:dyDescent="0.2">
      <c r="C114" s="9"/>
      <c r="D114" s="23"/>
      <c r="E114" s="4"/>
      <c r="F114" s="4"/>
      <c r="G114" s="4"/>
      <c r="H114" s="32"/>
      <c r="K114" s="33"/>
      <c r="L114" s="5"/>
      <c r="M114" s="5"/>
      <c r="N114" s="34"/>
      <c r="O114" s="4"/>
      <c r="P114" s="23"/>
      <c r="Q114" s="23"/>
      <c r="AH114"/>
    </row>
    <row r="115" spans="3:34" x14ac:dyDescent="0.2">
      <c r="C115" s="9"/>
      <c r="D115" s="23"/>
      <c r="E115" s="4"/>
      <c r="F115" s="4"/>
      <c r="G115" s="4"/>
      <c r="H115" s="32"/>
      <c r="K115" s="33"/>
      <c r="L115" s="5"/>
      <c r="M115" s="5"/>
      <c r="N115" s="34"/>
      <c r="O115" s="4"/>
      <c r="P115" s="23"/>
      <c r="Q115" s="23"/>
      <c r="AH115"/>
    </row>
    <row r="116" spans="3:34" x14ac:dyDescent="0.2">
      <c r="C116" s="9"/>
      <c r="D116" s="23"/>
      <c r="E116" s="4"/>
      <c r="F116" s="4"/>
      <c r="G116" s="4"/>
      <c r="H116" s="32"/>
      <c r="K116" s="33"/>
      <c r="L116" s="5"/>
      <c r="M116" s="5"/>
      <c r="N116" s="34"/>
      <c r="O116" s="4"/>
      <c r="P116" s="23"/>
      <c r="Q116" s="23"/>
      <c r="AH116"/>
    </row>
    <row r="117" spans="3:34" x14ac:dyDescent="0.2">
      <c r="C117" s="9"/>
      <c r="D117" s="23"/>
      <c r="E117" s="4"/>
      <c r="F117" s="4"/>
      <c r="G117" s="4"/>
      <c r="H117" s="32"/>
      <c r="K117" s="33"/>
      <c r="L117" s="5"/>
      <c r="M117" s="5"/>
      <c r="N117" s="34"/>
      <c r="O117" s="4"/>
      <c r="P117" s="23"/>
      <c r="Q117" s="23"/>
      <c r="AH117"/>
    </row>
    <row r="118" spans="3:34" x14ac:dyDescent="0.2">
      <c r="C118" s="9"/>
      <c r="D118" s="23"/>
      <c r="E118" s="4"/>
      <c r="F118" s="4"/>
      <c r="G118" s="4"/>
      <c r="H118" s="32"/>
      <c r="K118" s="33"/>
      <c r="L118" s="5"/>
      <c r="M118" s="5"/>
      <c r="N118" s="34"/>
      <c r="O118" s="4"/>
      <c r="P118" s="23"/>
      <c r="Q118" s="23"/>
      <c r="AH118"/>
    </row>
    <row r="119" spans="3:34" x14ac:dyDescent="0.2">
      <c r="C119" s="9"/>
      <c r="D119" s="23"/>
      <c r="E119" s="4"/>
      <c r="F119" s="4"/>
      <c r="G119" s="4"/>
      <c r="H119" s="32"/>
      <c r="K119" s="33"/>
      <c r="L119" s="5"/>
      <c r="M119" s="5"/>
      <c r="N119" s="34"/>
      <c r="O119" s="4"/>
      <c r="P119" s="23"/>
      <c r="Q119" s="23"/>
      <c r="AH119"/>
    </row>
    <row r="120" spans="3:34" x14ac:dyDescent="0.2">
      <c r="C120" s="9"/>
      <c r="D120" s="23"/>
      <c r="E120" s="4"/>
      <c r="F120" s="4"/>
      <c r="G120" s="4"/>
      <c r="H120" s="32"/>
      <c r="K120" s="33"/>
      <c r="L120" s="5"/>
      <c r="M120" s="5"/>
      <c r="N120" s="34"/>
      <c r="O120" s="4"/>
      <c r="P120" s="23"/>
      <c r="Q120" s="23"/>
      <c r="AH120"/>
    </row>
    <row r="121" spans="3:34" x14ac:dyDescent="0.2">
      <c r="C121" s="9"/>
      <c r="D121" s="23"/>
      <c r="E121" s="4"/>
      <c r="F121" s="4"/>
      <c r="G121" s="4"/>
      <c r="H121" s="32"/>
      <c r="K121" s="33"/>
      <c r="L121" s="5"/>
      <c r="M121" s="5"/>
      <c r="N121" s="34"/>
      <c r="O121" s="4"/>
      <c r="P121" s="23"/>
      <c r="Q121" s="23"/>
      <c r="AH121"/>
    </row>
    <row r="122" spans="3:34" x14ac:dyDescent="0.2">
      <c r="C122" s="9"/>
      <c r="D122" s="23"/>
      <c r="E122" s="4"/>
      <c r="F122" s="4"/>
      <c r="G122" s="4"/>
      <c r="H122" s="32"/>
      <c r="K122" s="33"/>
      <c r="L122" s="5"/>
      <c r="M122" s="5"/>
      <c r="N122" s="34"/>
      <c r="O122" s="4"/>
      <c r="P122" s="23"/>
      <c r="Q122" s="23"/>
      <c r="AH122"/>
    </row>
    <row r="123" spans="3:34" x14ac:dyDescent="0.2">
      <c r="C123" s="9"/>
      <c r="D123" s="23"/>
      <c r="E123" s="4"/>
      <c r="F123" s="4"/>
      <c r="G123" s="4"/>
      <c r="H123" s="32"/>
      <c r="K123" s="33"/>
      <c r="L123" s="5"/>
      <c r="M123" s="5"/>
      <c r="N123" s="34"/>
      <c r="O123" s="4"/>
      <c r="P123" s="23"/>
      <c r="Q123" s="23"/>
      <c r="AH123"/>
    </row>
    <row r="124" spans="3:34" x14ac:dyDescent="0.2">
      <c r="C124" s="9"/>
      <c r="D124" s="23"/>
      <c r="E124" s="4"/>
      <c r="F124" s="4"/>
      <c r="G124" s="4"/>
      <c r="H124" s="32"/>
      <c r="K124" s="33"/>
      <c r="L124" s="5"/>
      <c r="M124" s="5"/>
      <c r="N124" s="34"/>
      <c r="O124" s="4"/>
      <c r="P124" s="23"/>
      <c r="Q124" s="23"/>
      <c r="AH124"/>
    </row>
    <row r="125" spans="3:34" x14ac:dyDescent="0.2">
      <c r="C125" s="9"/>
      <c r="D125" s="23"/>
      <c r="E125" s="4"/>
      <c r="F125" s="4"/>
      <c r="G125" s="4"/>
      <c r="H125" s="32"/>
      <c r="K125" s="33"/>
      <c r="L125" s="5"/>
      <c r="M125" s="5"/>
      <c r="N125" s="34"/>
      <c r="O125" s="4"/>
      <c r="P125" s="23"/>
      <c r="Q125" s="23"/>
      <c r="AH125"/>
    </row>
    <row r="126" spans="3:34" x14ac:dyDescent="0.2">
      <c r="C126" s="9"/>
      <c r="D126" s="23"/>
      <c r="E126" s="4"/>
      <c r="F126" s="4"/>
      <c r="G126" s="4"/>
      <c r="H126" s="32"/>
      <c r="K126" s="33"/>
      <c r="L126" s="5"/>
      <c r="M126" s="5"/>
      <c r="N126" s="34"/>
      <c r="O126" s="4"/>
      <c r="P126" s="23"/>
      <c r="Q126" s="23"/>
      <c r="AH126"/>
    </row>
    <row r="127" spans="3:34" x14ac:dyDescent="0.2">
      <c r="C127" s="9"/>
      <c r="D127" s="23"/>
      <c r="E127" s="4"/>
      <c r="F127" s="4"/>
      <c r="G127" s="4"/>
      <c r="H127" s="32"/>
      <c r="K127" s="33"/>
      <c r="L127" s="5"/>
      <c r="M127" s="5"/>
      <c r="N127" s="34"/>
      <c r="O127" s="4"/>
      <c r="P127" s="23"/>
      <c r="Q127" s="23"/>
      <c r="AH127"/>
    </row>
    <row r="128" spans="3:34" x14ac:dyDescent="0.2">
      <c r="C128" s="9"/>
      <c r="D128" s="23"/>
      <c r="E128" s="4"/>
      <c r="F128" s="4"/>
      <c r="G128" s="4"/>
      <c r="H128" s="32"/>
      <c r="K128" s="33"/>
      <c r="L128" s="5"/>
      <c r="M128" s="5"/>
      <c r="N128" s="34"/>
      <c r="O128" s="4"/>
      <c r="P128" s="23"/>
      <c r="Q128" s="23"/>
      <c r="AH128"/>
    </row>
    <row r="129" spans="3:34" x14ac:dyDescent="0.2">
      <c r="C129" s="9"/>
      <c r="D129" s="23"/>
      <c r="E129" s="4"/>
      <c r="F129" s="4"/>
      <c r="G129" s="4"/>
      <c r="H129" s="32"/>
      <c r="K129" s="33"/>
      <c r="L129" s="5"/>
      <c r="M129" s="5"/>
      <c r="N129" s="34"/>
      <c r="O129" s="4"/>
      <c r="P129" s="23"/>
      <c r="Q129" s="23"/>
      <c r="AH129"/>
    </row>
    <row r="130" spans="3:34" x14ac:dyDescent="0.2">
      <c r="C130" s="9"/>
      <c r="D130" s="23"/>
      <c r="E130" s="4"/>
      <c r="F130" s="4"/>
      <c r="G130" s="4"/>
      <c r="H130" s="32"/>
      <c r="K130" s="33"/>
      <c r="L130" s="5"/>
      <c r="M130" s="5"/>
      <c r="N130" s="34"/>
      <c r="O130" s="4"/>
      <c r="P130" s="23"/>
      <c r="Q130" s="23"/>
      <c r="AH130"/>
    </row>
    <row r="131" spans="3:34" x14ac:dyDescent="0.2">
      <c r="C131" s="9"/>
      <c r="D131" s="23"/>
      <c r="E131" s="4"/>
      <c r="F131" s="4"/>
      <c r="G131" s="4"/>
      <c r="H131" s="32"/>
      <c r="K131" s="33"/>
      <c r="L131" s="5"/>
      <c r="M131" s="5"/>
      <c r="N131" s="34"/>
      <c r="O131" s="4"/>
      <c r="P131" s="23"/>
      <c r="Q131" s="23"/>
      <c r="AH131"/>
    </row>
    <row r="132" spans="3:34" x14ac:dyDescent="0.2">
      <c r="C132" s="9"/>
      <c r="AH132"/>
    </row>
    <row r="133" spans="3:34" x14ac:dyDescent="0.2">
      <c r="C133" s="9"/>
      <c r="AH133"/>
    </row>
    <row r="134" spans="3:34" x14ac:dyDescent="0.2">
      <c r="C134" s="9"/>
      <c r="D134" s="23"/>
      <c r="E134" s="4"/>
      <c r="F134" s="4"/>
      <c r="G134" s="4"/>
      <c r="H134" s="4"/>
      <c r="K134" s="33"/>
      <c r="L134" s="5"/>
      <c r="M134" s="5"/>
      <c r="N134" s="34"/>
      <c r="O134" s="4"/>
      <c r="P134" s="23"/>
      <c r="Q134" s="23"/>
      <c r="AH134"/>
    </row>
    <row r="135" spans="3:34" x14ac:dyDescent="0.2">
      <c r="C135" s="9"/>
      <c r="D135" s="23"/>
      <c r="E135" s="4"/>
      <c r="F135" s="4"/>
      <c r="G135" s="4"/>
      <c r="H135" s="4"/>
      <c r="K135" s="33"/>
      <c r="L135" s="5"/>
      <c r="M135" s="5"/>
      <c r="N135" s="34"/>
      <c r="O135" s="4"/>
      <c r="P135" s="23"/>
      <c r="Q135" s="23"/>
      <c r="AH135"/>
    </row>
    <row r="136" spans="3:34" x14ac:dyDescent="0.2">
      <c r="C136" s="9"/>
      <c r="D136" s="23"/>
      <c r="E136" s="4"/>
      <c r="F136" s="4"/>
      <c r="G136" s="4"/>
      <c r="H136" s="4"/>
      <c r="K136" s="33"/>
      <c r="L136" s="5"/>
      <c r="M136" s="5"/>
      <c r="N136" s="34"/>
      <c r="O136" s="4"/>
      <c r="P136" s="23"/>
      <c r="Q136" s="23"/>
      <c r="AH136"/>
    </row>
    <row r="137" spans="3:34" x14ac:dyDescent="0.2">
      <c r="C137" s="9"/>
      <c r="D137" s="23"/>
      <c r="E137" s="4"/>
      <c r="F137" s="4"/>
      <c r="G137" s="4"/>
      <c r="H137" s="4"/>
      <c r="K137" s="33"/>
      <c r="L137" s="5"/>
      <c r="M137" s="5"/>
      <c r="N137" s="34"/>
      <c r="O137" s="4"/>
      <c r="P137" s="23"/>
      <c r="Q137" s="23"/>
      <c r="AH137"/>
    </row>
    <row r="138" spans="3:34" x14ac:dyDescent="0.2">
      <c r="C138" s="9"/>
      <c r="D138" s="23"/>
      <c r="E138" s="4"/>
      <c r="F138" s="4"/>
      <c r="G138" s="4"/>
      <c r="H138" s="4"/>
      <c r="K138" s="33"/>
      <c r="L138" s="5"/>
      <c r="M138" s="5"/>
      <c r="N138" s="34"/>
      <c r="O138" s="4"/>
      <c r="P138" s="23"/>
      <c r="Q138" s="23"/>
      <c r="AH138"/>
    </row>
    <row r="139" spans="3:34" x14ac:dyDescent="0.2">
      <c r="C139" s="9"/>
      <c r="D139" s="23"/>
      <c r="E139" s="4"/>
      <c r="F139" s="4"/>
      <c r="G139" s="4"/>
      <c r="H139" s="4"/>
      <c r="K139" s="33"/>
      <c r="L139" s="5"/>
      <c r="M139" s="5"/>
      <c r="N139" s="34"/>
      <c r="O139" s="4"/>
      <c r="P139" s="23"/>
      <c r="Q139" s="23"/>
      <c r="AH139"/>
    </row>
    <row r="140" spans="3:34" x14ac:dyDescent="0.2">
      <c r="C140" s="9"/>
      <c r="D140" s="23"/>
      <c r="E140" s="4"/>
      <c r="F140" s="4"/>
      <c r="G140" s="4"/>
      <c r="H140" s="4"/>
      <c r="K140" s="33"/>
      <c r="L140" s="5"/>
      <c r="M140" s="5"/>
      <c r="N140" s="34"/>
      <c r="O140" s="4"/>
      <c r="P140" s="23"/>
      <c r="Q140" s="23"/>
      <c r="AH140"/>
    </row>
    <row r="141" spans="3:34" x14ac:dyDescent="0.2">
      <c r="C141" s="9"/>
      <c r="D141" s="23"/>
      <c r="E141" s="4"/>
      <c r="F141" s="4"/>
      <c r="G141" s="4"/>
      <c r="H141" s="4"/>
      <c r="K141" s="33"/>
      <c r="L141" s="5"/>
      <c r="M141" s="5"/>
      <c r="N141" s="34"/>
      <c r="O141" s="4"/>
      <c r="P141" s="23"/>
      <c r="Q141" s="23"/>
      <c r="AH141"/>
    </row>
    <row r="142" spans="3:34" x14ac:dyDescent="0.2">
      <c r="C142" s="9"/>
      <c r="D142" s="23"/>
      <c r="E142" s="4"/>
      <c r="F142" s="4"/>
      <c r="G142" s="4"/>
      <c r="H142" s="4"/>
      <c r="K142" s="33"/>
      <c r="L142" s="5"/>
      <c r="M142" s="5"/>
      <c r="N142" s="34"/>
      <c r="O142" s="4"/>
      <c r="P142" s="23"/>
      <c r="Q142" s="23"/>
      <c r="AH142"/>
    </row>
    <row r="143" spans="3:34" x14ac:dyDescent="0.2">
      <c r="C143" s="9"/>
      <c r="D143" s="23"/>
      <c r="E143" s="4"/>
      <c r="F143" s="4"/>
      <c r="G143" s="4"/>
      <c r="H143" s="4"/>
      <c r="K143" s="33"/>
      <c r="L143" s="5"/>
      <c r="M143" s="5"/>
      <c r="N143" s="34"/>
      <c r="O143" s="4"/>
      <c r="P143" s="23"/>
      <c r="Q143" s="23"/>
      <c r="AH143"/>
    </row>
    <row r="144" spans="3:34" x14ac:dyDescent="0.2">
      <c r="C144" s="9"/>
      <c r="D144" s="23"/>
      <c r="E144" s="4"/>
      <c r="F144" s="4"/>
      <c r="G144" s="4"/>
      <c r="H144" s="4"/>
      <c r="K144" s="33"/>
      <c r="L144" s="5"/>
      <c r="M144" s="5"/>
      <c r="N144" s="34"/>
      <c r="O144" s="4"/>
      <c r="P144" s="23"/>
      <c r="Q144" s="23"/>
      <c r="AH144"/>
    </row>
    <row r="145" spans="3:34" x14ac:dyDescent="0.2">
      <c r="C145" s="9"/>
      <c r="D145" s="23"/>
      <c r="E145" s="4"/>
      <c r="F145" s="4"/>
      <c r="G145" s="4"/>
      <c r="H145" s="4"/>
      <c r="K145" s="33"/>
      <c r="L145" s="5"/>
      <c r="M145" s="5"/>
      <c r="N145" s="34"/>
      <c r="O145" s="4"/>
      <c r="P145" s="23"/>
      <c r="Q145" s="23"/>
      <c r="AH145"/>
    </row>
    <row r="146" spans="3:34" x14ac:dyDescent="0.2">
      <c r="C146" s="9"/>
      <c r="D146" s="23"/>
      <c r="E146" s="4"/>
      <c r="F146" s="4"/>
      <c r="G146" s="4"/>
      <c r="H146" s="4"/>
      <c r="K146" s="33"/>
      <c r="L146" s="5"/>
      <c r="M146" s="5"/>
      <c r="N146" s="34"/>
      <c r="O146" s="4"/>
      <c r="P146" s="23"/>
      <c r="Q146" s="23"/>
      <c r="AH146"/>
    </row>
    <row r="147" spans="3:34" x14ac:dyDescent="0.2">
      <c r="C147" s="9"/>
      <c r="D147" s="23"/>
      <c r="E147" s="4"/>
      <c r="F147" s="4"/>
      <c r="G147" s="4"/>
      <c r="H147" s="4"/>
      <c r="K147" s="33"/>
      <c r="L147" s="5"/>
      <c r="M147" s="5"/>
      <c r="N147" s="34"/>
      <c r="O147" s="4"/>
      <c r="P147" s="23"/>
      <c r="Q147" s="23"/>
      <c r="AH147"/>
    </row>
    <row r="148" spans="3:34" x14ac:dyDescent="0.2">
      <c r="C148" s="9"/>
      <c r="D148" s="23"/>
      <c r="E148" s="4"/>
      <c r="F148" s="4"/>
      <c r="G148" s="4"/>
      <c r="H148" s="4"/>
      <c r="K148" s="33"/>
      <c r="L148" s="5"/>
      <c r="M148" s="5"/>
      <c r="N148" s="34"/>
      <c r="O148" s="4"/>
      <c r="P148" s="23"/>
      <c r="Q148" s="23"/>
      <c r="AH148"/>
    </row>
    <row r="149" spans="3:34" x14ac:dyDescent="0.2">
      <c r="C149" s="9"/>
      <c r="D149" s="23"/>
      <c r="E149" s="4"/>
      <c r="F149" s="4"/>
      <c r="G149" s="4"/>
      <c r="H149" s="4"/>
      <c r="K149" s="33"/>
      <c r="L149" s="5"/>
      <c r="M149" s="5"/>
      <c r="N149" s="34"/>
      <c r="O149" s="4"/>
      <c r="P149" s="23"/>
      <c r="Q149" s="23"/>
      <c r="AH149"/>
    </row>
    <row r="150" spans="3:34" x14ac:dyDescent="0.2">
      <c r="C150" s="9"/>
      <c r="D150" s="23"/>
      <c r="E150" s="4"/>
      <c r="F150" s="4"/>
      <c r="G150" s="4"/>
      <c r="H150" s="4"/>
      <c r="K150" s="33"/>
      <c r="L150" s="5"/>
      <c r="M150" s="5"/>
      <c r="N150" s="34"/>
      <c r="O150" s="4"/>
      <c r="P150" s="23"/>
      <c r="Q150" s="23"/>
      <c r="AH150"/>
    </row>
    <row r="151" spans="3:34" x14ac:dyDescent="0.2">
      <c r="C151" s="9"/>
      <c r="D151" s="23"/>
      <c r="E151" s="4"/>
      <c r="F151" s="4"/>
      <c r="G151" s="4"/>
      <c r="H151" s="4"/>
      <c r="K151" s="33"/>
      <c r="L151" s="5"/>
      <c r="M151" s="5"/>
      <c r="N151" s="34"/>
      <c r="O151" s="4"/>
      <c r="P151" s="23"/>
      <c r="Q151" s="23"/>
      <c r="AH151"/>
    </row>
    <row r="152" spans="3:34" x14ac:dyDescent="0.2">
      <c r="C152" s="9"/>
      <c r="D152" s="23"/>
      <c r="E152" s="4"/>
      <c r="F152" s="4"/>
      <c r="G152" s="4"/>
      <c r="H152" s="4"/>
      <c r="K152" s="33"/>
      <c r="L152" s="5"/>
      <c r="M152" s="5"/>
      <c r="N152" s="34"/>
      <c r="O152" s="4"/>
      <c r="P152" s="23"/>
      <c r="Q152" s="23"/>
      <c r="AH152"/>
    </row>
    <row r="153" spans="3:34" x14ac:dyDescent="0.2">
      <c r="C153" s="9"/>
      <c r="D153" s="23"/>
      <c r="E153" s="4"/>
      <c r="F153" s="4"/>
      <c r="G153" s="4"/>
      <c r="H153" s="4"/>
      <c r="K153" s="33"/>
      <c r="L153" s="5"/>
      <c r="M153" s="5"/>
      <c r="N153" s="34"/>
      <c r="O153" s="4"/>
      <c r="P153" s="23"/>
      <c r="Q153" s="23"/>
      <c r="AH153"/>
    </row>
    <row r="154" spans="3:34" x14ac:dyDescent="0.2">
      <c r="C154" s="9"/>
      <c r="D154" s="23"/>
      <c r="E154" s="4"/>
      <c r="F154" s="4"/>
      <c r="G154" s="4"/>
      <c r="H154" s="4"/>
      <c r="K154" s="33"/>
      <c r="L154" s="5"/>
      <c r="M154" s="5"/>
      <c r="N154" s="34"/>
      <c r="O154" s="4"/>
      <c r="P154" s="23"/>
      <c r="Q154" s="23"/>
      <c r="AH154"/>
    </row>
    <row r="155" spans="3:34" x14ac:dyDescent="0.2">
      <c r="C155" s="9"/>
      <c r="D155" s="23"/>
      <c r="E155" s="4"/>
      <c r="F155" s="4"/>
      <c r="G155" s="4"/>
      <c r="H155" s="4"/>
      <c r="K155" s="33"/>
      <c r="L155" s="5"/>
      <c r="M155" s="5"/>
      <c r="N155" s="34"/>
      <c r="O155" s="4"/>
      <c r="P155" s="23"/>
      <c r="Q155" s="23"/>
      <c r="AH155"/>
    </row>
    <row r="156" spans="3:34" x14ac:dyDescent="0.2">
      <c r="C156" s="9"/>
      <c r="D156" s="23"/>
      <c r="E156" s="4"/>
      <c r="F156" s="4"/>
      <c r="G156" s="4"/>
      <c r="H156" s="4"/>
      <c r="K156" s="33"/>
      <c r="L156" s="5"/>
      <c r="M156" s="5"/>
      <c r="N156" s="34"/>
      <c r="O156" s="4"/>
      <c r="P156" s="23"/>
      <c r="Q156" s="23"/>
      <c r="AH156"/>
    </row>
    <row r="157" spans="3:34" x14ac:dyDescent="0.2">
      <c r="C157" s="9"/>
      <c r="D157" s="23"/>
      <c r="E157" s="4"/>
      <c r="F157" s="4"/>
      <c r="G157" s="4"/>
      <c r="H157" s="4"/>
      <c r="K157" s="33"/>
      <c r="L157" s="5"/>
      <c r="M157" s="5"/>
      <c r="N157" s="34"/>
      <c r="O157" s="4"/>
      <c r="P157" s="23"/>
      <c r="Q157" s="23"/>
      <c r="AH157"/>
    </row>
    <row r="158" spans="3:34" x14ac:dyDescent="0.2">
      <c r="C158" s="9"/>
      <c r="D158" s="23"/>
      <c r="E158" s="4"/>
      <c r="F158" s="4"/>
      <c r="G158" s="4"/>
      <c r="H158" s="4"/>
      <c r="K158" s="33"/>
      <c r="L158" s="5"/>
      <c r="M158" s="5"/>
      <c r="N158" s="34"/>
      <c r="O158" s="4"/>
      <c r="P158" s="23"/>
      <c r="Q158" s="23"/>
      <c r="AH158"/>
    </row>
    <row r="159" spans="3:34" x14ac:dyDescent="0.2">
      <c r="C159" s="9"/>
      <c r="D159" s="23"/>
      <c r="E159" s="4"/>
      <c r="F159" s="4"/>
      <c r="G159" s="4"/>
      <c r="H159" s="4"/>
      <c r="K159" s="33"/>
      <c r="L159" s="5"/>
      <c r="M159" s="5"/>
      <c r="N159" s="34"/>
      <c r="O159" s="4"/>
      <c r="P159" s="23"/>
      <c r="Q159" s="23"/>
      <c r="AH159"/>
    </row>
    <row r="160" spans="3:34" x14ac:dyDescent="0.2">
      <c r="C160" s="9"/>
      <c r="D160" s="23"/>
      <c r="E160" s="4"/>
      <c r="F160" s="4"/>
      <c r="G160" s="4"/>
      <c r="H160" s="4"/>
      <c r="K160" s="33"/>
      <c r="L160" s="5"/>
      <c r="M160" s="5"/>
      <c r="N160" s="34"/>
      <c r="O160" s="4"/>
      <c r="P160" s="23"/>
      <c r="Q160" s="23"/>
      <c r="AH160"/>
    </row>
    <row r="161" spans="3:34" x14ac:dyDescent="0.2">
      <c r="C161" s="9"/>
      <c r="D161" s="23"/>
      <c r="E161" s="4"/>
      <c r="F161" s="4"/>
      <c r="G161" s="4"/>
      <c r="H161" s="4"/>
      <c r="K161" s="33"/>
      <c r="L161" s="5"/>
      <c r="M161" s="5"/>
      <c r="N161" s="34"/>
      <c r="O161" s="4"/>
      <c r="P161" s="23"/>
      <c r="Q161" s="23"/>
      <c r="AH161"/>
    </row>
    <row r="162" spans="3:34" x14ac:dyDescent="0.2">
      <c r="C162" s="9"/>
      <c r="D162" s="23"/>
      <c r="E162" s="4"/>
      <c r="F162" s="4"/>
      <c r="G162" s="4"/>
      <c r="H162" s="4"/>
      <c r="K162" s="33"/>
      <c r="L162" s="5"/>
      <c r="M162" s="5"/>
      <c r="N162" s="34"/>
      <c r="O162" s="4"/>
      <c r="P162" s="23"/>
      <c r="Q162" s="23"/>
      <c r="AH162"/>
    </row>
    <row r="163" spans="3:34" x14ac:dyDescent="0.2">
      <c r="C163" s="9"/>
      <c r="D163" s="23"/>
      <c r="E163" s="4"/>
      <c r="F163" s="4"/>
      <c r="G163" s="4"/>
      <c r="H163" s="4"/>
      <c r="K163" s="33"/>
      <c r="L163" s="5"/>
      <c r="M163" s="5"/>
      <c r="N163" s="34"/>
      <c r="O163" s="4"/>
      <c r="P163" s="23"/>
      <c r="Q163" s="23"/>
      <c r="AH163"/>
    </row>
    <row r="164" spans="3:34" x14ac:dyDescent="0.2">
      <c r="C164" s="9"/>
      <c r="D164" s="23"/>
      <c r="E164" s="4"/>
      <c r="F164" s="4"/>
      <c r="G164" s="4"/>
      <c r="H164" s="4"/>
      <c r="K164" s="33"/>
      <c r="L164" s="5"/>
      <c r="M164" s="5"/>
      <c r="N164" s="34"/>
      <c r="O164" s="4"/>
      <c r="P164" s="23"/>
      <c r="Q164" s="23"/>
      <c r="AH164"/>
    </row>
    <row r="165" spans="3:34" x14ac:dyDescent="0.2">
      <c r="C165" s="9"/>
      <c r="D165" s="23"/>
      <c r="E165" s="4"/>
      <c r="F165" s="4"/>
      <c r="G165" s="4"/>
      <c r="H165" s="4"/>
      <c r="K165" s="33"/>
      <c r="L165" s="5"/>
      <c r="M165" s="5"/>
      <c r="N165" s="34"/>
      <c r="O165" s="4"/>
      <c r="P165" s="23"/>
      <c r="Q165" s="23"/>
      <c r="AH165"/>
    </row>
    <row r="166" spans="3:34" x14ac:dyDescent="0.2">
      <c r="C166" s="9"/>
      <c r="D166" s="23"/>
      <c r="E166" s="4"/>
      <c r="F166" s="4"/>
      <c r="G166" s="4"/>
      <c r="H166" s="4"/>
      <c r="K166" s="33"/>
      <c r="L166" s="5"/>
      <c r="M166" s="5"/>
      <c r="N166" s="34"/>
      <c r="O166" s="4"/>
      <c r="P166" s="23"/>
      <c r="Q166" s="23"/>
      <c r="AH166"/>
    </row>
    <row r="167" spans="3:34" x14ac:dyDescent="0.2">
      <c r="C167" s="9"/>
      <c r="D167" s="23"/>
      <c r="E167" s="4"/>
      <c r="F167" s="4"/>
      <c r="G167" s="4"/>
      <c r="H167" s="4"/>
      <c r="K167" s="33"/>
      <c r="L167" s="5"/>
      <c r="M167" s="5"/>
      <c r="N167" s="34"/>
      <c r="O167" s="4"/>
      <c r="P167" s="23"/>
      <c r="Q167" s="23"/>
      <c r="AH167"/>
    </row>
    <row r="168" spans="3:34" x14ac:dyDescent="0.2">
      <c r="C168" s="9"/>
      <c r="D168" s="23"/>
      <c r="E168" s="4"/>
      <c r="F168" s="4"/>
      <c r="G168" s="4"/>
      <c r="H168" s="4"/>
      <c r="K168" s="33"/>
      <c r="L168" s="5"/>
      <c r="M168" s="5"/>
      <c r="N168" s="34"/>
      <c r="O168" s="4"/>
      <c r="P168" s="23"/>
      <c r="Q168" s="23"/>
      <c r="AH168"/>
    </row>
    <row r="169" spans="3:34" x14ac:dyDescent="0.2">
      <c r="C169" s="9"/>
      <c r="D169" s="23"/>
      <c r="E169" s="4"/>
      <c r="F169" s="4"/>
      <c r="G169" s="4"/>
      <c r="H169" s="4"/>
      <c r="K169" s="33"/>
      <c r="L169" s="5"/>
      <c r="M169" s="5"/>
      <c r="N169" s="34"/>
      <c r="O169" s="4"/>
      <c r="P169" s="23"/>
      <c r="Q169" s="23"/>
      <c r="AH169"/>
    </row>
    <row r="170" spans="3:34" x14ac:dyDescent="0.2">
      <c r="C170" s="9"/>
      <c r="D170" s="23"/>
      <c r="E170" s="4"/>
      <c r="F170" s="4"/>
      <c r="G170" s="4"/>
      <c r="H170" s="4"/>
      <c r="K170" s="33"/>
      <c r="L170" s="5"/>
      <c r="M170" s="5"/>
      <c r="N170" s="34"/>
      <c r="O170" s="4"/>
      <c r="P170" s="23"/>
      <c r="Q170" s="23"/>
      <c r="AH170"/>
    </row>
    <row r="171" spans="3:34" x14ac:dyDescent="0.2">
      <c r="C171" s="9"/>
      <c r="D171" s="23"/>
      <c r="E171" s="4"/>
      <c r="F171" s="4"/>
      <c r="G171" s="4"/>
      <c r="H171" s="4"/>
      <c r="K171" s="33"/>
      <c r="L171" s="5"/>
      <c r="M171" s="5"/>
      <c r="N171" s="34"/>
      <c r="O171" s="4"/>
      <c r="P171" s="23"/>
      <c r="Q171" s="23"/>
      <c r="AH171"/>
    </row>
    <row r="172" spans="3:34" x14ac:dyDescent="0.2">
      <c r="C172" s="9"/>
      <c r="D172" s="23"/>
      <c r="E172" s="4"/>
      <c r="F172" s="4"/>
      <c r="G172" s="4"/>
      <c r="H172" s="4"/>
      <c r="K172" s="33"/>
      <c r="L172" s="5"/>
      <c r="M172" s="5"/>
      <c r="N172" s="34"/>
      <c r="O172" s="4"/>
      <c r="P172" s="23"/>
      <c r="Q172" s="23"/>
      <c r="AH172"/>
    </row>
    <row r="173" spans="3:34" x14ac:dyDescent="0.2">
      <c r="C173" s="9"/>
      <c r="D173" s="23"/>
      <c r="E173" s="4"/>
      <c r="F173" s="4"/>
      <c r="G173" s="4"/>
      <c r="H173" s="4"/>
      <c r="K173" s="33"/>
      <c r="L173" s="5"/>
      <c r="M173" s="5"/>
      <c r="N173" s="34"/>
      <c r="O173" s="4"/>
      <c r="P173" s="23"/>
      <c r="Q173" s="23"/>
      <c r="AH173"/>
    </row>
    <row r="174" spans="3:34" x14ac:dyDescent="0.2">
      <c r="C174" s="9"/>
      <c r="D174" s="23"/>
      <c r="E174" s="4"/>
      <c r="F174" s="4"/>
      <c r="G174" s="4"/>
      <c r="H174" s="4"/>
      <c r="K174" s="33"/>
      <c r="L174" s="5"/>
      <c r="M174" s="5"/>
      <c r="N174" s="34"/>
      <c r="O174" s="4"/>
      <c r="P174" s="23"/>
      <c r="Q174" s="23"/>
      <c r="AH174"/>
    </row>
    <row r="175" spans="3:34" x14ac:dyDescent="0.2">
      <c r="C175" s="9"/>
      <c r="D175" s="23"/>
      <c r="E175" s="4"/>
      <c r="F175" s="4"/>
      <c r="G175" s="4"/>
      <c r="H175" s="4"/>
      <c r="K175" s="33"/>
      <c r="L175" s="5"/>
      <c r="M175" s="5"/>
      <c r="N175" s="34"/>
      <c r="O175" s="4"/>
      <c r="P175" s="23"/>
      <c r="Q175" s="23"/>
      <c r="AH175"/>
    </row>
    <row r="176" spans="3:34" x14ac:dyDescent="0.2">
      <c r="C176" s="9"/>
      <c r="D176" s="23"/>
      <c r="E176" s="4"/>
      <c r="F176" s="4"/>
      <c r="G176" s="4"/>
      <c r="H176" s="4"/>
      <c r="K176" s="33"/>
      <c r="L176" s="5"/>
      <c r="M176" s="5"/>
      <c r="N176" s="34"/>
      <c r="O176" s="4"/>
      <c r="P176" s="23"/>
      <c r="Q176" s="23"/>
      <c r="AH176"/>
    </row>
    <row r="177" spans="3:34" x14ac:dyDescent="0.2">
      <c r="C177" s="9"/>
      <c r="D177" s="23"/>
      <c r="E177" s="4"/>
      <c r="F177" s="4"/>
      <c r="G177" s="4"/>
      <c r="H177" s="4"/>
      <c r="K177" s="33"/>
      <c r="L177" s="5"/>
      <c r="M177" s="5"/>
      <c r="N177" s="34"/>
      <c r="O177" s="4"/>
      <c r="P177" s="23"/>
      <c r="Q177" s="23"/>
      <c r="AH177"/>
    </row>
    <row r="178" spans="3:34" x14ac:dyDescent="0.2">
      <c r="C178" s="9"/>
      <c r="D178" s="23"/>
      <c r="E178" s="4"/>
      <c r="F178" s="4"/>
      <c r="G178" s="4"/>
      <c r="H178" s="4"/>
      <c r="K178" s="33"/>
      <c r="L178" s="5"/>
      <c r="M178" s="5"/>
      <c r="N178" s="34"/>
      <c r="O178" s="4"/>
      <c r="P178" s="23"/>
      <c r="Q178" s="23"/>
      <c r="AH178"/>
    </row>
    <row r="179" spans="3:34" x14ac:dyDescent="0.2">
      <c r="C179" s="9"/>
      <c r="D179" s="23"/>
      <c r="E179" s="4"/>
      <c r="F179" s="4"/>
      <c r="G179" s="4"/>
      <c r="H179" s="4"/>
      <c r="K179" s="33"/>
      <c r="L179" s="5"/>
      <c r="M179" s="5"/>
      <c r="N179" s="34"/>
      <c r="O179" s="4"/>
      <c r="P179" s="23"/>
      <c r="Q179" s="23"/>
      <c r="AH179"/>
    </row>
    <row r="180" spans="3:34" x14ac:dyDescent="0.2">
      <c r="C180" s="9"/>
      <c r="D180" s="23"/>
      <c r="E180" s="4"/>
      <c r="F180" s="4"/>
      <c r="G180" s="4"/>
      <c r="H180" s="4"/>
      <c r="K180" s="33"/>
      <c r="L180" s="5"/>
      <c r="M180" s="5"/>
      <c r="N180" s="34"/>
      <c r="O180" s="4"/>
      <c r="P180" s="23"/>
      <c r="Q180" s="23"/>
      <c r="AH180"/>
    </row>
    <row r="181" spans="3:34" x14ac:dyDescent="0.2">
      <c r="C181" s="9"/>
      <c r="D181" s="23"/>
      <c r="E181" s="4"/>
      <c r="F181" s="4"/>
      <c r="G181" s="4"/>
      <c r="H181" s="4"/>
      <c r="K181" s="33"/>
      <c r="L181" s="5"/>
      <c r="M181" s="5"/>
      <c r="N181" s="34"/>
      <c r="O181" s="4"/>
      <c r="P181" s="23"/>
      <c r="Q181" s="23"/>
      <c r="AH181"/>
    </row>
    <row r="182" spans="3:34" x14ac:dyDescent="0.2">
      <c r="C182" s="9"/>
      <c r="D182" s="23"/>
      <c r="E182" s="4"/>
      <c r="F182" s="4"/>
      <c r="G182" s="4"/>
      <c r="H182" s="4"/>
      <c r="K182" s="33"/>
      <c r="L182" s="5"/>
      <c r="M182" s="5"/>
      <c r="N182" s="34"/>
      <c r="O182" s="4"/>
      <c r="P182" s="23"/>
      <c r="Q182" s="23"/>
      <c r="AH182"/>
    </row>
    <row r="183" spans="3:34" x14ac:dyDescent="0.2">
      <c r="C183" s="9"/>
      <c r="D183" s="23"/>
      <c r="E183" s="4"/>
      <c r="F183" s="4"/>
      <c r="G183" s="4"/>
      <c r="H183" s="4"/>
      <c r="K183" s="33"/>
      <c r="L183" s="5"/>
      <c r="M183" s="5"/>
      <c r="N183" s="34"/>
      <c r="O183" s="4"/>
      <c r="P183" s="23"/>
      <c r="Q183" s="23"/>
      <c r="AH183"/>
    </row>
    <row r="184" spans="3:34" x14ac:dyDescent="0.2">
      <c r="C184" s="9"/>
      <c r="D184" s="23"/>
      <c r="E184" s="4"/>
      <c r="F184" s="4"/>
      <c r="G184" s="4"/>
      <c r="H184" s="4"/>
      <c r="K184" s="33"/>
      <c r="L184" s="5"/>
      <c r="M184" s="5"/>
      <c r="N184" s="34"/>
      <c r="O184" s="4"/>
      <c r="P184" s="23"/>
      <c r="Q184" s="23"/>
      <c r="AH184"/>
    </row>
    <row r="185" spans="3:34" x14ac:dyDescent="0.2">
      <c r="C185" s="9"/>
      <c r="D185" s="23"/>
      <c r="E185" s="4"/>
      <c r="F185" s="4"/>
      <c r="G185" s="4"/>
      <c r="H185" s="4"/>
      <c r="K185" s="33"/>
      <c r="L185" s="5"/>
      <c r="M185" s="5"/>
      <c r="N185" s="34"/>
      <c r="O185" s="4"/>
      <c r="P185" s="23"/>
      <c r="Q185" s="23"/>
      <c r="AH185"/>
    </row>
    <row r="186" spans="3:34" x14ac:dyDescent="0.2">
      <c r="C186" s="9"/>
      <c r="D186" s="23"/>
      <c r="E186" s="4"/>
      <c r="F186" s="4"/>
      <c r="G186" s="4"/>
      <c r="H186" s="4"/>
      <c r="K186" s="33"/>
      <c r="L186" s="5"/>
      <c r="M186" s="5"/>
      <c r="N186" s="34"/>
      <c r="O186" s="4"/>
      <c r="P186" s="23"/>
      <c r="Q186" s="23"/>
      <c r="AH186"/>
    </row>
    <row r="187" spans="3:34" x14ac:dyDescent="0.2">
      <c r="C187" s="9"/>
      <c r="D187" s="23"/>
      <c r="E187" s="4"/>
      <c r="F187" s="4"/>
      <c r="G187" s="4"/>
      <c r="H187" s="4"/>
      <c r="K187" s="33"/>
      <c r="L187" s="5"/>
      <c r="M187" s="5"/>
      <c r="N187" s="34"/>
      <c r="O187" s="4"/>
      <c r="P187" s="23"/>
      <c r="Q187" s="23"/>
      <c r="AH187"/>
    </row>
    <row r="188" spans="3:34" x14ac:dyDescent="0.2">
      <c r="C188" s="9"/>
      <c r="D188" s="23"/>
      <c r="E188" s="4"/>
      <c r="F188" s="4"/>
      <c r="G188" s="4"/>
      <c r="H188" s="4"/>
      <c r="K188" s="33"/>
      <c r="L188" s="5"/>
      <c r="M188" s="5"/>
      <c r="N188" s="34"/>
      <c r="O188" s="4"/>
      <c r="P188" s="23"/>
      <c r="Q188" s="23"/>
      <c r="AH188"/>
    </row>
    <row r="189" spans="3:34" x14ac:dyDescent="0.2">
      <c r="C189" s="9"/>
      <c r="D189" s="23"/>
      <c r="E189" s="4"/>
      <c r="F189" s="4"/>
      <c r="G189" s="4"/>
      <c r="H189" s="4"/>
      <c r="K189" s="33"/>
      <c r="L189" s="5"/>
      <c r="M189" s="5"/>
      <c r="N189" s="34"/>
      <c r="O189" s="4"/>
      <c r="P189" s="23"/>
      <c r="Q189" s="23"/>
      <c r="AH189"/>
    </row>
    <row r="190" spans="3:34" x14ac:dyDescent="0.2">
      <c r="C190" s="9"/>
      <c r="D190" s="23"/>
      <c r="E190" s="4"/>
      <c r="F190" s="4"/>
      <c r="G190" s="4"/>
      <c r="H190" s="4"/>
      <c r="K190" s="33"/>
      <c r="L190" s="5"/>
      <c r="M190" s="5"/>
      <c r="N190" s="34"/>
      <c r="O190" s="4"/>
      <c r="P190" s="23"/>
      <c r="Q190" s="23"/>
      <c r="AH190"/>
    </row>
    <row r="191" spans="3:34" x14ac:dyDescent="0.2">
      <c r="C191" s="9"/>
      <c r="D191" s="23"/>
      <c r="E191" s="4"/>
      <c r="F191" s="4"/>
      <c r="G191" s="4"/>
      <c r="H191" s="4"/>
      <c r="K191" s="33"/>
      <c r="L191" s="5"/>
      <c r="M191" s="5"/>
      <c r="N191" s="34"/>
      <c r="O191" s="4"/>
      <c r="P191" s="23"/>
      <c r="Q191" s="23"/>
      <c r="AH191"/>
    </row>
    <row r="192" spans="3:34" x14ac:dyDescent="0.2">
      <c r="C192" s="9"/>
      <c r="D192" s="23"/>
      <c r="E192" s="4"/>
      <c r="F192" s="4"/>
      <c r="G192" s="4"/>
      <c r="H192" s="4"/>
      <c r="K192" s="33"/>
      <c r="L192" s="5"/>
      <c r="M192" s="5"/>
      <c r="N192" s="34"/>
      <c r="O192" s="4"/>
      <c r="P192" s="23"/>
      <c r="Q192" s="23"/>
      <c r="AH192"/>
    </row>
    <row r="193" spans="3:34" x14ac:dyDescent="0.2">
      <c r="C193" s="9"/>
      <c r="D193" s="23"/>
      <c r="E193" s="4"/>
      <c r="F193" s="4"/>
      <c r="G193" s="4"/>
      <c r="H193" s="4"/>
      <c r="K193" s="33"/>
      <c r="L193" s="5"/>
      <c r="M193" s="5"/>
      <c r="N193" s="34"/>
      <c r="O193" s="4"/>
      <c r="P193" s="23"/>
      <c r="Q193" s="23"/>
      <c r="AH193"/>
    </row>
    <row r="194" spans="3:34" x14ac:dyDescent="0.2">
      <c r="C194" s="9"/>
      <c r="D194" s="23"/>
      <c r="E194" s="4"/>
      <c r="F194" s="4"/>
      <c r="G194" s="4"/>
      <c r="H194" s="4"/>
      <c r="K194" s="33"/>
      <c r="L194" s="5"/>
      <c r="M194" s="5"/>
      <c r="N194" s="34"/>
      <c r="O194" s="4"/>
      <c r="P194" s="23"/>
      <c r="Q194" s="23"/>
      <c r="AH194"/>
    </row>
    <row r="195" spans="3:34" x14ac:dyDescent="0.2">
      <c r="C195" s="9"/>
      <c r="D195" s="23"/>
      <c r="E195" s="4"/>
      <c r="F195" s="4"/>
      <c r="G195" s="4"/>
      <c r="H195" s="4"/>
      <c r="K195" s="33"/>
      <c r="L195" s="5"/>
      <c r="M195" s="5"/>
      <c r="N195" s="34"/>
      <c r="O195" s="4"/>
      <c r="P195" s="23"/>
      <c r="Q195" s="23"/>
      <c r="AH195"/>
    </row>
    <row r="196" spans="3:34" x14ac:dyDescent="0.2">
      <c r="C196" s="9"/>
      <c r="D196" s="23"/>
      <c r="E196" s="4"/>
      <c r="F196" s="4"/>
      <c r="G196" s="4"/>
      <c r="H196" s="4"/>
      <c r="K196" s="33"/>
      <c r="L196" s="5"/>
      <c r="M196" s="5"/>
      <c r="N196" s="34"/>
      <c r="O196" s="4"/>
      <c r="P196" s="23"/>
      <c r="Q196" s="23"/>
      <c r="AH196"/>
    </row>
    <row r="197" spans="3:34" x14ac:dyDescent="0.2">
      <c r="C197" s="9"/>
      <c r="D197" s="23"/>
      <c r="E197" s="4"/>
      <c r="F197" s="4"/>
      <c r="G197" s="4"/>
      <c r="H197" s="4"/>
      <c r="K197" s="33"/>
      <c r="L197" s="5"/>
      <c r="M197" s="5"/>
      <c r="N197" s="34"/>
      <c r="O197" s="4"/>
      <c r="P197" s="23"/>
      <c r="Q197" s="23"/>
      <c r="AH197"/>
    </row>
    <row r="198" spans="3:34" x14ac:dyDescent="0.2">
      <c r="C198" s="9"/>
      <c r="D198" s="23"/>
      <c r="E198" s="4"/>
      <c r="F198" s="4"/>
      <c r="G198" s="4"/>
      <c r="H198" s="4"/>
      <c r="K198" s="33"/>
      <c r="L198" s="5"/>
      <c r="M198" s="5"/>
      <c r="N198" s="34"/>
      <c r="O198" s="4"/>
      <c r="P198" s="23"/>
      <c r="Q198" s="23"/>
      <c r="AH198"/>
    </row>
    <row r="199" spans="3:34" x14ac:dyDescent="0.2">
      <c r="C199" s="9"/>
      <c r="D199" s="23"/>
      <c r="E199" s="4"/>
      <c r="F199" s="4"/>
      <c r="G199" s="4"/>
      <c r="H199" s="4"/>
      <c r="K199" s="33"/>
      <c r="L199" s="5"/>
      <c r="M199" s="5"/>
      <c r="N199" s="34"/>
      <c r="O199" s="4"/>
      <c r="P199" s="23"/>
      <c r="Q199" s="23"/>
      <c r="AH199"/>
    </row>
    <row r="200" spans="3:34" x14ac:dyDescent="0.2">
      <c r="C200" s="9"/>
      <c r="D200" s="23"/>
      <c r="AH200"/>
    </row>
    <row r="201" spans="3:34" x14ac:dyDescent="0.2">
      <c r="C201" s="9"/>
      <c r="D201" s="23"/>
      <c r="AH201"/>
    </row>
    <row r="202" spans="3:34" x14ac:dyDescent="0.2">
      <c r="C202" s="9"/>
      <c r="D202" s="23"/>
      <c r="E202" s="4"/>
      <c r="F202" s="4"/>
      <c r="G202" s="4"/>
      <c r="H202" s="4"/>
      <c r="K202" s="33"/>
      <c r="L202" s="5"/>
      <c r="M202" s="5"/>
      <c r="N202" s="34"/>
      <c r="O202" s="4"/>
      <c r="P202" s="23"/>
      <c r="Q202" s="23"/>
      <c r="AH202"/>
    </row>
    <row r="203" spans="3:34" x14ac:dyDescent="0.2">
      <c r="C203" s="9"/>
      <c r="D203" s="23"/>
      <c r="E203" s="4"/>
      <c r="F203" s="4"/>
      <c r="G203" s="4"/>
      <c r="H203" s="4"/>
      <c r="K203" s="33"/>
      <c r="L203" s="5"/>
      <c r="M203" s="5"/>
      <c r="N203" s="34"/>
      <c r="O203" s="4"/>
      <c r="P203" s="23"/>
      <c r="Q203" s="23"/>
      <c r="AH203"/>
    </row>
    <row r="204" spans="3:34" x14ac:dyDescent="0.2">
      <c r="C204" s="9"/>
      <c r="D204" s="23"/>
      <c r="E204" s="4"/>
      <c r="F204" s="4"/>
      <c r="G204" s="4"/>
      <c r="H204" s="4"/>
      <c r="K204" s="33"/>
      <c r="L204" s="5"/>
      <c r="M204" s="5"/>
      <c r="N204" s="34"/>
      <c r="O204" s="4"/>
      <c r="P204" s="23"/>
      <c r="Q204" s="23"/>
      <c r="AH204"/>
    </row>
    <row r="205" spans="3:34" x14ac:dyDescent="0.2">
      <c r="C205" s="9"/>
      <c r="D205" s="23"/>
      <c r="E205" s="4"/>
      <c r="F205" s="4"/>
      <c r="G205" s="4"/>
      <c r="H205" s="4"/>
      <c r="K205" s="33"/>
      <c r="L205" s="5"/>
      <c r="M205" s="5"/>
      <c r="N205" s="34"/>
      <c r="O205" s="4"/>
      <c r="P205" s="23"/>
      <c r="Q205" s="23"/>
      <c r="AH205"/>
    </row>
    <row r="206" spans="3:34" x14ac:dyDescent="0.2">
      <c r="C206" s="9"/>
      <c r="D206" s="23"/>
      <c r="E206" s="4"/>
      <c r="F206" s="4"/>
      <c r="G206" s="4"/>
      <c r="H206" s="4"/>
      <c r="K206" s="33"/>
      <c r="L206" s="5"/>
      <c r="M206" s="5"/>
      <c r="N206" s="34"/>
      <c r="O206" s="4"/>
      <c r="P206" s="23"/>
      <c r="Q206" s="23"/>
      <c r="AH206"/>
    </row>
    <row r="207" spans="3:34" x14ac:dyDescent="0.2">
      <c r="C207" s="9"/>
      <c r="D207" s="23"/>
      <c r="E207" s="4"/>
      <c r="F207" s="4"/>
      <c r="G207" s="4"/>
      <c r="H207" s="4"/>
      <c r="K207" s="33"/>
      <c r="L207" s="5"/>
      <c r="M207" s="5"/>
      <c r="N207" s="34"/>
      <c r="O207" s="4"/>
      <c r="P207" s="23"/>
      <c r="Q207" s="23"/>
      <c r="AH207"/>
    </row>
    <row r="208" spans="3:34" x14ac:dyDescent="0.2">
      <c r="C208" s="9"/>
      <c r="D208" s="23"/>
      <c r="E208" s="4"/>
      <c r="F208" s="4"/>
      <c r="G208" s="4"/>
      <c r="H208" s="4"/>
      <c r="K208" s="33"/>
      <c r="L208" s="5"/>
      <c r="M208" s="5"/>
      <c r="N208" s="34"/>
      <c r="O208" s="4"/>
      <c r="P208" s="23"/>
      <c r="Q208" s="23"/>
      <c r="AH208"/>
    </row>
    <row r="209" spans="3:34" x14ac:dyDescent="0.2">
      <c r="C209" s="9"/>
      <c r="D209" s="23"/>
      <c r="E209" s="4"/>
      <c r="F209" s="4"/>
      <c r="G209" s="4"/>
      <c r="H209" s="4"/>
      <c r="K209" s="33"/>
      <c r="L209" s="5"/>
      <c r="M209" s="5"/>
      <c r="N209" s="34"/>
      <c r="O209" s="4"/>
      <c r="P209" s="23"/>
      <c r="Q209" s="23"/>
      <c r="AH209"/>
    </row>
    <row r="210" spans="3:34" x14ac:dyDescent="0.2">
      <c r="C210" s="9"/>
      <c r="D210" s="23"/>
      <c r="E210" s="4"/>
      <c r="F210" s="4"/>
      <c r="G210" s="4"/>
      <c r="H210" s="4"/>
      <c r="K210" s="33"/>
      <c r="L210" s="5"/>
      <c r="M210" s="5"/>
      <c r="N210" s="34"/>
      <c r="O210" s="4"/>
      <c r="P210" s="23"/>
      <c r="Q210" s="23"/>
      <c r="AH210"/>
    </row>
    <row r="211" spans="3:34" x14ac:dyDescent="0.2">
      <c r="C211" s="9"/>
      <c r="D211" s="23"/>
      <c r="E211" s="4"/>
      <c r="F211" s="4"/>
      <c r="G211" s="4"/>
      <c r="H211" s="4"/>
      <c r="K211" s="33"/>
      <c r="L211" s="5"/>
      <c r="M211" s="5"/>
      <c r="N211" s="34"/>
      <c r="O211" s="4"/>
      <c r="P211" s="23"/>
      <c r="Q211" s="23"/>
      <c r="AH211"/>
    </row>
    <row r="212" spans="3:34" x14ac:dyDescent="0.2">
      <c r="C212" s="9"/>
      <c r="D212" s="23"/>
      <c r="E212" s="4"/>
      <c r="F212" s="4"/>
      <c r="G212" s="4"/>
      <c r="H212" s="4"/>
      <c r="K212" s="33"/>
      <c r="L212" s="5"/>
      <c r="M212" s="5"/>
      <c r="N212" s="34"/>
      <c r="O212" s="4"/>
      <c r="P212" s="23"/>
      <c r="Q212" s="23"/>
      <c r="AH212"/>
    </row>
    <row r="213" spans="3:34" x14ac:dyDescent="0.2">
      <c r="C213" s="9"/>
      <c r="D213" s="23"/>
      <c r="E213" s="4"/>
      <c r="F213" s="4"/>
      <c r="G213" s="4"/>
      <c r="H213" s="4"/>
      <c r="K213" s="33"/>
      <c r="L213" s="5"/>
      <c r="M213" s="5"/>
      <c r="N213" s="34"/>
      <c r="O213" s="4"/>
      <c r="P213" s="23"/>
      <c r="Q213" s="23"/>
      <c r="AH213"/>
    </row>
    <row r="214" spans="3:34" x14ac:dyDescent="0.2">
      <c r="C214" s="9"/>
      <c r="D214" s="23"/>
      <c r="E214" s="4"/>
      <c r="F214" s="4"/>
      <c r="G214" s="4"/>
      <c r="H214" s="4"/>
      <c r="K214" s="33"/>
      <c r="L214" s="5"/>
      <c r="M214" s="5"/>
      <c r="N214" s="34"/>
      <c r="O214" s="4"/>
      <c r="P214" s="23"/>
      <c r="Q214" s="23"/>
      <c r="AH214"/>
    </row>
    <row r="215" spans="3:34" x14ac:dyDescent="0.2">
      <c r="C215" s="9"/>
      <c r="D215" s="23"/>
      <c r="E215" s="4"/>
      <c r="F215" s="4"/>
      <c r="G215" s="4"/>
      <c r="H215" s="4"/>
      <c r="K215" s="33"/>
      <c r="L215" s="5"/>
      <c r="M215" s="5"/>
      <c r="N215" s="34"/>
      <c r="O215" s="4"/>
      <c r="P215" s="23"/>
      <c r="Q215" s="23"/>
      <c r="AH215"/>
    </row>
    <row r="216" spans="3:34" x14ac:dyDescent="0.2">
      <c r="C216" s="9"/>
      <c r="D216" s="23"/>
      <c r="E216" s="4"/>
      <c r="F216" s="4"/>
      <c r="G216" s="4"/>
      <c r="H216" s="4"/>
      <c r="K216" s="33"/>
      <c r="L216" s="5"/>
      <c r="M216" s="5"/>
      <c r="N216" s="34"/>
      <c r="O216" s="4"/>
      <c r="P216" s="23"/>
      <c r="Q216" s="23"/>
      <c r="AH216"/>
    </row>
    <row r="217" spans="3:34" x14ac:dyDescent="0.2">
      <c r="C217" s="9"/>
      <c r="D217" s="23"/>
      <c r="E217" s="4"/>
      <c r="F217" s="4"/>
      <c r="G217" s="4"/>
      <c r="H217" s="4"/>
      <c r="K217" s="33"/>
      <c r="L217" s="5"/>
      <c r="M217" s="5"/>
      <c r="N217" s="34"/>
      <c r="O217" s="4"/>
      <c r="P217" s="23"/>
      <c r="Q217" s="23"/>
      <c r="AH217"/>
    </row>
    <row r="218" spans="3:34" x14ac:dyDescent="0.2">
      <c r="C218" s="9"/>
      <c r="D218" s="23"/>
      <c r="E218" s="4"/>
      <c r="F218" s="4"/>
      <c r="G218" s="4"/>
      <c r="H218" s="4"/>
      <c r="K218" s="33"/>
      <c r="L218" s="5"/>
      <c r="M218" s="5"/>
      <c r="N218" s="34"/>
      <c r="O218" s="4"/>
      <c r="P218" s="23"/>
      <c r="Q218" s="23"/>
      <c r="AH218"/>
    </row>
    <row r="219" spans="3:34" x14ac:dyDescent="0.2">
      <c r="C219" s="9"/>
      <c r="D219" s="23"/>
      <c r="E219" s="4"/>
      <c r="F219" s="4"/>
      <c r="G219" s="4"/>
      <c r="H219" s="4"/>
      <c r="K219" s="33"/>
      <c r="L219" s="5"/>
      <c r="M219" s="5"/>
      <c r="N219" s="34"/>
      <c r="O219" s="4"/>
      <c r="P219" s="23"/>
      <c r="Q219" s="23"/>
      <c r="AH219"/>
    </row>
    <row r="220" spans="3:34" x14ac:dyDescent="0.2">
      <c r="C220" s="9"/>
      <c r="D220" s="23"/>
      <c r="E220" s="4"/>
      <c r="F220" s="4"/>
      <c r="G220" s="4"/>
      <c r="H220" s="4"/>
      <c r="K220" s="33"/>
      <c r="L220" s="5"/>
      <c r="M220" s="5"/>
      <c r="N220" s="34"/>
      <c r="O220" s="4"/>
      <c r="P220" s="23"/>
      <c r="Q220" s="23"/>
      <c r="AH220"/>
    </row>
    <row r="221" spans="3:34" x14ac:dyDescent="0.2">
      <c r="C221" s="9"/>
      <c r="D221" s="23"/>
      <c r="E221" s="4"/>
      <c r="F221" s="4"/>
      <c r="G221" s="4"/>
      <c r="H221" s="4"/>
      <c r="K221" s="33"/>
      <c r="L221" s="5"/>
      <c r="M221" s="5"/>
      <c r="N221" s="34"/>
      <c r="O221" s="4"/>
      <c r="P221" s="23"/>
      <c r="Q221" s="23"/>
      <c r="AH221"/>
    </row>
    <row r="222" spans="3:34" x14ac:dyDescent="0.2">
      <c r="C222" s="9"/>
      <c r="D222" s="23"/>
      <c r="E222" s="4"/>
      <c r="F222" s="4"/>
      <c r="G222" s="4"/>
      <c r="H222" s="4"/>
      <c r="K222" s="33"/>
      <c r="L222" s="5"/>
      <c r="M222" s="5"/>
      <c r="N222" s="34"/>
      <c r="O222" s="4"/>
      <c r="P222" s="23"/>
      <c r="Q222" s="23"/>
      <c r="AH222"/>
    </row>
    <row r="223" spans="3:34" x14ac:dyDescent="0.2">
      <c r="C223" s="9"/>
      <c r="D223" s="23"/>
      <c r="E223" s="4"/>
      <c r="F223" s="4"/>
      <c r="G223" s="4"/>
      <c r="H223" s="4"/>
      <c r="K223" s="33"/>
      <c r="L223" s="5"/>
      <c r="M223" s="5"/>
      <c r="N223" s="34"/>
      <c r="O223" s="4"/>
      <c r="P223" s="23"/>
      <c r="Q223" s="23"/>
      <c r="AH223"/>
    </row>
    <row r="224" spans="3:34" x14ac:dyDescent="0.2">
      <c r="C224" s="9"/>
      <c r="D224" s="23"/>
      <c r="E224" s="4"/>
      <c r="F224" s="4"/>
      <c r="G224" s="4"/>
      <c r="H224" s="4"/>
      <c r="K224" s="33"/>
      <c r="L224" s="5"/>
      <c r="M224" s="5"/>
      <c r="N224" s="34"/>
      <c r="O224" s="4"/>
      <c r="P224" s="23"/>
      <c r="Q224" s="23"/>
      <c r="AH224"/>
    </row>
    <row r="225" spans="3:34" x14ac:dyDescent="0.2">
      <c r="C225" s="9"/>
      <c r="D225" s="23"/>
      <c r="E225" s="4"/>
      <c r="F225" s="4"/>
      <c r="G225" s="4"/>
      <c r="H225" s="4"/>
      <c r="K225" s="33"/>
      <c r="L225" s="5"/>
      <c r="M225" s="5"/>
      <c r="N225" s="34"/>
      <c r="O225" s="4"/>
      <c r="P225" s="23"/>
      <c r="Q225" s="23"/>
      <c r="AH225"/>
    </row>
    <row r="226" spans="3:34" x14ac:dyDescent="0.2">
      <c r="C226" s="9"/>
      <c r="D226" s="23"/>
      <c r="E226" s="4"/>
      <c r="F226" s="4"/>
      <c r="G226" s="4"/>
      <c r="H226" s="4"/>
      <c r="K226" s="33"/>
      <c r="L226" s="5"/>
      <c r="M226" s="5"/>
      <c r="N226" s="34"/>
      <c r="O226" s="4"/>
      <c r="P226" s="23"/>
      <c r="Q226" s="23"/>
      <c r="AH226"/>
    </row>
    <row r="227" spans="3:34" x14ac:dyDescent="0.2">
      <c r="C227" s="9"/>
      <c r="D227" s="23"/>
      <c r="E227" s="4"/>
      <c r="F227" s="4"/>
      <c r="G227" s="4"/>
      <c r="H227" s="4"/>
      <c r="K227" s="33"/>
      <c r="L227" s="5"/>
      <c r="M227" s="5"/>
      <c r="N227" s="34"/>
      <c r="O227" s="4"/>
      <c r="P227" s="23"/>
      <c r="Q227" s="23"/>
      <c r="AH227"/>
    </row>
    <row r="228" spans="3:34" x14ac:dyDescent="0.2">
      <c r="C228" s="9"/>
      <c r="D228" s="23"/>
      <c r="E228" s="4"/>
      <c r="F228" s="4"/>
      <c r="G228" s="4"/>
      <c r="H228" s="4"/>
      <c r="K228" s="33"/>
      <c r="L228" s="5"/>
      <c r="M228" s="5"/>
      <c r="N228" s="34"/>
      <c r="O228" s="4"/>
      <c r="P228" s="23"/>
      <c r="Q228" s="23"/>
      <c r="AH228"/>
    </row>
    <row r="229" spans="3:34" x14ac:dyDescent="0.2">
      <c r="C229" s="9"/>
      <c r="D229" s="23"/>
      <c r="E229" s="4"/>
      <c r="F229" s="4"/>
      <c r="G229" s="4"/>
      <c r="H229" s="4"/>
      <c r="K229" s="33"/>
      <c r="L229" s="5"/>
      <c r="M229" s="5"/>
      <c r="N229" s="34"/>
      <c r="O229" s="4"/>
      <c r="P229" s="23"/>
      <c r="Q229" s="23"/>
      <c r="AH229"/>
    </row>
    <row r="230" spans="3:34" x14ac:dyDescent="0.2">
      <c r="C230" s="9"/>
      <c r="D230" s="23"/>
      <c r="E230" s="4"/>
      <c r="F230" s="4"/>
      <c r="G230" s="4"/>
      <c r="H230" s="4"/>
      <c r="K230" s="33"/>
      <c r="L230" s="5"/>
      <c r="M230" s="5"/>
      <c r="N230" s="34"/>
      <c r="O230" s="4"/>
      <c r="P230" s="23"/>
      <c r="Q230" s="23"/>
      <c r="AH230"/>
    </row>
    <row r="231" spans="3:34" x14ac:dyDescent="0.2">
      <c r="C231" s="9"/>
      <c r="D231" s="23"/>
      <c r="E231" s="4"/>
      <c r="F231" s="4"/>
      <c r="G231" s="4"/>
      <c r="H231" s="4"/>
      <c r="K231" s="33"/>
      <c r="L231" s="5"/>
      <c r="M231" s="5"/>
      <c r="N231" s="34"/>
      <c r="O231" s="4"/>
      <c r="P231" s="23"/>
      <c r="Q231" s="23"/>
      <c r="AH231"/>
    </row>
    <row r="232" spans="3:34" x14ac:dyDescent="0.2">
      <c r="C232" s="9"/>
      <c r="D232" s="23"/>
      <c r="E232" s="4"/>
      <c r="F232" s="4"/>
      <c r="G232" s="4"/>
      <c r="H232" s="4"/>
      <c r="K232" s="33"/>
      <c r="L232" s="5"/>
      <c r="M232" s="5"/>
      <c r="N232" s="34"/>
      <c r="O232" s="4"/>
      <c r="P232" s="23"/>
      <c r="Q232" s="23"/>
      <c r="AH232"/>
    </row>
    <row r="233" spans="3:34" x14ac:dyDescent="0.2">
      <c r="C233" s="9"/>
      <c r="D233" s="23"/>
      <c r="E233" s="4"/>
      <c r="F233" s="4"/>
      <c r="G233" s="4"/>
      <c r="H233" s="4"/>
      <c r="K233" s="33"/>
      <c r="L233" s="5"/>
      <c r="M233" s="5"/>
      <c r="N233" s="34"/>
      <c r="O233" s="4"/>
      <c r="P233" s="23"/>
      <c r="Q233" s="23"/>
      <c r="AH233"/>
    </row>
    <row r="234" spans="3:34" x14ac:dyDescent="0.2">
      <c r="C234" s="9"/>
      <c r="D234" s="23"/>
      <c r="E234" s="4"/>
      <c r="F234" s="4"/>
      <c r="G234" s="4"/>
      <c r="H234" s="4"/>
      <c r="K234" s="33"/>
      <c r="L234" s="5"/>
      <c r="M234" s="5"/>
      <c r="N234" s="34"/>
      <c r="O234" s="4"/>
      <c r="P234" s="23"/>
      <c r="Q234" s="23"/>
      <c r="AH234"/>
    </row>
    <row r="235" spans="3:34" x14ac:dyDescent="0.2">
      <c r="C235" s="9"/>
      <c r="D235" s="23"/>
      <c r="E235" s="4"/>
      <c r="F235" s="4"/>
      <c r="G235" s="4"/>
      <c r="H235" s="4"/>
      <c r="K235" s="33"/>
      <c r="L235" s="5"/>
      <c r="M235" s="5"/>
      <c r="N235" s="34"/>
      <c r="O235" s="4"/>
      <c r="P235" s="23"/>
      <c r="Q235" s="23"/>
      <c r="AH235"/>
    </row>
    <row r="236" spans="3:34" x14ac:dyDescent="0.2">
      <c r="C236" s="9"/>
      <c r="D236" s="23"/>
      <c r="E236" s="4"/>
      <c r="F236" s="4"/>
      <c r="G236" s="4"/>
      <c r="H236" s="4"/>
      <c r="K236" s="33"/>
      <c r="L236" s="5"/>
      <c r="M236" s="5"/>
      <c r="N236" s="34"/>
      <c r="O236" s="4"/>
      <c r="P236" s="23"/>
      <c r="Q236" s="23"/>
      <c r="AH236"/>
    </row>
    <row r="237" spans="3:34" x14ac:dyDescent="0.2">
      <c r="C237" s="9"/>
      <c r="D237" s="23"/>
      <c r="E237" s="4"/>
      <c r="F237" s="4"/>
      <c r="G237" s="4"/>
      <c r="H237" s="4"/>
      <c r="K237" s="33"/>
      <c r="L237" s="5"/>
      <c r="M237" s="5"/>
      <c r="N237" s="34"/>
      <c r="O237" s="4"/>
      <c r="P237" s="23"/>
      <c r="Q237" s="23"/>
      <c r="AH237"/>
    </row>
    <row r="238" spans="3:34" x14ac:dyDescent="0.2">
      <c r="C238" s="9"/>
      <c r="D238" s="23"/>
      <c r="E238" s="4"/>
      <c r="F238" s="4"/>
      <c r="G238" s="4"/>
      <c r="H238" s="4"/>
      <c r="K238" s="33"/>
      <c r="L238" s="5"/>
      <c r="M238" s="5"/>
      <c r="N238" s="34"/>
      <c r="O238" s="4"/>
      <c r="P238" s="23"/>
      <c r="Q238" s="23"/>
      <c r="AH238"/>
    </row>
    <row r="239" spans="3:34" x14ac:dyDescent="0.2">
      <c r="C239" s="9"/>
      <c r="D239" s="23"/>
      <c r="E239" s="4"/>
      <c r="F239" s="4"/>
      <c r="G239" s="4"/>
      <c r="H239" s="4"/>
      <c r="K239" s="33"/>
      <c r="L239" s="5"/>
      <c r="M239" s="5"/>
      <c r="N239" s="34"/>
      <c r="O239" s="4"/>
      <c r="P239" s="23"/>
      <c r="Q239" s="23"/>
      <c r="AH239"/>
    </row>
    <row r="240" spans="3:34" x14ac:dyDescent="0.2">
      <c r="C240" s="9"/>
      <c r="D240" s="23"/>
      <c r="E240" s="4"/>
      <c r="F240" s="4"/>
      <c r="G240" s="4"/>
      <c r="H240" s="4"/>
      <c r="K240" s="33"/>
      <c r="L240" s="5"/>
      <c r="M240" s="5"/>
      <c r="N240" s="34"/>
      <c r="O240" s="4"/>
      <c r="P240" s="23"/>
      <c r="Q240" s="23"/>
      <c r="AH240"/>
    </row>
    <row r="241" spans="3:34" x14ac:dyDescent="0.2">
      <c r="C241" s="9"/>
      <c r="D241" s="23"/>
      <c r="E241" s="4"/>
      <c r="F241" s="4"/>
      <c r="G241" s="4"/>
      <c r="H241" s="4"/>
      <c r="K241" s="33"/>
      <c r="L241" s="5"/>
      <c r="M241" s="5"/>
      <c r="N241" s="34"/>
      <c r="O241" s="4"/>
      <c r="P241" s="23"/>
      <c r="Q241" s="23"/>
      <c r="AH241"/>
    </row>
    <row r="242" spans="3:34" x14ac:dyDescent="0.2">
      <c r="C242" s="9"/>
      <c r="D242" s="23"/>
      <c r="E242" s="4"/>
      <c r="F242" s="4"/>
      <c r="G242" s="4"/>
      <c r="H242" s="4"/>
      <c r="K242" s="33"/>
      <c r="L242" s="5"/>
      <c r="M242" s="5"/>
      <c r="N242" s="34"/>
      <c r="O242" s="4"/>
      <c r="P242" s="23"/>
      <c r="Q242" s="23"/>
      <c r="AH242"/>
    </row>
    <row r="243" spans="3:34" x14ac:dyDescent="0.2">
      <c r="C243" s="9"/>
      <c r="D243" s="23"/>
      <c r="E243" s="4"/>
      <c r="F243" s="4"/>
      <c r="G243" s="4"/>
      <c r="H243" s="4"/>
      <c r="K243" s="33"/>
      <c r="L243" s="5"/>
      <c r="M243" s="5"/>
      <c r="N243" s="34"/>
      <c r="O243" s="4"/>
      <c r="P243" s="23"/>
      <c r="Q243" s="23"/>
      <c r="AH243"/>
    </row>
    <row r="244" spans="3:34" x14ac:dyDescent="0.2">
      <c r="C244" s="9"/>
      <c r="D244" s="23"/>
      <c r="E244" s="4"/>
      <c r="F244" s="4"/>
      <c r="G244" s="4"/>
      <c r="H244" s="4"/>
      <c r="K244" s="33"/>
      <c r="L244" s="5"/>
      <c r="M244" s="5"/>
      <c r="N244" s="34"/>
      <c r="O244" s="4"/>
      <c r="P244" s="23"/>
      <c r="Q244" s="23"/>
      <c r="AH244"/>
    </row>
    <row r="245" spans="3:34" x14ac:dyDescent="0.2">
      <c r="C245" s="9"/>
      <c r="D245" s="23"/>
      <c r="E245" s="4"/>
      <c r="F245" s="4"/>
      <c r="G245" s="4"/>
      <c r="H245" s="4"/>
      <c r="K245" s="33"/>
      <c r="L245" s="5"/>
      <c r="M245" s="5"/>
      <c r="N245" s="34"/>
      <c r="O245" s="4"/>
      <c r="P245" s="23"/>
      <c r="Q245" s="23"/>
      <c r="AH245"/>
    </row>
    <row r="246" spans="3:34" x14ac:dyDescent="0.2">
      <c r="C246" s="9"/>
      <c r="D246" s="23"/>
      <c r="E246" s="4"/>
      <c r="F246" s="4"/>
      <c r="G246" s="4"/>
      <c r="H246" s="4"/>
      <c r="K246" s="33"/>
      <c r="L246" s="5"/>
      <c r="M246" s="5"/>
      <c r="N246" s="34"/>
      <c r="O246" s="4"/>
      <c r="P246" s="23"/>
      <c r="Q246" s="23"/>
      <c r="AH246"/>
    </row>
    <row r="247" spans="3:34" x14ac:dyDescent="0.2">
      <c r="C247" s="9"/>
      <c r="D247" s="23"/>
      <c r="E247" s="4"/>
      <c r="F247" s="4"/>
      <c r="G247" s="4"/>
      <c r="H247" s="4"/>
      <c r="K247" s="33"/>
      <c r="L247" s="5"/>
      <c r="M247" s="5"/>
      <c r="N247" s="34"/>
      <c r="O247" s="4"/>
      <c r="P247" s="23"/>
      <c r="Q247" s="23"/>
      <c r="AH247"/>
    </row>
    <row r="248" spans="3:34" x14ac:dyDescent="0.2">
      <c r="C248" s="9"/>
      <c r="D248" s="23"/>
      <c r="E248" s="4"/>
      <c r="F248" s="4"/>
      <c r="G248" s="4"/>
      <c r="H248" s="4"/>
      <c r="K248" s="33"/>
      <c r="L248" s="5"/>
      <c r="M248" s="5"/>
      <c r="N248" s="34"/>
      <c r="O248" s="4"/>
      <c r="P248" s="23"/>
      <c r="Q248" s="23"/>
      <c r="AH248"/>
    </row>
    <row r="249" spans="3:34" x14ac:dyDescent="0.2">
      <c r="C249" s="9"/>
      <c r="D249" s="23"/>
      <c r="E249" s="4"/>
      <c r="F249" s="4"/>
      <c r="G249" s="4"/>
      <c r="H249" s="4"/>
      <c r="K249" s="33"/>
      <c r="L249" s="5"/>
      <c r="M249" s="5"/>
      <c r="N249" s="34"/>
      <c r="O249" s="4"/>
      <c r="P249" s="23"/>
      <c r="Q249" s="23"/>
      <c r="AH249"/>
    </row>
    <row r="250" spans="3:34" x14ac:dyDescent="0.2">
      <c r="C250" s="9"/>
      <c r="D250" s="23"/>
      <c r="E250" s="4"/>
      <c r="F250" s="4"/>
      <c r="G250" s="4"/>
      <c r="H250" s="4"/>
      <c r="K250" s="33"/>
      <c r="L250" s="5"/>
      <c r="M250" s="5"/>
      <c r="N250" s="34"/>
      <c r="O250" s="4"/>
      <c r="P250" s="23"/>
      <c r="Q250" s="23"/>
      <c r="AH250"/>
    </row>
    <row r="251" spans="3:34" x14ac:dyDescent="0.2">
      <c r="C251" s="9"/>
      <c r="D251" s="23"/>
      <c r="E251" s="4"/>
      <c r="F251" s="4"/>
      <c r="G251" s="4"/>
      <c r="H251" s="4"/>
      <c r="K251" s="33"/>
      <c r="L251" s="5"/>
      <c r="M251" s="5"/>
      <c r="N251" s="34"/>
      <c r="O251" s="4"/>
      <c r="P251" s="23"/>
      <c r="Q251" s="23"/>
      <c r="AH251"/>
    </row>
    <row r="252" spans="3:34" x14ac:dyDescent="0.2">
      <c r="C252" s="9"/>
      <c r="D252" s="23"/>
      <c r="E252" s="4"/>
      <c r="F252" s="4"/>
      <c r="G252" s="4"/>
      <c r="H252" s="4"/>
      <c r="K252" s="33"/>
      <c r="L252" s="5"/>
      <c r="M252" s="5"/>
      <c r="N252" s="34"/>
      <c r="O252" s="4"/>
      <c r="P252" s="23"/>
      <c r="Q252" s="23"/>
      <c r="AH252"/>
    </row>
    <row r="253" spans="3:34" x14ac:dyDescent="0.2">
      <c r="C253" s="9"/>
      <c r="D253" s="23"/>
      <c r="E253" s="4"/>
      <c r="F253" s="4"/>
      <c r="G253" s="4"/>
      <c r="H253" s="4"/>
      <c r="K253" s="33"/>
      <c r="L253" s="5"/>
      <c r="M253" s="5"/>
      <c r="N253" s="34"/>
      <c r="O253" s="4"/>
      <c r="P253" s="23"/>
      <c r="Q253" s="23"/>
      <c r="AH253"/>
    </row>
    <row r="254" spans="3:34" x14ac:dyDescent="0.2">
      <c r="C254" s="9"/>
      <c r="D254" s="23"/>
      <c r="E254" s="4"/>
      <c r="F254" s="4"/>
      <c r="G254" s="4"/>
      <c r="H254" s="4"/>
      <c r="K254" s="33"/>
      <c r="L254" s="5"/>
      <c r="M254" s="5"/>
      <c r="N254" s="34"/>
      <c r="O254" s="4"/>
      <c r="P254" s="23"/>
      <c r="Q254" s="23"/>
      <c r="AH254"/>
    </row>
    <row r="255" spans="3:34" x14ac:dyDescent="0.2">
      <c r="C255" s="9"/>
      <c r="D255" s="23"/>
      <c r="E255" s="4"/>
      <c r="F255" s="4"/>
      <c r="G255" s="4"/>
      <c r="H255" s="4"/>
      <c r="K255" s="33"/>
      <c r="L255" s="5"/>
      <c r="M255" s="5"/>
      <c r="N255" s="34"/>
      <c r="O255" s="4"/>
      <c r="P255" s="23"/>
      <c r="Q255" s="23"/>
      <c r="AH255"/>
    </row>
    <row r="256" spans="3:34" x14ac:dyDescent="0.2">
      <c r="C256" s="9"/>
      <c r="D256" s="23"/>
      <c r="E256" s="4"/>
      <c r="F256" s="4"/>
      <c r="G256" s="4"/>
      <c r="H256" s="4"/>
      <c r="K256" s="33"/>
      <c r="L256" s="5"/>
      <c r="M256" s="5"/>
      <c r="N256" s="34"/>
      <c r="O256" s="4"/>
      <c r="P256" s="23"/>
      <c r="Q256" s="23"/>
      <c r="AH256"/>
    </row>
    <row r="257" spans="3:34" x14ac:dyDescent="0.2">
      <c r="C257" s="9"/>
      <c r="D257" s="23"/>
      <c r="E257" s="4"/>
      <c r="F257" s="4"/>
      <c r="G257" s="4"/>
      <c r="H257" s="4"/>
      <c r="K257" s="33"/>
      <c r="L257" s="5"/>
      <c r="M257" s="5"/>
      <c r="N257" s="34"/>
      <c r="O257" s="4"/>
      <c r="P257" s="23"/>
      <c r="Q257" s="23"/>
      <c r="AH257"/>
    </row>
    <row r="258" spans="3:34" x14ac:dyDescent="0.2">
      <c r="C258" s="9"/>
      <c r="D258" s="23"/>
      <c r="E258" s="4"/>
      <c r="F258" s="4"/>
      <c r="G258" s="4"/>
      <c r="H258" s="4"/>
      <c r="K258" s="33"/>
      <c r="L258" s="5"/>
      <c r="M258" s="5"/>
      <c r="N258" s="34"/>
      <c r="O258" s="4"/>
      <c r="P258" s="23"/>
      <c r="Q258" s="23"/>
      <c r="AH258"/>
    </row>
    <row r="259" spans="3:34" x14ac:dyDescent="0.2">
      <c r="C259" s="9"/>
      <c r="D259" s="23"/>
      <c r="E259" s="4"/>
      <c r="F259" s="4"/>
      <c r="G259" s="4"/>
      <c r="H259" s="4"/>
      <c r="K259" s="33"/>
      <c r="L259" s="5"/>
      <c r="M259" s="5"/>
      <c r="N259" s="34"/>
      <c r="O259" s="4"/>
      <c r="P259" s="23"/>
      <c r="Q259" s="23"/>
      <c r="AH259"/>
    </row>
    <row r="260" spans="3:34" x14ac:dyDescent="0.2">
      <c r="C260" s="9"/>
      <c r="D260" s="23"/>
      <c r="E260" s="4"/>
      <c r="F260" s="4"/>
      <c r="G260" s="4"/>
      <c r="H260" s="4"/>
      <c r="K260" s="33"/>
      <c r="L260" s="5"/>
      <c r="M260" s="5"/>
      <c r="N260" s="34"/>
      <c r="O260" s="4"/>
      <c r="P260" s="23"/>
      <c r="Q260" s="23"/>
      <c r="AH260"/>
    </row>
    <row r="261" spans="3:34" x14ac:dyDescent="0.2">
      <c r="C261" s="9"/>
      <c r="D261" s="23"/>
      <c r="E261" s="4"/>
      <c r="F261" s="4"/>
      <c r="G261" s="4"/>
      <c r="H261" s="4"/>
      <c r="K261" s="33"/>
      <c r="L261" s="5"/>
      <c r="M261" s="5"/>
      <c r="N261" s="34"/>
      <c r="O261" s="4"/>
      <c r="P261" s="23"/>
      <c r="Q261" s="23"/>
      <c r="AH261"/>
    </row>
    <row r="262" spans="3:34" x14ac:dyDescent="0.2">
      <c r="C262" s="9"/>
      <c r="D262" s="23"/>
      <c r="E262" s="4"/>
      <c r="F262" s="4"/>
      <c r="G262" s="4"/>
      <c r="H262" s="4"/>
      <c r="K262" s="33"/>
      <c r="L262" s="5"/>
      <c r="M262" s="5"/>
      <c r="N262" s="34"/>
      <c r="O262" s="4"/>
      <c r="P262" s="23"/>
      <c r="Q262" s="23"/>
      <c r="AH262"/>
    </row>
    <row r="263" spans="3:34" x14ac:dyDescent="0.2">
      <c r="C263" s="9"/>
      <c r="D263" s="23"/>
      <c r="E263" s="4"/>
      <c r="F263" s="4"/>
      <c r="G263" s="4"/>
      <c r="H263" s="4"/>
      <c r="K263" s="33"/>
      <c r="L263" s="5"/>
      <c r="M263" s="5"/>
      <c r="N263" s="34"/>
      <c r="O263" s="4"/>
      <c r="P263" s="23"/>
      <c r="Q263" s="23"/>
      <c r="AH263"/>
    </row>
    <row r="264" spans="3:34" x14ac:dyDescent="0.2">
      <c r="C264" s="9"/>
      <c r="D264" s="23"/>
      <c r="E264" s="4"/>
      <c r="F264" s="4"/>
      <c r="G264" s="4"/>
      <c r="H264" s="4"/>
      <c r="K264" s="33"/>
      <c r="L264" s="5"/>
      <c r="M264" s="5"/>
      <c r="N264" s="34"/>
      <c r="O264" s="4"/>
      <c r="P264" s="23"/>
      <c r="Q264" s="23"/>
      <c r="AH264"/>
    </row>
    <row r="265" spans="3:34" x14ac:dyDescent="0.2">
      <c r="C265" s="9"/>
      <c r="D265" s="23"/>
      <c r="E265" s="4"/>
      <c r="F265" s="4"/>
      <c r="G265" s="4"/>
      <c r="H265" s="4"/>
      <c r="K265" s="33"/>
      <c r="L265" s="5"/>
      <c r="M265" s="5"/>
      <c r="N265" s="34"/>
      <c r="O265" s="4"/>
      <c r="P265" s="23"/>
      <c r="Q265" s="23"/>
      <c r="AH265"/>
    </row>
    <row r="266" spans="3:34" x14ac:dyDescent="0.2">
      <c r="C266" s="9"/>
      <c r="D266" s="23"/>
      <c r="E266" s="4"/>
      <c r="F266" s="4"/>
      <c r="G266" s="4"/>
      <c r="H266" s="4"/>
      <c r="K266" s="33"/>
      <c r="L266" s="5"/>
      <c r="M266" s="5"/>
      <c r="N266" s="34"/>
      <c r="O266" s="4"/>
      <c r="P266" s="23"/>
      <c r="Q266" s="23"/>
      <c r="AH266"/>
    </row>
    <row r="267" spans="3:34" x14ac:dyDescent="0.2">
      <c r="C267" s="9"/>
      <c r="D267" s="23"/>
      <c r="E267" s="4"/>
      <c r="F267" s="4"/>
      <c r="G267" s="4"/>
      <c r="H267" s="4"/>
      <c r="K267" s="33"/>
      <c r="L267" s="5"/>
      <c r="M267" s="5"/>
      <c r="N267" s="34"/>
      <c r="O267" s="4"/>
      <c r="P267" s="23"/>
      <c r="Q267" s="23"/>
      <c r="AH267"/>
    </row>
    <row r="268" spans="3:34" x14ac:dyDescent="0.2">
      <c r="C268" s="9"/>
      <c r="D268" s="23"/>
      <c r="E268" s="4"/>
      <c r="F268" s="4"/>
      <c r="G268" s="4"/>
      <c r="H268" s="4"/>
      <c r="K268" s="33"/>
      <c r="L268" s="5"/>
      <c r="M268" s="5"/>
      <c r="N268" s="34"/>
      <c r="O268" s="4"/>
      <c r="P268" s="23"/>
      <c r="Q268" s="23"/>
      <c r="AH268"/>
    </row>
    <row r="269" spans="3:34" x14ac:dyDescent="0.2">
      <c r="C269" s="9"/>
      <c r="D269" s="23"/>
      <c r="E269" s="4"/>
      <c r="F269" s="4"/>
      <c r="G269" s="4"/>
      <c r="H269" s="4"/>
      <c r="K269" s="33"/>
      <c r="L269" s="5"/>
      <c r="M269" s="5"/>
      <c r="N269" s="34"/>
      <c r="O269" s="4"/>
      <c r="P269" s="23"/>
      <c r="Q269" s="23"/>
      <c r="AH269"/>
    </row>
    <row r="270" spans="3:34" x14ac:dyDescent="0.2">
      <c r="C270" s="9"/>
      <c r="D270" s="23"/>
      <c r="E270" s="4"/>
      <c r="F270" s="4"/>
      <c r="G270" s="4"/>
      <c r="H270" s="4"/>
      <c r="K270" s="33"/>
      <c r="L270" s="5"/>
      <c r="M270" s="5"/>
      <c r="N270" s="34"/>
      <c r="O270" s="4"/>
      <c r="P270" s="23"/>
      <c r="Q270" s="23"/>
      <c r="AH270"/>
    </row>
    <row r="271" spans="3:34" x14ac:dyDescent="0.2">
      <c r="C271" s="9"/>
      <c r="D271" s="23"/>
      <c r="E271" s="4"/>
      <c r="F271" s="4"/>
      <c r="G271" s="4"/>
      <c r="H271" s="4"/>
      <c r="K271" s="33"/>
      <c r="L271" s="5"/>
      <c r="M271" s="5"/>
      <c r="N271" s="34"/>
      <c r="O271" s="4"/>
      <c r="P271" s="23"/>
      <c r="Q271" s="23"/>
      <c r="AH271"/>
    </row>
    <row r="272" spans="3:34" x14ac:dyDescent="0.2">
      <c r="C272" s="9"/>
      <c r="D272" s="23"/>
      <c r="E272" s="4"/>
      <c r="F272" s="4"/>
      <c r="G272" s="4"/>
      <c r="H272" s="4"/>
      <c r="K272" s="33"/>
      <c r="L272" s="5"/>
      <c r="M272" s="5"/>
      <c r="N272" s="34"/>
      <c r="O272" s="4"/>
      <c r="P272" s="23"/>
      <c r="Q272" s="23"/>
      <c r="AH272"/>
    </row>
    <row r="273" spans="3:34" x14ac:dyDescent="0.2">
      <c r="C273" s="9"/>
      <c r="D273" s="23"/>
      <c r="E273" s="4"/>
      <c r="F273" s="4"/>
      <c r="G273" s="4"/>
      <c r="H273" s="4"/>
      <c r="K273" s="33"/>
      <c r="L273" s="5"/>
      <c r="M273" s="5"/>
      <c r="N273" s="34"/>
      <c r="O273" s="4"/>
      <c r="P273" s="23"/>
      <c r="Q273" s="23"/>
      <c r="AH273"/>
    </row>
    <row r="274" spans="3:34" x14ac:dyDescent="0.2">
      <c r="C274" s="9"/>
      <c r="D274" s="23"/>
      <c r="E274" s="4"/>
      <c r="F274" s="4"/>
      <c r="G274" s="4"/>
      <c r="H274" s="4"/>
      <c r="K274" s="33"/>
      <c r="L274" s="5"/>
      <c r="M274" s="5"/>
      <c r="N274" s="34"/>
      <c r="O274" s="4"/>
      <c r="P274" s="23"/>
      <c r="Q274" s="23"/>
      <c r="AH274"/>
    </row>
    <row r="275" spans="3:34" x14ac:dyDescent="0.2">
      <c r="C275" s="9"/>
      <c r="D275" s="23"/>
      <c r="E275" s="4"/>
      <c r="F275" s="4"/>
      <c r="G275" s="4"/>
      <c r="H275" s="4"/>
      <c r="K275" s="33"/>
      <c r="L275" s="5"/>
      <c r="M275" s="5"/>
      <c r="N275" s="34"/>
      <c r="O275" s="4"/>
      <c r="P275" s="23"/>
      <c r="Q275" s="23"/>
      <c r="AH275"/>
    </row>
    <row r="276" spans="3:34" x14ac:dyDescent="0.2">
      <c r="C276" s="9"/>
      <c r="D276" s="23"/>
      <c r="E276" s="4"/>
      <c r="F276" s="4"/>
      <c r="G276" s="4"/>
      <c r="H276" s="4"/>
      <c r="K276" s="33"/>
      <c r="L276" s="5"/>
      <c r="M276" s="5"/>
      <c r="N276" s="34"/>
      <c r="O276" s="4"/>
      <c r="P276" s="23"/>
      <c r="Q276" s="23"/>
      <c r="AH276"/>
    </row>
    <row r="277" spans="3:34" x14ac:dyDescent="0.2">
      <c r="C277" s="9"/>
      <c r="D277" s="23"/>
      <c r="E277" s="4"/>
      <c r="F277" s="4"/>
      <c r="G277" s="4"/>
      <c r="H277" s="4"/>
      <c r="K277" s="33"/>
      <c r="L277" s="5"/>
      <c r="M277" s="5"/>
      <c r="N277" s="34"/>
      <c r="O277" s="4"/>
      <c r="P277" s="23"/>
      <c r="Q277" s="23"/>
      <c r="AH277"/>
    </row>
    <row r="278" spans="3:34" x14ac:dyDescent="0.2">
      <c r="C278" s="9"/>
      <c r="D278" s="23"/>
      <c r="E278" s="4"/>
      <c r="F278" s="4"/>
      <c r="G278" s="4"/>
      <c r="H278" s="4"/>
      <c r="K278" s="33"/>
      <c r="L278" s="5"/>
      <c r="M278" s="5"/>
      <c r="N278" s="34"/>
      <c r="O278" s="4"/>
      <c r="P278" s="23"/>
      <c r="Q278" s="23"/>
      <c r="AH278"/>
    </row>
    <row r="279" spans="3:34" x14ac:dyDescent="0.2">
      <c r="C279" s="9"/>
      <c r="D279" s="23"/>
      <c r="E279" s="4"/>
      <c r="F279" s="4"/>
      <c r="G279" s="4"/>
      <c r="H279" s="4"/>
      <c r="K279" s="33"/>
      <c r="L279" s="5"/>
      <c r="M279" s="5"/>
      <c r="N279" s="34"/>
      <c r="O279" s="4"/>
      <c r="P279" s="23"/>
      <c r="Q279" s="23"/>
      <c r="AH279"/>
    </row>
    <row r="280" spans="3:34" x14ac:dyDescent="0.2">
      <c r="C280" s="9"/>
      <c r="D280" s="23"/>
      <c r="E280" s="4"/>
      <c r="F280" s="4"/>
      <c r="G280" s="4"/>
      <c r="H280" s="4"/>
      <c r="K280" s="33"/>
      <c r="L280" s="5"/>
      <c r="M280" s="5"/>
      <c r="N280" s="34"/>
      <c r="O280" s="4"/>
      <c r="P280" s="23"/>
      <c r="Q280" s="23"/>
      <c r="AH280"/>
    </row>
    <row r="281" spans="3:34" x14ac:dyDescent="0.2">
      <c r="C281" s="9"/>
      <c r="AH281"/>
    </row>
    <row r="282" spans="3:34" x14ac:dyDescent="0.2">
      <c r="C282" s="9"/>
      <c r="AH282"/>
    </row>
    <row r="283" spans="3:34" x14ac:dyDescent="0.2">
      <c r="C283" s="9"/>
      <c r="D283" s="23"/>
      <c r="E283" s="4"/>
      <c r="F283" s="4"/>
      <c r="G283" s="4"/>
      <c r="H283" s="4"/>
      <c r="K283" s="33"/>
      <c r="L283" s="5"/>
      <c r="M283" s="5"/>
      <c r="N283" s="34"/>
      <c r="O283" s="4"/>
      <c r="P283" s="23"/>
      <c r="Q283" s="23"/>
      <c r="AH283"/>
    </row>
    <row r="284" spans="3:34" x14ac:dyDescent="0.2">
      <c r="C284" s="9"/>
      <c r="D284" s="23"/>
      <c r="E284" s="4"/>
      <c r="F284" s="4"/>
      <c r="G284" s="4"/>
      <c r="H284" s="4"/>
      <c r="K284" s="33"/>
      <c r="L284" s="5"/>
      <c r="M284" s="5"/>
      <c r="N284" s="34"/>
      <c r="O284" s="4"/>
      <c r="P284" s="23"/>
      <c r="Q284" s="23"/>
      <c r="AH284"/>
    </row>
    <row r="285" spans="3:34" x14ac:dyDescent="0.2">
      <c r="C285" s="9"/>
      <c r="D285" s="23"/>
      <c r="E285" s="4"/>
      <c r="F285" s="4"/>
      <c r="G285" s="4"/>
      <c r="H285" s="4"/>
      <c r="K285" s="33"/>
      <c r="L285" s="5"/>
      <c r="M285" s="5"/>
      <c r="N285" s="34"/>
      <c r="O285" s="4"/>
      <c r="P285" s="23"/>
      <c r="Q285" s="23"/>
      <c r="AH285"/>
    </row>
    <row r="286" spans="3:34" x14ac:dyDescent="0.2">
      <c r="C286" s="9"/>
      <c r="D286" s="23"/>
      <c r="E286" s="4"/>
      <c r="F286" s="4"/>
      <c r="G286" s="4"/>
      <c r="H286" s="4"/>
      <c r="K286" s="33"/>
      <c r="L286" s="5"/>
      <c r="M286" s="5"/>
      <c r="N286" s="34"/>
      <c r="O286" s="4"/>
      <c r="P286" s="23"/>
      <c r="Q286" s="23"/>
      <c r="AH286"/>
    </row>
    <row r="287" spans="3:34" x14ac:dyDescent="0.2">
      <c r="C287" s="9"/>
      <c r="D287" s="23"/>
      <c r="E287" s="4"/>
      <c r="F287" s="4"/>
      <c r="G287" s="4"/>
      <c r="H287" s="4"/>
      <c r="K287" s="33"/>
      <c r="L287" s="5"/>
      <c r="M287" s="5"/>
      <c r="N287" s="34"/>
      <c r="O287" s="4"/>
      <c r="P287" s="23"/>
      <c r="Q287" s="23"/>
      <c r="AH287"/>
    </row>
    <row r="288" spans="3:34" x14ac:dyDescent="0.2">
      <c r="C288" s="9"/>
      <c r="D288" s="23"/>
      <c r="E288" s="4"/>
      <c r="F288" s="4"/>
      <c r="G288" s="4"/>
      <c r="H288" s="4"/>
      <c r="K288" s="33"/>
      <c r="L288" s="5"/>
      <c r="M288" s="5"/>
      <c r="N288" s="34"/>
      <c r="O288" s="4"/>
      <c r="P288" s="23"/>
      <c r="Q288" s="23"/>
      <c r="AH288"/>
    </row>
    <row r="289" spans="3:34" x14ac:dyDescent="0.2">
      <c r="C289" s="9"/>
      <c r="D289" s="23"/>
      <c r="E289" s="4"/>
      <c r="F289" s="4"/>
      <c r="G289" s="4"/>
      <c r="H289" s="4"/>
      <c r="K289" s="33"/>
      <c r="L289" s="5"/>
      <c r="M289" s="5"/>
      <c r="N289" s="34"/>
      <c r="O289" s="4"/>
      <c r="P289" s="23"/>
      <c r="Q289" s="23"/>
      <c r="AH289"/>
    </row>
    <row r="290" spans="3:34" x14ac:dyDescent="0.2">
      <c r="C290" s="9"/>
      <c r="D290" s="23"/>
      <c r="E290" s="4"/>
      <c r="F290" s="4"/>
      <c r="G290" s="4"/>
      <c r="H290" s="4"/>
      <c r="K290" s="33"/>
      <c r="L290" s="5"/>
      <c r="M290" s="5"/>
      <c r="N290" s="34"/>
      <c r="O290" s="4"/>
      <c r="P290" s="23"/>
      <c r="Q290" s="23"/>
      <c r="AH290"/>
    </row>
    <row r="291" spans="3:34" x14ac:dyDescent="0.2">
      <c r="C291" s="9"/>
      <c r="D291" s="23"/>
      <c r="E291" s="4"/>
      <c r="F291" s="4"/>
      <c r="G291" s="4"/>
      <c r="H291" s="4"/>
      <c r="K291" s="33"/>
      <c r="L291" s="5"/>
      <c r="M291" s="5"/>
      <c r="N291" s="34"/>
      <c r="O291" s="4"/>
      <c r="P291" s="23"/>
      <c r="Q291" s="23"/>
      <c r="AH291"/>
    </row>
    <row r="292" spans="3:34" x14ac:dyDescent="0.2">
      <c r="C292" s="9"/>
      <c r="D292" s="23"/>
      <c r="E292" s="4"/>
      <c r="F292" s="4"/>
      <c r="G292" s="4"/>
      <c r="H292" s="4"/>
      <c r="K292" s="33"/>
      <c r="L292" s="5"/>
      <c r="M292" s="5"/>
      <c r="N292" s="34"/>
      <c r="O292" s="4"/>
      <c r="P292" s="23"/>
      <c r="Q292" s="23"/>
      <c r="AH292"/>
    </row>
    <row r="293" spans="3:34" x14ac:dyDescent="0.2">
      <c r="C293" s="9"/>
      <c r="D293" s="23"/>
      <c r="E293" s="4"/>
      <c r="F293" s="4"/>
      <c r="G293" s="4"/>
      <c r="H293" s="4"/>
      <c r="K293" s="33"/>
      <c r="L293" s="5"/>
      <c r="M293" s="5"/>
      <c r="N293" s="34"/>
      <c r="O293" s="4"/>
      <c r="P293" s="23"/>
      <c r="Q293" s="23"/>
      <c r="AH293"/>
    </row>
    <row r="294" spans="3:34" x14ac:dyDescent="0.2">
      <c r="C294" s="9"/>
      <c r="D294" s="23"/>
      <c r="E294" s="4"/>
      <c r="F294" s="4"/>
      <c r="G294" s="4"/>
      <c r="H294" s="4"/>
      <c r="K294" s="33"/>
      <c r="L294" s="5"/>
      <c r="M294" s="5"/>
      <c r="N294" s="34"/>
      <c r="O294" s="4"/>
      <c r="P294" s="23"/>
      <c r="Q294" s="23"/>
      <c r="AH294"/>
    </row>
    <row r="295" spans="3:34" x14ac:dyDescent="0.2">
      <c r="C295" s="9"/>
      <c r="D295" s="23"/>
      <c r="E295" s="4"/>
      <c r="F295" s="4"/>
      <c r="G295" s="4"/>
      <c r="H295" s="4"/>
      <c r="K295" s="33"/>
      <c r="L295" s="5"/>
      <c r="M295" s="5"/>
      <c r="N295" s="34"/>
      <c r="O295" s="4"/>
      <c r="P295" s="23"/>
      <c r="Q295" s="23"/>
      <c r="AH295"/>
    </row>
    <row r="296" spans="3:34" x14ac:dyDescent="0.2">
      <c r="C296" s="9"/>
      <c r="D296" s="23"/>
      <c r="E296" s="4"/>
      <c r="F296" s="4"/>
      <c r="G296" s="4"/>
      <c r="H296" s="4"/>
      <c r="K296" s="33"/>
      <c r="L296" s="5"/>
      <c r="M296" s="5"/>
      <c r="N296" s="34"/>
      <c r="O296" s="4"/>
      <c r="P296" s="23"/>
      <c r="Q296" s="23"/>
      <c r="AH296"/>
    </row>
    <row r="297" spans="3:34" x14ac:dyDescent="0.2">
      <c r="C297" s="9"/>
      <c r="D297" s="23"/>
      <c r="E297" s="4"/>
      <c r="F297" s="4"/>
      <c r="G297" s="4"/>
      <c r="H297" s="4"/>
      <c r="K297" s="33"/>
      <c r="L297" s="5"/>
      <c r="M297" s="5"/>
      <c r="N297" s="34"/>
      <c r="O297" s="4"/>
      <c r="P297" s="23"/>
      <c r="Q297" s="23"/>
      <c r="AH297"/>
    </row>
    <row r="298" spans="3:34" x14ac:dyDescent="0.2">
      <c r="C298" s="9"/>
      <c r="D298" s="23"/>
      <c r="E298" s="4"/>
      <c r="F298" s="4"/>
      <c r="G298" s="4"/>
      <c r="H298" s="4"/>
      <c r="K298" s="33"/>
      <c r="L298" s="5"/>
      <c r="M298" s="5"/>
      <c r="N298" s="34"/>
      <c r="O298" s="4"/>
      <c r="P298" s="23"/>
      <c r="Q298" s="23"/>
      <c r="AH298"/>
    </row>
    <row r="299" spans="3:34" x14ac:dyDescent="0.2">
      <c r="C299" s="9"/>
      <c r="D299" s="23"/>
      <c r="E299" s="4"/>
      <c r="F299" s="4"/>
      <c r="G299" s="4"/>
      <c r="H299" s="4"/>
      <c r="K299" s="33"/>
      <c r="L299" s="5"/>
      <c r="M299" s="5"/>
      <c r="N299" s="34"/>
      <c r="O299" s="4"/>
      <c r="P299" s="23"/>
      <c r="Q299" s="23"/>
      <c r="AH299"/>
    </row>
    <row r="300" spans="3:34" x14ac:dyDescent="0.2">
      <c r="C300" s="9"/>
      <c r="D300" s="23"/>
      <c r="E300" s="4"/>
      <c r="F300" s="4"/>
      <c r="G300" s="4"/>
      <c r="H300" s="4"/>
      <c r="K300" s="33"/>
      <c r="L300" s="5"/>
      <c r="M300" s="5"/>
      <c r="N300" s="34"/>
      <c r="O300" s="4"/>
      <c r="P300" s="23"/>
      <c r="Q300" s="23"/>
      <c r="AH300"/>
    </row>
    <row r="301" spans="3:34" x14ac:dyDescent="0.2">
      <c r="C301" s="9"/>
      <c r="D301" s="23"/>
      <c r="E301" s="4"/>
      <c r="F301" s="4"/>
      <c r="G301" s="4"/>
      <c r="H301" s="4"/>
      <c r="K301" s="33"/>
      <c r="L301" s="5"/>
      <c r="M301" s="5"/>
      <c r="N301" s="34"/>
      <c r="O301" s="4"/>
      <c r="P301" s="23"/>
      <c r="Q301" s="23"/>
      <c r="AH301"/>
    </row>
    <row r="302" spans="3:34" x14ac:dyDescent="0.2">
      <c r="C302" s="9"/>
      <c r="D302" s="23"/>
      <c r="E302" s="4"/>
      <c r="F302" s="4"/>
      <c r="G302" s="4"/>
      <c r="H302" s="4"/>
      <c r="K302" s="33"/>
      <c r="L302" s="5"/>
      <c r="M302" s="5"/>
      <c r="N302" s="34"/>
      <c r="O302" s="4"/>
      <c r="P302" s="23"/>
      <c r="Q302" s="23"/>
      <c r="AH302"/>
    </row>
    <row r="303" spans="3:34" x14ac:dyDescent="0.2">
      <c r="C303" s="9"/>
      <c r="D303" s="23"/>
      <c r="E303" s="4"/>
      <c r="F303" s="4"/>
      <c r="G303" s="4"/>
      <c r="H303" s="4"/>
      <c r="K303" s="33"/>
      <c r="L303" s="5"/>
      <c r="M303" s="5"/>
      <c r="N303" s="34"/>
      <c r="O303" s="4"/>
      <c r="P303" s="23"/>
      <c r="Q303" s="23"/>
      <c r="AH303"/>
    </row>
    <row r="304" spans="3:34" x14ac:dyDescent="0.2">
      <c r="C304" s="9"/>
      <c r="D304" s="23"/>
      <c r="E304" s="4"/>
      <c r="F304" s="4"/>
      <c r="G304" s="4"/>
      <c r="H304" s="4"/>
      <c r="K304" s="33"/>
      <c r="L304" s="5"/>
      <c r="M304" s="5"/>
      <c r="N304" s="34"/>
      <c r="O304" s="4"/>
      <c r="P304" s="23"/>
      <c r="Q304" s="23"/>
      <c r="AH304"/>
    </row>
    <row r="305" spans="3:34" x14ac:dyDescent="0.2">
      <c r="C305" s="9"/>
      <c r="D305" s="23"/>
      <c r="E305" s="4"/>
      <c r="F305" s="4"/>
      <c r="G305" s="4"/>
      <c r="H305" s="4"/>
      <c r="K305" s="33"/>
      <c r="L305" s="5"/>
      <c r="M305" s="5"/>
      <c r="N305" s="34"/>
      <c r="O305" s="4"/>
      <c r="P305" s="23"/>
      <c r="Q305" s="23"/>
      <c r="AH305"/>
    </row>
    <row r="306" spans="3:34" x14ac:dyDescent="0.2">
      <c r="C306" s="9"/>
      <c r="D306" s="23"/>
      <c r="E306" s="4"/>
      <c r="F306" s="4"/>
      <c r="G306" s="4"/>
      <c r="H306" s="4"/>
      <c r="K306" s="33"/>
      <c r="L306" s="5"/>
      <c r="M306" s="5"/>
      <c r="N306" s="34"/>
      <c r="O306" s="4"/>
      <c r="P306" s="23"/>
      <c r="Q306" s="23"/>
      <c r="AH306"/>
    </row>
    <row r="307" spans="3:34" x14ac:dyDescent="0.2">
      <c r="C307" s="9"/>
      <c r="D307" s="23"/>
      <c r="E307" s="4"/>
      <c r="F307" s="4"/>
      <c r="G307" s="4"/>
      <c r="H307" s="4"/>
      <c r="K307" s="33"/>
      <c r="L307" s="5"/>
      <c r="M307" s="5"/>
      <c r="N307" s="34"/>
      <c r="O307" s="4"/>
      <c r="P307" s="23"/>
      <c r="Q307" s="23"/>
      <c r="AH307"/>
    </row>
    <row r="308" spans="3:34" x14ac:dyDescent="0.2">
      <c r="C308" s="9"/>
      <c r="D308" s="23"/>
      <c r="E308" s="4"/>
      <c r="F308" s="4"/>
      <c r="G308" s="4"/>
      <c r="H308" s="4"/>
      <c r="K308" s="33"/>
      <c r="L308" s="5"/>
      <c r="M308" s="5"/>
      <c r="N308" s="34"/>
      <c r="O308" s="4"/>
      <c r="P308" s="23"/>
      <c r="Q308" s="23"/>
      <c r="AH308"/>
    </row>
    <row r="309" spans="3:34" x14ac:dyDescent="0.2">
      <c r="C309" s="9"/>
      <c r="D309" s="23"/>
      <c r="E309" s="4"/>
      <c r="F309" s="4"/>
      <c r="G309" s="4"/>
      <c r="H309" s="4"/>
      <c r="K309" s="33"/>
      <c r="L309" s="5"/>
      <c r="M309" s="5"/>
      <c r="N309" s="34"/>
      <c r="O309" s="4"/>
      <c r="P309" s="23"/>
      <c r="Q309" s="23"/>
      <c r="AH309"/>
    </row>
    <row r="310" spans="3:34" x14ac:dyDescent="0.2">
      <c r="C310" s="9"/>
      <c r="D310" s="23"/>
      <c r="E310" s="4"/>
      <c r="F310" s="4"/>
      <c r="G310" s="4"/>
      <c r="H310" s="4"/>
      <c r="K310" s="33"/>
      <c r="L310" s="5"/>
      <c r="M310" s="5"/>
      <c r="N310" s="34"/>
      <c r="O310" s="4"/>
      <c r="P310" s="23"/>
      <c r="Q310" s="23"/>
      <c r="AH310"/>
    </row>
    <row r="311" spans="3:34" x14ac:dyDescent="0.2">
      <c r="C311" s="9"/>
      <c r="D311" s="23"/>
      <c r="E311" s="4"/>
      <c r="F311" s="4"/>
      <c r="G311" s="4"/>
      <c r="H311" s="4"/>
      <c r="K311" s="33"/>
      <c r="L311" s="5"/>
      <c r="M311" s="5"/>
      <c r="N311" s="34"/>
      <c r="O311" s="4"/>
      <c r="P311" s="23"/>
      <c r="Q311" s="23"/>
      <c r="AH311"/>
    </row>
    <row r="312" spans="3:34" x14ac:dyDescent="0.2">
      <c r="C312" s="9"/>
      <c r="D312" s="23"/>
      <c r="E312" s="4"/>
      <c r="F312" s="4"/>
      <c r="G312" s="4"/>
      <c r="H312" s="4"/>
      <c r="K312" s="33"/>
      <c r="L312" s="5"/>
      <c r="M312" s="5"/>
      <c r="N312" s="34"/>
      <c r="O312" s="4"/>
      <c r="P312" s="23"/>
      <c r="Q312" s="23"/>
      <c r="AH312"/>
    </row>
    <row r="313" spans="3:34" x14ac:dyDescent="0.2">
      <c r="C313" s="9"/>
      <c r="D313" s="23"/>
      <c r="E313" s="4"/>
      <c r="F313" s="4"/>
      <c r="G313" s="4"/>
      <c r="H313" s="4"/>
      <c r="K313" s="33"/>
      <c r="L313" s="5"/>
      <c r="M313" s="5"/>
      <c r="N313" s="34"/>
      <c r="O313" s="4"/>
      <c r="P313" s="23"/>
      <c r="Q313" s="23"/>
      <c r="AH313"/>
    </row>
    <row r="314" spans="3:34" x14ac:dyDescent="0.2">
      <c r="C314" s="9"/>
      <c r="D314" s="23"/>
      <c r="E314" s="4"/>
      <c r="F314" s="4"/>
      <c r="G314" s="4"/>
      <c r="H314" s="4"/>
      <c r="K314" s="33"/>
      <c r="L314" s="5"/>
      <c r="M314" s="5"/>
      <c r="N314" s="34"/>
      <c r="O314" s="4"/>
      <c r="P314" s="23"/>
      <c r="Q314" s="23"/>
      <c r="AH314"/>
    </row>
    <row r="315" spans="3:34" x14ac:dyDescent="0.2">
      <c r="C315" s="9"/>
      <c r="D315" s="23"/>
      <c r="E315" s="4"/>
      <c r="F315" s="4"/>
      <c r="G315" s="4"/>
      <c r="H315" s="4"/>
      <c r="K315" s="33"/>
      <c r="L315" s="5"/>
      <c r="M315" s="5"/>
      <c r="N315" s="34"/>
      <c r="O315" s="4"/>
      <c r="P315" s="23"/>
      <c r="Q315" s="23"/>
      <c r="AH315"/>
    </row>
    <row r="316" spans="3:34" x14ac:dyDescent="0.2">
      <c r="C316" s="9"/>
      <c r="D316" s="23"/>
      <c r="E316" s="4"/>
      <c r="F316" s="4"/>
      <c r="G316" s="4"/>
      <c r="H316" s="4"/>
      <c r="K316" s="33"/>
      <c r="L316" s="5"/>
      <c r="M316" s="5"/>
      <c r="N316" s="34"/>
      <c r="O316" s="4"/>
      <c r="P316" s="23"/>
      <c r="Q316" s="23"/>
      <c r="AH316"/>
    </row>
    <row r="317" spans="3:34" x14ac:dyDescent="0.2">
      <c r="C317" s="9"/>
      <c r="D317" s="23"/>
      <c r="E317" s="4"/>
      <c r="F317" s="4"/>
      <c r="G317" s="4"/>
      <c r="H317" s="4"/>
      <c r="K317" s="33"/>
      <c r="L317" s="5"/>
      <c r="M317" s="5"/>
      <c r="N317" s="34"/>
      <c r="O317" s="4"/>
      <c r="P317" s="23"/>
      <c r="Q317" s="23"/>
      <c r="AH317"/>
    </row>
    <row r="318" spans="3:34" x14ac:dyDescent="0.2">
      <c r="C318" s="9"/>
      <c r="D318" s="23"/>
      <c r="E318" s="4"/>
      <c r="F318" s="4"/>
      <c r="G318" s="4"/>
      <c r="H318" s="4"/>
      <c r="K318" s="33"/>
      <c r="L318" s="5"/>
      <c r="M318" s="5"/>
      <c r="N318" s="34"/>
      <c r="O318" s="4"/>
      <c r="P318" s="23"/>
      <c r="Q318" s="23"/>
      <c r="AH318"/>
    </row>
    <row r="319" spans="3:34" x14ac:dyDescent="0.2">
      <c r="C319" s="9"/>
      <c r="D319" s="23"/>
      <c r="E319" s="4"/>
      <c r="F319" s="4"/>
      <c r="G319" s="4"/>
      <c r="H319" s="4"/>
      <c r="K319" s="33"/>
      <c r="L319" s="5"/>
      <c r="M319" s="5"/>
      <c r="N319" s="34"/>
      <c r="O319" s="4"/>
      <c r="P319" s="23"/>
      <c r="Q319" s="23"/>
      <c r="AH319"/>
    </row>
    <row r="320" spans="3:34" x14ac:dyDescent="0.2">
      <c r="C320" s="9"/>
      <c r="D320" s="23"/>
      <c r="E320" s="4"/>
      <c r="F320" s="4"/>
      <c r="G320" s="4"/>
      <c r="H320" s="4"/>
      <c r="K320" s="33"/>
      <c r="L320" s="5"/>
      <c r="M320" s="5"/>
      <c r="N320" s="34"/>
      <c r="O320" s="4"/>
      <c r="P320" s="23"/>
      <c r="Q320" s="23"/>
      <c r="AH320"/>
    </row>
    <row r="321" spans="3:34" x14ac:dyDescent="0.2">
      <c r="C321" s="9"/>
      <c r="D321" s="23"/>
      <c r="E321" s="4"/>
      <c r="F321" s="4"/>
      <c r="G321" s="4"/>
      <c r="H321" s="4"/>
      <c r="K321" s="33"/>
      <c r="L321" s="5"/>
      <c r="M321" s="5"/>
      <c r="N321" s="34"/>
      <c r="O321" s="4"/>
      <c r="P321" s="23"/>
      <c r="Q321" s="23"/>
      <c r="AH321"/>
    </row>
    <row r="322" spans="3:34" x14ac:dyDescent="0.2">
      <c r="C322" s="9"/>
      <c r="D322" s="23"/>
      <c r="E322" s="4"/>
      <c r="F322" s="4"/>
      <c r="G322" s="4"/>
      <c r="H322" s="4"/>
      <c r="K322" s="33"/>
      <c r="L322" s="5"/>
      <c r="M322" s="5"/>
      <c r="N322" s="34"/>
      <c r="O322" s="4"/>
      <c r="P322" s="23"/>
      <c r="Q322" s="23"/>
      <c r="AH322"/>
    </row>
    <row r="323" spans="3:34" x14ac:dyDescent="0.2">
      <c r="C323" s="9"/>
      <c r="D323" s="23"/>
      <c r="E323" s="4"/>
      <c r="F323" s="4"/>
      <c r="G323" s="4"/>
      <c r="H323" s="4"/>
      <c r="K323" s="33"/>
      <c r="L323" s="5"/>
      <c r="M323" s="5"/>
      <c r="N323" s="34"/>
      <c r="O323" s="4"/>
      <c r="P323" s="23"/>
      <c r="Q323" s="23"/>
      <c r="AH323"/>
    </row>
    <row r="324" spans="3:34" x14ac:dyDescent="0.2">
      <c r="C324" s="9"/>
      <c r="D324" s="23"/>
      <c r="E324" s="4"/>
      <c r="F324" s="4"/>
      <c r="G324" s="4"/>
      <c r="H324" s="4"/>
      <c r="K324" s="33"/>
      <c r="L324" s="5"/>
      <c r="M324" s="5"/>
      <c r="N324" s="34"/>
      <c r="O324" s="4"/>
      <c r="P324" s="23"/>
      <c r="Q324" s="23"/>
      <c r="AH324"/>
    </row>
    <row r="325" spans="3:34" x14ac:dyDescent="0.2">
      <c r="C325" s="9"/>
      <c r="D325" s="23"/>
      <c r="E325" s="4"/>
      <c r="F325" s="4"/>
      <c r="G325" s="4"/>
      <c r="H325" s="4"/>
      <c r="K325" s="33"/>
      <c r="L325" s="5"/>
      <c r="M325" s="5"/>
      <c r="N325" s="34"/>
      <c r="O325" s="4"/>
      <c r="P325" s="23"/>
      <c r="Q325" s="23"/>
      <c r="AH325"/>
    </row>
    <row r="326" spans="3:34" x14ac:dyDescent="0.2">
      <c r="C326" s="9"/>
      <c r="D326" s="23"/>
      <c r="E326" s="4"/>
      <c r="F326" s="4"/>
      <c r="G326" s="4"/>
      <c r="H326" s="4"/>
      <c r="K326" s="33"/>
      <c r="L326" s="5"/>
      <c r="M326" s="5"/>
      <c r="N326" s="34"/>
      <c r="O326" s="4"/>
      <c r="P326" s="23"/>
      <c r="Q326" s="23"/>
      <c r="AH326"/>
    </row>
    <row r="327" spans="3:34" x14ac:dyDescent="0.2">
      <c r="C327" s="9"/>
      <c r="D327" s="23"/>
      <c r="E327" s="4"/>
      <c r="F327" s="4"/>
      <c r="G327" s="4"/>
      <c r="H327" s="4"/>
      <c r="K327" s="33"/>
      <c r="L327" s="5"/>
      <c r="M327" s="5"/>
      <c r="N327" s="34"/>
      <c r="O327" s="4"/>
      <c r="P327" s="23"/>
      <c r="Q327" s="23"/>
      <c r="AH327"/>
    </row>
    <row r="328" spans="3:34" x14ac:dyDescent="0.2">
      <c r="C328" s="9"/>
      <c r="D328" s="23"/>
      <c r="E328" s="4"/>
      <c r="F328" s="4"/>
      <c r="G328" s="4"/>
      <c r="H328" s="4"/>
      <c r="K328" s="33"/>
      <c r="L328" s="5"/>
      <c r="M328" s="5"/>
      <c r="N328" s="34"/>
      <c r="O328" s="4"/>
      <c r="P328" s="23"/>
      <c r="Q328" s="23"/>
      <c r="AH328"/>
    </row>
    <row r="329" spans="3:34" x14ac:dyDescent="0.2">
      <c r="C329" s="9"/>
      <c r="D329" s="23"/>
      <c r="E329" s="4"/>
      <c r="F329" s="4"/>
      <c r="G329" s="4"/>
      <c r="H329" s="4"/>
      <c r="K329" s="33"/>
      <c r="L329" s="5"/>
      <c r="M329" s="5"/>
      <c r="N329" s="34"/>
      <c r="O329" s="4"/>
      <c r="P329" s="23"/>
      <c r="Q329" s="23"/>
      <c r="AH329"/>
    </row>
    <row r="330" spans="3:34" x14ac:dyDescent="0.2">
      <c r="C330" s="9"/>
      <c r="D330" s="23"/>
      <c r="E330" s="4"/>
      <c r="F330" s="4"/>
      <c r="G330" s="4"/>
      <c r="H330" s="4"/>
      <c r="K330" s="33"/>
      <c r="L330" s="5"/>
      <c r="M330" s="5"/>
      <c r="N330" s="34"/>
      <c r="O330" s="4"/>
      <c r="P330" s="23"/>
      <c r="Q330" s="23"/>
      <c r="AH330"/>
    </row>
    <row r="331" spans="3:34" x14ac:dyDescent="0.2">
      <c r="C331" s="9"/>
      <c r="D331" s="23"/>
      <c r="E331" s="4"/>
      <c r="F331" s="4"/>
      <c r="G331" s="4"/>
      <c r="H331" s="4"/>
      <c r="K331" s="33"/>
      <c r="L331" s="5"/>
      <c r="M331" s="5"/>
      <c r="N331" s="34"/>
      <c r="O331" s="4"/>
      <c r="P331" s="23"/>
      <c r="Q331" s="23"/>
      <c r="AH331"/>
    </row>
    <row r="332" spans="3:34" x14ac:dyDescent="0.2">
      <c r="C332" s="9"/>
      <c r="D332" s="23"/>
      <c r="E332" s="4"/>
      <c r="F332" s="4"/>
      <c r="G332" s="4"/>
      <c r="H332" s="4"/>
      <c r="K332" s="33"/>
      <c r="L332" s="5"/>
      <c r="M332" s="5"/>
      <c r="N332" s="34"/>
      <c r="O332" s="4"/>
      <c r="P332" s="23"/>
      <c r="Q332" s="23"/>
      <c r="AH332"/>
    </row>
    <row r="333" spans="3:34" x14ac:dyDescent="0.2">
      <c r="C333" s="9"/>
      <c r="D333" s="23"/>
      <c r="E333" s="4"/>
      <c r="F333" s="4"/>
      <c r="G333" s="4"/>
      <c r="H333" s="4"/>
      <c r="K333" s="33"/>
      <c r="L333" s="5"/>
      <c r="M333" s="5"/>
      <c r="N333" s="34"/>
      <c r="O333" s="4"/>
      <c r="P333" s="23"/>
      <c r="Q333" s="23"/>
      <c r="AH333"/>
    </row>
    <row r="334" spans="3:34" x14ac:dyDescent="0.2">
      <c r="C334" s="9"/>
      <c r="D334" s="23"/>
      <c r="E334" s="4"/>
      <c r="F334" s="4"/>
      <c r="G334" s="4"/>
      <c r="H334" s="4"/>
      <c r="K334" s="33"/>
      <c r="L334" s="5"/>
      <c r="M334" s="5"/>
      <c r="N334" s="34"/>
      <c r="O334" s="4"/>
      <c r="P334" s="23"/>
      <c r="Q334" s="23"/>
      <c r="AH334"/>
    </row>
    <row r="335" spans="3:34" x14ac:dyDescent="0.2">
      <c r="C335" s="9"/>
      <c r="D335" s="23"/>
      <c r="E335" s="4"/>
      <c r="F335" s="4"/>
      <c r="G335" s="4"/>
      <c r="H335" s="4"/>
      <c r="K335" s="33"/>
      <c r="L335" s="5"/>
      <c r="M335" s="5"/>
      <c r="N335" s="34"/>
      <c r="O335" s="4"/>
      <c r="P335" s="23"/>
      <c r="Q335" s="23"/>
      <c r="AH335"/>
    </row>
    <row r="336" spans="3:34" x14ac:dyDescent="0.2">
      <c r="C336" s="9"/>
      <c r="D336" s="23"/>
      <c r="E336" s="4"/>
      <c r="F336" s="4"/>
      <c r="G336" s="4"/>
      <c r="H336" s="4"/>
      <c r="K336" s="33"/>
      <c r="L336" s="5"/>
      <c r="M336" s="5"/>
      <c r="N336" s="34"/>
      <c r="O336" s="4"/>
      <c r="P336" s="23"/>
      <c r="Q336" s="23"/>
      <c r="AH336"/>
    </row>
    <row r="337" spans="3:34" x14ac:dyDescent="0.2">
      <c r="C337" s="9"/>
      <c r="D337" s="23"/>
      <c r="E337" s="4"/>
      <c r="F337" s="4"/>
      <c r="G337" s="4"/>
      <c r="H337" s="4"/>
      <c r="K337" s="33"/>
      <c r="L337" s="5"/>
      <c r="M337" s="5"/>
      <c r="N337" s="34"/>
      <c r="O337" s="4"/>
      <c r="P337" s="23"/>
      <c r="Q337" s="23"/>
      <c r="AH337"/>
    </row>
    <row r="338" spans="3:34" x14ac:dyDescent="0.2">
      <c r="C338" s="9"/>
      <c r="D338" s="23"/>
      <c r="E338" s="4"/>
      <c r="F338" s="4"/>
      <c r="G338" s="4"/>
      <c r="H338" s="4"/>
      <c r="K338" s="33"/>
      <c r="L338" s="5"/>
      <c r="M338" s="5"/>
      <c r="N338" s="34"/>
      <c r="O338" s="4"/>
      <c r="P338" s="23"/>
      <c r="Q338" s="23"/>
      <c r="AH338"/>
    </row>
    <row r="339" spans="3:34" x14ac:dyDescent="0.2">
      <c r="C339" s="9"/>
      <c r="D339" s="23"/>
      <c r="E339" s="4"/>
      <c r="F339" s="4"/>
      <c r="G339" s="4"/>
      <c r="H339" s="4"/>
      <c r="K339" s="33"/>
      <c r="L339" s="5"/>
      <c r="M339" s="5"/>
      <c r="N339" s="34"/>
      <c r="O339" s="4"/>
      <c r="P339" s="23"/>
      <c r="Q339" s="23"/>
      <c r="AH339"/>
    </row>
    <row r="340" spans="3:34" x14ac:dyDescent="0.2">
      <c r="C340" s="9"/>
      <c r="D340" s="23"/>
      <c r="E340" s="4"/>
      <c r="F340" s="4"/>
      <c r="G340" s="4"/>
      <c r="H340" s="4"/>
      <c r="K340" s="33"/>
      <c r="L340" s="5"/>
      <c r="M340" s="5"/>
      <c r="N340" s="34"/>
      <c r="O340" s="4"/>
      <c r="P340" s="23"/>
      <c r="Q340" s="23"/>
      <c r="AH340"/>
    </row>
    <row r="341" spans="3:34" x14ac:dyDescent="0.2">
      <c r="C341" s="9"/>
      <c r="D341" s="23"/>
      <c r="E341" s="4"/>
      <c r="F341" s="4"/>
      <c r="G341" s="4"/>
      <c r="H341" s="4"/>
      <c r="K341" s="33"/>
      <c r="L341" s="5"/>
      <c r="M341" s="5"/>
      <c r="N341" s="34"/>
      <c r="O341" s="4"/>
      <c r="P341" s="23"/>
      <c r="Q341" s="23"/>
      <c r="AH341"/>
    </row>
    <row r="342" spans="3:34" x14ac:dyDescent="0.2">
      <c r="C342" s="9"/>
      <c r="D342" s="23"/>
      <c r="E342" s="4"/>
      <c r="F342" s="4"/>
      <c r="G342" s="4"/>
      <c r="H342" s="4"/>
      <c r="K342" s="33"/>
      <c r="L342" s="5"/>
      <c r="M342" s="5"/>
      <c r="N342" s="34"/>
      <c r="O342" s="4"/>
      <c r="P342" s="23"/>
      <c r="Q342" s="23"/>
      <c r="AH342"/>
    </row>
    <row r="343" spans="3:34" x14ac:dyDescent="0.2">
      <c r="C343" s="9"/>
      <c r="D343" s="23"/>
      <c r="E343" s="4"/>
      <c r="F343" s="4"/>
      <c r="G343" s="4"/>
      <c r="H343" s="4"/>
      <c r="K343" s="33"/>
      <c r="L343" s="5"/>
      <c r="M343" s="5"/>
      <c r="N343" s="34"/>
      <c r="O343" s="4"/>
      <c r="P343" s="23"/>
      <c r="Q343" s="23"/>
      <c r="AH343"/>
    </row>
    <row r="344" spans="3:34" x14ac:dyDescent="0.2">
      <c r="C344" s="9"/>
      <c r="D344" s="23"/>
      <c r="E344" s="4"/>
      <c r="F344" s="4"/>
      <c r="G344" s="4"/>
      <c r="H344" s="4"/>
      <c r="K344" s="33"/>
      <c r="L344" s="5"/>
      <c r="M344" s="5"/>
      <c r="N344" s="34"/>
      <c r="O344" s="4"/>
      <c r="P344" s="23"/>
      <c r="Q344" s="23"/>
      <c r="AH344"/>
    </row>
    <row r="345" spans="3:34" x14ac:dyDescent="0.2">
      <c r="C345" s="9"/>
      <c r="D345" s="23"/>
      <c r="E345" s="4"/>
      <c r="F345" s="4"/>
      <c r="G345" s="4"/>
      <c r="H345" s="4"/>
      <c r="K345" s="33"/>
      <c r="L345" s="5"/>
      <c r="M345" s="5"/>
      <c r="N345" s="34"/>
      <c r="O345" s="4"/>
      <c r="P345" s="23"/>
      <c r="Q345" s="23"/>
      <c r="AH345"/>
    </row>
    <row r="346" spans="3:34" x14ac:dyDescent="0.2">
      <c r="C346" s="9"/>
      <c r="D346" s="23"/>
      <c r="E346" s="4"/>
      <c r="F346" s="4"/>
      <c r="G346" s="4"/>
      <c r="H346" s="4"/>
      <c r="K346" s="33"/>
      <c r="L346" s="5"/>
      <c r="M346" s="5"/>
      <c r="N346" s="34"/>
      <c r="O346" s="4"/>
      <c r="P346" s="23"/>
      <c r="Q346" s="23"/>
      <c r="AH346"/>
    </row>
    <row r="347" spans="3:34" x14ac:dyDescent="0.2">
      <c r="C347" s="9"/>
      <c r="D347" s="23"/>
      <c r="E347" s="4"/>
      <c r="F347" s="4"/>
      <c r="G347" s="4"/>
      <c r="H347" s="4"/>
      <c r="K347" s="33"/>
      <c r="L347" s="5"/>
      <c r="M347" s="5"/>
      <c r="N347" s="34"/>
      <c r="O347" s="4"/>
      <c r="P347" s="23"/>
      <c r="Q347" s="23"/>
      <c r="AH347"/>
    </row>
    <row r="348" spans="3:34" x14ac:dyDescent="0.2">
      <c r="C348" s="9"/>
      <c r="D348" s="23"/>
      <c r="E348" s="4"/>
      <c r="F348" s="4"/>
      <c r="G348" s="4"/>
      <c r="H348" s="4"/>
      <c r="K348" s="33"/>
      <c r="L348" s="5"/>
      <c r="M348" s="5"/>
      <c r="N348" s="34"/>
      <c r="O348" s="4"/>
      <c r="P348" s="23"/>
      <c r="Q348" s="23"/>
      <c r="AH348"/>
    </row>
    <row r="349" spans="3:34" x14ac:dyDescent="0.2">
      <c r="K349" s="33"/>
      <c r="L349" s="5"/>
      <c r="M349" s="5"/>
      <c r="N349" s="34"/>
      <c r="O349" s="4"/>
      <c r="P349" s="23"/>
      <c r="Q349" s="23"/>
      <c r="AH349"/>
    </row>
    <row r="350" spans="3:34" x14ac:dyDescent="0.2">
      <c r="K350" s="33"/>
      <c r="L350" s="5"/>
      <c r="M350" s="5"/>
      <c r="N350" s="34"/>
      <c r="O350" s="4"/>
      <c r="P350" s="23"/>
      <c r="Q350" s="23"/>
      <c r="AH350"/>
    </row>
    <row r="351" spans="3:34" x14ac:dyDescent="0.2">
      <c r="C351" s="9"/>
      <c r="D351" s="23"/>
      <c r="E351" s="4"/>
      <c r="F351" s="4"/>
      <c r="G351" s="4"/>
      <c r="H351" s="4"/>
      <c r="K351" s="33"/>
      <c r="L351" s="5"/>
      <c r="M351" s="5"/>
      <c r="N351" s="34"/>
      <c r="O351" s="4"/>
      <c r="P351" s="23"/>
      <c r="Q351" s="23"/>
      <c r="AH351"/>
    </row>
    <row r="352" spans="3:34" x14ac:dyDescent="0.2">
      <c r="C352" s="9"/>
      <c r="D352" s="23"/>
      <c r="E352" s="4"/>
      <c r="F352" s="4"/>
      <c r="G352" s="4"/>
      <c r="H352" s="4"/>
      <c r="K352" s="33"/>
      <c r="L352" s="5"/>
      <c r="M352" s="5"/>
      <c r="N352" s="34"/>
      <c r="O352" s="4"/>
      <c r="P352" s="23"/>
      <c r="Q352" s="23"/>
      <c r="AH352"/>
    </row>
    <row r="353" spans="3:34" x14ac:dyDescent="0.2">
      <c r="C353" s="9"/>
      <c r="D353" s="23"/>
      <c r="E353" s="4"/>
      <c r="F353" s="4"/>
      <c r="G353" s="4"/>
      <c r="H353" s="4"/>
      <c r="K353" s="33"/>
      <c r="L353" s="5"/>
      <c r="M353" s="5"/>
      <c r="N353" s="34"/>
      <c r="O353" s="4"/>
      <c r="P353" s="23"/>
      <c r="Q353" s="23"/>
      <c r="AH353"/>
    </row>
    <row r="354" spans="3:34" x14ac:dyDescent="0.2">
      <c r="C354" s="9"/>
      <c r="D354" s="23"/>
      <c r="E354" s="4"/>
      <c r="F354" s="4"/>
      <c r="G354" s="4"/>
      <c r="H354" s="4"/>
      <c r="K354" s="33"/>
      <c r="L354" s="5"/>
      <c r="M354" s="5"/>
      <c r="N354" s="34"/>
      <c r="O354" s="4"/>
      <c r="P354" s="23"/>
      <c r="Q354" s="23"/>
      <c r="AH354"/>
    </row>
    <row r="355" spans="3:34" x14ac:dyDescent="0.2">
      <c r="C355" s="9"/>
      <c r="D355" s="23"/>
      <c r="E355" s="4"/>
      <c r="F355" s="4"/>
      <c r="G355" s="4"/>
      <c r="H355" s="4"/>
      <c r="K355" s="33"/>
      <c r="L355" s="5"/>
      <c r="M355" s="5"/>
      <c r="N355" s="34"/>
      <c r="O355" s="4"/>
      <c r="P355" s="23"/>
      <c r="Q355" s="23"/>
      <c r="AH355"/>
    </row>
    <row r="356" spans="3:34" x14ac:dyDescent="0.2">
      <c r="C356" s="9"/>
      <c r="D356" s="23"/>
      <c r="E356" s="4"/>
      <c r="F356" s="4"/>
      <c r="G356" s="4"/>
      <c r="H356" s="4"/>
      <c r="K356" s="33"/>
      <c r="L356" s="5"/>
      <c r="M356" s="5"/>
      <c r="N356" s="34"/>
      <c r="O356" s="4"/>
      <c r="P356" s="23"/>
      <c r="Q356" s="23"/>
      <c r="AH356"/>
    </row>
    <row r="357" spans="3:34" x14ac:dyDescent="0.2">
      <c r="C357" s="9"/>
      <c r="D357" s="23"/>
      <c r="E357" s="4"/>
      <c r="F357" s="4"/>
      <c r="G357" s="4"/>
      <c r="H357" s="4"/>
      <c r="K357" s="33"/>
      <c r="L357" s="5"/>
      <c r="M357" s="5"/>
      <c r="N357" s="34"/>
      <c r="O357" s="4"/>
      <c r="P357" s="23"/>
      <c r="Q357" s="23"/>
      <c r="AH357"/>
    </row>
    <row r="358" spans="3:34" x14ac:dyDescent="0.2">
      <c r="C358" s="9"/>
      <c r="D358" s="23"/>
      <c r="E358" s="4"/>
      <c r="F358" s="4"/>
      <c r="G358" s="4"/>
      <c r="H358" s="4"/>
      <c r="K358" s="33"/>
      <c r="L358" s="5"/>
      <c r="M358" s="5"/>
      <c r="N358" s="34"/>
      <c r="O358" s="4"/>
      <c r="P358" s="23"/>
      <c r="Q358" s="23"/>
      <c r="AH358"/>
    </row>
    <row r="359" spans="3:34" x14ac:dyDescent="0.2">
      <c r="C359" s="9"/>
      <c r="D359" s="23"/>
      <c r="E359" s="4"/>
      <c r="F359" s="4"/>
      <c r="G359" s="4"/>
      <c r="H359" s="4"/>
      <c r="K359" s="33"/>
      <c r="L359" s="5"/>
      <c r="M359" s="5"/>
      <c r="N359" s="34"/>
      <c r="O359" s="4"/>
      <c r="P359" s="23"/>
      <c r="Q359" s="23"/>
      <c r="AH359"/>
    </row>
    <row r="360" spans="3:34" x14ac:dyDescent="0.2">
      <c r="C360" s="9"/>
      <c r="D360" s="23"/>
      <c r="E360" s="4"/>
      <c r="F360" s="4"/>
      <c r="G360" s="4"/>
      <c r="H360" s="4"/>
      <c r="K360" s="33"/>
      <c r="L360" s="5"/>
      <c r="M360" s="5"/>
      <c r="N360" s="34"/>
      <c r="O360" s="4"/>
      <c r="P360" s="23"/>
      <c r="Q360" s="23"/>
      <c r="AH360"/>
    </row>
    <row r="361" spans="3:34" x14ac:dyDescent="0.2">
      <c r="C361" s="9"/>
      <c r="D361" s="23"/>
      <c r="E361" s="4"/>
      <c r="F361" s="4"/>
      <c r="G361" s="4"/>
      <c r="H361" s="4"/>
      <c r="K361" s="33"/>
      <c r="L361" s="5"/>
      <c r="M361" s="5"/>
      <c r="N361" s="34"/>
      <c r="O361" s="4"/>
      <c r="P361" s="23"/>
      <c r="Q361" s="23"/>
      <c r="AH361"/>
    </row>
    <row r="362" spans="3:34" x14ac:dyDescent="0.2">
      <c r="C362" s="9"/>
      <c r="D362" s="23"/>
      <c r="E362" s="4"/>
      <c r="F362" s="4"/>
      <c r="G362" s="4"/>
      <c r="H362" s="4"/>
      <c r="K362" s="33"/>
      <c r="L362" s="5"/>
      <c r="M362" s="5"/>
      <c r="N362" s="34"/>
      <c r="O362" s="4"/>
      <c r="P362" s="23"/>
      <c r="Q362" s="23"/>
      <c r="AH362"/>
    </row>
    <row r="363" spans="3:34" x14ac:dyDescent="0.2">
      <c r="C363" s="9"/>
      <c r="D363" s="23"/>
      <c r="E363" s="4"/>
      <c r="F363" s="4"/>
      <c r="G363" s="4"/>
      <c r="H363" s="4"/>
      <c r="K363" s="33"/>
      <c r="L363" s="5"/>
      <c r="M363" s="5"/>
      <c r="N363" s="34"/>
      <c r="O363" s="4"/>
      <c r="P363" s="23"/>
      <c r="Q363" s="23"/>
      <c r="AH363"/>
    </row>
    <row r="364" spans="3:34" x14ac:dyDescent="0.2">
      <c r="C364" s="9"/>
      <c r="D364" s="23"/>
      <c r="E364" s="4"/>
      <c r="F364" s="4"/>
      <c r="G364" s="4"/>
      <c r="H364" s="4"/>
      <c r="K364" s="33"/>
      <c r="L364" s="5"/>
      <c r="M364" s="5"/>
      <c r="N364" s="34"/>
      <c r="O364" s="4"/>
      <c r="P364" s="23"/>
      <c r="Q364" s="23"/>
      <c r="AH364"/>
    </row>
    <row r="365" spans="3:34" x14ac:dyDescent="0.2">
      <c r="C365" s="9"/>
      <c r="D365" s="23"/>
      <c r="E365" s="4"/>
      <c r="F365" s="4"/>
      <c r="G365" s="4"/>
      <c r="H365" s="4"/>
      <c r="K365" s="33"/>
      <c r="L365" s="5"/>
      <c r="M365" s="5"/>
      <c r="N365" s="34"/>
      <c r="O365" s="4"/>
      <c r="P365" s="23"/>
      <c r="Q365" s="23"/>
      <c r="AH365"/>
    </row>
    <row r="366" spans="3:34" x14ac:dyDescent="0.2">
      <c r="C366" s="9"/>
      <c r="D366" s="23"/>
      <c r="E366" s="4"/>
      <c r="F366" s="4"/>
      <c r="G366" s="4"/>
      <c r="H366" s="4"/>
      <c r="K366" s="33"/>
      <c r="L366" s="5"/>
      <c r="M366" s="5"/>
      <c r="N366" s="34"/>
      <c r="O366" s="4"/>
      <c r="P366" s="23"/>
      <c r="Q366" s="23"/>
      <c r="AH366"/>
    </row>
    <row r="367" spans="3:34" x14ac:dyDescent="0.2">
      <c r="C367" s="9"/>
      <c r="D367" s="23"/>
      <c r="E367" s="4"/>
      <c r="F367" s="4"/>
      <c r="G367" s="4"/>
      <c r="H367" s="4"/>
      <c r="K367" s="33"/>
      <c r="L367" s="5"/>
      <c r="M367" s="5"/>
      <c r="N367" s="34"/>
      <c r="O367" s="4"/>
      <c r="P367" s="23"/>
      <c r="Q367" s="23"/>
      <c r="AH367"/>
    </row>
    <row r="368" spans="3:34" x14ac:dyDescent="0.2">
      <c r="C368" s="9"/>
      <c r="D368" s="23"/>
      <c r="E368" s="4"/>
      <c r="F368" s="4"/>
      <c r="G368" s="4"/>
      <c r="H368" s="4"/>
      <c r="K368" s="33"/>
      <c r="L368" s="5"/>
      <c r="M368" s="5"/>
      <c r="N368" s="34"/>
      <c r="O368" s="4"/>
      <c r="P368" s="23"/>
      <c r="Q368" s="23"/>
      <c r="AH368"/>
    </row>
    <row r="369" spans="3:34" x14ac:dyDescent="0.2">
      <c r="C369" s="9"/>
      <c r="D369" s="23"/>
      <c r="E369" s="4"/>
      <c r="F369" s="4"/>
      <c r="G369" s="4"/>
      <c r="H369" s="4"/>
      <c r="K369" s="33"/>
      <c r="L369" s="5"/>
      <c r="M369" s="5"/>
      <c r="N369" s="34"/>
      <c r="O369" s="4"/>
      <c r="P369" s="23"/>
      <c r="Q369" s="23"/>
      <c r="AH369"/>
    </row>
    <row r="370" spans="3:34" x14ac:dyDescent="0.2">
      <c r="C370" s="9"/>
      <c r="D370" s="23"/>
      <c r="E370" s="4"/>
      <c r="F370" s="4"/>
      <c r="G370" s="4"/>
      <c r="H370" s="4"/>
      <c r="K370" s="33"/>
      <c r="L370" s="5"/>
      <c r="M370" s="5"/>
      <c r="N370" s="34"/>
      <c r="O370" s="4"/>
      <c r="P370" s="23"/>
      <c r="Q370" s="23"/>
      <c r="AH370"/>
    </row>
    <row r="371" spans="3:34" x14ac:dyDescent="0.2">
      <c r="C371" s="9"/>
      <c r="D371" s="23"/>
      <c r="E371" s="4"/>
      <c r="F371" s="4"/>
      <c r="G371" s="4"/>
      <c r="H371" s="4"/>
      <c r="K371" s="33"/>
      <c r="L371" s="5"/>
      <c r="M371" s="5"/>
      <c r="N371" s="34"/>
      <c r="O371" s="4"/>
      <c r="P371" s="23"/>
      <c r="Q371" s="23"/>
      <c r="AH371"/>
    </row>
    <row r="372" spans="3:34" x14ac:dyDescent="0.2">
      <c r="C372" s="9"/>
      <c r="D372" s="23"/>
      <c r="E372" s="4"/>
      <c r="F372" s="4"/>
      <c r="G372" s="4"/>
      <c r="H372" s="4"/>
      <c r="K372" s="33"/>
      <c r="L372" s="5"/>
      <c r="M372" s="5"/>
      <c r="N372" s="34"/>
      <c r="O372" s="4"/>
      <c r="P372" s="23"/>
      <c r="Q372" s="23"/>
      <c r="AH372"/>
    </row>
    <row r="373" spans="3:34" x14ac:dyDescent="0.2">
      <c r="C373" s="9"/>
      <c r="D373" s="23"/>
      <c r="E373" s="4"/>
      <c r="F373" s="4"/>
      <c r="G373" s="4"/>
      <c r="H373" s="4"/>
      <c r="K373" s="33"/>
      <c r="L373" s="5"/>
      <c r="M373" s="5"/>
      <c r="N373" s="34"/>
      <c r="O373" s="4"/>
      <c r="P373" s="23"/>
      <c r="Q373" s="23"/>
      <c r="AH373"/>
    </row>
    <row r="374" spans="3:34" x14ac:dyDescent="0.2">
      <c r="C374" s="9"/>
      <c r="D374" s="23"/>
      <c r="E374" s="4"/>
      <c r="F374" s="4"/>
      <c r="G374" s="4"/>
      <c r="H374" s="4"/>
      <c r="K374" s="33"/>
      <c r="L374" s="5"/>
      <c r="M374" s="5"/>
      <c r="N374" s="34"/>
      <c r="O374" s="4"/>
      <c r="P374" s="23"/>
      <c r="Q374" s="23"/>
      <c r="AH374"/>
    </row>
    <row r="375" spans="3:34" x14ac:dyDescent="0.2">
      <c r="C375" s="9"/>
      <c r="D375" s="23"/>
      <c r="E375" s="4"/>
      <c r="F375" s="4"/>
      <c r="G375" s="4"/>
      <c r="H375" s="4"/>
      <c r="K375" s="33"/>
      <c r="L375" s="5"/>
      <c r="M375" s="5"/>
      <c r="N375" s="34"/>
      <c r="O375" s="4"/>
      <c r="P375" s="23"/>
      <c r="Q375" s="23"/>
      <c r="AH375"/>
    </row>
    <row r="376" spans="3:34" x14ac:dyDescent="0.2">
      <c r="C376" s="9"/>
      <c r="D376" s="23"/>
      <c r="E376" s="4"/>
      <c r="F376" s="4"/>
      <c r="G376" s="4"/>
      <c r="H376" s="4"/>
      <c r="K376" s="33"/>
      <c r="L376" s="5"/>
      <c r="M376" s="5"/>
      <c r="N376" s="34"/>
      <c r="O376" s="4"/>
      <c r="P376" s="23"/>
      <c r="Q376" s="23"/>
      <c r="AH376"/>
    </row>
    <row r="377" spans="3:34" x14ac:dyDescent="0.2">
      <c r="C377" s="9"/>
      <c r="D377" s="23"/>
      <c r="E377" s="4"/>
      <c r="F377" s="4"/>
      <c r="G377" s="4"/>
      <c r="H377" s="4"/>
      <c r="K377" s="33"/>
      <c r="L377" s="5"/>
      <c r="M377" s="5"/>
      <c r="N377" s="34"/>
      <c r="O377" s="4"/>
      <c r="P377" s="23"/>
      <c r="Q377" s="23"/>
      <c r="AH377"/>
    </row>
    <row r="378" spans="3:34" x14ac:dyDescent="0.2">
      <c r="C378" s="9"/>
      <c r="D378" s="23"/>
      <c r="E378" s="4"/>
      <c r="F378" s="4"/>
      <c r="G378" s="4"/>
      <c r="H378" s="4"/>
      <c r="K378" s="33"/>
      <c r="L378" s="5"/>
      <c r="M378" s="5"/>
      <c r="N378" s="34"/>
      <c r="O378" s="4"/>
      <c r="P378" s="23"/>
      <c r="Q378" s="23"/>
      <c r="AH378"/>
    </row>
    <row r="379" spans="3:34" x14ac:dyDescent="0.2">
      <c r="C379" s="9"/>
      <c r="D379" s="23"/>
      <c r="E379" s="4"/>
      <c r="F379" s="4"/>
      <c r="G379" s="4"/>
      <c r="H379" s="4"/>
      <c r="K379" s="33"/>
      <c r="L379" s="5"/>
      <c r="M379" s="5"/>
      <c r="N379" s="34"/>
      <c r="O379" s="4"/>
      <c r="P379" s="23"/>
      <c r="Q379" s="23"/>
      <c r="AH379"/>
    </row>
    <row r="380" spans="3:34" x14ac:dyDescent="0.2">
      <c r="C380" s="9"/>
      <c r="D380" s="23"/>
      <c r="E380" s="4"/>
      <c r="F380" s="4"/>
      <c r="G380" s="4"/>
      <c r="H380" s="4"/>
      <c r="K380" s="33"/>
      <c r="L380" s="5"/>
      <c r="M380" s="5"/>
      <c r="N380" s="34"/>
      <c r="O380" s="4"/>
      <c r="P380" s="23"/>
      <c r="Q380" s="23"/>
      <c r="AH380"/>
    </row>
    <row r="381" spans="3:34" x14ac:dyDescent="0.2">
      <c r="C381" s="9"/>
      <c r="D381" s="23"/>
      <c r="E381" s="4"/>
      <c r="F381" s="4"/>
      <c r="G381" s="4"/>
      <c r="H381" s="4"/>
      <c r="K381" s="33"/>
      <c r="L381" s="5"/>
      <c r="M381" s="5"/>
      <c r="N381" s="34"/>
      <c r="O381" s="4"/>
      <c r="P381" s="23"/>
      <c r="Q381" s="23"/>
      <c r="AH381"/>
    </row>
    <row r="382" spans="3:34" x14ac:dyDescent="0.2">
      <c r="C382" s="9"/>
      <c r="D382" s="23"/>
      <c r="E382" s="4"/>
      <c r="F382" s="4"/>
      <c r="G382" s="4"/>
      <c r="H382" s="4"/>
      <c r="K382" s="33"/>
      <c r="L382" s="5"/>
      <c r="M382" s="5"/>
      <c r="N382" s="34"/>
      <c r="O382" s="4"/>
      <c r="P382" s="23"/>
      <c r="Q382" s="23"/>
      <c r="AH382"/>
    </row>
    <row r="383" spans="3:34" x14ac:dyDescent="0.2">
      <c r="C383" s="9"/>
      <c r="D383" s="23"/>
      <c r="E383" s="4"/>
      <c r="F383" s="4"/>
      <c r="G383" s="4"/>
      <c r="H383" s="4"/>
      <c r="K383" s="33"/>
      <c r="L383" s="5"/>
      <c r="M383" s="5"/>
      <c r="N383" s="34"/>
      <c r="O383" s="4"/>
      <c r="P383" s="23"/>
      <c r="Q383" s="23"/>
      <c r="AH383"/>
    </row>
    <row r="384" spans="3:34" x14ac:dyDescent="0.2">
      <c r="C384" s="9"/>
      <c r="D384" s="23"/>
      <c r="E384" s="4"/>
      <c r="F384" s="4"/>
      <c r="G384" s="4"/>
      <c r="H384" s="4"/>
      <c r="K384" s="33"/>
      <c r="L384" s="5"/>
      <c r="M384" s="5"/>
      <c r="N384" s="34"/>
      <c r="O384" s="4"/>
      <c r="P384" s="23"/>
      <c r="Q384" s="23"/>
      <c r="AH384"/>
    </row>
    <row r="385" spans="3:34" x14ac:dyDescent="0.2">
      <c r="C385" s="9"/>
      <c r="D385" s="23"/>
      <c r="E385" s="4"/>
      <c r="F385" s="4"/>
      <c r="G385" s="4"/>
      <c r="H385" s="4"/>
      <c r="K385" s="33"/>
      <c r="L385" s="5"/>
      <c r="M385" s="5"/>
      <c r="N385" s="34"/>
      <c r="O385" s="4"/>
      <c r="P385" s="23"/>
      <c r="Q385" s="23"/>
      <c r="AH385"/>
    </row>
    <row r="386" spans="3:34" x14ac:dyDescent="0.2">
      <c r="C386" s="9"/>
      <c r="D386" s="23"/>
      <c r="E386" s="4"/>
      <c r="F386" s="4"/>
      <c r="G386" s="4"/>
      <c r="H386" s="4"/>
      <c r="K386" s="33"/>
      <c r="L386" s="5"/>
      <c r="M386" s="5"/>
      <c r="N386" s="34"/>
      <c r="O386" s="4"/>
      <c r="P386" s="23"/>
      <c r="Q386" s="23"/>
      <c r="AH386"/>
    </row>
    <row r="387" spans="3:34" x14ac:dyDescent="0.2">
      <c r="C387" s="9"/>
      <c r="D387" s="23"/>
      <c r="E387" s="4"/>
      <c r="F387" s="4"/>
      <c r="G387" s="4"/>
      <c r="H387" s="4"/>
      <c r="K387" s="33"/>
      <c r="L387" s="5"/>
      <c r="M387" s="5"/>
      <c r="N387" s="34"/>
      <c r="O387" s="4"/>
      <c r="P387" s="23"/>
      <c r="Q387" s="23"/>
      <c r="AH387"/>
    </row>
    <row r="388" spans="3:34" x14ac:dyDescent="0.2">
      <c r="C388" s="9"/>
      <c r="D388" s="23"/>
      <c r="E388" s="4"/>
      <c r="F388" s="4"/>
      <c r="G388" s="4"/>
      <c r="H388" s="4"/>
      <c r="K388" s="33"/>
      <c r="L388" s="5"/>
      <c r="M388" s="5"/>
      <c r="N388" s="34"/>
      <c r="O388" s="4"/>
      <c r="P388" s="23"/>
      <c r="Q388" s="23"/>
      <c r="AH388"/>
    </row>
    <row r="389" spans="3:34" x14ac:dyDescent="0.2">
      <c r="C389" s="9"/>
      <c r="D389" s="23"/>
      <c r="E389" s="4"/>
      <c r="F389" s="4"/>
      <c r="G389" s="4"/>
      <c r="H389" s="4"/>
      <c r="K389" s="33"/>
      <c r="L389" s="5"/>
      <c r="M389" s="5"/>
      <c r="N389" s="34"/>
      <c r="O389" s="4"/>
      <c r="P389" s="23"/>
      <c r="Q389" s="23"/>
      <c r="AH389"/>
    </row>
    <row r="390" spans="3:34" x14ac:dyDescent="0.2">
      <c r="C390" s="9"/>
      <c r="D390" s="23"/>
      <c r="E390" s="4"/>
      <c r="F390" s="4"/>
      <c r="G390" s="4"/>
      <c r="H390" s="4"/>
      <c r="K390" s="33"/>
      <c r="L390" s="5"/>
      <c r="M390" s="5"/>
      <c r="N390" s="34"/>
      <c r="O390" s="4"/>
      <c r="P390" s="23"/>
      <c r="Q390" s="23"/>
      <c r="AH390"/>
    </row>
    <row r="391" spans="3:34" x14ac:dyDescent="0.2">
      <c r="C391" s="9"/>
      <c r="D391" s="23"/>
      <c r="E391" s="4"/>
      <c r="F391" s="4"/>
      <c r="G391" s="4"/>
      <c r="H391" s="4"/>
      <c r="K391" s="33"/>
      <c r="L391" s="5"/>
      <c r="M391" s="5"/>
      <c r="N391" s="34"/>
      <c r="O391" s="4"/>
      <c r="P391" s="23"/>
      <c r="Q391" s="23"/>
      <c r="AH391"/>
    </row>
    <row r="392" spans="3:34" x14ac:dyDescent="0.2">
      <c r="C392" s="9"/>
      <c r="D392" s="23"/>
      <c r="E392" s="4"/>
      <c r="F392" s="4"/>
      <c r="G392" s="4"/>
      <c r="H392" s="4"/>
      <c r="K392" s="33"/>
      <c r="L392" s="5"/>
      <c r="M392" s="5"/>
      <c r="N392" s="34"/>
      <c r="O392" s="4"/>
      <c r="P392" s="23"/>
      <c r="Q392" s="23"/>
      <c r="AH392"/>
    </row>
    <row r="393" spans="3:34" x14ac:dyDescent="0.2">
      <c r="C393" s="9"/>
      <c r="D393" s="23"/>
      <c r="E393" s="4"/>
      <c r="F393" s="4"/>
      <c r="G393" s="4"/>
      <c r="H393" s="4"/>
      <c r="K393" s="33"/>
      <c r="L393" s="5"/>
      <c r="M393" s="5"/>
      <c r="N393" s="34"/>
      <c r="O393" s="4"/>
      <c r="P393" s="23"/>
      <c r="Q393" s="23"/>
      <c r="AH393"/>
    </row>
    <row r="394" spans="3:34" x14ac:dyDescent="0.2">
      <c r="C394" s="9"/>
      <c r="D394" s="23"/>
      <c r="E394" s="4"/>
      <c r="F394" s="4"/>
      <c r="G394" s="4"/>
      <c r="H394" s="4"/>
      <c r="K394" s="33"/>
      <c r="L394" s="5"/>
      <c r="M394" s="5"/>
      <c r="N394" s="34"/>
      <c r="O394" s="4"/>
      <c r="P394" s="23"/>
      <c r="Q394" s="23"/>
      <c r="AH394"/>
    </row>
    <row r="395" spans="3:34" x14ac:dyDescent="0.2">
      <c r="C395" s="9"/>
      <c r="D395" s="23"/>
      <c r="E395" s="4"/>
      <c r="F395" s="4"/>
      <c r="G395" s="4"/>
      <c r="H395" s="4"/>
      <c r="K395" s="33"/>
      <c r="L395" s="5"/>
      <c r="M395" s="5"/>
      <c r="N395" s="34"/>
      <c r="O395" s="4"/>
      <c r="P395" s="23"/>
      <c r="Q395" s="23"/>
      <c r="AH395"/>
    </row>
    <row r="396" spans="3:34" x14ac:dyDescent="0.2">
      <c r="C396" s="9"/>
      <c r="D396" s="23"/>
      <c r="E396" s="4"/>
      <c r="F396" s="4"/>
      <c r="G396" s="4"/>
      <c r="H396" s="4"/>
      <c r="K396" s="33"/>
      <c r="L396" s="5"/>
      <c r="M396" s="5"/>
      <c r="N396" s="34"/>
      <c r="O396" s="4"/>
      <c r="P396" s="23"/>
      <c r="Q396" s="23"/>
      <c r="AH396"/>
    </row>
    <row r="397" spans="3:34" x14ac:dyDescent="0.2">
      <c r="C397" s="9"/>
      <c r="D397" s="23"/>
      <c r="E397" s="4"/>
      <c r="F397" s="4"/>
      <c r="G397" s="4"/>
      <c r="H397" s="4"/>
      <c r="K397" s="33"/>
      <c r="L397" s="5"/>
      <c r="M397" s="5"/>
      <c r="N397" s="34"/>
      <c r="O397" s="4"/>
      <c r="P397" s="23"/>
      <c r="Q397" s="23"/>
      <c r="AH397"/>
    </row>
    <row r="398" spans="3:34" x14ac:dyDescent="0.2">
      <c r="C398" s="9"/>
      <c r="D398" s="23"/>
      <c r="E398" s="4"/>
      <c r="F398" s="4"/>
      <c r="G398" s="4"/>
      <c r="H398" s="4"/>
      <c r="K398" s="33"/>
      <c r="L398" s="5"/>
      <c r="M398" s="5"/>
      <c r="N398" s="34"/>
      <c r="O398" s="4"/>
      <c r="P398" s="23"/>
      <c r="Q398" s="23"/>
      <c r="AH398"/>
    </row>
    <row r="399" spans="3:34" x14ac:dyDescent="0.2">
      <c r="C399" s="9"/>
      <c r="D399" s="23"/>
      <c r="E399" s="4"/>
      <c r="F399" s="4"/>
      <c r="G399" s="4"/>
      <c r="H399" s="4"/>
      <c r="K399" s="33"/>
      <c r="L399" s="5"/>
      <c r="M399" s="5"/>
      <c r="N399" s="34"/>
      <c r="O399" s="4"/>
      <c r="P399" s="23"/>
      <c r="Q399" s="23"/>
      <c r="AH399"/>
    </row>
    <row r="400" spans="3:34" x14ac:dyDescent="0.2">
      <c r="C400" s="9"/>
      <c r="D400" s="23"/>
      <c r="E400" s="4"/>
      <c r="F400" s="4"/>
      <c r="G400" s="4"/>
      <c r="H400" s="4"/>
      <c r="K400" s="33"/>
      <c r="L400" s="5"/>
      <c r="M400" s="5"/>
      <c r="N400" s="34"/>
      <c r="O400" s="4"/>
      <c r="P400" s="23"/>
      <c r="Q400" s="23"/>
      <c r="AH400"/>
    </row>
    <row r="401" spans="3:34" x14ac:dyDescent="0.2">
      <c r="C401" s="9"/>
      <c r="D401" s="23"/>
      <c r="E401" s="4"/>
      <c r="F401" s="4"/>
      <c r="G401" s="4"/>
      <c r="H401" s="4"/>
      <c r="K401" s="33"/>
      <c r="L401" s="5"/>
      <c r="M401" s="5"/>
      <c r="N401" s="34"/>
      <c r="O401" s="4"/>
      <c r="P401" s="23"/>
      <c r="Q401" s="23"/>
      <c r="AH401"/>
    </row>
    <row r="402" spans="3:34" x14ac:dyDescent="0.2">
      <c r="C402" s="9"/>
      <c r="D402" s="23"/>
      <c r="E402" s="4"/>
      <c r="F402" s="4"/>
      <c r="G402" s="4"/>
      <c r="H402" s="4"/>
      <c r="K402" s="33"/>
      <c r="L402" s="5"/>
      <c r="M402" s="5"/>
      <c r="N402" s="34"/>
      <c r="O402" s="4"/>
      <c r="P402" s="23"/>
      <c r="Q402" s="23"/>
      <c r="AH402"/>
    </row>
    <row r="403" spans="3:34" x14ac:dyDescent="0.2">
      <c r="C403" s="9"/>
      <c r="D403" s="23"/>
      <c r="E403" s="4"/>
      <c r="F403" s="4"/>
      <c r="G403" s="4"/>
      <c r="H403" s="4"/>
      <c r="K403" s="33"/>
      <c r="L403" s="5"/>
      <c r="M403" s="5"/>
      <c r="N403" s="34"/>
      <c r="O403" s="4"/>
      <c r="P403" s="23"/>
      <c r="Q403" s="23"/>
      <c r="AH403"/>
    </row>
    <row r="404" spans="3:34" x14ac:dyDescent="0.2">
      <c r="C404" s="9"/>
      <c r="D404" s="23"/>
      <c r="E404" s="4"/>
      <c r="F404" s="4"/>
      <c r="G404" s="4"/>
      <c r="H404" s="4"/>
      <c r="K404" s="33"/>
      <c r="L404" s="5"/>
      <c r="M404" s="5"/>
      <c r="N404" s="34"/>
      <c r="O404" s="4"/>
      <c r="P404" s="23"/>
      <c r="Q404" s="23"/>
      <c r="AH404"/>
    </row>
    <row r="405" spans="3:34" x14ac:dyDescent="0.2">
      <c r="C405" s="9"/>
      <c r="D405" s="23"/>
      <c r="E405" s="4"/>
      <c r="F405" s="4"/>
      <c r="G405" s="4"/>
      <c r="H405" s="4"/>
      <c r="K405" s="33"/>
      <c r="L405" s="5"/>
      <c r="M405" s="5"/>
      <c r="N405" s="34"/>
      <c r="O405" s="4"/>
      <c r="P405" s="23"/>
      <c r="Q405" s="23"/>
      <c r="AH405"/>
    </row>
    <row r="406" spans="3:34" x14ac:dyDescent="0.2">
      <c r="C406" s="9"/>
      <c r="D406" s="23"/>
      <c r="E406" s="4"/>
      <c r="F406" s="4"/>
      <c r="G406" s="4"/>
      <c r="H406" s="4"/>
      <c r="K406" s="33"/>
      <c r="L406" s="5"/>
      <c r="M406" s="5"/>
      <c r="N406" s="34"/>
      <c r="O406" s="4"/>
      <c r="P406" s="23"/>
      <c r="Q406" s="23"/>
      <c r="AH406"/>
    </row>
    <row r="407" spans="3:34" x14ac:dyDescent="0.2">
      <c r="C407" s="9"/>
      <c r="D407" s="23"/>
      <c r="E407" s="4"/>
      <c r="F407" s="4"/>
      <c r="G407" s="4"/>
      <c r="H407" s="4"/>
      <c r="K407" s="33"/>
      <c r="L407" s="5"/>
      <c r="M407" s="5"/>
      <c r="N407" s="34"/>
      <c r="O407" s="4"/>
      <c r="P407" s="23"/>
      <c r="Q407" s="23"/>
      <c r="AH407"/>
    </row>
    <row r="408" spans="3:34" x14ac:dyDescent="0.2">
      <c r="C408" s="9"/>
      <c r="D408" s="23"/>
      <c r="E408" s="4"/>
      <c r="F408" s="4"/>
      <c r="G408" s="4"/>
      <c r="H408" s="4"/>
      <c r="K408" s="33"/>
      <c r="L408" s="5"/>
      <c r="M408" s="5"/>
      <c r="N408" s="34"/>
      <c r="O408" s="4"/>
      <c r="P408" s="23"/>
      <c r="Q408" s="23"/>
      <c r="AH408"/>
    </row>
    <row r="409" spans="3:34" x14ac:dyDescent="0.2">
      <c r="C409" s="9"/>
      <c r="D409" s="23"/>
      <c r="E409" s="4"/>
      <c r="F409" s="4"/>
      <c r="G409" s="4"/>
      <c r="H409" s="4"/>
      <c r="K409" s="33"/>
      <c r="L409" s="5"/>
      <c r="M409" s="5"/>
      <c r="N409" s="34"/>
      <c r="O409" s="4"/>
      <c r="P409" s="23"/>
      <c r="Q409" s="23"/>
      <c r="AH409"/>
    </row>
    <row r="410" spans="3:34" x14ac:dyDescent="0.2">
      <c r="C410" s="9"/>
      <c r="D410" s="23"/>
      <c r="E410" s="4"/>
      <c r="F410" s="4"/>
      <c r="G410" s="4"/>
      <c r="H410" s="4"/>
      <c r="K410" s="33"/>
      <c r="L410" s="5"/>
      <c r="M410" s="5"/>
      <c r="N410" s="34"/>
      <c r="O410" s="4"/>
      <c r="P410" s="23"/>
      <c r="Q410" s="23"/>
      <c r="AH410"/>
    </row>
    <row r="411" spans="3:34" x14ac:dyDescent="0.2">
      <c r="C411" s="9"/>
      <c r="D411" s="23"/>
      <c r="E411" s="4"/>
      <c r="F411" s="4"/>
      <c r="G411" s="4"/>
      <c r="H411" s="4"/>
      <c r="K411" s="33"/>
      <c r="L411" s="5"/>
      <c r="M411" s="5"/>
      <c r="N411" s="34"/>
      <c r="O411" s="4"/>
      <c r="P411" s="23"/>
      <c r="Q411" s="23"/>
      <c r="AH411"/>
    </row>
    <row r="412" spans="3:34" x14ac:dyDescent="0.2">
      <c r="C412" s="9"/>
      <c r="D412" s="23"/>
      <c r="E412" s="4"/>
      <c r="F412" s="4"/>
      <c r="G412" s="4"/>
      <c r="H412" s="4"/>
      <c r="K412" s="33"/>
      <c r="L412" s="5"/>
      <c r="M412" s="5"/>
      <c r="N412" s="34"/>
      <c r="O412" s="4"/>
      <c r="P412" s="23"/>
      <c r="Q412" s="23"/>
      <c r="AH412"/>
    </row>
    <row r="413" spans="3:34" x14ac:dyDescent="0.2">
      <c r="C413" s="9"/>
      <c r="D413" s="23"/>
      <c r="E413" s="4"/>
      <c r="F413" s="4"/>
      <c r="G413" s="4"/>
      <c r="H413" s="4"/>
      <c r="K413" s="33"/>
      <c r="L413" s="5"/>
      <c r="M413" s="5"/>
      <c r="N413" s="34"/>
      <c r="O413" s="4"/>
      <c r="P413" s="23"/>
      <c r="Q413" s="23"/>
      <c r="AH413"/>
    </row>
    <row r="414" spans="3:34" x14ac:dyDescent="0.2">
      <c r="C414" s="9"/>
      <c r="D414" s="23"/>
      <c r="E414" s="4"/>
      <c r="F414" s="4"/>
      <c r="G414" s="4"/>
      <c r="H414" s="4"/>
      <c r="K414" s="33"/>
      <c r="L414" s="5"/>
      <c r="M414" s="5"/>
      <c r="N414" s="34"/>
      <c r="O414" s="4"/>
      <c r="P414" s="23"/>
      <c r="Q414" s="23"/>
      <c r="AH414"/>
    </row>
    <row r="415" spans="3:34" x14ac:dyDescent="0.2">
      <c r="C415" s="9"/>
      <c r="D415" s="23"/>
      <c r="E415" s="4"/>
      <c r="F415" s="4"/>
      <c r="G415" s="4"/>
      <c r="H415" s="4"/>
      <c r="K415" s="33"/>
      <c r="L415" s="5"/>
      <c r="M415" s="5"/>
      <c r="N415" s="34"/>
      <c r="O415" s="4"/>
      <c r="P415" s="23"/>
      <c r="Q415" s="23"/>
      <c r="AH415"/>
    </row>
    <row r="416" spans="3:34" x14ac:dyDescent="0.2">
      <c r="C416" s="9"/>
      <c r="D416" s="23"/>
      <c r="E416" s="4"/>
      <c r="F416" s="4"/>
      <c r="G416" s="4"/>
      <c r="H416" s="4"/>
      <c r="K416" s="33"/>
      <c r="L416" s="5"/>
      <c r="M416" s="5"/>
      <c r="N416" s="34"/>
      <c r="O416" s="4"/>
      <c r="P416" s="23"/>
      <c r="Q416" s="23"/>
      <c r="AH416"/>
    </row>
    <row r="417" spans="3:34" x14ac:dyDescent="0.2">
      <c r="C417" s="9"/>
      <c r="D417" s="23"/>
      <c r="E417" s="4"/>
      <c r="F417" s="4"/>
      <c r="G417" s="4"/>
      <c r="H417" s="4"/>
      <c r="K417" s="33"/>
      <c r="L417" s="5"/>
      <c r="M417" s="5"/>
      <c r="N417" s="34"/>
      <c r="O417" s="4"/>
      <c r="P417" s="23"/>
      <c r="Q417" s="23"/>
      <c r="AH417"/>
    </row>
    <row r="418" spans="3:34" x14ac:dyDescent="0.2">
      <c r="C418" s="9"/>
      <c r="AH418"/>
    </row>
    <row r="419" spans="3:34" x14ac:dyDescent="0.2">
      <c r="C419" s="9"/>
      <c r="AH419"/>
    </row>
    <row r="420" spans="3:34" x14ac:dyDescent="0.2">
      <c r="AH420"/>
    </row>
    <row r="421" spans="3:34" x14ac:dyDescent="0.2">
      <c r="AH421"/>
    </row>
    <row r="422" spans="3:34" x14ac:dyDescent="0.2">
      <c r="AH422"/>
    </row>
    <row r="423" spans="3:34" x14ac:dyDescent="0.2">
      <c r="AH423"/>
    </row>
    <row r="424" spans="3:34" x14ac:dyDescent="0.2">
      <c r="AH424"/>
    </row>
    <row r="425" spans="3:34" x14ac:dyDescent="0.2">
      <c r="AH425"/>
    </row>
    <row r="426" spans="3:34" x14ac:dyDescent="0.2">
      <c r="AH426"/>
    </row>
    <row r="427" spans="3:34" x14ac:dyDescent="0.2">
      <c r="AH427"/>
    </row>
    <row r="428" spans="3:34" x14ac:dyDescent="0.2">
      <c r="AH428"/>
    </row>
    <row r="429" spans="3:34" x14ac:dyDescent="0.2">
      <c r="AH429"/>
    </row>
    <row r="430" spans="3:34" x14ac:dyDescent="0.2">
      <c r="AH430"/>
    </row>
    <row r="431" spans="3:34" x14ac:dyDescent="0.2">
      <c r="AH431"/>
    </row>
  </sheetData>
  <mergeCells count="4">
    <mergeCell ref="Z33:AA33"/>
    <mergeCell ref="Z34:AA34"/>
    <mergeCell ref="F5:G5"/>
    <mergeCell ref="P5:Q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53858-555B-A543-BA15-F0EAFB1731F1}">
  <dimension ref="A1:FG52"/>
  <sheetViews>
    <sheetView workbookViewId="0">
      <selection sqref="A1:XFD1048576"/>
    </sheetView>
  </sheetViews>
  <sheetFormatPr baseColWidth="10" defaultColWidth="8.83203125" defaultRowHeight="16" x14ac:dyDescent="0.2"/>
  <cols>
    <col min="1" max="1" width="10.1640625" bestFit="1" customWidth="1"/>
    <col min="3" max="3" width="5.6640625" bestFit="1" customWidth="1"/>
    <col min="4" max="4" width="6.1640625" bestFit="1" customWidth="1"/>
    <col min="5" max="5" width="4" bestFit="1" customWidth="1"/>
    <col min="6" max="6" width="14.6640625" bestFit="1" customWidth="1"/>
    <col min="7" max="7" width="22" bestFit="1" customWidth="1"/>
    <col min="8" max="10" width="11.83203125" customWidth="1"/>
    <col min="11" max="11" width="7.6640625" bestFit="1" customWidth="1"/>
    <col min="12" max="13" width="11.83203125" customWidth="1"/>
    <col min="14" max="15" width="13.6640625" bestFit="1" customWidth="1"/>
    <col min="16" max="16" width="13.33203125" bestFit="1" customWidth="1"/>
    <col min="18" max="19" width="11.83203125" customWidth="1"/>
    <col min="21" max="22" width="11.83203125" customWidth="1"/>
    <col min="24" max="25" width="11.83203125" customWidth="1"/>
    <col min="27" max="28" width="11.83203125" customWidth="1"/>
    <col min="30" max="31" width="11.83203125" customWidth="1"/>
    <col min="33" max="34" width="11.83203125" customWidth="1"/>
    <col min="36" max="37" width="11.83203125" customWidth="1"/>
    <col min="39" max="40" width="11.83203125" customWidth="1"/>
    <col min="42" max="43" width="11.83203125" customWidth="1"/>
    <col min="45" max="46" width="11.83203125" customWidth="1"/>
    <col min="48" max="49" width="11.83203125" customWidth="1"/>
    <col min="51" max="52" width="11.83203125" customWidth="1"/>
    <col min="54" max="55" width="11.83203125" customWidth="1"/>
    <col min="57" max="58" width="11.83203125" customWidth="1"/>
    <col min="60" max="61" width="11.83203125" customWidth="1"/>
    <col min="63" max="64" width="11.83203125" customWidth="1"/>
    <col min="66" max="67" width="11.83203125" customWidth="1"/>
    <col min="69" max="70" width="11.83203125" customWidth="1"/>
    <col min="72" max="73" width="11.83203125" customWidth="1"/>
    <col min="75" max="76" width="11.83203125" customWidth="1"/>
    <col min="78" max="79" width="11.83203125" customWidth="1"/>
    <col min="81" max="82" width="11.83203125" customWidth="1"/>
    <col min="84" max="85" width="11.83203125" customWidth="1"/>
    <col min="87" max="88" width="11.83203125" customWidth="1"/>
    <col min="90" max="91" width="11.83203125" customWidth="1"/>
    <col min="93" max="94" width="11.83203125" customWidth="1"/>
    <col min="96" max="97" width="11.83203125" customWidth="1"/>
    <col min="99" max="100" width="11.83203125" customWidth="1"/>
    <col min="102" max="103" width="11.83203125" customWidth="1"/>
    <col min="105" max="106" width="11.83203125" customWidth="1"/>
    <col min="108" max="109" width="11.83203125" customWidth="1"/>
    <col min="111" max="112" width="11.83203125" customWidth="1"/>
    <col min="114" max="115" width="11.83203125" customWidth="1"/>
    <col min="117" max="118" width="11.83203125" customWidth="1"/>
    <col min="120" max="120" width="8.6640625" style="85" bestFit="1" customWidth="1"/>
    <col min="121" max="121" width="14.6640625" style="85" bestFit="1" customWidth="1"/>
    <col min="122" max="122" width="14.1640625" bestFit="1" customWidth="1"/>
    <col min="123" max="123" width="10.83203125" bestFit="1" customWidth="1"/>
    <col min="124" max="124" width="4.83203125" bestFit="1" customWidth="1"/>
    <col min="125" max="125" width="19.83203125" bestFit="1" customWidth="1"/>
    <col min="126" max="126" width="11.6640625" bestFit="1" customWidth="1"/>
    <col min="127" max="127" width="7.5" bestFit="1" customWidth="1"/>
    <col min="128" max="128" width="9.83203125" bestFit="1" customWidth="1"/>
    <col min="129" max="129" width="10.6640625" bestFit="1" customWidth="1"/>
    <col min="130" max="130" width="13.83203125" bestFit="1" customWidth="1"/>
    <col min="131" max="131" width="14" bestFit="1" customWidth="1"/>
    <col min="132" max="132" width="15.5" bestFit="1" customWidth="1"/>
    <col min="133" max="133" width="13.1640625" bestFit="1" customWidth="1"/>
    <col min="134" max="134" width="8.5" style="85" bestFit="1" customWidth="1"/>
    <col min="135" max="135" width="7.83203125" style="85" bestFit="1" customWidth="1"/>
    <col min="136" max="136" width="18.1640625" style="85" bestFit="1" customWidth="1"/>
    <col min="137" max="138" width="17.1640625" bestFit="1" customWidth="1"/>
    <col min="139" max="139" width="6" bestFit="1" customWidth="1"/>
    <col min="140" max="140" width="8" bestFit="1" customWidth="1"/>
    <col min="141" max="141" width="13.1640625" bestFit="1" customWidth="1"/>
    <col min="142" max="142" width="22.6640625" bestFit="1" customWidth="1"/>
    <col min="143" max="143" width="20.5" bestFit="1" customWidth="1"/>
    <col min="144" max="144" width="24.5" bestFit="1" customWidth="1"/>
    <col min="145" max="145" width="23.1640625" bestFit="1" customWidth="1"/>
    <col min="146" max="146" width="20.6640625" bestFit="1" customWidth="1"/>
    <col min="147" max="147" width="24.6640625" bestFit="1" customWidth="1"/>
    <col min="148" max="148" width="12.6640625" bestFit="1" customWidth="1"/>
    <col min="149" max="149" width="13.6640625" bestFit="1" customWidth="1"/>
    <col min="150" max="150" width="9.6640625" bestFit="1" customWidth="1"/>
    <col min="151" max="151" width="9.83203125" style="85" bestFit="1" customWidth="1"/>
    <col min="152" max="152" width="15.33203125" style="85" bestFit="1" customWidth="1"/>
    <col min="153" max="153" width="20.5" style="85" bestFit="1" customWidth="1"/>
    <col min="154" max="154" width="15.6640625" style="85" bestFit="1" customWidth="1"/>
    <col min="155" max="155" width="20.5" bestFit="1" customWidth="1"/>
    <col min="157" max="157" width="18.33203125" customWidth="1"/>
    <col min="158" max="158" width="19.5" customWidth="1"/>
    <col min="159" max="159" width="20.33203125" customWidth="1"/>
    <col min="160" max="160" width="24.33203125" customWidth="1"/>
    <col min="161" max="161" width="23.6640625" customWidth="1"/>
    <col min="162" max="162" width="25.33203125" customWidth="1"/>
    <col min="163" max="163" width="30" customWidth="1"/>
  </cols>
  <sheetData>
    <row r="1" spans="1:163" x14ac:dyDescent="0.2">
      <c r="A1" s="75" t="s">
        <v>108</v>
      </c>
      <c r="B1" s="6" t="s">
        <v>0</v>
      </c>
      <c r="C1" t="s">
        <v>109</v>
      </c>
      <c r="D1" t="s">
        <v>110</v>
      </c>
      <c r="E1" t="s">
        <v>111</v>
      </c>
      <c r="F1" t="s">
        <v>112</v>
      </c>
      <c r="G1" t="s">
        <v>113</v>
      </c>
      <c r="H1" t="s">
        <v>114</v>
      </c>
      <c r="I1" t="s">
        <v>115</v>
      </c>
      <c r="J1" t="s">
        <v>116</v>
      </c>
      <c r="K1" t="s">
        <v>117</v>
      </c>
      <c r="L1" t="s">
        <v>115</v>
      </c>
      <c r="M1" t="s">
        <v>116</v>
      </c>
      <c r="N1" t="s">
        <v>118</v>
      </c>
      <c r="O1" t="s">
        <v>119</v>
      </c>
      <c r="P1" t="s">
        <v>120</v>
      </c>
      <c r="Q1" s="76" t="s">
        <v>121</v>
      </c>
      <c r="R1" t="s">
        <v>115</v>
      </c>
      <c r="S1" t="s">
        <v>116</v>
      </c>
      <c r="T1" s="76" t="s">
        <v>122</v>
      </c>
      <c r="U1" t="s">
        <v>115</v>
      </c>
      <c r="V1" t="s">
        <v>116</v>
      </c>
      <c r="W1" s="76" t="s">
        <v>123</v>
      </c>
      <c r="X1" t="s">
        <v>115</v>
      </c>
      <c r="Y1" t="s">
        <v>116</v>
      </c>
      <c r="Z1" s="76" t="s">
        <v>124</v>
      </c>
      <c r="AA1" t="s">
        <v>115</v>
      </c>
      <c r="AB1" t="s">
        <v>116</v>
      </c>
      <c r="AC1" s="76" t="s">
        <v>125</v>
      </c>
      <c r="AD1" t="s">
        <v>115</v>
      </c>
      <c r="AE1" t="s">
        <v>116</v>
      </c>
      <c r="AF1" s="76" t="s">
        <v>126</v>
      </c>
      <c r="AG1" t="s">
        <v>115</v>
      </c>
      <c r="AH1" t="s">
        <v>116</v>
      </c>
      <c r="AI1" s="76" t="s">
        <v>127</v>
      </c>
      <c r="AJ1" t="s">
        <v>115</v>
      </c>
      <c r="AK1" t="s">
        <v>116</v>
      </c>
      <c r="AL1" s="76" t="s">
        <v>128</v>
      </c>
      <c r="AM1" t="s">
        <v>115</v>
      </c>
      <c r="AN1" t="s">
        <v>116</v>
      </c>
      <c r="AO1" s="76" t="s">
        <v>129</v>
      </c>
      <c r="AP1" t="s">
        <v>115</v>
      </c>
      <c r="AQ1" t="s">
        <v>116</v>
      </c>
      <c r="AR1" s="76" t="s">
        <v>130</v>
      </c>
      <c r="AS1" t="s">
        <v>115</v>
      </c>
      <c r="AT1" t="s">
        <v>116</v>
      </c>
      <c r="AU1" s="76" t="s">
        <v>131</v>
      </c>
      <c r="AV1" t="s">
        <v>115</v>
      </c>
      <c r="AW1" t="s">
        <v>116</v>
      </c>
      <c r="AX1" s="76" t="s">
        <v>132</v>
      </c>
      <c r="AY1" t="s">
        <v>115</v>
      </c>
      <c r="AZ1" t="s">
        <v>116</v>
      </c>
      <c r="BA1" s="76" t="s">
        <v>133</v>
      </c>
      <c r="BB1" t="s">
        <v>115</v>
      </c>
      <c r="BC1" t="s">
        <v>116</v>
      </c>
      <c r="BD1" s="76" t="s">
        <v>134</v>
      </c>
      <c r="BE1" t="s">
        <v>115</v>
      </c>
      <c r="BF1" t="s">
        <v>116</v>
      </c>
      <c r="BG1" s="76" t="s">
        <v>135</v>
      </c>
      <c r="BH1" t="s">
        <v>115</v>
      </c>
      <c r="BI1" t="s">
        <v>116</v>
      </c>
      <c r="BJ1" s="76" t="s">
        <v>136</v>
      </c>
      <c r="BK1" t="s">
        <v>115</v>
      </c>
      <c r="BL1" t="s">
        <v>116</v>
      </c>
      <c r="BM1" s="76" t="s">
        <v>137</v>
      </c>
      <c r="BN1" t="s">
        <v>115</v>
      </c>
      <c r="BO1" t="s">
        <v>116</v>
      </c>
      <c r="BP1" s="76" t="s">
        <v>138</v>
      </c>
      <c r="BQ1" t="s">
        <v>115</v>
      </c>
      <c r="BR1" t="s">
        <v>116</v>
      </c>
      <c r="BS1" s="76" t="s">
        <v>139</v>
      </c>
      <c r="BT1" t="s">
        <v>115</v>
      </c>
      <c r="BU1" t="s">
        <v>116</v>
      </c>
      <c r="BV1" s="76" t="s">
        <v>140</v>
      </c>
      <c r="BW1" t="s">
        <v>115</v>
      </c>
      <c r="BX1" t="s">
        <v>116</v>
      </c>
      <c r="BY1" s="76" t="s">
        <v>141</v>
      </c>
      <c r="BZ1" t="s">
        <v>115</v>
      </c>
      <c r="CA1" t="s">
        <v>116</v>
      </c>
      <c r="CB1" s="76" t="s">
        <v>142</v>
      </c>
      <c r="CC1" t="s">
        <v>115</v>
      </c>
      <c r="CD1" t="s">
        <v>116</v>
      </c>
      <c r="CE1" s="76" t="s">
        <v>143</v>
      </c>
      <c r="CF1" t="s">
        <v>115</v>
      </c>
      <c r="CG1" t="s">
        <v>116</v>
      </c>
      <c r="CH1" s="76" t="s">
        <v>144</v>
      </c>
      <c r="CI1" t="s">
        <v>115</v>
      </c>
      <c r="CJ1" t="s">
        <v>116</v>
      </c>
      <c r="CK1" s="76" t="s">
        <v>145</v>
      </c>
      <c r="CL1" t="s">
        <v>115</v>
      </c>
      <c r="CM1" t="s">
        <v>116</v>
      </c>
      <c r="CN1" s="76" t="s">
        <v>146</v>
      </c>
      <c r="CO1" t="s">
        <v>115</v>
      </c>
      <c r="CP1" t="s">
        <v>116</v>
      </c>
      <c r="CQ1" s="76" t="s">
        <v>147</v>
      </c>
      <c r="CR1" t="s">
        <v>115</v>
      </c>
      <c r="CS1" t="s">
        <v>116</v>
      </c>
      <c r="CT1" s="76" t="s">
        <v>148</v>
      </c>
      <c r="CU1" t="s">
        <v>115</v>
      </c>
      <c r="CV1" t="s">
        <v>116</v>
      </c>
      <c r="CW1" s="76" t="s">
        <v>149</v>
      </c>
      <c r="CX1" t="s">
        <v>115</v>
      </c>
      <c r="CY1" t="s">
        <v>116</v>
      </c>
      <c r="CZ1" s="76" t="s">
        <v>150</v>
      </c>
      <c r="DA1" t="s">
        <v>115</v>
      </c>
      <c r="DB1" t="s">
        <v>116</v>
      </c>
      <c r="DC1" s="76" t="s">
        <v>151</v>
      </c>
      <c r="DD1" t="s">
        <v>115</v>
      </c>
      <c r="DE1" t="s">
        <v>116</v>
      </c>
      <c r="DF1" s="76" t="s">
        <v>152</v>
      </c>
      <c r="DG1" t="s">
        <v>115</v>
      </c>
      <c r="DH1" t="s">
        <v>116</v>
      </c>
      <c r="DI1" s="76" t="s">
        <v>153</v>
      </c>
      <c r="DJ1" t="s">
        <v>115</v>
      </c>
      <c r="DK1" t="s">
        <v>116</v>
      </c>
      <c r="DL1" t="s">
        <v>154</v>
      </c>
      <c r="DM1" t="s">
        <v>115</v>
      </c>
      <c r="DN1" t="s">
        <v>116</v>
      </c>
      <c r="DO1" t="s">
        <v>155</v>
      </c>
      <c r="DP1" s="77" t="s">
        <v>42</v>
      </c>
      <c r="DQ1" s="77" t="s">
        <v>156</v>
      </c>
      <c r="DR1" s="77" t="s">
        <v>157</v>
      </c>
      <c r="DS1" t="s">
        <v>158</v>
      </c>
      <c r="DT1" t="s">
        <v>62</v>
      </c>
      <c r="DU1" t="s">
        <v>159</v>
      </c>
      <c r="DV1" t="s">
        <v>160</v>
      </c>
      <c r="DW1" t="s">
        <v>161</v>
      </c>
      <c r="DX1" t="s">
        <v>162</v>
      </c>
      <c r="DY1" t="s">
        <v>163</v>
      </c>
      <c r="DZ1" s="77" t="s">
        <v>164</v>
      </c>
      <c r="EA1" s="77" t="s">
        <v>165</v>
      </c>
      <c r="EB1" s="77" t="s">
        <v>166</v>
      </c>
      <c r="EC1" s="77" t="s">
        <v>167</v>
      </c>
      <c r="ED1" s="77" t="s">
        <v>168</v>
      </c>
      <c r="EE1" s="77" t="s">
        <v>169</v>
      </c>
      <c r="EF1" s="77" t="s">
        <v>170</v>
      </c>
      <c r="EG1" s="77" t="s">
        <v>171</v>
      </c>
      <c r="EH1" s="77" t="s">
        <v>172</v>
      </c>
      <c r="EI1" s="77" t="s">
        <v>173</v>
      </c>
      <c r="EJ1" s="77" t="s">
        <v>174</v>
      </c>
      <c r="EK1" s="77" t="s">
        <v>175</v>
      </c>
      <c r="EL1" s="77" t="s">
        <v>176</v>
      </c>
      <c r="EM1" s="77" t="s">
        <v>177</v>
      </c>
      <c r="EN1" s="77" t="s">
        <v>178</v>
      </c>
      <c r="EO1" s="77" t="s">
        <v>179</v>
      </c>
      <c r="EP1" s="77" t="s">
        <v>180</v>
      </c>
      <c r="EQ1" s="77" t="s">
        <v>181</v>
      </c>
      <c r="ER1" s="25" t="s">
        <v>182</v>
      </c>
      <c r="ES1" s="25" t="s">
        <v>183</v>
      </c>
      <c r="ET1" s="77" t="s">
        <v>184</v>
      </c>
      <c r="EU1" s="77" t="s">
        <v>185</v>
      </c>
      <c r="EV1" s="77" t="s">
        <v>186</v>
      </c>
      <c r="EW1" s="77" t="s">
        <v>187</v>
      </c>
      <c r="EX1" s="77" t="s">
        <v>188</v>
      </c>
      <c r="EY1" s="77" t="s">
        <v>189</v>
      </c>
      <c r="EZ1" s="77" t="s">
        <v>190</v>
      </c>
      <c r="FA1" s="77" t="s">
        <v>191</v>
      </c>
      <c r="FB1" s="77" t="s">
        <v>192</v>
      </c>
      <c r="FC1" s="77" t="s">
        <v>193</v>
      </c>
      <c r="FD1" s="77" t="s">
        <v>194</v>
      </c>
      <c r="FE1" s="77" t="s">
        <v>195</v>
      </c>
      <c r="FF1" t="s">
        <v>196</v>
      </c>
      <c r="FG1" s="77" t="s">
        <v>197</v>
      </c>
    </row>
    <row r="2" spans="1:163" x14ac:dyDescent="0.2">
      <c r="A2" s="78">
        <v>3</v>
      </c>
      <c r="B2" s="6" t="s">
        <v>5</v>
      </c>
      <c r="C2">
        <v>2017</v>
      </c>
      <c r="D2">
        <v>7</v>
      </c>
      <c r="E2">
        <v>6</v>
      </c>
      <c r="F2" t="s">
        <v>198</v>
      </c>
      <c r="G2" t="s">
        <v>199</v>
      </c>
      <c r="H2" s="22">
        <v>-29.242423007408831</v>
      </c>
      <c r="I2" s="22"/>
      <c r="J2" s="22"/>
      <c r="K2" s="22">
        <v>3.4513518511036341</v>
      </c>
      <c r="L2" s="22"/>
      <c r="M2" s="22"/>
      <c r="N2" s="22">
        <v>574.02007130932896</v>
      </c>
      <c r="O2" s="22">
        <v>108.3192808991234</v>
      </c>
      <c r="P2" s="22">
        <v>4.5422864691802678</v>
      </c>
      <c r="Q2">
        <v>9.7981587741712894E-2</v>
      </c>
      <c r="R2" s="22"/>
      <c r="S2" s="22"/>
      <c r="T2">
        <v>0.4485767837016495</v>
      </c>
      <c r="U2" s="22"/>
      <c r="V2" s="22"/>
      <c r="W2">
        <v>0.25853205470511487</v>
      </c>
      <c r="X2" s="22"/>
      <c r="Y2" s="22"/>
      <c r="Z2">
        <v>7.3515111018517876E-2</v>
      </c>
      <c r="AA2" s="22"/>
      <c r="AB2" s="22"/>
      <c r="AC2">
        <v>4.6572434838439092</v>
      </c>
      <c r="AD2" s="22"/>
      <c r="AE2" s="22"/>
      <c r="AF2">
        <v>2.3450266472887567E-2</v>
      </c>
      <c r="AG2" s="22"/>
      <c r="AH2" s="22"/>
      <c r="AI2">
        <v>1.4786413288102307</v>
      </c>
      <c r="AJ2" s="22"/>
      <c r="AK2" s="22"/>
      <c r="AL2">
        <v>4.2821267673477115</v>
      </c>
      <c r="AM2" s="22"/>
      <c r="AN2" s="22"/>
      <c r="AO2">
        <v>30.968170199501806</v>
      </c>
      <c r="AP2" s="22"/>
      <c r="AQ2" s="22"/>
      <c r="AR2">
        <v>2.7717350634013069E-2</v>
      </c>
      <c r="AS2" s="22"/>
      <c r="AT2" s="22"/>
      <c r="AU2">
        <v>2.1732310074352905</v>
      </c>
      <c r="AV2" s="22"/>
      <c r="AW2" s="22"/>
      <c r="AX2">
        <v>0.91809825327809436</v>
      </c>
      <c r="AY2" s="22"/>
      <c r="AZ2" s="22"/>
      <c r="BA2">
        <v>10.877036652003067</v>
      </c>
      <c r="BB2" s="22"/>
      <c r="BC2" s="22"/>
      <c r="BD2">
        <v>17.604693055504626</v>
      </c>
      <c r="BE2" s="22"/>
      <c r="BF2" s="22"/>
      <c r="BG2">
        <v>2.5447592953383431</v>
      </c>
      <c r="BH2" s="22"/>
      <c r="BI2" s="22"/>
      <c r="BJ2">
        <v>10.499311066002621</v>
      </c>
      <c r="BK2" s="22"/>
      <c r="BL2" s="22"/>
      <c r="BM2">
        <v>1.4161763087934265</v>
      </c>
      <c r="BN2" s="22"/>
      <c r="BO2" s="22"/>
      <c r="BP2">
        <v>2.1311603268696437</v>
      </c>
      <c r="BQ2" s="22"/>
      <c r="BR2" s="22"/>
      <c r="BS2">
        <v>1.1742899068944535</v>
      </c>
      <c r="BT2" s="22"/>
      <c r="BU2" s="22"/>
      <c r="BV2">
        <v>0.20225089628752896</v>
      </c>
      <c r="BW2" s="22"/>
      <c r="BX2" s="22"/>
      <c r="BY2">
        <v>0.16613908068300168</v>
      </c>
      <c r="BZ2" s="22"/>
      <c r="CA2" s="22"/>
      <c r="CB2">
        <v>5.7592986831286427E-2</v>
      </c>
      <c r="CC2" s="22"/>
      <c r="CD2" s="22"/>
      <c r="CE2">
        <v>4.7359055332414753E-2</v>
      </c>
      <c r="CF2" s="22"/>
      <c r="CG2" s="22"/>
      <c r="CH2">
        <v>9.7553226456074515E-3</v>
      </c>
      <c r="CI2" s="22"/>
      <c r="CJ2" s="22"/>
      <c r="CK2">
        <v>3.9419165049327201E-2</v>
      </c>
      <c r="CL2" s="22"/>
      <c r="CM2" s="22"/>
      <c r="CN2">
        <v>1.848993253319876E-2</v>
      </c>
      <c r="CO2" s="22"/>
      <c r="CP2" s="22"/>
      <c r="CQ2">
        <v>2.5496801803620815E-2</v>
      </c>
      <c r="CR2" s="22"/>
      <c r="CS2" s="22"/>
      <c r="CT2">
        <v>5.1800782562201526</v>
      </c>
      <c r="CU2" s="22"/>
      <c r="CV2" s="22"/>
      <c r="CW2">
        <v>1.3062942855698834</v>
      </c>
      <c r="CX2" s="22"/>
      <c r="CY2" s="22"/>
      <c r="CZ2">
        <v>0.5797317934128785</v>
      </c>
      <c r="DA2" s="22"/>
      <c r="DB2" s="22"/>
      <c r="DC2">
        <v>0.1969964159564758</v>
      </c>
      <c r="DD2" s="22"/>
      <c r="DE2" s="22"/>
      <c r="DF2">
        <v>0.3657519687754428</v>
      </c>
      <c r="DG2" s="22"/>
      <c r="DH2" s="22"/>
      <c r="DI2">
        <v>0.14993323300207323</v>
      </c>
      <c r="DJ2" s="22"/>
      <c r="DK2" s="22"/>
      <c r="DL2">
        <v>0.60492621128735713</v>
      </c>
      <c r="DM2" s="22"/>
      <c r="DN2" s="22"/>
      <c r="DO2">
        <v>28.870559373593736</v>
      </c>
      <c r="DP2" s="77" t="s">
        <v>200</v>
      </c>
      <c r="DQ2" s="22">
        <v>0.21333333333333332</v>
      </c>
      <c r="DR2" s="22">
        <f t="shared" ref="DR2:DR35" si="0">EF2/EG2</f>
        <v>0.80627711973170735</v>
      </c>
      <c r="DS2">
        <v>16.8</v>
      </c>
      <c r="DT2">
        <v>4.3899999999999997</v>
      </c>
      <c r="DU2">
        <v>45.2</v>
      </c>
      <c r="DV2" s="22">
        <v>54.759266574000002</v>
      </c>
      <c r="DW2" s="79">
        <v>1019.823432718911</v>
      </c>
      <c r="DX2" s="79">
        <v>1545.127976</v>
      </c>
      <c r="DY2">
        <v>2.48</v>
      </c>
      <c r="DZ2" s="80">
        <v>21138.428709245527</v>
      </c>
      <c r="EA2" s="22">
        <v>98924.692651617981</v>
      </c>
      <c r="EB2" s="81">
        <v>1915.8757102176937</v>
      </c>
      <c r="EC2" s="81">
        <v>31.102038650992576</v>
      </c>
      <c r="ED2">
        <v>9.6999999999999993</v>
      </c>
      <c r="EE2">
        <v>2.6</v>
      </c>
      <c r="EF2" s="22">
        <f>(ED2/2)*(EE2/2)*PI()</f>
        <v>19.807741680883645</v>
      </c>
      <c r="EG2" s="22">
        <f>2*PI()*SQRT(((ED2/2)^2+(EE2/2)^2)/2)*DQ2+EF2</f>
        <v>24.566915265404987</v>
      </c>
      <c r="EH2" s="22">
        <v>2.6257024221453302</v>
      </c>
      <c r="EI2" s="77">
        <v>18.8</v>
      </c>
      <c r="EJ2" s="82">
        <v>21.138428709245527</v>
      </c>
      <c r="EK2" s="25">
        <v>98.924692651617988</v>
      </c>
      <c r="EL2" s="83">
        <v>7.6871826008785056E-5</v>
      </c>
      <c r="EM2" s="83">
        <v>0.11069542945265048</v>
      </c>
      <c r="EN2" s="83">
        <v>6.9001530596087193</v>
      </c>
      <c r="EO2" s="83">
        <v>8.5623615060406646E-4</v>
      </c>
      <c r="EP2" s="83">
        <v>1.2329800568698557</v>
      </c>
      <c r="EQ2" s="83">
        <v>28.016225062085585</v>
      </c>
      <c r="ER2" s="81">
        <f t="shared" ref="ER2:ER35" si="1">EC2*DQ2</f>
        <v>6.635101578878416</v>
      </c>
      <c r="ES2" s="81">
        <v>99717.684575233594</v>
      </c>
      <c r="ET2" s="84">
        <f t="shared" ref="ET2:ET35" si="2">(EB2/ES2)*EG2</f>
        <v>0.47200410270712928</v>
      </c>
      <c r="EU2" s="84">
        <f>ET2/365</f>
        <v>1.2931619252250118E-3</v>
      </c>
      <c r="EV2" s="84">
        <v>2098.0810000000001</v>
      </c>
      <c r="EW2" s="84">
        <v>2.9601457824100964E-5</v>
      </c>
      <c r="EX2" s="84">
        <v>3579.747079924126</v>
      </c>
      <c r="EY2" s="84">
        <v>434.20965989502548</v>
      </c>
      <c r="EZ2">
        <f>SQRT((EF2)/PI())</f>
        <v>2.5109759058979439</v>
      </c>
      <c r="FA2">
        <f>PI()*EZ2*SQRT((EZ2^2)+(DQ2^2))</f>
        <v>19.879101824624982</v>
      </c>
      <c r="FB2">
        <f>2*PI()*EZ2*DQ2+EF2</f>
        <v>23.173486090189225</v>
      </c>
      <c r="FC2">
        <f>2*PI()*EZ2^2</f>
        <v>39.615483361767296</v>
      </c>
      <c r="FD2">
        <f>EF2/EG2</f>
        <v>0.80627711973170735</v>
      </c>
      <c r="FE2">
        <f>EF2/FA2</f>
        <v>0.99641029336381082</v>
      </c>
      <c r="FF2">
        <f>EF2/FB2</f>
        <v>0.85475882237974932</v>
      </c>
      <c r="FG2">
        <f>EF2/FC2</f>
        <v>0.49999999999999989</v>
      </c>
    </row>
    <row r="3" spans="1:163" x14ac:dyDescent="0.2">
      <c r="A3" s="78">
        <v>3</v>
      </c>
      <c r="B3" s="6" t="s">
        <v>5</v>
      </c>
      <c r="C3">
        <v>2017</v>
      </c>
      <c r="D3">
        <v>7</v>
      </c>
      <c r="E3">
        <v>6</v>
      </c>
      <c r="F3" t="s">
        <v>201</v>
      </c>
      <c r="G3" t="s">
        <v>202</v>
      </c>
      <c r="H3" s="22">
        <v>-30.944947136949072</v>
      </c>
      <c r="I3" s="22"/>
      <c r="J3" s="22"/>
      <c r="K3" s="22">
        <v>3.6896549775457901</v>
      </c>
      <c r="L3" s="22"/>
      <c r="M3" s="22"/>
      <c r="N3" s="22">
        <v>561.08466388464137</v>
      </c>
      <c r="O3" s="22">
        <v>101.1062839013192</v>
      </c>
      <c r="P3" s="22">
        <v>4.756674791554139</v>
      </c>
      <c r="Q3">
        <v>9.8515966373248581E-2</v>
      </c>
      <c r="R3" s="22"/>
      <c r="S3" s="22"/>
      <c r="T3">
        <v>0.32694328599347477</v>
      </c>
      <c r="U3" s="22"/>
      <c r="V3" s="22"/>
      <c r="W3">
        <v>0.21716287565662568</v>
      </c>
      <c r="X3" s="22"/>
      <c r="Y3" s="22"/>
      <c r="Z3">
        <v>6.6679664616482476E-2</v>
      </c>
      <c r="AA3" s="22"/>
      <c r="AB3" s="22"/>
      <c r="AC3">
        <v>3.5561832858032756</v>
      </c>
      <c r="AD3" s="22"/>
      <c r="AE3" s="22"/>
      <c r="AF3">
        <v>2.2976479248471789E-2</v>
      </c>
      <c r="AG3" s="22"/>
      <c r="AH3" s="22"/>
      <c r="AI3">
        <v>1.1718801682756852</v>
      </c>
      <c r="AJ3" s="22"/>
      <c r="AK3" s="22"/>
      <c r="AL3">
        <v>4.2950774067191073</v>
      </c>
      <c r="AM3" s="22"/>
      <c r="AN3" s="22"/>
      <c r="AO3">
        <v>27.857029611436033</v>
      </c>
      <c r="AP3" s="22"/>
      <c r="AQ3" s="22"/>
      <c r="AR3">
        <v>2.672203613518578E-2</v>
      </c>
      <c r="AS3" s="22"/>
      <c r="AT3" s="22"/>
      <c r="AU3">
        <v>2.0792983304723527</v>
      </c>
      <c r="AV3" s="22"/>
      <c r="AW3" s="22"/>
      <c r="AX3">
        <v>0.83387072904935711</v>
      </c>
      <c r="AY3" s="22"/>
      <c r="AZ3" s="22"/>
      <c r="BA3">
        <v>11.153565720489752</v>
      </c>
      <c r="BB3" s="22"/>
      <c r="BC3" s="22"/>
      <c r="BD3">
        <v>19.072066719263763</v>
      </c>
      <c r="BE3" s="22"/>
      <c r="BF3" s="22"/>
      <c r="BG3">
        <v>2.5144588329157438</v>
      </c>
      <c r="BH3" s="22"/>
      <c r="BI3" s="22"/>
      <c r="BJ3">
        <v>13.389131885068146</v>
      </c>
      <c r="BK3" s="22"/>
      <c r="BL3" s="22"/>
      <c r="BM3">
        <v>2.2217109667155106</v>
      </c>
      <c r="BN3" s="22"/>
      <c r="BO3" s="22"/>
      <c r="BP3">
        <v>2.911006334974831</v>
      </c>
      <c r="BQ3" s="22"/>
      <c r="BR3" s="22"/>
      <c r="BS3">
        <v>1.7577090632656138</v>
      </c>
      <c r="BT3" s="22"/>
      <c r="BU3" s="22"/>
      <c r="BV3">
        <v>0.20660597742691109</v>
      </c>
      <c r="BW3" s="22"/>
      <c r="BX3" s="22"/>
      <c r="BY3">
        <v>0.25397829163271879</v>
      </c>
      <c r="BZ3" s="22"/>
      <c r="CA3" s="22"/>
      <c r="CB3">
        <v>6.3497741268216376E-2</v>
      </c>
      <c r="CC3" s="22"/>
      <c r="CD3" s="22"/>
      <c r="CE3">
        <v>6.3536901253534034E-2</v>
      </c>
      <c r="CF3" s="22"/>
      <c r="CG3" s="22"/>
      <c r="CH3">
        <v>1.0735659091600723E-2</v>
      </c>
      <c r="CI3" s="22"/>
      <c r="CJ3" s="22"/>
      <c r="CK3">
        <v>3.8219935153241513E-2</v>
      </c>
      <c r="CL3" s="22"/>
      <c r="CM3" s="22"/>
      <c r="CN3">
        <v>1.9480903012514261E-2</v>
      </c>
      <c r="CO3" s="22"/>
      <c r="CP3" s="22"/>
      <c r="CQ3">
        <v>3.7267866141956471E-2</v>
      </c>
      <c r="CR3" s="22"/>
      <c r="CS3" s="22"/>
      <c r="CT3">
        <v>3.6471510617044132</v>
      </c>
      <c r="CU3" s="22"/>
      <c r="CV3" s="22"/>
      <c r="CW3">
        <v>0.84248192882559492</v>
      </c>
      <c r="CX3" s="22"/>
      <c r="CY3" s="22"/>
      <c r="CZ3">
        <v>0.54726698042130528</v>
      </c>
      <c r="DA3" s="22"/>
      <c r="DB3" s="22"/>
      <c r="DC3">
        <v>0.18579789468425992</v>
      </c>
      <c r="DD3" s="22"/>
      <c r="DE3" s="22"/>
      <c r="DF3">
        <v>0.29525396908318968</v>
      </c>
      <c r="DG3" s="22"/>
      <c r="DH3" s="22"/>
      <c r="DI3">
        <v>0.21673552782787014</v>
      </c>
      <c r="DJ3" s="22"/>
      <c r="DK3" s="22"/>
      <c r="DL3">
        <v>0.58234327880122883</v>
      </c>
      <c r="DM3" s="22"/>
      <c r="DN3" s="22"/>
      <c r="DO3">
        <v>25.950820052890847</v>
      </c>
      <c r="DP3" s="77" t="s">
        <v>200</v>
      </c>
      <c r="DQ3" s="22">
        <v>0.21333333333333332</v>
      </c>
      <c r="DR3" s="22">
        <f t="shared" si="0"/>
        <v>0.80627711973170735</v>
      </c>
      <c r="DS3">
        <v>16.8</v>
      </c>
      <c r="DT3">
        <v>4.3899999999999997</v>
      </c>
      <c r="DU3">
        <v>45.2</v>
      </c>
      <c r="DV3" s="22">
        <v>54.759266574000002</v>
      </c>
      <c r="DW3" s="79">
        <v>1019.823432718911</v>
      </c>
      <c r="DX3" s="79">
        <v>1545.127976</v>
      </c>
      <c r="DY3">
        <v>2.48</v>
      </c>
      <c r="DZ3" s="80">
        <v>21138.428709245527</v>
      </c>
      <c r="EA3" s="22">
        <v>98924.692651617981</v>
      </c>
      <c r="EB3" s="81">
        <v>1915.8757102176937</v>
      </c>
      <c r="EC3" s="81">
        <v>31.102038650992576</v>
      </c>
      <c r="ED3">
        <v>9.6999999999999993</v>
      </c>
      <c r="EE3">
        <v>2.6</v>
      </c>
      <c r="EF3" s="22">
        <f t="shared" ref="EF3:EF35" si="3">(ED3/2)*(EE3/2)*PI()</f>
        <v>19.807741680883645</v>
      </c>
      <c r="EG3" s="22">
        <f t="shared" ref="EG3:EG35" si="4">2*PI()*SQRT(((ED3/2)^2+(EE3/2)^2)/2)*DQ3+EF3</f>
        <v>24.566915265404987</v>
      </c>
      <c r="EH3" s="22">
        <v>2.6257024221453302</v>
      </c>
      <c r="EI3" s="77">
        <v>18.8</v>
      </c>
      <c r="EJ3" s="82">
        <v>21.138428709245527</v>
      </c>
      <c r="EK3" s="25">
        <v>98.924692651617988</v>
      </c>
      <c r="EL3" s="83">
        <v>7.6871826008785056E-5</v>
      </c>
      <c r="EM3" s="83">
        <v>0.11069542945265048</v>
      </c>
      <c r="EN3" s="83">
        <v>6.9001530596087193</v>
      </c>
      <c r="EO3" s="83">
        <v>8.5623615060406646E-4</v>
      </c>
      <c r="EP3" s="83">
        <v>1.2329800568698557</v>
      </c>
      <c r="EQ3" s="83">
        <v>29.016225062085599</v>
      </c>
      <c r="ER3" s="81">
        <f t="shared" si="1"/>
        <v>6.635101578878416</v>
      </c>
      <c r="ES3" s="81">
        <v>99717.684575233594</v>
      </c>
      <c r="ET3" s="84">
        <f t="shared" si="2"/>
        <v>0.47200410270712928</v>
      </c>
      <c r="EU3" s="84">
        <f t="shared" ref="EU3:EU35" si="5">ET3/365</f>
        <v>1.2931619252250118E-3</v>
      </c>
      <c r="EV3" s="84">
        <v>2098.0810000000001</v>
      </c>
      <c r="EW3" s="84">
        <v>2.9601457824100964E-5</v>
      </c>
      <c r="EX3" s="84">
        <v>3579.747079924126</v>
      </c>
      <c r="EY3" s="84">
        <v>434.20965989502548</v>
      </c>
      <c r="EZ3">
        <f t="shared" ref="EZ3:EZ35" si="6">SQRT((EF3)/PI())</f>
        <v>2.5109759058979439</v>
      </c>
      <c r="FA3">
        <f t="shared" ref="FA3:FA35" si="7">PI()*EZ3*SQRT((EZ3^2)+(DQ3^2))</f>
        <v>19.879101824624982</v>
      </c>
      <c r="FB3">
        <f t="shared" ref="FB3:FB35" si="8">2*PI()*EZ3*DQ3+EF3</f>
        <v>23.173486090189225</v>
      </c>
      <c r="FC3">
        <f t="shared" ref="FC3:FC35" si="9">2*PI()*EZ3^2</f>
        <v>39.615483361767296</v>
      </c>
      <c r="FD3">
        <f t="shared" ref="FD3:FD35" si="10">EF3/EG3</f>
        <v>0.80627711973170735</v>
      </c>
      <c r="FE3">
        <f t="shared" ref="FE3:FE35" si="11">EF3/FA3</f>
        <v>0.99641029336381082</v>
      </c>
      <c r="FF3">
        <f t="shared" ref="FF3:FF35" si="12">EF3/FB3</f>
        <v>0.85475882237974932</v>
      </c>
      <c r="FG3">
        <f t="shared" ref="FG3:FG35" si="13">EF3/FC3</f>
        <v>0.49999999999999989</v>
      </c>
    </row>
    <row r="4" spans="1:163" x14ac:dyDescent="0.2">
      <c r="A4" s="78">
        <v>3</v>
      </c>
      <c r="B4" s="6" t="s">
        <v>5</v>
      </c>
      <c r="C4">
        <v>2017</v>
      </c>
      <c r="D4">
        <v>7</v>
      </c>
      <c r="E4">
        <v>6</v>
      </c>
      <c r="F4" t="s">
        <v>203</v>
      </c>
      <c r="G4" t="s">
        <v>204</v>
      </c>
      <c r="H4" s="22">
        <v>-28.768837911683839</v>
      </c>
      <c r="I4" s="22"/>
      <c r="J4" s="22"/>
      <c r="K4" s="22">
        <v>3.4182604730247248</v>
      </c>
      <c r="L4" s="22"/>
      <c r="M4" s="22"/>
      <c r="N4" s="22">
        <v>489.69225163479001</v>
      </c>
      <c r="O4" s="22">
        <v>99.628994257592353</v>
      </c>
      <c r="P4" s="22">
        <v>4.2129926013478389</v>
      </c>
      <c r="Q4">
        <v>8.6317003989423643E-2</v>
      </c>
      <c r="R4" s="22"/>
      <c r="S4" s="22"/>
      <c r="T4">
        <v>1.0083222758457311</v>
      </c>
      <c r="U4" s="22"/>
      <c r="V4" s="22"/>
      <c r="W4">
        <v>0.40869372407046844</v>
      </c>
      <c r="X4" s="22"/>
      <c r="Y4" s="22"/>
      <c r="Z4">
        <v>2.2151293534594323E-2</v>
      </c>
      <c r="AA4" s="22"/>
      <c r="AB4" s="22"/>
      <c r="AC4">
        <v>4.2143210442528378</v>
      </c>
      <c r="AD4" s="22"/>
      <c r="AE4" s="22"/>
      <c r="AF4">
        <v>1.5844253378755196E-2</v>
      </c>
      <c r="AG4" s="22"/>
      <c r="AH4" s="22"/>
      <c r="AI4">
        <v>1.1087786195799707</v>
      </c>
      <c r="AJ4" s="22"/>
      <c r="AK4" s="22"/>
      <c r="AL4">
        <v>2.6909331609806171</v>
      </c>
      <c r="AM4" s="22"/>
      <c r="AN4" s="22"/>
      <c r="AO4">
        <v>22.426743210128269</v>
      </c>
      <c r="AP4" s="22"/>
      <c r="AQ4" s="22"/>
      <c r="AR4">
        <v>3.1710181073769772E-2</v>
      </c>
      <c r="AS4" s="22"/>
      <c r="AT4" s="22"/>
      <c r="AU4">
        <v>3.3870091927193711</v>
      </c>
      <c r="AV4" s="22"/>
      <c r="AW4" s="22"/>
      <c r="AX4">
        <v>1.4414438938919167</v>
      </c>
      <c r="AY4" s="22"/>
      <c r="AZ4" s="22"/>
      <c r="BA4">
        <v>10.236468653505494</v>
      </c>
      <c r="BB4" s="22"/>
      <c r="BC4" s="22"/>
      <c r="BD4">
        <v>13.111247864027471</v>
      </c>
      <c r="BE4" s="22"/>
      <c r="BF4" s="22"/>
      <c r="BG4">
        <v>2.7219339978476866</v>
      </c>
      <c r="BH4" s="22"/>
      <c r="BI4" s="22"/>
      <c r="BJ4">
        <v>21.354750985758155</v>
      </c>
      <c r="BK4" s="22"/>
      <c r="BL4" s="22"/>
      <c r="BM4">
        <v>2.4311354331683086</v>
      </c>
      <c r="BN4" s="22"/>
      <c r="BO4" s="22"/>
      <c r="BP4">
        <v>3.707882545756259</v>
      </c>
      <c r="BQ4" s="22"/>
      <c r="BR4" s="22"/>
      <c r="BS4">
        <v>0.38560465086430729</v>
      </c>
      <c r="BT4" s="22"/>
      <c r="BU4" s="22"/>
      <c r="BV4">
        <v>0.40514923313673468</v>
      </c>
      <c r="BW4" s="22"/>
      <c r="BX4" s="22"/>
      <c r="BY4">
        <v>6.8280730525667258E-2</v>
      </c>
      <c r="BZ4" s="22"/>
      <c r="CA4" s="22"/>
      <c r="CB4">
        <v>0.18563940899510212</v>
      </c>
      <c r="CC4" s="22"/>
      <c r="CD4" s="22"/>
      <c r="CE4">
        <v>0.20485885221427236</v>
      </c>
      <c r="CF4" s="22"/>
      <c r="CG4" s="22"/>
      <c r="CH4">
        <v>1.157453940730341E-2</v>
      </c>
      <c r="CI4" s="22"/>
      <c r="CJ4" s="22"/>
      <c r="CK4">
        <v>4.3270321451360942E-2</v>
      </c>
      <c r="CL4" s="22"/>
      <c r="CM4" s="22"/>
      <c r="CN4">
        <v>3.167884404459561E-2</v>
      </c>
      <c r="CO4" s="22"/>
      <c r="CP4" s="22"/>
      <c r="CQ4">
        <v>8.3932107125442718E-2</v>
      </c>
      <c r="CR4" s="22"/>
      <c r="CS4" s="22"/>
      <c r="CT4">
        <v>4.5189320649971849</v>
      </c>
      <c r="CU4" s="22"/>
      <c r="CV4" s="22"/>
      <c r="CW4">
        <v>1.4185022748756355</v>
      </c>
      <c r="CX4" s="22"/>
      <c r="CY4" s="22"/>
      <c r="CZ4">
        <v>0.47535079070455122</v>
      </c>
      <c r="DA4" s="22"/>
      <c r="DB4" s="22"/>
      <c r="DC4">
        <v>0.25761343219509664</v>
      </c>
      <c r="DD4" s="22"/>
      <c r="DE4" s="22"/>
      <c r="DF4">
        <v>0.94980904076498662</v>
      </c>
      <c r="DG4" s="22"/>
      <c r="DH4" s="22"/>
      <c r="DI4">
        <v>0.55411637518866541</v>
      </c>
      <c r="DJ4" s="22"/>
      <c r="DK4" s="22"/>
      <c r="DL4">
        <v>0.61736386451132397</v>
      </c>
      <c r="DM4" s="22"/>
      <c r="DN4" s="22"/>
      <c r="DO4">
        <v>46.992550606188452</v>
      </c>
      <c r="DP4" s="77" t="s">
        <v>200</v>
      </c>
      <c r="DQ4" s="22">
        <v>0.21333333333333332</v>
      </c>
      <c r="DR4" s="22">
        <f t="shared" si="0"/>
        <v>0.80627711973170735</v>
      </c>
      <c r="DS4">
        <v>16.8</v>
      </c>
      <c r="DT4">
        <v>4.3899999999999997</v>
      </c>
      <c r="DU4">
        <v>45.2</v>
      </c>
      <c r="DV4" s="22">
        <v>54.759266574000002</v>
      </c>
      <c r="DW4" s="79">
        <v>1019.823432718911</v>
      </c>
      <c r="DX4" s="79">
        <v>1545.127976</v>
      </c>
      <c r="DY4">
        <v>2.48</v>
      </c>
      <c r="DZ4" s="80">
        <v>21138.428709245527</v>
      </c>
      <c r="EA4" s="22">
        <v>98924.692651617981</v>
      </c>
      <c r="EB4" s="81">
        <v>1915.8757102176937</v>
      </c>
      <c r="EC4" s="81">
        <v>31.102038650992576</v>
      </c>
      <c r="ED4">
        <v>9.6999999999999993</v>
      </c>
      <c r="EE4">
        <v>2.6</v>
      </c>
      <c r="EF4" s="22">
        <f t="shared" si="3"/>
        <v>19.807741680883645</v>
      </c>
      <c r="EG4" s="22">
        <f t="shared" si="4"/>
        <v>24.566915265404987</v>
      </c>
      <c r="EH4" s="22">
        <v>2.6257024221453302</v>
      </c>
      <c r="EI4" s="77">
        <v>18.8</v>
      </c>
      <c r="EJ4" s="82">
        <v>21.138428709245527</v>
      </c>
      <c r="EK4" s="25">
        <v>98.924692651617988</v>
      </c>
      <c r="EL4" s="83">
        <v>7.6871826008785056E-5</v>
      </c>
      <c r="EM4" s="83">
        <v>0.11069542945265048</v>
      </c>
      <c r="EN4" s="83">
        <v>6.9001530596087193</v>
      </c>
      <c r="EO4" s="83">
        <v>8.5623615060406646E-4</v>
      </c>
      <c r="EP4" s="83">
        <v>1.2329800568698557</v>
      </c>
      <c r="EQ4" s="83">
        <v>30.016225062085599</v>
      </c>
      <c r="ER4" s="81">
        <f t="shared" si="1"/>
        <v>6.635101578878416</v>
      </c>
      <c r="ES4" s="81">
        <v>99717.684575233594</v>
      </c>
      <c r="ET4" s="84">
        <f t="shared" si="2"/>
        <v>0.47200410270712928</v>
      </c>
      <c r="EU4" s="84">
        <f t="shared" si="5"/>
        <v>1.2931619252250118E-3</v>
      </c>
      <c r="EV4" s="84">
        <v>2098.0810000000001</v>
      </c>
      <c r="EW4" s="84">
        <v>2.9601457824100964E-5</v>
      </c>
      <c r="EX4" s="84">
        <v>3579.747079924126</v>
      </c>
      <c r="EY4" s="84">
        <v>434.20965989502548</v>
      </c>
      <c r="EZ4">
        <f t="shared" si="6"/>
        <v>2.5109759058979439</v>
      </c>
      <c r="FA4">
        <f t="shared" si="7"/>
        <v>19.879101824624982</v>
      </c>
      <c r="FB4">
        <f t="shared" si="8"/>
        <v>23.173486090189225</v>
      </c>
      <c r="FC4">
        <f t="shared" si="9"/>
        <v>39.615483361767296</v>
      </c>
      <c r="FD4">
        <f t="shared" si="10"/>
        <v>0.80627711973170735</v>
      </c>
      <c r="FE4">
        <f t="shared" si="11"/>
        <v>0.99641029336381082</v>
      </c>
      <c r="FF4">
        <f t="shared" si="12"/>
        <v>0.85475882237974932</v>
      </c>
      <c r="FG4">
        <f t="shared" si="13"/>
        <v>0.49999999999999989</v>
      </c>
    </row>
    <row r="5" spans="1:163" x14ac:dyDescent="0.2">
      <c r="A5" s="78">
        <v>3</v>
      </c>
      <c r="B5" s="6" t="s">
        <v>5</v>
      </c>
      <c r="C5">
        <v>2017</v>
      </c>
      <c r="D5">
        <v>7</v>
      </c>
      <c r="E5">
        <v>6</v>
      </c>
      <c r="F5" t="s">
        <v>205</v>
      </c>
      <c r="G5" t="s">
        <v>206</v>
      </c>
      <c r="H5" s="22">
        <v>-28.43870584454357</v>
      </c>
      <c r="I5" s="22"/>
      <c r="J5" s="22"/>
      <c r="K5" s="22">
        <v>3.8094632444006038</v>
      </c>
      <c r="L5" s="22"/>
      <c r="M5" s="22"/>
      <c r="N5" s="22">
        <v>497.21841058231121</v>
      </c>
      <c r="O5" s="22">
        <v>102.110294589647</v>
      </c>
      <c r="P5" s="22">
        <v>4.1737927677447297</v>
      </c>
      <c r="Q5">
        <v>0.10675386214369638</v>
      </c>
      <c r="R5" s="22"/>
      <c r="S5" s="22"/>
      <c r="T5">
        <v>0.36511231942297095</v>
      </c>
      <c r="U5" s="22"/>
      <c r="V5" s="22"/>
      <c r="W5">
        <v>0.28496881741852059</v>
      </c>
      <c r="X5" s="22"/>
      <c r="Y5" s="22"/>
      <c r="Z5">
        <v>2.7912743315276517E-2</v>
      </c>
      <c r="AA5" s="22"/>
      <c r="AB5" s="22"/>
      <c r="AC5">
        <v>3.3082489742674506</v>
      </c>
      <c r="AD5" s="22"/>
      <c r="AE5" s="22"/>
      <c r="AF5">
        <v>3.0105989205876031E-2</v>
      </c>
      <c r="AG5" s="22"/>
      <c r="AH5" s="22"/>
      <c r="AI5">
        <v>1.3442779631282695</v>
      </c>
      <c r="AJ5" s="22"/>
      <c r="AK5" s="22"/>
      <c r="AL5">
        <v>2.6670788463307962</v>
      </c>
      <c r="AM5" s="22"/>
      <c r="AN5" s="22"/>
      <c r="AO5">
        <v>34.899560064273579</v>
      </c>
      <c r="AP5" s="22"/>
      <c r="AQ5" s="22"/>
      <c r="AR5">
        <v>3.0552001533826194E-2</v>
      </c>
      <c r="AS5" s="22"/>
      <c r="AT5" s="22"/>
      <c r="AU5">
        <v>5.5308764256019272</v>
      </c>
      <c r="AV5" s="22"/>
      <c r="AW5" s="22"/>
      <c r="AX5">
        <v>0.51464382276240228</v>
      </c>
      <c r="AY5" s="22"/>
      <c r="AZ5" s="22"/>
      <c r="BA5">
        <v>6.3480698157282829</v>
      </c>
      <c r="BB5" s="22"/>
      <c r="BC5" s="22"/>
      <c r="BD5">
        <v>16.245891325896238</v>
      </c>
      <c r="BE5" s="22"/>
      <c r="BF5" s="22"/>
      <c r="BG5">
        <v>2.0906963118562607</v>
      </c>
      <c r="BH5" s="22"/>
      <c r="BI5" s="22"/>
      <c r="BJ5">
        <v>12.044493641177615</v>
      </c>
      <c r="BK5" s="22"/>
      <c r="BL5" s="22"/>
      <c r="BM5">
        <v>0.64851256113351829</v>
      </c>
      <c r="BN5" s="22"/>
      <c r="BO5" s="22"/>
      <c r="BP5">
        <v>0.99339913267144853</v>
      </c>
      <c r="BQ5" s="22"/>
      <c r="BR5" s="22"/>
      <c r="BS5">
        <v>0.4468377364913943</v>
      </c>
      <c r="BT5" s="22"/>
      <c r="BU5" s="22"/>
      <c r="BV5">
        <v>0.30914844956483906</v>
      </c>
      <c r="BW5" s="22"/>
      <c r="BX5" s="22"/>
      <c r="BY5">
        <v>0.11065387212061151</v>
      </c>
      <c r="BZ5" s="22"/>
      <c r="CA5" s="22"/>
      <c r="CB5">
        <v>9.0912607716967173E-2</v>
      </c>
      <c r="CC5" s="22"/>
      <c r="CD5" s="22"/>
      <c r="CE5">
        <v>0.17680560832529624</v>
      </c>
      <c r="CF5" s="22"/>
      <c r="CG5" s="22"/>
      <c r="CH5">
        <v>5.8955456313355734E-2</v>
      </c>
      <c r="CI5" s="22"/>
      <c r="CJ5" s="22"/>
      <c r="CK5">
        <v>0.18557595340484415</v>
      </c>
      <c r="CL5" s="22"/>
      <c r="CM5" s="22"/>
      <c r="CN5">
        <v>4.5738368599258637E-2</v>
      </c>
      <c r="CO5" s="22"/>
      <c r="CP5" s="22"/>
      <c r="CQ5">
        <v>4.1019031744970985E-2</v>
      </c>
      <c r="CR5" s="22"/>
      <c r="CS5" s="22"/>
      <c r="CT5">
        <v>6.9076544053005149</v>
      </c>
      <c r="CU5" s="22"/>
      <c r="CV5" s="22"/>
      <c r="CW5">
        <v>2.7385856417325063</v>
      </c>
      <c r="CX5" s="22"/>
      <c r="CY5" s="22"/>
      <c r="CZ5">
        <v>0.58848468115580732</v>
      </c>
      <c r="DA5" s="22"/>
      <c r="DB5" s="22"/>
      <c r="DC5">
        <v>0.25531439404510842</v>
      </c>
      <c r="DD5" s="22"/>
      <c r="DE5" s="22"/>
      <c r="DF5">
        <v>0.28883167276371319</v>
      </c>
      <c r="DG5" s="22"/>
      <c r="DH5" s="22"/>
      <c r="DI5">
        <v>0.27432750285286006</v>
      </c>
      <c r="DJ5" s="22"/>
      <c r="DK5" s="22"/>
      <c r="DL5">
        <v>0.39056824623623515</v>
      </c>
      <c r="DM5" s="22"/>
      <c r="DN5" s="22"/>
      <c r="DO5">
        <v>66.415467493705648</v>
      </c>
      <c r="DP5" s="77" t="s">
        <v>200</v>
      </c>
      <c r="DQ5" s="22">
        <v>0.21333333333333332</v>
      </c>
      <c r="DR5" s="22">
        <f t="shared" si="0"/>
        <v>0.80627711973170735</v>
      </c>
      <c r="DS5">
        <v>16.8</v>
      </c>
      <c r="DT5">
        <v>4.3899999999999997</v>
      </c>
      <c r="DU5">
        <v>45.2</v>
      </c>
      <c r="DV5" s="22">
        <v>54.759266574000002</v>
      </c>
      <c r="DW5" s="79">
        <v>1019.823432718911</v>
      </c>
      <c r="DX5" s="79">
        <v>1545.127976</v>
      </c>
      <c r="DY5">
        <v>2.48</v>
      </c>
      <c r="DZ5" s="80">
        <v>21138.428709245527</v>
      </c>
      <c r="EA5" s="22">
        <v>98924.692651617981</v>
      </c>
      <c r="EB5" s="81">
        <v>1915.8757102176937</v>
      </c>
      <c r="EC5" s="81">
        <v>31.102038650992576</v>
      </c>
      <c r="ED5">
        <v>9.6999999999999993</v>
      </c>
      <c r="EE5">
        <v>2.6</v>
      </c>
      <c r="EF5" s="22">
        <f t="shared" si="3"/>
        <v>19.807741680883645</v>
      </c>
      <c r="EG5" s="22">
        <f t="shared" si="4"/>
        <v>24.566915265404987</v>
      </c>
      <c r="EH5" s="22">
        <v>2.6257024221453302</v>
      </c>
      <c r="EI5" s="77">
        <v>18.8</v>
      </c>
      <c r="EJ5" s="82">
        <v>21.138428709245527</v>
      </c>
      <c r="EK5" s="25">
        <v>98.924692651617988</v>
      </c>
      <c r="EL5" s="83">
        <v>7.6871826008785056E-5</v>
      </c>
      <c r="EM5" s="83">
        <v>0.11069542945265048</v>
      </c>
      <c r="EN5" s="83">
        <v>6.9001530596087193</v>
      </c>
      <c r="EO5" s="83">
        <v>8.5623615060406646E-4</v>
      </c>
      <c r="EP5" s="83">
        <v>1.2329800568698557</v>
      </c>
      <c r="EQ5" s="83">
        <v>31.016225062085599</v>
      </c>
      <c r="ER5" s="81">
        <f t="shared" si="1"/>
        <v>6.635101578878416</v>
      </c>
      <c r="ES5" s="81">
        <v>99717.684575233594</v>
      </c>
      <c r="ET5" s="84">
        <f t="shared" si="2"/>
        <v>0.47200410270712928</v>
      </c>
      <c r="EU5" s="84">
        <f t="shared" si="5"/>
        <v>1.2931619252250118E-3</v>
      </c>
      <c r="EV5" s="84">
        <v>2098.0810000000001</v>
      </c>
      <c r="EW5" s="84">
        <v>2.9601457824100964E-5</v>
      </c>
      <c r="EX5" s="84">
        <v>3579.747079924126</v>
      </c>
      <c r="EY5" s="84">
        <v>434.20965989502548</v>
      </c>
      <c r="EZ5">
        <f t="shared" si="6"/>
        <v>2.5109759058979439</v>
      </c>
      <c r="FA5">
        <f t="shared" si="7"/>
        <v>19.879101824624982</v>
      </c>
      <c r="FB5">
        <f t="shared" si="8"/>
        <v>23.173486090189225</v>
      </c>
      <c r="FC5">
        <f t="shared" si="9"/>
        <v>39.615483361767296</v>
      </c>
      <c r="FD5">
        <f t="shared" si="10"/>
        <v>0.80627711973170735</v>
      </c>
      <c r="FE5">
        <f t="shared" si="11"/>
        <v>0.99641029336381082</v>
      </c>
      <c r="FF5">
        <f t="shared" si="12"/>
        <v>0.85475882237974932</v>
      </c>
      <c r="FG5">
        <f t="shared" si="13"/>
        <v>0.49999999999999989</v>
      </c>
    </row>
    <row r="6" spans="1:163" x14ac:dyDescent="0.2">
      <c r="A6" s="78">
        <v>3</v>
      </c>
      <c r="B6" s="6" t="s">
        <v>6</v>
      </c>
      <c r="C6">
        <v>2017</v>
      </c>
      <c r="D6">
        <v>7</v>
      </c>
      <c r="E6">
        <v>6</v>
      </c>
      <c r="F6" t="s">
        <v>207</v>
      </c>
      <c r="G6" t="s">
        <v>199</v>
      </c>
      <c r="H6" s="22">
        <v>-29.852900129660188</v>
      </c>
      <c r="I6" s="22"/>
      <c r="J6" s="22"/>
      <c r="K6" s="22">
        <v>3.2542728644688319</v>
      </c>
      <c r="L6" s="22"/>
      <c r="M6" s="22"/>
      <c r="N6" s="22">
        <v>503.8078712146455</v>
      </c>
      <c r="O6" s="22">
        <v>82.70375835149305</v>
      </c>
      <c r="P6" s="22">
        <v>5.2214715121974375</v>
      </c>
      <c r="Q6">
        <v>0.13883823310848631</v>
      </c>
      <c r="R6" s="22"/>
      <c r="S6" s="22"/>
      <c r="T6">
        <v>0.55676856547142017</v>
      </c>
      <c r="U6" s="22"/>
      <c r="V6" s="22"/>
      <c r="W6">
        <v>0.41786829546564003</v>
      </c>
      <c r="X6" s="22"/>
      <c r="Y6" s="22"/>
      <c r="Z6">
        <v>0.11387930594048039</v>
      </c>
      <c r="AA6" s="22"/>
      <c r="AB6" s="22"/>
      <c r="AC6">
        <v>3.7525751662836364</v>
      </c>
      <c r="AD6" s="22"/>
      <c r="AE6" s="22"/>
      <c r="AF6">
        <v>3.9259988304411957E-2</v>
      </c>
      <c r="AG6" s="22"/>
      <c r="AH6" s="22"/>
      <c r="AI6">
        <v>1.4409302206936274</v>
      </c>
      <c r="AJ6" s="22"/>
      <c r="AK6" s="22"/>
      <c r="AL6">
        <v>3.5612848019229966</v>
      </c>
      <c r="AM6" s="22"/>
      <c r="AN6" s="22"/>
      <c r="AO6">
        <v>26.521688475582323</v>
      </c>
      <c r="AP6" s="22"/>
      <c r="AQ6" s="22"/>
      <c r="AR6">
        <v>3.4778260037346832E-2</v>
      </c>
      <c r="AS6" s="22"/>
      <c r="AT6" s="22"/>
      <c r="AU6">
        <v>2.3193184262175737</v>
      </c>
      <c r="AV6" s="22"/>
      <c r="AW6" s="22"/>
      <c r="AX6">
        <v>0.87377812670178501</v>
      </c>
      <c r="AY6" s="22"/>
      <c r="AZ6" s="22"/>
      <c r="BA6">
        <v>11.547835374480659</v>
      </c>
      <c r="BB6" s="22"/>
      <c r="BC6" s="22"/>
      <c r="BD6">
        <v>18.526677844505194</v>
      </c>
      <c r="BE6" s="22"/>
      <c r="BF6" s="22"/>
      <c r="BG6">
        <v>2.5304006652661597</v>
      </c>
      <c r="BH6" s="22"/>
      <c r="BI6" s="22"/>
      <c r="BJ6">
        <v>13.292369493580214</v>
      </c>
      <c r="BK6" s="22"/>
      <c r="BL6" s="22"/>
      <c r="BM6">
        <v>1.9805091276298998</v>
      </c>
      <c r="BN6" s="22"/>
      <c r="BO6" s="22"/>
      <c r="BP6">
        <v>2.5547130895831121</v>
      </c>
      <c r="BQ6" s="22"/>
      <c r="BR6" s="22"/>
      <c r="BS6">
        <v>1.1717093068729978</v>
      </c>
      <c r="BT6" s="22"/>
      <c r="BU6" s="22"/>
      <c r="BV6">
        <v>0.25020212726791202</v>
      </c>
      <c r="BW6" s="22"/>
      <c r="BX6" s="22"/>
      <c r="BY6">
        <v>0.12447332956706085</v>
      </c>
      <c r="BZ6" s="22"/>
      <c r="CA6" s="22"/>
      <c r="CB6">
        <v>9.7619557086322611E-2</v>
      </c>
      <c r="CC6" s="22"/>
      <c r="CD6" s="22"/>
      <c r="CE6">
        <v>7.9217553902482168E-2</v>
      </c>
      <c r="CF6" s="22"/>
      <c r="CG6" s="22"/>
      <c r="CH6">
        <v>1.3147936363141861E-2</v>
      </c>
      <c r="CI6" s="22"/>
      <c r="CJ6" s="22"/>
      <c r="CK6">
        <v>3.1526733448810455E-2</v>
      </c>
      <c r="CL6" s="22"/>
      <c r="CM6" s="22"/>
      <c r="CN6">
        <v>2.1218615405214677E-2</v>
      </c>
      <c r="CO6" s="22"/>
      <c r="CP6" s="22"/>
      <c r="CQ6">
        <v>4.4311916002556094E-2</v>
      </c>
      <c r="CR6" s="22"/>
      <c r="CS6" s="22"/>
      <c r="CT6">
        <v>4.8854911615085079</v>
      </c>
      <c r="CU6" s="22"/>
      <c r="CV6" s="22"/>
      <c r="CW6">
        <v>1.5330436857580987</v>
      </c>
      <c r="CX6" s="22"/>
      <c r="CY6" s="22"/>
      <c r="CZ6">
        <v>0.62696190200868551</v>
      </c>
      <c r="DA6" s="22"/>
      <c r="DB6" s="22"/>
      <c r="DC6">
        <v>0.20098552475862241</v>
      </c>
      <c r="DD6" s="22"/>
      <c r="DE6" s="22"/>
      <c r="DF6">
        <v>0.41396897026672547</v>
      </c>
      <c r="DG6" s="22"/>
      <c r="DH6" s="22"/>
      <c r="DI6">
        <v>0.30264821900788469</v>
      </c>
      <c r="DJ6" s="22"/>
      <c r="DK6" s="22"/>
      <c r="DL6">
        <v>0.59689365820422613</v>
      </c>
      <c r="DM6" s="22"/>
      <c r="DN6" s="22"/>
      <c r="DO6">
        <v>23.53502354035334</v>
      </c>
      <c r="DP6" s="77" t="s">
        <v>200</v>
      </c>
      <c r="DQ6" s="22">
        <v>0.21333333333333332</v>
      </c>
      <c r="DR6" s="22">
        <f t="shared" si="0"/>
        <v>0.88202679930925365</v>
      </c>
      <c r="DS6">
        <v>16.399999999999999</v>
      </c>
      <c r="DT6">
        <v>4.7699999999999996</v>
      </c>
      <c r="DU6">
        <v>31.9</v>
      </c>
      <c r="DV6" s="22">
        <v>67.897763354000006</v>
      </c>
      <c r="DW6" s="79">
        <v>1348.0147081265195</v>
      </c>
      <c r="DX6" s="79">
        <v>2749.6316000000002</v>
      </c>
      <c r="DY6">
        <v>3.79</v>
      </c>
      <c r="DZ6" s="80">
        <v>20533.267122389159</v>
      </c>
      <c r="EA6" s="22">
        <v>73931.809344359805</v>
      </c>
      <c r="EB6" s="81">
        <v>5201.5511362578363</v>
      </c>
      <c r="EC6" s="81">
        <v>55.256412087501587</v>
      </c>
      <c r="ED6">
        <v>7</v>
      </c>
      <c r="EE6">
        <v>5.9</v>
      </c>
      <c r="EF6" s="22">
        <f t="shared" si="3"/>
        <v>32.436944148314616</v>
      </c>
      <c r="EG6" s="22">
        <f t="shared" si="4"/>
        <v>36.775463255444315</v>
      </c>
      <c r="EH6" s="22">
        <v>2.6257024221453302</v>
      </c>
      <c r="EI6" s="77">
        <v>28.9</v>
      </c>
      <c r="EJ6" s="82">
        <v>20.533267122389159</v>
      </c>
      <c r="EK6" s="25">
        <v>73.931809344359806</v>
      </c>
      <c r="EL6" s="83">
        <v>8.3754918827019472E-5</v>
      </c>
      <c r="EM6" s="83">
        <v>0.12060708311090804</v>
      </c>
      <c r="EN6" s="83">
        <v>7.5179918236297958</v>
      </c>
      <c r="EO6" s="83">
        <v>6.6712591290624221E-4</v>
      </c>
      <c r="EP6" s="83">
        <v>0.96066131458498882</v>
      </c>
      <c r="EQ6" s="83">
        <v>21.828498723798017</v>
      </c>
      <c r="ER6" s="81">
        <f t="shared" si="1"/>
        <v>11.788034578667004</v>
      </c>
      <c r="ES6" s="81">
        <v>99717.684575233594</v>
      </c>
      <c r="ET6" s="84">
        <f t="shared" si="2"/>
        <v>1.9183102124522686</v>
      </c>
      <c r="EU6" s="84">
        <f t="shared" si="5"/>
        <v>5.2556444176774485E-3</v>
      </c>
      <c r="EV6" s="84">
        <v>2098.0810000000001</v>
      </c>
      <c r="EW6" s="84">
        <v>2.9601457824100964E-5</v>
      </c>
      <c r="EX6" s="84">
        <v>6528.2078817869142</v>
      </c>
      <c r="EY6" s="84">
        <v>771.42428407238003</v>
      </c>
      <c r="EZ6">
        <f t="shared" si="6"/>
        <v>3.2132538026119257</v>
      </c>
      <c r="FA6">
        <f t="shared" si="7"/>
        <v>32.508354229665457</v>
      </c>
      <c r="FB6">
        <f t="shared" si="8"/>
        <v>36.744030885554125</v>
      </c>
      <c r="FC6">
        <f t="shared" si="9"/>
        <v>64.873888296629232</v>
      </c>
      <c r="FD6">
        <f t="shared" si="10"/>
        <v>0.88202679930925365</v>
      </c>
      <c r="FE6">
        <f t="shared" si="11"/>
        <v>0.99780333138840738</v>
      </c>
      <c r="FF6">
        <f t="shared" si="12"/>
        <v>0.88278132166134138</v>
      </c>
      <c r="FG6">
        <f t="shared" si="13"/>
        <v>0.5</v>
      </c>
    </row>
    <row r="7" spans="1:163" x14ac:dyDescent="0.2">
      <c r="A7" s="78">
        <v>3</v>
      </c>
      <c r="B7" s="6" t="s">
        <v>6</v>
      </c>
      <c r="C7">
        <v>2017</v>
      </c>
      <c r="D7">
        <v>7</v>
      </c>
      <c r="E7">
        <v>6</v>
      </c>
      <c r="F7" t="s">
        <v>208</v>
      </c>
      <c r="G7" t="s">
        <v>209</v>
      </c>
      <c r="H7" s="22">
        <v>-27.5937731832589</v>
      </c>
      <c r="I7" s="22"/>
      <c r="J7" s="22"/>
      <c r="K7" s="22">
        <v>-4.2095873605623203E-2</v>
      </c>
      <c r="L7" s="22"/>
      <c r="M7" s="22"/>
      <c r="N7" s="22">
        <v>449.7154956086747</v>
      </c>
      <c r="O7" s="22">
        <v>89.494580527500631</v>
      </c>
      <c r="P7" s="22">
        <v>4.3071929331964958</v>
      </c>
      <c r="Q7">
        <v>6.5286378328856087E-2</v>
      </c>
      <c r="R7" s="22"/>
      <c r="S7" s="22"/>
      <c r="T7">
        <v>0.29733177648934883</v>
      </c>
      <c r="U7" s="22"/>
      <c r="V7" s="22"/>
      <c r="W7">
        <v>0.47592009652989553</v>
      </c>
      <c r="X7" s="22"/>
      <c r="Y7" s="22"/>
      <c r="Z7">
        <v>4.1347552192163815E-2</v>
      </c>
      <c r="AA7" s="22"/>
      <c r="AB7" s="22"/>
      <c r="AC7">
        <v>1.8658652667968172</v>
      </c>
      <c r="AD7" s="22"/>
      <c r="AE7" s="22"/>
      <c r="AF7">
        <v>2.3378018389508985E-2</v>
      </c>
      <c r="AG7" s="22"/>
      <c r="AH7" s="22"/>
      <c r="AI7">
        <v>1.197937898380194</v>
      </c>
      <c r="AJ7" s="22"/>
      <c r="AK7" s="22"/>
      <c r="AL7">
        <v>2.4894169493791156</v>
      </c>
      <c r="AM7" s="22"/>
      <c r="AN7" s="22"/>
      <c r="AO7">
        <v>26.143457297119575</v>
      </c>
      <c r="AP7" s="22"/>
      <c r="AQ7" s="22"/>
      <c r="AR7">
        <v>3.3317220117572564E-2</v>
      </c>
      <c r="AS7" s="22"/>
      <c r="AT7" s="22"/>
      <c r="AU7">
        <v>2.4873955185418191</v>
      </c>
      <c r="AV7" s="22"/>
      <c r="AW7" s="22"/>
      <c r="AX7">
        <v>0.98088102902864416</v>
      </c>
      <c r="AY7" s="22"/>
      <c r="AZ7" s="22"/>
      <c r="BA7">
        <v>10.467950064836085</v>
      </c>
      <c r="BB7" s="22"/>
      <c r="BC7" s="22"/>
      <c r="BD7">
        <v>9.9793917612540053</v>
      </c>
      <c r="BE7" s="22"/>
      <c r="BF7" s="22"/>
      <c r="BG7">
        <v>2.6366909369912284</v>
      </c>
      <c r="BH7" s="22"/>
      <c r="BI7" s="22"/>
      <c r="BJ7">
        <v>18.809797062252041</v>
      </c>
      <c r="BK7" s="22"/>
      <c r="BL7" s="22"/>
      <c r="BM7">
        <v>3.1046684727080698</v>
      </c>
      <c r="BN7" s="22"/>
      <c r="BO7" s="22"/>
      <c r="BP7">
        <v>1.04679155830333</v>
      </c>
      <c r="BQ7" s="22"/>
      <c r="BR7" s="22"/>
      <c r="BS7">
        <v>0.95383158748269803</v>
      </c>
      <c r="BT7" s="22"/>
      <c r="BU7" s="22"/>
      <c r="BV7">
        <v>0.53077852408877157</v>
      </c>
      <c r="BW7" s="22"/>
      <c r="BX7" s="22"/>
      <c r="BY7">
        <v>5.2382946348833677E-2</v>
      </c>
      <c r="BZ7" s="22"/>
      <c r="CA7" s="22"/>
      <c r="CB7">
        <v>0.1127067236440141</v>
      </c>
      <c r="CC7" s="22"/>
      <c r="CD7" s="22"/>
      <c r="CE7">
        <v>0.32136903409815437</v>
      </c>
      <c r="CF7" s="22"/>
      <c r="CG7" s="22"/>
      <c r="CH7">
        <v>4.1005476274265387E-2</v>
      </c>
      <c r="CI7" s="22"/>
      <c r="CJ7" s="22"/>
      <c r="CK7">
        <v>0.16894536952085151</v>
      </c>
      <c r="CL7" s="22"/>
      <c r="CM7" s="22"/>
      <c r="CN7">
        <v>1.7714943976655701E-2</v>
      </c>
      <c r="CO7" s="22"/>
      <c r="CP7" s="22"/>
      <c r="CQ7">
        <v>4.9537150634062201E-2</v>
      </c>
      <c r="CR7" s="22"/>
      <c r="CS7" s="22"/>
      <c r="CT7">
        <v>6.4786342712522842</v>
      </c>
      <c r="CU7" s="22"/>
      <c r="CV7" s="22"/>
      <c r="CW7">
        <v>2.7935621887680515</v>
      </c>
      <c r="CX7" s="22"/>
      <c r="CY7" s="22"/>
      <c r="CZ7">
        <v>1.8460140561482972</v>
      </c>
      <c r="DA7" s="22"/>
      <c r="DB7" s="22"/>
      <c r="DC7">
        <v>0.22373102831760769</v>
      </c>
      <c r="DD7" s="22"/>
      <c r="DE7" s="22"/>
      <c r="DF7">
        <v>3.5869510470814605</v>
      </c>
      <c r="DG7" s="22"/>
      <c r="DH7" s="22"/>
      <c r="DI7">
        <v>0.67601079472575187</v>
      </c>
      <c r="DJ7" s="22"/>
      <c r="DK7" s="22"/>
      <c r="DL7">
        <v>0.99185125672930763</v>
      </c>
      <c r="DM7" s="22"/>
      <c r="DN7" s="22"/>
      <c r="DO7">
        <v>37.621074756514744</v>
      </c>
      <c r="DP7" s="77" t="s">
        <v>200</v>
      </c>
      <c r="DQ7" s="22">
        <v>0.21333333333333332</v>
      </c>
      <c r="DR7" s="22">
        <f t="shared" si="0"/>
        <v>0.88202679930925365</v>
      </c>
      <c r="DS7">
        <v>16.399999999999999</v>
      </c>
      <c r="DT7">
        <v>4.7699999999999996</v>
      </c>
      <c r="DU7">
        <v>31.9</v>
      </c>
      <c r="DV7" s="22">
        <v>67.897763354000006</v>
      </c>
      <c r="DW7" s="79">
        <v>1348.0147081265195</v>
      </c>
      <c r="DX7" s="79">
        <v>2749.6316000000002</v>
      </c>
      <c r="DY7">
        <v>3.79</v>
      </c>
      <c r="DZ7" s="80">
        <v>20533.267122389159</v>
      </c>
      <c r="EA7" s="22">
        <v>73931.809344359805</v>
      </c>
      <c r="EB7" s="81">
        <v>5201.5511362578363</v>
      </c>
      <c r="EC7" s="81">
        <v>55.256412087501587</v>
      </c>
      <c r="ED7">
        <v>7</v>
      </c>
      <c r="EE7">
        <v>5.9</v>
      </c>
      <c r="EF7" s="22">
        <f t="shared" si="3"/>
        <v>32.436944148314616</v>
      </c>
      <c r="EG7" s="22">
        <f t="shared" si="4"/>
        <v>36.775463255444315</v>
      </c>
      <c r="EH7" s="22">
        <v>2.6257024221453302</v>
      </c>
      <c r="EI7" s="77">
        <v>28.9</v>
      </c>
      <c r="EJ7" s="82">
        <v>20.533267122389159</v>
      </c>
      <c r="EK7" s="25">
        <v>73.931809344359806</v>
      </c>
      <c r="EL7" s="83">
        <v>8.3754918827019472E-5</v>
      </c>
      <c r="EM7" s="83">
        <v>0.12060708311090804</v>
      </c>
      <c r="EN7" s="83">
        <v>7.5179918236297958</v>
      </c>
      <c r="EO7" s="83">
        <v>6.6712591290624221E-4</v>
      </c>
      <c r="EP7" s="83">
        <v>0.96066131458498882</v>
      </c>
      <c r="EQ7" s="83">
        <v>22.828498723797999</v>
      </c>
      <c r="ER7" s="81">
        <f t="shared" si="1"/>
        <v>11.788034578667004</v>
      </c>
      <c r="ES7" s="81">
        <v>99717.684575233594</v>
      </c>
      <c r="ET7" s="84">
        <f t="shared" si="2"/>
        <v>1.9183102124522686</v>
      </c>
      <c r="EU7" s="84">
        <f t="shared" si="5"/>
        <v>5.2556444176774485E-3</v>
      </c>
      <c r="EV7" s="84">
        <v>2098.0810000000001</v>
      </c>
      <c r="EW7" s="84">
        <v>2.9601457824100964E-5</v>
      </c>
      <c r="EX7" s="84">
        <v>6528.2078817869142</v>
      </c>
      <c r="EY7" s="84">
        <v>771.42428407238003</v>
      </c>
      <c r="EZ7">
        <f t="shared" si="6"/>
        <v>3.2132538026119257</v>
      </c>
      <c r="FA7">
        <f t="shared" si="7"/>
        <v>32.508354229665457</v>
      </c>
      <c r="FB7">
        <f t="shared" si="8"/>
        <v>36.744030885554125</v>
      </c>
      <c r="FC7">
        <f t="shared" si="9"/>
        <v>64.873888296629232</v>
      </c>
      <c r="FD7">
        <f t="shared" si="10"/>
        <v>0.88202679930925365</v>
      </c>
      <c r="FE7">
        <f t="shared" si="11"/>
        <v>0.99780333138840738</v>
      </c>
      <c r="FF7">
        <f t="shared" si="12"/>
        <v>0.88278132166134138</v>
      </c>
      <c r="FG7">
        <f t="shared" si="13"/>
        <v>0.5</v>
      </c>
    </row>
    <row r="8" spans="1:163" x14ac:dyDescent="0.2">
      <c r="A8" s="78">
        <v>3</v>
      </c>
      <c r="B8" s="6" t="s">
        <v>7</v>
      </c>
      <c r="C8">
        <v>2017</v>
      </c>
      <c r="D8">
        <v>7</v>
      </c>
      <c r="E8">
        <v>9</v>
      </c>
      <c r="F8" t="s">
        <v>210</v>
      </c>
      <c r="G8" t="s">
        <v>206</v>
      </c>
      <c r="H8" s="22">
        <v>-35.603495791078089</v>
      </c>
      <c r="I8" s="22"/>
      <c r="J8" s="22">
        <f>STDEV(H8:H9)</f>
        <v>0.90287825582500614</v>
      </c>
      <c r="K8" s="22">
        <v>5.4541373125020964</v>
      </c>
      <c r="L8" s="22"/>
      <c r="M8" s="22">
        <f>STDEV(K8:K9)</f>
        <v>0.13169230306797042</v>
      </c>
      <c r="N8" s="22">
        <v>500.21647200430237</v>
      </c>
      <c r="O8" s="22">
        <v>97.500095125887754</v>
      </c>
      <c r="P8" s="22">
        <v>4.39750315576714</v>
      </c>
      <c r="Q8">
        <v>0.20491087682206646</v>
      </c>
      <c r="R8" s="22"/>
      <c r="S8" s="22">
        <f>STDEV(Q8:Q9)</f>
        <v>2.4463647332137482E-2</v>
      </c>
      <c r="T8">
        <v>0.44189142569157797</v>
      </c>
      <c r="U8" s="22"/>
      <c r="V8" s="22">
        <f>STDEV(T8:T9)</f>
        <v>2.8660365918350122E-2</v>
      </c>
      <c r="W8">
        <v>0.85868695507487314</v>
      </c>
      <c r="X8" s="22"/>
      <c r="Y8" s="22">
        <f>STDEV(W8:W9)</f>
        <v>4.5039487559529412E-2</v>
      </c>
      <c r="Z8">
        <v>3.3386470811224436E-2</v>
      </c>
      <c r="AA8" s="22"/>
      <c r="AB8" s="22">
        <f>STDEV(Z8:Z9)</f>
        <v>2.9063672541607931E-3</v>
      </c>
      <c r="AC8">
        <v>5.2037141323598082</v>
      </c>
      <c r="AD8" s="22"/>
      <c r="AE8" s="22">
        <f>STDEV(AC8:AC9)</f>
        <v>0.25829349630252085</v>
      </c>
      <c r="AF8">
        <v>0.29142202022554758</v>
      </c>
      <c r="AG8" s="22"/>
      <c r="AH8" s="22">
        <f>STDEV(AF8:AF9)</f>
        <v>8.1272045546846458E-2</v>
      </c>
      <c r="AI8">
        <v>4.1507210863684429</v>
      </c>
      <c r="AJ8" s="22"/>
      <c r="AK8" s="22">
        <f>STDEV(AI8:AI9)</f>
        <v>0.17593537675077667</v>
      </c>
      <c r="AL8">
        <v>5.6028143111779301</v>
      </c>
      <c r="AM8" s="22"/>
      <c r="AN8" s="22">
        <f>STDEV(AL8:AL9)</f>
        <v>0.12632558839033853</v>
      </c>
      <c r="AO8">
        <v>38.265656968377023</v>
      </c>
      <c r="AP8" s="22"/>
      <c r="AQ8" s="22">
        <f>STDEV(AO8:AO9)</f>
        <v>0.96659901380991098</v>
      </c>
      <c r="AR8">
        <v>0.2545043235217781</v>
      </c>
      <c r="AS8" s="22"/>
      <c r="AT8" s="22">
        <f>STDEV(AR8:AR9)</f>
        <v>6.861204611156678E-2</v>
      </c>
      <c r="AU8">
        <v>5.8064020393062927</v>
      </c>
      <c r="AV8" s="22"/>
      <c r="AW8" s="22">
        <f>STDEV(AU8:AU9)</f>
        <v>0.2955446333599378</v>
      </c>
      <c r="AX8">
        <v>0.45240764745937334</v>
      </c>
      <c r="AY8" s="22"/>
      <c r="AZ8" s="22">
        <f>STDEV(AX8:AX9)</f>
        <v>8.8281701499231563E-2</v>
      </c>
      <c r="BA8">
        <v>2.1864755476125119</v>
      </c>
      <c r="BB8" s="22"/>
      <c r="BC8" s="22">
        <f>STDEV(BA8:BA9)</f>
        <v>4.7333962410755132E-2</v>
      </c>
      <c r="BD8">
        <v>6.008702690483422</v>
      </c>
      <c r="BE8" s="22"/>
      <c r="BF8" s="22">
        <f>STDEV(BD8:BD9)</f>
        <v>8.4653937590179959E-2</v>
      </c>
      <c r="BG8">
        <v>2.3652461741355992</v>
      </c>
      <c r="BH8" s="22"/>
      <c r="BI8" s="22">
        <f>STDEV(BG8:BG9)</f>
        <v>8.3642673636836362E-2</v>
      </c>
      <c r="BJ8">
        <v>16.902088248063315</v>
      </c>
      <c r="BK8" s="22"/>
      <c r="BL8" s="22">
        <f>STDEV(BJ8:BJ9)</f>
        <v>2.3219144254378663</v>
      </c>
      <c r="BM8">
        <v>0.13993690163461411</v>
      </c>
      <c r="BN8" s="22"/>
      <c r="BO8" s="22">
        <f>STDEV(BM8:BM9)</f>
        <v>1.6388730211360902E-2</v>
      </c>
      <c r="BP8">
        <v>0.26771901576798163</v>
      </c>
      <c r="BQ8" s="22"/>
      <c r="BR8" s="22">
        <f>STDEV(BP8:BP9)</f>
        <v>7.3849688683062423E-2</v>
      </c>
      <c r="BS8">
        <v>0.28624795612040854</v>
      </c>
      <c r="BT8" s="22"/>
      <c r="BU8" s="22">
        <f>STDEV(BS8:BS9)</f>
        <v>5.974539157419706E-2</v>
      </c>
      <c r="BV8">
        <v>0.60895637374868639</v>
      </c>
      <c r="BW8" s="22"/>
      <c r="BX8" s="22">
        <f>STDEV(BV8:BV9)</f>
        <v>0.12959258761183981</v>
      </c>
      <c r="BY8">
        <v>8.7827816843604856E-2</v>
      </c>
      <c r="BZ8" s="22"/>
      <c r="CA8" s="22">
        <f>STDEV(BY8:BY9)</f>
        <v>2.106084962476136E-2</v>
      </c>
      <c r="CB8">
        <v>2.6148595553028758E-2</v>
      </c>
      <c r="CC8" s="22"/>
      <c r="CD8" s="22">
        <f>STDEV(CB8:CB9)</f>
        <v>1.2172225755303126E-2</v>
      </c>
      <c r="CE8">
        <v>9.1880712348980861E-2</v>
      </c>
      <c r="CF8" s="22"/>
      <c r="CG8" s="22">
        <f>STDEV(CE8:CE9)</f>
        <v>3.0707917787707109E-2</v>
      </c>
      <c r="CH8">
        <v>2.2896058848039583E-2</v>
      </c>
      <c r="CI8" s="22"/>
      <c r="CJ8" s="22">
        <f>STDEV(CH8:CH9)</f>
        <v>6.4895460015775063E-4</v>
      </c>
      <c r="CK8">
        <v>6.8323401234680642E-2</v>
      </c>
      <c r="CL8" s="22"/>
      <c r="CM8" s="22">
        <f>STDEV(CK8:CK9)</f>
        <v>2.944015899444679E-2</v>
      </c>
      <c r="CN8">
        <v>7.3630577854763596E-2</v>
      </c>
      <c r="CO8" s="22"/>
      <c r="CP8" s="22">
        <f>STDEV(CN8:CN9)</f>
        <v>5.7900505129006453E-3</v>
      </c>
      <c r="CQ8">
        <v>2.2393597856260921E-2</v>
      </c>
      <c r="CR8" s="22"/>
      <c r="CS8" s="22">
        <f>STDEV(CQ8:CQ9)</f>
        <v>1.3400121390573761E-3</v>
      </c>
      <c r="CT8">
        <v>4.4331181982794226</v>
      </c>
      <c r="CU8" s="22"/>
      <c r="CV8" s="22">
        <f>STDEV(CT8:CT9)</f>
        <v>1.2833228657974316</v>
      </c>
      <c r="CW8">
        <v>3.3414009814290679</v>
      </c>
      <c r="CX8" s="22"/>
      <c r="CY8" s="22">
        <f>STDEV(CW8:CW9)</f>
        <v>1.2648857189249623</v>
      </c>
      <c r="CZ8">
        <v>0.65755201198566582</v>
      </c>
      <c r="DA8" s="22"/>
      <c r="DB8" s="22">
        <f>STDEV(CZ8:CZ9)</f>
        <v>3.4242224597678126E-3</v>
      </c>
      <c r="DC8">
        <v>0.18699133038858673</v>
      </c>
      <c r="DD8" s="22"/>
      <c r="DE8" s="22">
        <f>STDEV(DC8:DC9)</f>
        <v>7.447790601210388E-3</v>
      </c>
      <c r="DF8">
        <v>0.18068416000356333</v>
      </c>
      <c r="DG8" s="22"/>
      <c r="DH8" s="22">
        <f>STDEV(DF8:DF9)</f>
        <v>2.1527251944229976E-2</v>
      </c>
      <c r="DI8">
        <v>0.4752613926118392</v>
      </c>
      <c r="DJ8" s="22"/>
      <c r="DK8" s="22">
        <f>STDEV(DI8:DI9)</f>
        <v>9.9197392961609579E-2</v>
      </c>
      <c r="DL8">
        <v>0.36245207359490816</v>
      </c>
      <c r="DM8" s="22"/>
      <c r="DN8" s="22">
        <f>STDEV(DL8:DL9)</f>
        <v>5.1053793712891129E-4</v>
      </c>
      <c r="DO8">
        <v>11.221073002224999</v>
      </c>
      <c r="DP8" s="77" t="s">
        <v>200</v>
      </c>
      <c r="DQ8" s="22">
        <v>0.45666666666666667</v>
      </c>
      <c r="DR8" s="22">
        <f t="shared" si="0"/>
        <v>0.74402102186544705</v>
      </c>
      <c r="DS8">
        <v>12.4</v>
      </c>
      <c r="DT8">
        <v>5.9</v>
      </c>
      <c r="DU8">
        <v>46</v>
      </c>
      <c r="DV8" s="22">
        <v>21.048441516615384</v>
      </c>
      <c r="DW8" s="79">
        <v>1761.851525984828</v>
      </c>
      <c r="DX8" s="79">
        <v>625.58026523076933</v>
      </c>
      <c r="DY8">
        <v>3.78</v>
      </c>
      <c r="DZ8" s="80">
        <v>131595.74907073283</v>
      </c>
      <c r="EA8" s="22">
        <v>727908.83190242376</v>
      </c>
      <c r="EB8" s="81">
        <v>38865.850072108864</v>
      </c>
      <c r="EC8" s="81">
        <v>303.09868796058475</v>
      </c>
      <c r="ED8">
        <v>7.7</v>
      </c>
      <c r="EE8">
        <v>4.3</v>
      </c>
      <c r="EF8" s="22">
        <f t="shared" si="3"/>
        <v>26.004533190089511</v>
      </c>
      <c r="EG8" s="22">
        <f t="shared" si="4"/>
        <v>34.951341999570971</v>
      </c>
      <c r="EH8" s="22">
        <v>2.6257024221453302</v>
      </c>
      <c r="EI8" s="77">
        <v>29.1</v>
      </c>
      <c r="EJ8" s="82">
        <v>131.59574907073284</v>
      </c>
      <c r="EK8" s="25">
        <v>727.9088319024238</v>
      </c>
      <c r="EL8" s="83">
        <v>4.5057475659621539E-4</v>
      </c>
      <c r="EM8" s="83">
        <v>0.64882764949855021</v>
      </c>
      <c r="EN8" s="83">
        <v>40.444398770422382</v>
      </c>
      <c r="EO8" s="83">
        <v>6.7554430512964028E-3</v>
      </c>
      <c r="EP8" s="83">
        <v>9.7278379938668191</v>
      </c>
      <c r="EQ8" s="83">
        <v>221.03950269525484</v>
      </c>
      <c r="ER8" s="81">
        <f t="shared" si="1"/>
        <v>138.41506750200037</v>
      </c>
      <c r="ES8" s="81">
        <v>99717.684575233594</v>
      </c>
      <c r="ET8" s="84">
        <f t="shared" si="2"/>
        <v>13.622594866304283</v>
      </c>
      <c r="EU8" s="84">
        <f t="shared" si="5"/>
        <v>3.7322177715902148E-2</v>
      </c>
      <c r="EV8" s="84">
        <v>2098.0810000000001</v>
      </c>
      <c r="EW8" s="84">
        <v>6.39280309816265E-5</v>
      </c>
      <c r="EX8" s="84">
        <v>31825.792372710752</v>
      </c>
      <c r="EY8" s="84">
        <v>9138.457763326147</v>
      </c>
      <c r="EZ8">
        <f t="shared" si="6"/>
        <v>2.8770644761631603</v>
      </c>
      <c r="FA8">
        <f t="shared" si="7"/>
        <v>26.330076347533108</v>
      </c>
      <c r="FB8">
        <f t="shared" si="8"/>
        <v>34.259755545048939</v>
      </c>
      <c r="FC8">
        <f t="shared" si="9"/>
        <v>52.009066380179021</v>
      </c>
      <c r="FD8">
        <f t="shared" si="10"/>
        <v>0.74402102186544705</v>
      </c>
      <c r="FE8">
        <f t="shared" si="11"/>
        <v>0.98763607240834694</v>
      </c>
      <c r="FF8">
        <f t="shared" si="12"/>
        <v>0.75904024346862464</v>
      </c>
      <c r="FG8">
        <f t="shared" si="13"/>
        <v>0.5</v>
      </c>
    </row>
    <row r="9" spans="1:163" x14ac:dyDescent="0.2">
      <c r="A9" s="78">
        <v>3</v>
      </c>
      <c r="B9" s="6" t="s">
        <v>7</v>
      </c>
      <c r="C9">
        <v>2017</v>
      </c>
      <c r="D9">
        <v>7</v>
      </c>
      <c r="E9">
        <v>19</v>
      </c>
      <c r="F9" t="s">
        <v>211</v>
      </c>
      <c r="G9" t="s">
        <v>206</v>
      </c>
      <c r="H9" s="22">
        <v>-34.3266331165186</v>
      </c>
      <c r="I9" s="22"/>
      <c r="J9" s="22"/>
      <c r="K9" s="22">
        <v>5.6403783535609682</v>
      </c>
      <c r="L9" s="22"/>
      <c r="M9" s="22"/>
      <c r="N9" s="22">
        <v>434.70467316719618</v>
      </c>
      <c r="O9" s="22">
        <v>81.461290897854965</v>
      </c>
      <c r="P9" s="22">
        <v>4.5740007488844467</v>
      </c>
      <c r="Q9">
        <v>0.17031405497984525</v>
      </c>
      <c r="R9" s="22"/>
      <c r="S9" s="22"/>
      <c r="T9">
        <v>0.48242330387588434</v>
      </c>
      <c r="U9" s="22"/>
      <c r="V9" s="22"/>
      <c r="W9">
        <v>0.92238240922389392</v>
      </c>
      <c r="X9" s="22"/>
      <c r="Y9" s="22"/>
      <c r="Z9">
        <v>2.927624682315319E-2</v>
      </c>
      <c r="AA9" s="22"/>
      <c r="AB9" s="22"/>
      <c r="AC9">
        <v>4.8384319668160183</v>
      </c>
      <c r="AD9" s="22"/>
      <c r="AE9" s="22"/>
      <c r="AF9">
        <v>0.17648599117139341</v>
      </c>
      <c r="AG9" s="22"/>
      <c r="AH9" s="22"/>
      <c r="AI9">
        <v>3.9019108904662745</v>
      </c>
      <c r="AJ9" s="22"/>
      <c r="AK9" s="22"/>
      <c r="AL9">
        <v>5.781465671554308</v>
      </c>
      <c r="AM9" s="22"/>
      <c r="AN9" s="22"/>
      <c r="AO9">
        <v>39.632634403083458</v>
      </c>
      <c r="AP9" s="22"/>
      <c r="AQ9" s="22"/>
      <c r="AR9">
        <v>0.15747223736863231</v>
      </c>
      <c r="AS9" s="22"/>
      <c r="AT9" s="22"/>
      <c r="AU9">
        <v>5.3884388105220848</v>
      </c>
      <c r="AV9" s="22"/>
      <c r="AW9" s="22"/>
      <c r="AX9">
        <v>0.32755846788978676</v>
      </c>
      <c r="AY9" s="22"/>
      <c r="AZ9" s="22"/>
      <c r="BA9">
        <v>2.1195352160103638</v>
      </c>
      <c r="BB9" s="22"/>
      <c r="BC9" s="22"/>
      <c r="BD9">
        <v>5.8889839438351039</v>
      </c>
      <c r="BE9" s="22"/>
      <c r="BF9" s="22"/>
      <c r="BG9">
        <v>2.4835347775859598</v>
      </c>
      <c r="BH9" s="22"/>
      <c r="BI9" s="22"/>
      <c r="BJ9">
        <v>13.618405376939375</v>
      </c>
      <c r="BK9" s="22"/>
      <c r="BL9" s="22"/>
      <c r="BM9">
        <v>0.11675973709963385</v>
      </c>
      <c r="BN9" s="22"/>
      <c r="BO9" s="22"/>
      <c r="BP9">
        <v>0.1632797844553637</v>
      </c>
      <c r="BQ9" s="22"/>
      <c r="BR9" s="22"/>
      <c r="BS9">
        <v>0.20175521306688787</v>
      </c>
      <c r="BT9" s="22"/>
      <c r="BU9" s="22"/>
      <c r="BV9">
        <v>0.42568477876499905</v>
      </c>
      <c r="BW9" s="22"/>
      <c r="BX9" s="22"/>
      <c r="BY9">
        <v>5.8043277669167039E-2</v>
      </c>
      <c r="BZ9" s="22"/>
      <c r="CA9" s="22"/>
      <c r="CB9">
        <v>4.3362722300445543E-2</v>
      </c>
      <c r="CC9" s="22"/>
      <c r="CD9" s="22"/>
      <c r="CE9">
        <v>0.13530826615659436</v>
      </c>
      <c r="CF9" s="22"/>
      <c r="CG9" s="22"/>
      <c r="CH9">
        <v>2.1978298451132083E-2</v>
      </c>
      <c r="CI9" s="22"/>
      <c r="CJ9" s="22"/>
      <c r="CK9">
        <v>0.10995807336304755</v>
      </c>
      <c r="CL9" s="22"/>
      <c r="CM9" s="22"/>
      <c r="CN9">
        <v>8.1818945816932984E-2</v>
      </c>
      <c r="CO9" s="22"/>
      <c r="CP9" s="22"/>
      <c r="CQ9">
        <v>2.0498534515461398E-2</v>
      </c>
      <c r="CR9" s="22"/>
      <c r="CS9" s="22"/>
      <c r="CT9">
        <v>6.2480107999936614</v>
      </c>
      <c r="CU9" s="22"/>
      <c r="CV9" s="22"/>
      <c r="CW9">
        <v>5.1302195199847889</v>
      </c>
      <c r="CX9" s="22"/>
      <c r="CY9" s="22"/>
      <c r="CZ9">
        <v>0.66239459382885202</v>
      </c>
      <c r="DA9" s="22"/>
      <c r="DB9" s="22"/>
      <c r="DC9">
        <v>0.17645856391064013</v>
      </c>
      <c r="DD9" s="22"/>
      <c r="DE9" s="22"/>
      <c r="DF9">
        <v>0.15024002834341071</v>
      </c>
      <c r="DG9" s="22"/>
      <c r="DH9" s="22"/>
      <c r="DI9">
        <v>0.33497509413347759</v>
      </c>
      <c r="DJ9" s="22"/>
      <c r="DK9" s="22"/>
      <c r="DL9">
        <v>0.36173006392011448</v>
      </c>
      <c r="DM9" s="22"/>
      <c r="DN9" s="22"/>
      <c r="DO9">
        <v>17.111835738925809</v>
      </c>
      <c r="DP9" s="77" t="s">
        <v>200</v>
      </c>
      <c r="DQ9" s="22">
        <v>0.45666666666666667</v>
      </c>
      <c r="DR9" s="22">
        <f t="shared" si="0"/>
        <v>0.74402102186544705</v>
      </c>
      <c r="DS9">
        <v>12.4</v>
      </c>
      <c r="DT9">
        <v>5.9</v>
      </c>
      <c r="DU9">
        <v>46</v>
      </c>
      <c r="DV9" s="22">
        <v>21.048441516615384</v>
      </c>
      <c r="DW9" s="79">
        <v>1761.851525984828</v>
      </c>
      <c r="DX9" s="79">
        <v>625.58026523076933</v>
      </c>
      <c r="DY9">
        <v>3.78</v>
      </c>
      <c r="DZ9" s="80">
        <v>131595.74907073283</v>
      </c>
      <c r="EA9" s="22">
        <v>727908.83190242376</v>
      </c>
      <c r="EB9" s="81">
        <v>38865.850072108864</v>
      </c>
      <c r="EC9" s="81">
        <v>303.09868796058475</v>
      </c>
      <c r="ED9">
        <v>7.7</v>
      </c>
      <c r="EE9">
        <v>4.3</v>
      </c>
      <c r="EF9" s="22">
        <f t="shared" si="3"/>
        <v>26.004533190089511</v>
      </c>
      <c r="EG9" s="22">
        <f t="shared" si="4"/>
        <v>34.951341999570971</v>
      </c>
      <c r="EH9" s="22">
        <v>2.6257024221453302</v>
      </c>
      <c r="EI9" s="77">
        <v>29.1</v>
      </c>
      <c r="EJ9" s="82">
        <v>131.59574907073284</v>
      </c>
      <c r="EK9" s="25">
        <v>727.9088319024238</v>
      </c>
      <c r="EL9" s="83">
        <v>4.5057475659621539E-4</v>
      </c>
      <c r="EM9" s="83">
        <v>0.64882764949855021</v>
      </c>
      <c r="EN9" s="83">
        <v>40.444398770422382</v>
      </c>
      <c r="EO9" s="83">
        <v>6.7554430512964028E-3</v>
      </c>
      <c r="EP9" s="83">
        <v>9.7278379938668191</v>
      </c>
      <c r="EQ9" s="83">
        <v>222.03950269525501</v>
      </c>
      <c r="ER9" s="81">
        <f t="shared" si="1"/>
        <v>138.41506750200037</v>
      </c>
      <c r="ES9" s="81">
        <v>99717.684575233594</v>
      </c>
      <c r="ET9" s="84">
        <f t="shared" si="2"/>
        <v>13.622594866304283</v>
      </c>
      <c r="EU9" s="84">
        <f t="shared" si="5"/>
        <v>3.7322177715902148E-2</v>
      </c>
      <c r="EV9" s="84">
        <v>2098.0810000000001</v>
      </c>
      <c r="EW9" s="84">
        <v>6.39280309816265E-5</v>
      </c>
      <c r="EX9" s="84">
        <v>31825.792372710752</v>
      </c>
      <c r="EY9" s="84">
        <v>9138.457763326147</v>
      </c>
      <c r="EZ9">
        <f t="shared" si="6"/>
        <v>2.8770644761631603</v>
      </c>
      <c r="FA9">
        <f t="shared" si="7"/>
        <v>26.330076347533108</v>
      </c>
      <c r="FB9">
        <f t="shared" si="8"/>
        <v>34.259755545048939</v>
      </c>
      <c r="FC9">
        <f t="shared" si="9"/>
        <v>52.009066380179021</v>
      </c>
      <c r="FD9">
        <f t="shared" si="10"/>
        <v>0.74402102186544705</v>
      </c>
      <c r="FE9">
        <f t="shared" si="11"/>
        <v>0.98763607240834694</v>
      </c>
      <c r="FF9">
        <f t="shared" si="12"/>
        <v>0.75904024346862464</v>
      </c>
      <c r="FG9">
        <f t="shared" si="13"/>
        <v>0.5</v>
      </c>
    </row>
    <row r="10" spans="1:163" x14ac:dyDescent="0.2">
      <c r="A10" s="78">
        <v>3</v>
      </c>
      <c r="B10" s="6" t="s">
        <v>8</v>
      </c>
      <c r="C10">
        <v>2017</v>
      </c>
      <c r="D10">
        <v>7</v>
      </c>
      <c r="E10">
        <v>9</v>
      </c>
      <c r="F10" t="s">
        <v>212</v>
      </c>
      <c r="G10" t="s">
        <v>206</v>
      </c>
      <c r="H10" s="22">
        <v>-37.330132747715773</v>
      </c>
      <c r="I10" s="22"/>
      <c r="J10" s="22">
        <f>STDEV(H10:H11)</f>
        <v>0.85099521015990809</v>
      </c>
      <c r="K10" s="22">
        <v>4.0055490262680262</v>
      </c>
      <c r="L10" s="22"/>
      <c r="M10" s="22">
        <f>STDEV(K10:K11)</f>
        <v>0.26095653414887449</v>
      </c>
      <c r="N10" s="22">
        <v>469.77607988568292</v>
      </c>
      <c r="O10" s="22">
        <v>87.477284309757636</v>
      </c>
      <c r="P10" s="22">
        <v>4.6030831261833089</v>
      </c>
      <c r="Q10">
        <v>0.18422616898470442</v>
      </c>
      <c r="R10" s="22"/>
      <c r="S10" s="22">
        <f>STDEV(Q10:Q11)</f>
        <v>4.6304781279074413E-2</v>
      </c>
      <c r="T10">
        <v>0.35464586315994778</v>
      </c>
      <c r="U10" s="22"/>
      <c r="V10" s="22">
        <f>STDEV(T10:T11)</f>
        <v>1.4532104160114776E-2</v>
      </c>
      <c r="W10">
        <v>0.54980062813071229</v>
      </c>
      <c r="X10" s="22"/>
      <c r="Y10" s="22">
        <f>STDEV(W10:W11)</f>
        <v>3.5569583641020426E-2</v>
      </c>
      <c r="Z10">
        <v>3.3539317949848407E-2</v>
      </c>
      <c r="AA10" s="22"/>
      <c r="AB10" s="22">
        <f>STDEV(Z10:Z11)</f>
        <v>5.8011009810246305E-3</v>
      </c>
      <c r="AC10">
        <v>4.0839277014282436</v>
      </c>
      <c r="AD10" s="22"/>
      <c r="AE10" s="22">
        <f>STDEV(AC10:AC11)</f>
        <v>0.18631285013870333</v>
      </c>
      <c r="AF10">
        <v>0.4011113468753269</v>
      </c>
      <c r="AG10" s="22"/>
      <c r="AH10" s="22">
        <f>STDEV(AF10:AF11)</f>
        <v>8.671288013288328E-2</v>
      </c>
      <c r="AI10">
        <v>4.016546926346372</v>
      </c>
      <c r="AJ10" s="22"/>
      <c r="AK10" s="22">
        <f>STDEV(AI10:AI11)</f>
        <v>0.5876425710589287</v>
      </c>
      <c r="AL10">
        <v>6.5602912050907056</v>
      </c>
      <c r="AM10" s="22"/>
      <c r="AN10" s="22">
        <f>STDEV(AL10:AL11)</f>
        <v>0.35023700789931589</v>
      </c>
      <c r="AO10">
        <v>39.328153722284128</v>
      </c>
      <c r="AP10" s="22"/>
      <c r="AQ10" s="22">
        <f>STDEV(AO10:AO11)</f>
        <v>3.4337136410382536</v>
      </c>
      <c r="AR10">
        <v>0.35421635930437401</v>
      </c>
      <c r="AS10" s="22"/>
      <c r="AT10" s="22">
        <f>STDEV(AR10:AR11)</f>
        <v>2.4258411917056839E-4</v>
      </c>
      <c r="AU10">
        <v>6.5101487178467865</v>
      </c>
      <c r="AV10" s="22"/>
      <c r="AW10" s="22">
        <f>STDEV(AU10:AU11)</f>
        <v>0.12582639704306231</v>
      </c>
      <c r="AX10">
        <v>0.40669365444179517</v>
      </c>
      <c r="AY10" s="22"/>
      <c r="AZ10" s="22">
        <f>STDEV(AX10:AX11)</f>
        <v>4.7301056804058869E-2</v>
      </c>
      <c r="BA10">
        <v>1.6747262749899849</v>
      </c>
      <c r="BB10" s="22"/>
      <c r="BC10" s="22">
        <f>STDEV(BA10:BA11)</f>
        <v>0.1598511948846231</v>
      </c>
      <c r="BD10">
        <v>6.3570223301734643</v>
      </c>
      <c r="BE10" s="22"/>
      <c r="BF10" s="22">
        <f>STDEV(BD10:BD11)</f>
        <v>0.69673549213130637</v>
      </c>
      <c r="BG10">
        <v>2.3636762162881979</v>
      </c>
      <c r="BH10" s="22"/>
      <c r="BI10" s="22">
        <f>STDEV(BG10:BG11)</f>
        <v>0.60803850115375857</v>
      </c>
      <c r="BJ10">
        <v>17.59347664412206</v>
      </c>
      <c r="BK10" s="22"/>
      <c r="BL10" s="22">
        <f>STDEV(BJ10:BJ11)</f>
        <v>1.0916642464401876</v>
      </c>
      <c r="BM10">
        <v>0.14212577479050281</v>
      </c>
      <c r="BN10" s="22"/>
      <c r="BO10" s="22">
        <f>STDEV(BM10:BM11)</f>
        <v>6.4866231635467746E-3</v>
      </c>
      <c r="BP10">
        <v>0.33962855001957037</v>
      </c>
      <c r="BQ10" s="22"/>
      <c r="BR10" s="22">
        <f>STDEV(BP10:BP11)</f>
        <v>2.5790899037816849E-2</v>
      </c>
      <c r="BS10">
        <v>0.21408296819095135</v>
      </c>
      <c r="BT10" s="22"/>
      <c r="BU10" s="22">
        <f>STDEV(BS10:BS11)</f>
        <v>3.4399843016941711E-2</v>
      </c>
      <c r="BV10">
        <v>0.48182523425145918</v>
      </c>
      <c r="BW10" s="22"/>
      <c r="BX10" s="22">
        <f>STDEV(BV10:BV11)</f>
        <v>0.12475326582136698</v>
      </c>
      <c r="BY10">
        <v>6.8229713511698292E-2</v>
      </c>
      <c r="BZ10" s="22"/>
      <c r="CA10" s="22">
        <f>STDEV(BY10:BY11)</f>
        <v>1.2528561443507684E-2</v>
      </c>
      <c r="CB10">
        <v>3.7246575232893826E-2</v>
      </c>
      <c r="CC10" s="22"/>
      <c r="CD10" s="22">
        <f>STDEV(CB10:CB11)</f>
        <v>7.8053014495742378E-3</v>
      </c>
      <c r="CE10">
        <v>9.726284673786402E-2</v>
      </c>
      <c r="CF10" s="22"/>
      <c r="CG10" s="22">
        <f>STDEV(CE10:CE11)</f>
        <v>9.1924325613381118E-3</v>
      </c>
      <c r="CH10">
        <v>2.3140284435271934E-2</v>
      </c>
      <c r="CI10" s="22"/>
      <c r="CJ10" s="22">
        <f>STDEV(CH10:CH11)</f>
        <v>6.1679214500586681E-4</v>
      </c>
      <c r="CK10">
        <v>8.2093093607803272E-2</v>
      </c>
      <c r="CL10" s="22"/>
      <c r="CM10" s="22">
        <f>STDEV(CK10:CK11)</f>
        <v>3.9449976969968825E-3</v>
      </c>
      <c r="CN10">
        <v>6.932477804745682E-2</v>
      </c>
      <c r="CO10" s="22"/>
      <c r="CP10" s="22">
        <f>STDEV(CN10:CN11)</f>
        <v>1.6031704746012541E-2</v>
      </c>
      <c r="CQ10">
        <v>3.2799859835006794E-2</v>
      </c>
      <c r="CR10" s="22"/>
      <c r="CS10" s="22">
        <f>STDEV(CQ10:CQ11)</f>
        <v>1.0793177820716239E-2</v>
      </c>
      <c r="CT10">
        <v>3.5786987742815204</v>
      </c>
      <c r="CU10" s="22"/>
      <c r="CV10" s="22">
        <f>STDEV(CT10:CT11)</f>
        <v>0.96912128330943492</v>
      </c>
      <c r="CW10">
        <v>2.6484619368844031</v>
      </c>
      <c r="CX10" s="22"/>
      <c r="CY10" s="22">
        <f>STDEV(CW10:CW11)</f>
        <v>0.51794616478291799</v>
      </c>
      <c r="CZ10">
        <v>0.64968370986987456</v>
      </c>
      <c r="DA10" s="22"/>
      <c r="DB10" s="22">
        <f>STDEV(CZ10:CZ11)</f>
        <v>2.0026228637543509E-3</v>
      </c>
      <c r="DC10">
        <v>0.17379489953386681</v>
      </c>
      <c r="DD10" s="22"/>
      <c r="DE10" s="22">
        <f>STDEV(DC10:DC11)</f>
        <v>1.2336970093546888E-2</v>
      </c>
      <c r="DF10">
        <v>0.1955987185619574</v>
      </c>
      <c r="DG10" s="22"/>
      <c r="DH10" s="22">
        <f>STDEV(DF10:DF11)</f>
        <v>3.2736975575773597E-2</v>
      </c>
      <c r="DI10">
        <v>0.39379920479124958</v>
      </c>
      <c r="DJ10" s="22"/>
      <c r="DK10" s="22">
        <f>STDEV(DI10:DI11)</f>
        <v>6.0822059217010373E-2</v>
      </c>
      <c r="DL10">
        <v>0.26634476414416047</v>
      </c>
      <c r="DM10" s="22"/>
      <c r="DN10" s="22">
        <f>STDEV(DL10:DL11)</f>
        <v>2.2033038764439723E-3</v>
      </c>
      <c r="DO10">
        <v>16.431692029838882</v>
      </c>
      <c r="DP10" s="77" t="s">
        <v>200</v>
      </c>
      <c r="DQ10" s="22">
        <v>0.71</v>
      </c>
      <c r="DR10" s="22">
        <f t="shared" si="0"/>
        <v>0.71383897553766307</v>
      </c>
      <c r="DS10">
        <v>12.4</v>
      </c>
      <c r="DT10">
        <v>5.87</v>
      </c>
      <c r="DU10">
        <v>40.6</v>
      </c>
      <c r="DV10" s="22">
        <v>25.41511083292308</v>
      </c>
      <c r="DW10" s="79">
        <v>1218.6501936816924</v>
      </c>
      <c r="DX10" s="79">
        <v>700.98168861538466</v>
      </c>
      <c r="DY10">
        <v>1.72</v>
      </c>
      <c r="DZ10" s="80">
        <v>49516.472722230101</v>
      </c>
      <c r="EA10" s="22">
        <v>1013803.3194994883</v>
      </c>
      <c r="EB10" s="81">
        <v>110441.68633765378</v>
      </c>
      <c r="EC10" s="81">
        <v>739.40569928283321</v>
      </c>
      <c r="ED10">
        <v>9.6999999999999993</v>
      </c>
      <c r="EE10">
        <v>5.85</v>
      </c>
      <c r="EF10" s="22">
        <f t="shared" si="3"/>
        <v>44.567418781988195</v>
      </c>
      <c r="EG10" s="22">
        <f t="shared" si="4"/>
        <v>62.433434302771218</v>
      </c>
      <c r="EH10" s="22">
        <v>2.6257024221453302</v>
      </c>
      <c r="EI10" s="77">
        <v>13.2</v>
      </c>
      <c r="EJ10" s="82">
        <v>49.516472722230098</v>
      </c>
      <c r="EK10" s="25">
        <v>1013.8033194994883</v>
      </c>
      <c r="EL10" s="83">
        <v>1.9203016198027624E-4</v>
      </c>
      <c r="EM10" s="83">
        <v>0.27652343325159778</v>
      </c>
      <c r="EN10" s="83">
        <v>17.236971963875728</v>
      </c>
      <c r="EO10" s="83">
        <v>1.0815590952067028E-2</v>
      </c>
      <c r="EP10" s="83">
        <v>15.574450970976519</v>
      </c>
      <c r="EQ10" s="83">
        <v>353.88838707498422</v>
      </c>
      <c r="ER10" s="81">
        <f t="shared" si="1"/>
        <v>524.97804649081161</v>
      </c>
      <c r="ES10" s="81">
        <v>99717.684575233594</v>
      </c>
      <c r="ET10" s="84">
        <f t="shared" si="2"/>
        <v>69.147752453547383</v>
      </c>
      <c r="EU10" s="84">
        <f t="shared" si="5"/>
        <v>0.18944589713300652</v>
      </c>
      <c r="EV10" s="84">
        <v>2098.0810000000001</v>
      </c>
      <c r="EW10" s="84">
        <v>9.8671526080336538E-5</v>
      </c>
      <c r="EX10" s="84">
        <v>78131.077559367928</v>
      </c>
      <c r="EY10" s="84">
        <v>34409.008876957378</v>
      </c>
      <c r="EZ10">
        <f t="shared" si="6"/>
        <v>3.7664638588469157</v>
      </c>
      <c r="FA10">
        <f t="shared" si="7"/>
        <v>45.352345105582735</v>
      </c>
      <c r="FB10">
        <f t="shared" si="8"/>
        <v>61.3698459503184</v>
      </c>
      <c r="FC10">
        <f t="shared" si="9"/>
        <v>89.134837563976404</v>
      </c>
      <c r="FD10">
        <f t="shared" si="10"/>
        <v>0.71383897553766307</v>
      </c>
      <c r="FE10">
        <f t="shared" si="11"/>
        <v>0.98269270703053635</v>
      </c>
      <c r="FF10">
        <f t="shared" si="12"/>
        <v>0.7262103740339757</v>
      </c>
      <c r="FG10">
        <f t="shared" si="13"/>
        <v>0.49999999999999994</v>
      </c>
    </row>
    <row r="11" spans="1:163" x14ac:dyDescent="0.2">
      <c r="A11" s="78">
        <v>3</v>
      </c>
      <c r="B11" s="6" t="s">
        <v>8</v>
      </c>
      <c r="C11">
        <v>2017</v>
      </c>
      <c r="D11">
        <v>7</v>
      </c>
      <c r="E11">
        <v>19</v>
      </c>
      <c r="F11" t="s">
        <v>213</v>
      </c>
      <c r="G11" t="s">
        <v>206</v>
      </c>
      <c r="H11" s="22">
        <v>-36.126643779993088</v>
      </c>
      <c r="I11" s="22"/>
      <c r="J11" s="22"/>
      <c r="K11" s="22">
        <v>3.6365007564848102</v>
      </c>
      <c r="L11" s="22"/>
      <c r="M11" s="22"/>
      <c r="N11" s="22">
        <v>440.36893571023222</v>
      </c>
      <c r="O11" s="22">
        <v>87.342812158681966</v>
      </c>
      <c r="P11" s="22">
        <v>4.3215815752058742</v>
      </c>
      <c r="Q11">
        <v>0.11874131929711752</v>
      </c>
      <c r="R11" s="22"/>
      <c r="S11" s="22"/>
      <c r="T11">
        <v>0.37519736195300057</v>
      </c>
      <c r="U11" s="22"/>
      <c r="V11" s="22"/>
      <c r="W11">
        <v>0.49949764053761703</v>
      </c>
      <c r="X11" s="22"/>
      <c r="Y11" s="22"/>
      <c r="Z11">
        <v>2.533532226578751E-2</v>
      </c>
      <c r="AA11" s="22"/>
      <c r="AB11" s="22"/>
      <c r="AC11">
        <v>4.3474138609387838</v>
      </c>
      <c r="AD11" s="22"/>
      <c r="AE11" s="22"/>
      <c r="AF11">
        <v>0.2784808157589706</v>
      </c>
      <c r="AG11" s="22"/>
      <c r="AH11" s="22"/>
      <c r="AI11">
        <v>3.1854948325270431</v>
      </c>
      <c r="AJ11" s="22"/>
      <c r="AK11" s="22"/>
      <c r="AL11">
        <v>6.0649812784745203</v>
      </c>
      <c r="AM11" s="22"/>
      <c r="AN11" s="22"/>
      <c r="AO11">
        <v>34.472149321822329</v>
      </c>
      <c r="AP11" s="22"/>
      <c r="AQ11" s="22"/>
      <c r="AR11">
        <v>0.35387329355302666</v>
      </c>
      <c r="AS11" s="22"/>
      <c r="AT11" s="22"/>
      <c r="AU11">
        <v>6.6880941150496271</v>
      </c>
      <c r="AV11" s="22"/>
      <c r="AW11" s="22"/>
      <c r="AX11">
        <v>0.33979985839491494</v>
      </c>
      <c r="AY11" s="22"/>
      <c r="AZ11" s="22"/>
      <c r="BA11">
        <v>1.9007900027573637</v>
      </c>
      <c r="BB11" s="22"/>
      <c r="BC11" s="22"/>
      <c r="BD11">
        <v>7.3423551125322506</v>
      </c>
      <c r="BE11" s="22"/>
      <c r="BF11" s="22"/>
      <c r="BG11">
        <v>3.2235725110648548</v>
      </c>
      <c r="BH11" s="22"/>
      <c r="BI11" s="22"/>
      <c r="BJ11">
        <v>19.137323026995578</v>
      </c>
      <c r="BK11" s="22"/>
      <c r="BL11" s="22"/>
      <c r="BM11">
        <v>0.15129924524239413</v>
      </c>
      <c r="BN11" s="22"/>
      <c r="BO11" s="22"/>
      <c r="BP11">
        <v>0.30315471081449458</v>
      </c>
      <c r="BQ11" s="22"/>
      <c r="BR11" s="22"/>
      <c r="BS11">
        <v>0.26273169272901586</v>
      </c>
      <c r="BT11" s="22"/>
      <c r="BU11" s="22"/>
      <c r="BV11">
        <v>0.65825299472637333</v>
      </c>
      <c r="BW11" s="22"/>
      <c r="BX11" s="22"/>
      <c r="BY11">
        <v>8.5947775022131453E-2</v>
      </c>
      <c r="BZ11" s="22"/>
      <c r="CA11" s="22"/>
      <c r="CB11">
        <v>4.8284938401292103E-2</v>
      </c>
      <c r="CC11" s="22"/>
      <c r="CD11" s="22"/>
      <c r="CE11">
        <v>8.4262783938419614E-2</v>
      </c>
      <c r="CF11" s="22"/>
      <c r="CG11" s="22"/>
      <c r="CH11">
        <v>2.2268008618639444E-2</v>
      </c>
      <c r="CI11" s="22"/>
      <c r="CJ11" s="22"/>
      <c r="CK11">
        <v>7.6514024361179656E-2</v>
      </c>
      <c r="CL11" s="22"/>
      <c r="CM11" s="22"/>
      <c r="CN11">
        <v>4.6652523767684764E-2</v>
      </c>
      <c r="CO11" s="22"/>
      <c r="CP11" s="22"/>
      <c r="CQ11">
        <v>1.7536001379845415E-2</v>
      </c>
      <c r="CR11" s="22"/>
      <c r="CS11" s="22"/>
      <c r="CT11">
        <v>4.9492432367221415</v>
      </c>
      <c r="CU11" s="22"/>
      <c r="CV11" s="22"/>
      <c r="CW11">
        <v>3.3809484276995363</v>
      </c>
      <c r="CX11" s="22"/>
      <c r="CY11" s="22"/>
      <c r="CZ11">
        <v>0.64685157345563471</v>
      </c>
      <c r="DA11" s="22"/>
      <c r="DB11" s="22"/>
      <c r="DC11">
        <v>0.1912420099587521</v>
      </c>
      <c r="DD11" s="22"/>
      <c r="DE11" s="22"/>
      <c r="DF11">
        <v>0.24189579341229311</v>
      </c>
      <c r="DG11" s="22"/>
      <c r="DH11" s="22"/>
      <c r="DI11">
        <v>0.47981458582740516</v>
      </c>
      <c r="DJ11" s="22"/>
      <c r="DK11" s="22"/>
      <c r="DL11">
        <v>0.26322882192006419</v>
      </c>
      <c r="DM11" s="22"/>
      <c r="DN11" s="22"/>
      <c r="DO11">
        <v>18.997963691092036</v>
      </c>
      <c r="DP11" s="77" t="s">
        <v>200</v>
      </c>
      <c r="DQ11" s="22">
        <v>0.71</v>
      </c>
      <c r="DR11" s="22">
        <f t="shared" si="0"/>
        <v>0.71383897553766307</v>
      </c>
      <c r="DS11">
        <v>12.4</v>
      </c>
      <c r="DT11">
        <v>5.87</v>
      </c>
      <c r="DU11">
        <v>40.6</v>
      </c>
      <c r="DV11" s="22">
        <v>25.41511083292308</v>
      </c>
      <c r="DW11" s="79">
        <v>1218.6501936816924</v>
      </c>
      <c r="DX11" s="79">
        <v>700.98168861538466</v>
      </c>
      <c r="DY11">
        <v>1.72</v>
      </c>
      <c r="DZ11" s="80">
        <v>49516.472722230101</v>
      </c>
      <c r="EA11" s="22">
        <v>1013803.3194994883</v>
      </c>
      <c r="EB11" s="81">
        <v>110441.68633765378</v>
      </c>
      <c r="EC11" s="81">
        <v>739.40569928283321</v>
      </c>
      <c r="ED11">
        <v>9.6999999999999993</v>
      </c>
      <c r="EE11">
        <v>5.85</v>
      </c>
      <c r="EF11" s="22">
        <f t="shared" si="3"/>
        <v>44.567418781988195</v>
      </c>
      <c r="EG11" s="22">
        <f t="shared" si="4"/>
        <v>62.433434302771218</v>
      </c>
      <c r="EH11" s="22">
        <v>2.6257024221453302</v>
      </c>
      <c r="EI11" s="77">
        <v>13.2</v>
      </c>
      <c r="EJ11" s="82">
        <v>49.516472722230098</v>
      </c>
      <c r="EK11" s="25">
        <v>1013.8033194994883</v>
      </c>
      <c r="EL11" s="83">
        <v>1.9203016198027624E-4</v>
      </c>
      <c r="EM11" s="83">
        <v>0.27652343325159778</v>
      </c>
      <c r="EN11" s="83">
        <v>17.236971963875728</v>
      </c>
      <c r="EO11" s="83">
        <v>1.0815590952067028E-2</v>
      </c>
      <c r="EP11" s="83">
        <v>15.574450970976519</v>
      </c>
      <c r="EQ11" s="83">
        <v>354.888387074984</v>
      </c>
      <c r="ER11" s="81">
        <f t="shared" si="1"/>
        <v>524.97804649081161</v>
      </c>
      <c r="ES11" s="81">
        <v>99717.684575233594</v>
      </c>
      <c r="ET11" s="84">
        <f t="shared" si="2"/>
        <v>69.147752453547383</v>
      </c>
      <c r="EU11" s="84">
        <f t="shared" si="5"/>
        <v>0.18944589713300652</v>
      </c>
      <c r="EV11" s="84">
        <v>2098.0810000000001</v>
      </c>
      <c r="EW11" s="84">
        <v>9.8671526080336538E-5</v>
      </c>
      <c r="EX11" s="84">
        <v>78131.077559367928</v>
      </c>
      <c r="EY11" s="84">
        <v>34409.008876957378</v>
      </c>
      <c r="EZ11">
        <f t="shared" si="6"/>
        <v>3.7664638588469157</v>
      </c>
      <c r="FA11">
        <f t="shared" si="7"/>
        <v>45.352345105582735</v>
      </c>
      <c r="FB11">
        <f t="shared" si="8"/>
        <v>61.3698459503184</v>
      </c>
      <c r="FC11">
        <f t="shared" si="9"/>
        <v>89.134837563976404</v>
      </c>
      <c r="FD11">
        <f t="shared" si="10"/>
        <v>0.71383897553766307</v>
      </c>
      <c r="FE11">
        <f t="shared" si="11"/>
        <v>0.98269270703053635</v>
      </c>
      <c r="FF11">
        <f t="shared" si="12"/>
        <v>0.7262103740339757</v>
      </c>
      <c r="FG11">
        <f t="shared" si="13"/>
        <v>0.49999999999999994</v>
      </c>
    </row>
    <row r="12" spans="1:163" x14ac:dyDescent="0.2">
      <c r="A12" s="78">
        <v>3</v>
      </c>
      <c r="B12" s="6" t="s">
        <v>9</v>
      </c>
      <c r="C12">
        <v>2017</v>
      </c>
      <c r="D12">
        <v>7</v>
      </c>
      <c r="E12">
        <v>6</v>
      </c>
      <c r="F12" t="s">
        <v>214</v>
      </c>
      <c r="G12" t="s">
        <v>206</v>
      </c>
      <c r="H12" s="22">
        <v>-35.561839928344511</v>
      </c>
      <c r="I12" s="22"/>
      <c r="J12" s="22">
        <f>STDEV(H12:H13)</f>
        <v>0.53873208554396002</v>
      </c>
      <c r="K12" s="22">
        <v>3.0692507306325592</v>
      </c>
      <c r="L12" s="22"/>
      <c r="M12" s="22">
        <f>STDEV(K12:K13)</f>
        <v>0.29388408864744092</v>
      </c>
      <c r="N12" s="22">
        <v>475.57840776872513</v>
      </c>
      <c r="O12" s="22">
        <v>87.861129375947598</v>
      </c>
      <c r="P12" s="22">
        <v>4.6395788231459818</v>
      </c>
      <c r="Q12">
        <v>0.13464157816698152</v>
      </c>
      <c r="R12" s="22"/>
      <c r="S12" s="22">
        <f>STDEV(Q12:Q13)</f>
        <v>3.13979143430149E-3</v>
      </c>
      <c r="T12">
        <v>0.28893748030709798</v>
      </c>
      <c r="U12" s="22"/>
      <c r="V12" s="22">
        <f>STDEV(T12:T13)</f>
        <v>2.4712499480183184E-2</v>
      </c>
      <c r="W12">
        <v>0.34631752132877064</v>
      </c>
      <c r="X12" s="22"/>
      <c r="Y12" s="22">
        <f>STDEV(W12:W13)</f>
        <v>5.1037208389317301E-2</v>
      </c>
      <c r="Z12">
        <v>2.1820688255601746E-2</v>
      </c>
      <c r="AA12" s="22"/>
      <c r="AB12" s="22">
        <f>STDEV(Z12:Z13)</f>
        <v>2.4882695534950016E-3</v>
      </c>
      <c r="AC12">
        <v>3.7566875681781027</v>
      </c>
      <c r="AD12" s="22"/>
      <c r="AE12" s="22">
        <f>STDEV(AC12:AC13)</f>
        <v>0.69782597419607895</v>
      </c>
      <c r="AF12">
        <v>0.10017742531863343</v>
      </c>
      <c r="AG12" s="22"/>
      <c r="AH12" s="22">
        <f>STDEV(AF12:AF13)</f>
        <v>4.7587222738876929E-3</v>
      </c>
      <c r="AI12">
        <v>2.2349328872872594</v>
      </c>
      <c r="AJ12" s="22"/>
      <c r="AK12" s="22">
        <f>STDEV(AI12:AI13)</f>
        <v>4.9756155284309898E-2</v>
      </c>
      <c r="AL12">
        <v>4.252400798549778</v>
      </c>
      <c r="AM12" s="22"/>
      <c r="AN12" s="22">
        <f>STDEV(AL12:AL13)</f>
        <v>0.30380967137949721</v>
      </c>
      <c r="AO12">
        <v>41.339974457130232</v>
      </c>
      <c r="AP12" s="22"/>
      <c r="AQ12" s="22">
        <f>STDEV(AO12:AO13)</f>
        <v>0.5425695691872785</v>
      </c>
      <c r="AR12">
        <v>0.10789453866046458</v>
      </c>
      <c r="AS12" s="22"/>
      <c r="AT12" s="22">
        <f>STDEV(AR12:AR13)</f>
        <v>4.341156626250486E-3</v>
      </c>
      <c r="AU12">
        <v>5.5233978072708805</v>
      </c>
      <c r="AV12" s="22"/>
      <c r="AW12" s="22">
        <f>STDEV(AU12:AU13)</f>
        <v>0.45991631017610068</v>
      </c>
      <c r="AX12">
        <v>0.29631137237500177</v>
      </c>
      <c r="AY12" s="22"/>
      <c r="AZ12" s="22">
        <f>STDEV(AX12:AX13)</f>
        <v>3.9796771679125806E-3</v>
      </c>
      <c r="BA12">
        <v>1.93120784500876</v>
      </c>
      <c r="BB12" s="22"/>
      <c r="BC12" s="22">
        <f>STDEV(BA12:BA13)</f>
        <v>0.29714868281846735</v>
      </c>
      <c r="BD12">
        <v>9.7144677330079059</v>
      </c>
      <c r="BE12" s="22"/>
      <c r="BF12" s="22">
        <f>STDEV(BD12:BD13)</f>
        <v>0.74934955622209065</v>
      </c>
      <c r="BG12">
        <v>2.1033567402586879</v>
      </c>
      <c r="BH12" s="22"/>
      <c r="BI12" s="22">
        <f>STDEV(BG12:BG13)</f>
        <v>0.32435548601441633</v>
      </c>
      <c r="BJ12">
        <v>19.043417576887041</v>
      </c>
      <c r="BK12" s="22"/>
      <c r="BL12" s="22">
        <f>STDEV(BJ12:BJ13)</f>
        <v>0.84597888799034993</v>
      </c>
      <c r="BM12">
        <v>0.11512268297280122</v>
      </c>
      <c r="BN12" s="22"/>
      <c r="BO12" s="22">
        <f>STDEV(BM12:BM13)</f>
        <v>1.6276285321635057E-2</v>
      </c>
      <c r="BP12">
        <v>0.22361495553586092</v>
      </c>
      <c r="BQ12" s="22"/>
      <c r="BR12" s="22">
        <f>STDEV(BP12:BP13)</f>
        <v>1.6016823011574248E-2</v>
      </c>
      <c r="BS12">
        <v>0.22064263367471351</v>
      </c>
      <c r="BT12" s="22"/>
      <c r="BU12" s="22">
        <f>STDEV(BS12:BS13)</f>
        <v>1.6902137078245794E-3</v>
      </c>
      <c r="BV12">
        <v>0.52310792302446296</v>
      </c>
      <c r="BW12" s="22"/>
      <c r="BX12" s="22">
        <f>STDEV(BV12:BV13)</f>
        <v>2.1413999907505477E-2</v>
      </c>
      <c r="BY12">
        <v>6.3505276789246889E-2</v>
      </c>
      <c r="BZ12" s="22"/>
      <c r="CA12" s="22">
        <f>STDEV(BY12:BY13)</f>
        <v>4.5232733753760397E-3</v>
      </c>
      <c r="CB12">
        <v>3.9804468635775254E-2</v>
      </c>
      <c r="CC12" s="22"/>
      <c r="CD12" s="22">
        <f>STDEV(CB12:CB13)</f>
        <v>1.8210980172237825E-4</v>
      </c>
      <c r="CE12">
        <v>9.9785776733118128E-2</v>
      </c>
      <c r="CF12" s="22"/>
      <c r="CG12" s="22">
        <f>STDEV(CE12:CE13)</f>
        <v>1.1260075516174606E-2</v>
      </c>
      <c r="CH12">
        <v>2.2555578977699393E-2</v>
      </c>
      <c r="CI12" s="22"/>
      <c r="CJ12" s="22">
        <f>STDEV(CH12:CH13)</f>
        <v>1.5530109038608074E-3</v>
      </c>
      <c r="CK12">
        <v>8.2904180338999225E-2</v>
      </c>
      <c r="CL12" s="22"/>
      <c r="CM12" s="22">
        <f>STDEV(CK12:CK13)</f>
        <v>1.1528270147120873E-2</v>
      </c>
      <c r="CN12">
        <v>5.4368336445383192E-2</v>
      </c>
      <c r="CO12" s="22"/>
      <c r="CP12" s="22">
        <f>STDEV(CN12:CN13)</f>
        <v>6.3896168463132494E-3</v>
      </c>
      <c r="CQ12">
        <v>1.7106435192068732E-2</v>
      </c>
      <c r="CR12" s="22"/>
      <c r="CS12" s="22">
        <f>STDEV(CQ12:CQ13)</f>
        <v>7.6474679231417009E-3</v>
      </c>
      <c r="CT12">
        <v>3.6787752102843094</v>
      </c>
      <c r="CU12" s="22"/>
      <c r="CV12" s="22">
        <f>STDEV(CT12:CT13)</f>
        <v>9.5423695715051951E-2</v>
      </c>
      <c r="CW12">
        <v>2.1407115700023391</v>
      </c>
      <c r="CX12" s="22"/>
      <c r="CY12" s="22">
        <f>STDEV(CW12:CW13)</f>
        <v>0.1264842002576719</v>
      </c>
      <c r="CZ12">
        <v>0.73572724320301486</v>
      </c>
      <c r="DA12" s="22"/>
      <c r="DB12" s="22">
        <f>STDEV(CZ12:CZ13)</f>
        <v>5.5400836271324298E-2</v>
      </c>
      <c r="DC12">
        <v>0.19678618381571916</v>
      </c>
      <c r="DD12" s="22"/>
      <c r="DE12" s="22">
        <f>STDEV(DC12:DC13)</f>
        <v>5.5168421257708149E-3</v>
      </c>
      <c r="DF12">
        <v>0.25093565312310723</v>
      </c>
      <c r="DG12" s="22"/>
      <c r="DH12" s="22">
        <f>STDEV(DF12:DF13)</f>
        <v>2.490144675280262E-2</v>
      </c>
      <c r="DI12">
        <v>0.33860187326018043</v>
      </c>
      <c r="DJ12" s="22"/>
      <c r="DK12" s="22">
        <f>STDEV(DI12:DI13)</f>
        <v>9.3815061799490479E-2</v>
      </c>
      <c r="DL12">
        <v>0.20785454910425427</v>
      </c>
      <c r="DM12" s="22"/>
      <c r="DN12" s="22">
        <f>STDEV(DL12:DL13)</f>
        <v>4.7066731951521897E-2</v>
      </c>
      <c r="DO12">
        <v>13.66696645211058</v>
      </c>
      <c r="DP12" s="77" t="s">
        <v>200</v>
      </c>
      <c r="DQ12" s="22">
        <v>1.0566666666666666</v>
      </c>
      <c r="DR12" s="22">
        <f t="shared" si="0"/>
        <v>0.4260273761254717</v>
      </c>
      <c r="DS12">
        <v>12.8</v>
      </c>
      <c r="DT12">
        <v>6.13</v>
      </c>
      <c r="DU12">
        <v>41.9</v>
      </c>
      <c r="DV12" s="22">
        <v>23.736975791076922</v>
      </c>
      <c r="DW12" s="79">
        <v>914.81402986696173</v>
      </c>
      <c r="DX12" s="79">
        <v>663.37354707692305</v>
      </c>
      <c r="DY12">
        <v>3.74</v>
      </c>
      <c r="DZ12" s="80">
        <v>5544.4904587780329</v>
      </c>
      <c r="EA12" s="22">
        <v>689439.2911026919</v>
      </c>
      <c r="EB12" s="81">
        <v>141316.88686605709</v>
      </c>
      <c r="EC12" s="81">
        <v>810.509655180447</v>
      </c>
      <c r="ED12">
        <v>8.4</v>
      </c>
      <c r="EE12">
        <v>2.2999999999999998</v>
      </c>
      <c r="EF12" s="22">
        <f t="shared" si="3"/>
        <v>15.1738925168387</v>
      </c>
      <c r="EG12" s="22">
        <f t="shared" si="4"/>
        <v>35.617177128001636</v>
      </c>
      <c r="EH12" s="22">
        <v>2.6257024221453302</v>
      </c>
      <c r="EI12" s="77">
        <v>28.4</v>
      </c>
      <c r="EJ12" s="82">
        <v>5.544490458778033</v>
      </c>
      <c r="EK12" s="25">
        <v>689.43929110269187</v>
      </c>
      <c r="EL12" s="83">
        <v>1.490486857295805E-5</v>
      </c>
      <c r="EM12" s="83">
        <v>2.1463010745059595E-2</v>
      </c>
      <c r="EN12" s="83">
        <v>1.3378877519445023</v>
      </c>
      <c r="EO12" s="83">
        <v>5.5753265834867245E-3</v>
      </c>
      <c r="EP12" s="83">
        <v>8.0284702802208834</v>
      </c>
      <c r="EQ12" s="83">
        <v>182.4258462427631</v>
      </c>
      <c r="ER12" s="81">
        <f t="shared" si="1"/>
        <v>856.43853564067228</v>
      </c>
      <c r="ES12" s="81">
        <v>99717.684575233594</v>
      </c>
      <c r="ET12" s="84">
        <f t="shared" si="2"/>
        <v>50.475586272650204</v>
      </c>
      <c r="EU12" s="84">
        <f t="shared" si="5"/>
        <v>0.13828927745931563</v>
      </c>
      <c r="EV12" s="84">
        <v>2098.0810000000001</v>
      </c>
      <c r="EW12" s="84">
        <v>1.4731241921853063E-4</v>
      </c>
      <c r="EX12" s="84">
        <v>87104.048566794008</v>
      </c>
      <c r="EY12" s="84">
        <v>56311.238446575495</v>
      </c>
      <c r="EZ12">
        <f t="shared" si="6"/>
        <v>2.1977260975835913</v>
      </c>
      <c r="FA12">
        <f t="shared" si="7"/>
        <v>16.836653441031096</v>
      </c>
      <c r="FB12">
        <f t="shared" si="8"/>
        <v>29.765106994161783</v>
      </c>
      <c r="FC12">
        <f t="shared" si="9"/>
        <v>30.347785033677408</v>
      </c>
      <c r="FD12">
        <f t="shared" si="10"/>
        <v>0.4260273761254717</v>
      </c>
      <c r="FE12">
        <f t="shared" si="11"/>
        <v>0.90124160184112179</v>
      </c>
      <c r="FF12">
        <f t="shared" si="12"/>
        <v>0.50978793793064314</v>
      </c>
      <c r="FG12">
        <f t="shared" si="13"/>
        <v>0.49999999999999989</v>
      </c>
    </row>
    <row r="13" spans="1:163" x14ac:dyDescent="0.2">
      <c r="A13" s="78">
        <v>3</v>
      </c>
      <c r="B13" s="6" t="s">
        <v>9</v>
      </c>
      <c r="C13">
        <v>2017</v>
      </c>
      <c r="D13">
        <v>7</v>
      </c>
      <c r="E13">
        <v>19</v>
      </c>
      <c r="F13" t="s">
        <v>215</v>
      </c>
      <c r="G13" t="s">
        <v>206</v>
      </c>
      <c r="H13" s="22">
        <v>-34.799957706482701</v>
      </c>
      <c r="I13" s="22"/>
      <c r="J13" s="22"/>
      <c r="K13" s="22">
        <v>3.484865594563427</v>
      </c>
      <c r="L13" s="22"/>
      <c r="M13" s="22"/>
      <c r="N13" s="22">
        <v>464.65591528505502</v>
      </c>
      <c r="O13" s="22">
        <v>93.552517720311471</v>
      </c>
      <c r="P13" s="22">
        <v>4.2572504569729013</v>
      </c>
      <c r="Q13">
        <v>0.13020124253756948</v>
      </c>
      <c r="R13" s="22"/>
      <c r="S13" s="22"/>
      <c r="T13">
        <v>0.25398872838208486</v>
      </c>
      <c r="U13" s="22"/>
      <c r="V13" s="22"/>
      <c r="W13">
        <v>0.41849503361860507</v>
      </c>
      <c r="X13" s="22"/>
      <c r="Y13" s="22"/>
      <c r="Z13">
        <v>2.5339632804994423E-2</v>
      </c>
      <c r="AA13" s="22"/>
      <c r="AB13" s="22"/>
      <c r="AC13">
        <v>2.769812611293792</v>
      </c>
      <c r="AD13" s="22"/>
      <c r="AE13" s="22"/>
      <c r="AF13">
        <v>0.10690727489793234</v>
      </c>
      <c r="AG13" s="22"/>
      <c r="AH13" s="22"/>
      <c r="AI13">
        <v>2.1645670576726466</v>
      </c>
      <c r="AJ13" s="22"/>
      <c r="AK13" s="22"/>
      <c r="AL13">
        <v>3.82274904090478</v>
      </c>
      <c r="AM13" s="22"/>
      <c r="AN13" s="22"/>
      <c r="AO13">
        <v>40.572665213854656</v>
      </c>
      <c r="AP13" s="22"/>
      <c r="AQ13" s="22"/>
      <c r="AR13">
        <v>0.10175521608323532</v>
      </c>
      <c r="AS13" s="22"/>
      <c r="AT13" s="22"/>
      <c r="AU13">
        <v>6.1738176906785132</v>
      </c>
      <c r="AV13" s="22"/>
      <c r="AW13" s="22"/>
      <c r="AX13">
        <v>0.30193948579973029</v>
      </c>
      <c r="AY13" s="22"/>
      <c r="AZ13" s="22"/>
      <c r="BA13">
        <v>2.3514395422919376</v>
      </c>
      <c r="BB13" s="22"/>
      <c r="BC13" s="22"/>
      <c r="BD13">
        <v>8.6547274276403652</v>
      </c>
      <c r="BE13" s="22"/>
      <c r="BF13" s="22"/>
      <c r="BG13">
        <v>2.5620646676103922</v>
      </c>
      <c r="BH13" s="22"/>
      <c r="BI13" s="22"/>
      <c r="BJ13">
        <v>20.239812393764304</v>
      </c>
      <c r="BK13" s="22"/>
      <c r="BL13" s="22"/>
      <c r="BM13">
        <v>0.13814082641971165</v>
      </c>
      <c r="BN13" s="22"/>
      <c r="BO13" s="22"/>
      <c r="BP13">
        <v>0.2462661638649587</v>
      </c>
      <c r="BQ13" s="22"/>
      <c r="BR13" s="22"/>
      <c r="BS13">
        <v>0.21825231052579908</v>
      </c>
      <c r="BT13" s="22"/>
      <c r="BU13" s="22"/>
      <c r="BV13">
        <v>0.55339189211831341</v>
      </c>
      <c r="BW13" s="22"/>
      <c r="BX13" s="22"/>
      <c r="BY13">
        <v>6.9902151343024813E-2</v>
      </c>
      <c r="BZ13" s="22"/>
      <c r="CA13" s="22"/>
      <c r="CB13">
        <v>4.0062010787212117E-2</v>
      </c>
      <c r="CC13" s="22"/>
      <c r="CD13" s="22"/>
      <c r="CE13">
        <v>0.11570992824143748</v>
      </c>
      <c r="CF13" s="22"/>
      <c r="CG13" s="22"/>
      <c r="CH13">
        <v>2.4751868060452646E-2</v>
      </c>
      <c r="CI13" s="22"/>
      <c r="CJ13" s="22"/>
      <c r="CK13">
        <v>9.9207616331758439E-2</v>
      </c>
      <c r="CL13" s="22"/>
      <c r="CM13" s="22"/>
      <c r="CN13">
        <v>6.3404619247806993E-2</v>
      </c>
      <c r="CO13" s="22"/>
      <c r="CP13" s="22"/>
      <c r="CQ13">
        <v>2.7921588046788945E-2</v>
      </c>
      <c r="CR13" s="22"/>
      <c r="CS13" s="22"/>
      <c r="CT13">
        <v>3.8137246949362993</v>
      </c>
      <c r="CU13" s="22"/>
      <c r="CV13" s="22"/>
      <c r="CW13">
        <v>2.3195872414326533</v>
      </c>
      <c r="CX13" s="22"/>
      <c r="CY13" s="22"/>
      <c r="CZ13">
        <v>0.65737862918129675</v>
      </c>
      <c r="DA13" s="22"/>
      <c r="DB13" s="22"/>
      <c r="DC13">
        <v>0.20458817677145547</v>
      </c>
      <c r="DD13" s="22"/>
      <c r="DE13" s="22"/>
      <c r="DF13">
        <v>0.28615161684363216</v>
      </c>
      <c r="DG13" s="22"/>
      <c r="DH13" s="22"/>
      <c r="DI13">
        <v>0.47127640601189041</v>
      </c>
      <c r="DJ13" s="22"/>
      <c r="DK13" s="22"/>
      <c r="DL13">
        <v>0.27441695976667557</v>
      </c>
      <c r="DM13" s="22"/>
      <c r="DN13" s="22"/>
      <c r="DO13">
        <v>17.470834461986087</v>
      </c>
      <c r="DP13" s="77" t="s">
        <v>200</v>
      </c>
      <c r="DQ13" s="22">
        <v>1.0566666666666666</v>
      </c>
      <c r="DR13" s="22">
        <f t="shared" si="0"/>
        <v>0.4260273761254717</v>
      </c>
      <c r="DS13">
        <v>12.8</v>
      </c>
      <c r="DT13">
        <v>6.13</v>
      </c>
      <c r="DU13">
        <v>41.9</v>
      </c>
      <c r="DV13" s="22">
        <v>23.736975791076922</v>
      </c>
      <c r="DW13" s="79">
        <v>914.81402986696173</v>
      </c>
      <c r="DX13" s="79">
        <v>663.37354707692305</v>
      </c>
      <c r="DY13">
        <v>3.74</v>
      </c>
      <c r="DZ13" s="80">
        <v>5544.4904587780329</v>
      </c>
      <c r="EA13" s="22">
        <v>689439.2911026919</v>
      </c>
      <c r="EB13" s="81">
        <v>141316.88686605709</v>
      </c>
      <c r="EC13" s="81">
        <v>810.509655180447</v>
      </c>
      <c r="ED13">
        <v>8.4</v>
      </c>
      <c r="EE13">
        <v>2.2999999999999998</v>
      </c>
      <c r="EF13" s="22">
        <f t="shared" si="3"/>
        <v>15.1738925168387</v>
      </c>
      <c r="EG13" s="22">
        <f t="shared" si="4"/>
        <v>35.617177128001636</v>
      </c>
      <c r="EH13" s="22">
        <v>2.6257024221453302</v>
      </c>
      <c r="EI13" s="77">
        <v>28.4</v>
      </c>
      <c r="EJ13" s="82">
        <v>5.544490458778033</v>
      </c>
      <c r="EK13" s="25">
        <v>689.43929110269187</v>
      </c>
      <c r="EL13" s="83">
        <v>1.490486857295805E-5</v>
      </c>
      <c r="EM13" s="83">
        <v>2.1463010745059595E-2</v>
      </c>
      <c r="EN13" s="83">
        <v>1.3378877519445023</v>
      </c>
      <c r="EO13" s="83">
        <v>5.5753265834867245E-3</v>
      </c>
      <c r="EP13" s="83">
        <v>8.0284702802208834</v>
      </c>
      <c r="EQ13" s="83">
        <v>183.42584624276299</v>
      </c>
      <c r="ER13" s="81">
        <f t="shared" si="1"/>
        <v>856.43853564067228</v>
      </c>
      <c r="ES13" s="81">
        <v>99717.684575233594</v>
      </c>
      <c r="ET13" s="84">
        <f t="shared" si="2"/>
        <v>50.475586272650204</v>
      </c>
      <c r="EU13" s="84">
        <f t="shared" si="5"/>
        <v>0.13828927745931563</v>
      </c>
      <c r="EV13" s="84">
        <v>2098.0810000000001</v>
      </c>
      <c r="EW13" s="84">
        <v>1.4731241921853063E-4</v>
      </c>
      <c r="EX13" s="84">
        <v>87104.048566794008</v>
      </c>
      <c r="EY13" s="84">
        <v>56311.238446575495</v>
      </c>
      <c r="EZ13">
        <f t="shared" si="6"/>
        <v>2.1977260975835913</v>
      </c>
      <c r="FA13">
        <f t="shared" si="7"/>
        <v>16.836653441031096</v>
      </c>
      <c r="FB13">
        <f t="shared" si="8"/>
        <v>29.765106994161783</v>
      </c>
      <c r="FC13">
        <f t="shared" si="9"/>
        <v>30.347785033677408</v>
      </c>
      <c r="FD13">
        <f t="shared" si="10"/>
        <v>0.4260273761254717</v>
      </c>
      <c r="FE13">
        <f t="shared" si="11"/>
        <v>0.90124160184112179</v>
      </c>
      <c r="FF13">
        <f t="shared" si="12"/>
        <v>0.50978793793064314</v>
      </c>
      <c r="FG13">
        <f t="shared" si="13"/>
        <v>0.49999999999999989</v>
      </c>
    </row>
    <row r="14" spans="1:163" x14ac:dyDescent="0.2">
      <c r="A14" s="78">
        <v>3</v>
      </c>
      <c r="B14" s="6" t="s">
        <v>10</v>
      </c>
      <c r="C14">
        <v>2017</v>
      </c>
      <c r="D14">
        <v>7</v>
      </c>
      <c r="E14">
        <v>7</v>
      </c>
      <c r="F14" t="s">
        <v>216</v>
      </c>
      <c r="G14" t="s">
        <v>217</v>
      </c>
      <c r="H14" s="22">
        <v>-30.575226290373319</v>
      </c>
      <c r="I14" s="22"/>
      <c r="J14" s="22">
        <f>STDEV(H14,H16)</f>
        <v>0.14735341138573663</v>
      </c>
      <c r="K14" s="22">
        <v>3.2651259469871889</v>
      </c>
      <c r="L14" s="22"/>
      <c r="M14" s="22">
        <f>STDEV(K14,K16)</f>
        <v>0.11026836693466693</v>
      </c>
      <c r="N14" s="22">
        <v>474.71387776714732</v>
      </c>
      <c r="O14" s="22">
        <v>101.5689874519343</v>
      </c>
      <c r="P14" s="22">
        <v>4.0061205661546513</v>
      </c>
      <c r="Q14">
        <v>7.3308024639875527E-2</v>
      </c>
      <c r="R14" s="22"/>
      <c r="S14" s="22">
        <f>STDEV(Q14,Q16)</f>
        <v>2.6041483300129682E-2</v>
      </c>
      <c r="T14">
        <v>0.51564873657499866</v>
      </c>
      <c r="U14" s="22"/>
      <c r="V14" s="22">
        <f>STDEV(T14,T16)</f>
        <v>4.8833563294049365E-2</v>
      </c>
      <c r="W14">
        <v>0.39539960324674456</v>
      </c>
      <c r="X14" s="22"/>
      <c r="Y14" s="22">
        <f>STDEV(W14,W16)</f>
        <v>0.46128619135205834</v>
      </c>
      <c r="Z14">
        <v>2.0389475662556444E-2</v>
      </c>
      <c r="AA14" s="22"/>
      <c r="AB14" s="22">
        <f>STDEV(Z14,Z16)</f>
        <v>1.8296274555151947E-3</v>
      </c>
      <c r="AC14">
        <v>4.2655692412486585</v>
      </c>
      <c r="AD14" s="22"/>
      <c r="AE14" s="22">
        <f>STDEV(AC14,AC16)</f>
        <v>0.19261722719193777</v>
      </c>
      <c r="AF14">
        <v>2.593073157340104E-2</v>
      </c>
      <c r="AG14" s="22"/>
      <c r="AH14" s="22">
        <f>STDEV(AF14,AF16)</f>
        <v>9.3197370262652953E-3</v>
      </c>
      <c r="AI14">
        <v>2.6078063486490373</v>
      </c>
      <c r="AJ14" s="22"/>
      <c r="AK14" s="22">
        <f>STDEV(AI14,AI16)</f>
        <v>0.89561652499488253</v>
      </c>
      <c r="AL14">
        <v>2.8808115514803321</v>
      </c>
      <c r="AM14" s="22"/>
      <c r="AN14" s="22">
        <f>STDEV(AL14,AL16)</f>
        <v>6.9815767783764776E-2</v>
      </c>
      <c r="AO14">
        <v>25.110228086538537</v>
      </c>
      <c r="AP14" s="22"/>
      <c r="AQ14" s="22">
        <f>STDEV(AO14,AO16)</f>
        <v>4.2153072871182378</v>
      </c>
      <c r="AR14">
        <v>4.2680508373332392E-2</v>
      </c>
      <c r="AS14" s="22"/>
      <c r="AT14" s="22">
        <f>STDEV(AR14,AR16)</f>
        <v>6.5028889198771355E-3</v>
      </c>
      <c r="AU14">
        <v>4.128887307037342</v>
      </c>
      <c r="AV14" s="22"/>
      <c r="AW14" s="22">
        <f>STDEV(AU14,AU16)</f>
        <v>0.15798386012373436</v>
      </c>
      <c r="AX14">
        <v>0.80106909092800216</v>
      </c>
      <c r="AY14" s="22"/>
      <c r="AZ14" s="22">
        <f>STDEV(AX14,AX16)</f>
        <v>0.15551254252928856</v>
      </c>
      <c r="BA14">
        <v>11.214148509006618</v>
      </c>
      <c r="BB14" s="22"/>
      <c r="BC14" s="22">
        <f>STDEV(BA14,BA16)</f>
        <v>0.18033999973743001</v>
      </c>
      <c r="BD14">
        <v>12.358453803626174</v>
      </c>
      <c r="BE14" s="22"/>
      <c r="BF14" s="22">
        <f>STDEV(BD14,BD16)</f>
        <v>3.6645098914129388</v>
      </c>
      <c r="BG14">
        <v>3.0347429677870004</v>
      </c>
      <c r="BH14" s="22"/>
      <c r="BI14" s="22">
        <f>STDEV(BG14,BG16)</f>
        <v>0.2802517018242755</v>
      </c>
      <c r="BJ14">
        <v>18.136130278955804</v>
      </c>
      <c r="BK14" s="22"/>
      <c r="BL14" s="22">
        <f>STDEV(BJ14,BJ16)</f>
        <v>1.2976682716409442</v>
      </c>
      <c r="BM14">
        <v>1.1456839937995795</v>
      </c>
      <c r="BN14" s="22"/>
      <c r="BO14" s="22">
        <f>STDEV(BM14,BM16)</f>
        <v>0.57028011057090322</v>
      </c>
      <c r="BP14">
        <v>1.7741229566210084</v>
      </c>
      <c r="BQ14" s="22"/>
      <c r="BR14" s="22">
        <f>STDEV(BP14,BP16)</f>
        <v>0.20704367118455844</v>
      </c>
      <c r="BS14">
        <v>0.28338545900683515</v>
      </c>
      <c r="BT14" s="22"/>
      <c r="BU14" s="22">
        <f>STDEV(BS14,BS16)</f>
        <v>1.0462225901140404E-2</v>
      </c>
      <c r="BV14">
        <v>0.41842520051216092</v>
      </c>
      <c r="BW14" s="22"/>
      <c r="BX14" s="22">
        <f>STDEV(BV14,BV16)</f>
        <v>3.0455587103319633E-2</v>
      </c>
      <c r="BY14">
        <v>3.8911894974426584E-2</v>
      </c>
      <c r="BZ14" s="22"/>
      <c r="CA14" s="22">
        <f>STDEV(BY14,BY16)</f>
        <v>4.6286750209189337E-3</v>
      </c>
      <c r="CB14">
        <v>7.1622457180512022E-2</v>
      </c>
      <c r="CC14" s="22"/>
      <c r="CD14" s="22">
        <f>STDEV(CB14,CB16)</f>
        <v>3.5348047330499843E-2</v>
      </c>
      <c r="CE14">
        <v>7.2646291951404748E-2</v>
      </c>
      <c r="CF14" s="22"/>
      <c r="CG14" s="22">
        <f>STDEV(CE14,CE16)</f>
        <v>8.0050743796265594E-4</v>
      </c>
      <c r="CH14">
        <v>7.7808325661093579E-3</v>
      </c>
      <c r="CI14" s="22"/>
      <c r="CJ14" s="22">
        <f>STDEV(CH14,CH16)</f>
        <v>1.9411147646829806E-3</v>
      </c>
      <c r="CK14">
        <v>1.8786711225785811E-2</v>
      </c>
      <c r="CL14" s="22"/>
      <c r="CM14" s="22">
        <f>STDEV(CK14,CK16)</f>
        <v>4.5698837429106664E-3</v>
      </c>
      <c r="CN14">
        <v>1.9775513232657731E-2</v>
      </c>
      <c r="CO14" s="22"/>
      <c r="CP14" s="22">
        <f>STDEV(CN14,CN16)</f>
        <v>4.3156431518283755E-3</v>
      </c>
      <c r="CQ14">
        <v>3.7010759633116397E-2</v>
      </c>
      <c r="CR14" s="22"/>
      <c r="CS14" s="22">
        <f>STDEV(CQ14,CQ16)</f>
        <v>3.4670564062716271E-3</v>
      </c>
      <c r="CT14">
        <v>6.9992137637583438</v>
      </c>
      <c r="CU14" s="22"/>
      <c r="CV14" s="22">
        <f>STDEV(CT14,CT16)</f>
        <v>2.4294971842742545</v>
      </c>
      <c r="CW14">
        <v>1.8210427834678011</v>
      </c>
      <c r="CX14" s="22"/>
      <c r="CY14" s="22">
        <f>STDEV(CW14,CW16)</f>
        <v>1.2855164880664773</v>
      </c>
      <c r="CZ14">
        <v>0.62624287207766605</v>
      </c>
      <c r="DA14" s="22"/>
      <c r="DB14" s="22">
        <f>STDEV(CZ14,CZ16)</f>
        <v>1.7696538427228847E-2</v>
      </c>
      <c r="DC14">
        <v>0.15388276626717287</v>
      </c>
      <c r="DD14" s="22"/>
      <c r="DE14" s="22">
        <f>STDEV(DC14,DC16)</f>
        <v>9.8428181781811536E-3</v>
      </c>
      <c r="DF14">
        <v>0.38391407644473213</v>
      </c>
      <c r="DG14" s="22"/>
      <c r="DH14" s="22">
        <f>STDEV(DF14,DF16)</f>
        <v>0.19897343013252267</v>
      </c>
      <c r="DI14">
        <v>0.51634740195227868</v>
      </c>
      <c r="DJ14" s="22"/>
      <c r="DK14" s="22">
        <f>STDEV(DI14,DI16)</f>
        <v>0.16375549030435249</v>
      </c>
      <c r="DL14">
        <v>0.79068883583458449</v>
      </c>
      <c r="DM14" s="22"/>
      <c r="DN14" s="22">
        <f>STDEV(DL14,DL16)</f>
        <v>0.29868277758115341</v>
      </c>
      <c r="DO14">
        <v>43.698487813909558</v>
      </c>
      <c r="DP14" s="77" t="s">
        <v>218</v>
      </c>
      <c r="DQ14" s="22">
        <v>0.60666666666666669</v>
      </c>
      <c r="DR14" s="22">
        <f t="shared" si="0"/>
        <v>0.66029289502009869</v>
      </c>
      <c r="DS14">
        <v>12.3</v>
      </c>
      <c r="DT14">
        <v>4.45</v>
      </c>
      <c r="DU14">
        <v>20.3</v>
      </c>
      <c r="DV14" s="22">
        <v>25.663366617538465</v>
      </c>
      <c r="DW14" s="79">
        <v>756.26998606629877</v>
      </c>
      <c r="DX14" s="79">
        <v>638.13195215384621</v>
      </c>
      <c r="DY14">
        <v>11.35</v>
      </c>
      <c r="DZ14" s="80">
        <v>4011.1454780366344</v>
      </c>
      <c r="EA14" s="22">
        <v>56839.396656149533</v>
      </c>
      <c r="EB14" s="81">
        <v>81029.621489518715</v>
      </c>
      <c r="EC14" s="81">
        <v>833.42336381519556</v>
      </c>
      <c r="ED14">
        <v>11</v>
      </c>
      <c r="EE14">
        <v>3.5</v>
      </c>
      <c r="EF14" s="22">
        <f t="shared" si="3"/>
        <v>30.237829290801759</v>
      </c>
      <c r="EG14" s="22">
        <f t="shared" si="4"/>
        <v>45.794570135244825</v>
      </c>
      <c r="EH14" s="22">
        <v>1.9243044982698956</v>
      </c>
      <c r="EI14" s="77">
        <v>90.8</v>
      </c>
      <c r="EJ14" s="82">
        <v>4.0111454780366342</v>
      </c>
      <c r="EK14" s="25">
        <v>56.839396656149532</v>
      </c>
      <c r="EL14" s="83">
        <v>1.3579800025446059E-5</v>
      </c>
      <c r="EM14" s="83">
        <v>1.9554912036642325E-2</v>
      </c>
      <c r="EN14" s="83">
        <v>1.2189472211021457</v>
      </c>
      <c r="EO14" s="83">
        <v>4.143280998218507E-4</v>
      </c>
      <c r="EP14" s="83">
        <v>0.59663246374346501</v>
      </c>
      <c r="EQ14" s="83">
        <v>13.556901663128755</v>
      </c>
      <c r="ER14" s="81">
        <f t="shared" si="1"/>
        <v>505.61017404788532</v>
      </c>
      <c r="ES14" s="81">
        <v>99717.684575233594</v>
      </c>
      <c r="ET14" s="84">
        <f t="shared" si="2"/>
        <v>37.21222268788739</v>
      </c>
      <c r="EU14" s="84">
        <f t="shared" si="5"/>
        <v>0.10195129503530792</v>
      </c>
      <c r="EV14" s="84">
        <v>5658.19</v>
      </c>
      <c r="EW14" s="84">
        <v>2.1332792137228313E-4</v>
      </c>
      <c r="EX14" s="84">
        <v>53366.159511029844</v>
      </c>
      <c r="EY14" s="84">
        <v>33321.6521918168</v>
      </c>
      <c r="EZ14">
        <f t="shared" si="6"/>
        <v>3.1024184114977142</v>
      </c>
      <c r="FA14">
        <f t="shared" si="7"/>
        <v>30.810528736225308</v>
      </c>
      <c r="FB14">
        <f t="shared" si="8"/>
        <v>42.063624957241586</v>
      </c>
      <c r="FC14">
        <f t="shared" si="9"/>
        <v>60.475658581603518</v>
      </c>
      <c r="FD14">
        <f t="shared" si="10"/>
        <v>0.66029289502009869</v>
      </c>
      <c r="FE14">
        <f t="shared" si="11"/>
        <v>0.98141221624833075</v>
      </c>
      <c r="FF14">
        <f t="shared" si="12"/>
        <v>0.71885933087172216</v>
      </c>
      <c r="FG14">
        <f t="shared" si="13"/>
        <v>0.5</v>
      </c>
    </row>
    <row r="15" spans="1:163" x14ac:dyDescent="0.2">
      <c r="A15" s="78">
        <v>3</v>
      </c>
      <c r="B15" s="6" t="s">
        <v>10</v>
      </c>
      <c r="C15">
        <v>2017</v>
      </c>
      <c r="D15">
        <v>7</v>
      </c>
      <c r="E15">
        <v>7</v>
      </c>
      <c r="F15" t="s">
        <v>219</v>
      </c>
      <c r="G15" t="s">
        <v>206</v>
      </c>
      <c r="H15" s="22">
        <v>-30.93336776797392</v>
      </c>
      <c r="I15" s="22"/>
      <c r="J15" s="22"/>
      <c r="K15" s="22">
        <v>3.6769806985014042</v>
      </c>
      <c r="L15" s="22"/>
      <c r="M15" s="22"/>
      <c r="N15" s="22">
        <v>431.7655296007714</v>
      </c>
      <c r="O15" s="22">
        <v>97.394827520912173</v>
      </c>
      <c r="P15" s="22">
        <v>3.7998397766897951</v>
      </c>
      <c r="Q15">
        <v>0.13228606611601798</v>
      </c>
      <c r="R15" s="22"/>
      <c r="S15" s="22"/>
      <c r="T15">
        <v>0.51824757635876595</v>
      </c>
      <c r="U15" s="22"/>
      <c r="V15" s="22"/>
      <c r="W15">
        <v>1.0846461014857243</v>
      </c>
      <c r="X15" s="22"/>
      <c r="Y15" s="22"/>
      <c r="Z15">
        <v>2.2906706634476824E-2</v>
      </c>
      <c r="AA15" s="22"/>
      <c r="AB15" s="22"/>
      <c r="AC15">
        <v>4.8725411265842506</v>
      </c>
      <c r="AD15" s="22"/>
      <c r="AE15" s="22"/>
      <c r="AF15">
        <v>4.4883526790110685E-2</v>
      </c>
      <c r="AG15" s="22"/>
      <c r="AH15" s="22"/>
      <c r="AI15">
        <v>4.5384914797910927</v>
      </c>
      <c r="AJ15" s="22"/>
      <c r="AK15" s="22"/>
      <c r="AL15">
        <v>4.246487288412256</v>
      </c>
      <c r="AM15" s="22"/>
      <c r="AN15" s="22"/>
      <c r="AO15">
        <v>32.798170989122468</v>
      </c>
      <c r="AP15" s="22"/>
      <c r="AQ15" s="22"/>
      <c r="AR15">
        <v>5.8087069897991769E-2</v>
      </c>
      <c r="AS15" s="22"/>
      <c r="AT15" s="22"/>
      <c r="AU15">
        <v>5.6462080973532469</v>
      </c>
      <c r="AV15" s="22"/>
      <c r="AW15" s="22"/>
      <c r="AX15">
        <v>0.17558357602163649</v>
      </c>
      <c r="AY15" s="22"/>
      <c r="AZ15" s="22"/>
      <c r="BA15">
        <v>3.3673412332597796</v>
      </c>
      <c r="BB15" s="22"/>
      <c r="BC15" s="22"/>
      <c r="BD15">
        <v>7.9244966783890414</v>
      </c>
      <c r="BE15" s="22"/>
      <c r="BF15" s="22"/>
      <c r="BG15">
        <v>3.9078030931744721</v>
      </c>
      <c r="BH15" s="22"/>
      <c r="BI15" s="22"/>
      <c r="BJ15">
        <v>13.717310262186345</v>
      </c>
      <c r="BK15" s="22"/>
      <c r="BL15" s="22"/>
      <c r="BM15">
        <v>0.13727018190363974</v>
      </c>
      <c r="BN15" s="22"/>
      <c r="BO15" s="22"/>
      <c r="BP15">
        <v>0.15248385169796497</v>
      </c>
      <c r="BQ15" s="22"/>
      <c r="BR15" s="22"/>
      <c r="BS15">
        <v>0.14592247762413585</v>
      </c>
      <c r="BT15" s="22"/>
      <c r="BU15" s="22"/>
      <c r="BV15">
        <v>0.5722881510656973</v>
      </c>
      <c r="BW15" s="22"/>
      <c r="BX15" s="22"/>
      <c r="BY15">
        <v>5.2474074797169833E-2</v>
      </c>
      <c r="BZ15" s="22"/>
      <c r="CA15" s="22"/>
      <c r="CB15">
        <v>2.7295542383472232E-2</v>
      </c>
      <c r="CC15" s="22"/>
      <c r="CD15" s="22"/>
      <c r="CE15">
        <v>8.7797811949666765E-2</v>
      </c>
      <c r="CF15" s="22"/>
      <c r="CG15" s="22"/>
      <c r="CH15">
        <v>2.1149095552802179E-2</v>
      </c>
      <c r="CI15" s="22"/>
      <c r="CJ15" s="22"/>
      <c r="CK15">
        <v>5.3996445148762777E-2</v>
      </c>
      <c r="CL15" s="22"/>
      <c r="CM15" s="22"/>
      <c r="CN15">
        <v>6.6431239915293344E-2</v>
      </c>
      <c r="CO15" s="22"/>
      <c r="CP15" s="22"/>
      <c r="CQ15">
        <v>2.2646473512384233E-2</v>
      </c>
      <c r="CR15" s="22"/>
      <c r="CS15" s="22"/>
      <c r="CT15">
        <v>10.036539600321403</v>
      </c>
      <c r="CU15" s="22"/>
      <c r="CV15" s="22"/>
      <c r="CW15">
        <v>4.109628422499533</v>
      </c>
      <c r="CX15" s="22"/>
      <c r="CY15" s="22"/>
      <c r="CZ15">
        <v>0.52309409807153684</v>
      </c>
      <c r="DA15" s="22"/>
      <c r="DB15" s="22"/>
      <c r="DC15">
        <v>0.15208412141273037</v>
      </c>
      <c r="DD15" s="22"/>
      <c r="DE15" s="22"/>
      <c r="DF15">
        <v>0.27500092182113128</v>
      </c>
      <c r="DG15" s="22"/>
      <c r="DH15" s="22"/>
      <c r="DI15">
        <v>0.50840661874498894</v>
      </c>
      <c r="DJ15" s="22"/>
      <c r="DK15" s="22"/>
      <c r="DL15">
        <v>0.40863718503027008</v>
      </c>
      <c r="DM15" s="22"/>
      <c r="DN15" s="22"/>
      <c r="DO15">
        <v>27.529947972871287</v>
      </c>
      <c r="DP15" s="77" t="s">
        <v>218</v>
      </c>
      <c r="DQ15" s="22">
        <v>0.60666666666666669</v>
      </c>
      <c r="DR15" s="22">
        <f t="shared" si="0"/>
        <v>0.66029289502009869</v>
      </c>
      <c r="DS15">
        <v>12.3</v>
      </c>
      <c r="DT15">
        <v>4.45</v>
      </c>
      <c r="DU15">
        <v>20.3</v>
      </c>
      <c r="DV15" s="22">
        <v>25.663366617538465</v>
      </c>
      <c r="DW15" s="79">
        <v>756.26998606629877</v>
      </c>
      <c r="DX15" s="79">
        <v>638.13195215384621</v>
      </c>
      <c r="DY15">
        <v>11.35</v>
      </c>
      <c r="DZ15" s="80">
        <v>4011.1454780366344</v>
      </c>
      <c r="EA15" s="22">
        <v>56839.396656149533</v>
      </c>
      <c r="EB15" s="81">
        <v>81029.621489518715</v>
      </c>
      <c r="EC15" s="81">
        <v>833.42336381519556</v>
      </c>
      <c r="ED15">
        <v>11</v>
      </c>
      <c r="EE15">
        <v>3.5</v>
      </c>
      <c r="EF15" s="22">
        <f t="shared" si="3"/>
        <v>30.237829290801759</v>
      </c>
      <c r="EG15" s="22">
        <f t="shared" si="4"/>
        <v>45.794570135244825</v>
      </c>
      <c r="EH15" s="22">
        <v>1.9243044982698956</v>
      </c>
      <c r="EI15" s="77">
        <v>90.8</v>
      </c>
      <c r="EJ15" s="82">
        <v>4.0111454780366342</v>
      </c>
      <c r="EK15" s="25">
        <v>56.839396656149532</v>
      </c>
      <c r="EL15" s="83">
        <v>1.3579800025446059E-5</v>
      </c>
      <c r="EM15" s="83">
        <v>1.9554912036642325E-2</v>
      </c>
      <c r="EN15" s="83">
        <v>1.2189472211021457</v>
      </c>
      <c r="EO15" s="83">
        <v>4.143280998218507E-4</v>
      </c>
      <c r="EP15" s="83">
        <v>0.59663246374346501</v>
      </c>
      <c r="EQ15" s="83">
        <v>14.5569016631288</v>
      </c>
      <c r="ER15" s="81">
        <f t="shared" si="1"/>
        <v>505.61017404788532</v>
      </c>
      <c r="ES15" s="81">
        <v>99717.684575233594</v>
      </c>
      <c r="ET15" s="84">
        <f t="shared" si="2"/>
        <v>37.21222268788739</v>
      </c>
      <c r="EU15" s="84">
        <f t="shared" si="5"/>
        <v>0.10195129503530792</v>
      </c>
      <c r="EV15" s="84">
        <v>5658.19</v>
      </c>
      <c r="EW15" s="84">
        <v>2.1332792137228313E-4</v>
      </c>
      <c r="EX15" s="84">
        <v>53366.159511029844</v>
      </c>
      <c r="EY15" s="84">
        <v>33321.6521918168</v>
      </c>
      <c r="EZ15">
        <f t="shared" si="6"/>
        <v>3.1024184114977142</v>
      </c>
      <c r="FA15">
        <f t="shared" si="7"/>
        <v>30.810528736225308</v>
      </c>
      <c r="FB15">
        <f t="shared" si="8"/>
        <v>42.063624957241586</v>
      </c>
      <c r="FC15">
        <f t="shared" si="9"/>
        <v>60.475658581603518</v>
      </c>
      <c r="FD15">
        <f t="shared" si="10"/>
        <v>0.66029289502009869</v>
      </c>
      <c r="FE15">
        <f t="shared" si="11"/>
        <v>0.98141221624833075</v>
      </c>
      <c r="FF15">
        <f t="shared" si="12"/>
        <v>0.71885933087172216</v>
      </c>
      <c r="FG15">
        <f t="shared" si="13"/>
        <v>0.5</v>
      </c>
    </row>
    <row r="16" spans="1:163" x14ac:dyDescent="0.2">
      <c r="A16" s="78">
        <v>3</v>
      </c>
      <c r="B16" s="6" t="s">
        <v>10</v>
      </c>
      <c r="C16">
        <v>2017</v>
      </c>
      <c r="D16">
        <v>7</v>
      </c>
      <c r="E16">
        <v>20</v>
      </c>
      <c r="F16" t="s">
        <v>220</v>
      </c>
      <c r="G16" t="s">
        <v>217</v>
      </c>
      <c r="H16" s="22">
        <v>-30.78361548321697</v>
      </c>
      <c r="I16" s="22"/>
      <c r="J16" s="22"/>
      <c r="K16" s="22">
        <v>3.4210689670069279</v>
      </c>
      <c r="L16" s="22"/>
      <c r="M16" s="22"/>
      <c r="N16" s="22">
        <v>506.962369241619</v>
      </c>
      <c r="O16" s="22">
        <v>114.1221814294874</v>
      </c>
      <c r="P16" s="22">
        <v>3.8076662064522657</v>
      </c>
      <c r="Q16">
        <v>3.6479805772519691E-2</v>
      </c>
      <c r="R16" s="22"/>
      <c r="S16" s="22"/>
      <c r="T16">
        <v>0.4465876490655491</v>
      </c>
      <c r="U16" s="22"/>
      <c r="V16" s="22"/>
      <c r="W16">
        <v>1.0477567911922563</v>
      </c>
      <c r="X16" s="22"/>
      <c r="Y16" s="22"/>
      <c r="Z16">
        <v>2.297695962423621E-2</v>
      </c>
      <c r="AA16" s="22"/>
      <c r="AB16" s="22"/>
      <c r="AC16">
        <v>4.5379711362901967</v>
      </c>
      <c r="AD16" s="22"/>
      <c r="AE16" s="22"/>
      <c r="AF16">
        <v>3.911083007369609E-2</v>
      </c>
      <c r="AG16" s="22"/>
      <c r="AH16" s="22"/>
      <c r="AI16">
        <v>3.8743993849822611</v>
      </c>
      <c r="AJ16" s="22"/>
      <c r="AK16" s="22"/>
      <c r="AL16">
        <v>2.7820771458130413</v>
      </c>
      <c r="AM16" s="22"/>
      <c r="AN16" s="22"/>
      <c r="AO16">
        <v>19.148883351525818</v>
      </c>
      <c r="AP16" s="22"/>
      <c r="AQ16" s="22"/>
      <c r="AR16">
        <v>5.1876982078428363E-2</v>
      </c>
      <c r="AS16" s="22"/>
      <c r="AT16" s="22"/>
      <c r="AU16">
        <v>4.3523102246603811</v>
      </c>
      <c r="AV16" s="22"/>
      <c r="AW16" s="22"/>
      <c r="AX16">
        <v>1.0209970376920441</v>
      </c>
      <c r="AY16" s="22"/>
      <c r="AZ16" s="22"/>
      <c r="BA16">
        <v>11.469187782473652</v>
      </c>
      <c r="BB16" s="22"/>
      <c r="BC16" s="22"/>
      <c r="BD16">
        <v>7.1760542157396507</v>
      </c>
      <c r="BE16" s="22"/>
      <c r="BF16" s="22"/>
      <c r="BG16">
        <v>2.6384072101889693</v>
      </c>
      <c r="BH16" s="22"/>
      <c r="BI16" s="22"/>
      <c r="BJ16">
        <v>19.971310348171681</v>
      </c>
      <c r="BK16" s="22"/>
      <c r="BL16" s="22"/>
      <c r="BM16">
        <v>1.9521818605205792</v>
      </c>
      <c r="BN16" s="22"/>
      <c r="BO16" s="22"/>
      <c r="BP16">
        <v>2.0669269244137265</v>
      </c>
      <c r="BQ16" s="22"/>
      <c r="BR16" s="22"/>
      <c r="BS16">
        <v>0.29818128076883899</v>
      </c>
      <c r="BT16" s="22"/>
      <c r="BU16" s="22"/>
      <c r="BV16">
        <v>0.46149590484371067</v>
      </c>
      <c r="BW16" s="22"/>
      <c r="BX16" s="22"/>
      <c r="BY16">
        <v>3.2365959984025458E-2</v>
      </c>
      <c r="BZ16" s="22"/>
      <c r="CA16" s="22"/>
      <c r="CB16">
        <v>0.12161214511871103</v>
      </c>
      <c r="CC16" s="22"/>
      <c r="CD16" s="22"/>
      <c r="CE16">
        <v>7.1514203475857421E-2</v>
      </c>
      <c r="CF16" s="22"/>
      <c r="CG16" s="22"/>
      <c r="CH16">
        <v>5.0356817397720277E-3</v>
      </c>
      <c r="CI16" s="22"/>
      <c r="CJ16" s="22"/>
      <c r="CK16">
        <v>1.2323919658093225E-2</v>
      </c>
      <c r="CL16" s="22"/>
      <c r="CM16" s="22"/>
      <c r="CN16">
        <v>1.3672272156979443E-2</v>
      </c>
      <c r="CO16" s="22"/>
      <c r="CP16" s="22"/>
      <c r="CQ16">
        <v>4.1913917824378255E-2</v>
      </c>
      <c r="CR16" s="22"/>
      <c r="CS16" s="22"/>
      <c r="CT16">
        <v>10.435041631506248</v>
      </c>
      <c r="CU16" s="22"/>
      <c r="CV16" s="22"/>
      <c r="CW16">
        <v>3.6390376355456437</v>
      </c>
      <c r="CX16" s="22"/>
      <c r="CY16" s="22"/>
      <c r="CZ16">
        <v>0.65126955672850972</v>
      </c>
      <c r="DA16" s="22"/>
      <c r="DB16" s="22"/>
      <c r="DC16">
        <v>0.1678026132267291</v>
      </c>
      <c r="DD16" s="22"/>
      <c r="DE16" s="22"/>
      <c r="DF16">
        <v>0.6653049998900411</v>
      </c>
      <c r="DG16" s="22"/>
      <c r="DH16" s="22"/>
      <c r="DI16">
        <v>0.74793263725374981</v>
      </c>
      <c r="DJ16" s="22"/>
      <c r="DK16" s="22"/>
      <c r="DL16">
        <v>1.2130900707371188</v>
      </c>
      <c r="DM16" s="22"/>
      <c r="DN16" s="22"/>
      <c r="DO16">
        <v>58.602488594777704</v>
      </c>
      <c r="DP16" s="77" t="s">
        <v>218</v>
      </c>
      <c r="DQ16" s="22">
        <v>0.60666666666666669</v>
      </c>
      <c r="DR16" s="22">
        <f t="shared" si="0"/>
        <v>0.66029289502009869</v>
      </c>
      <c r="DS16">
        <v>12.3</v>
      </c>
      <c r="DT16">
        <v>4.45</v>
      </c>
      <c r="DU16">
        <v>20.3</v>
      </c>
      <c r="DV16" s="22">
        <v>25.663366617538465</v>
      </c>
      <c r="DW16" s="79">
        <v>756.26998606629877</v>
      </c>
      <c r="DX16" s="79">
        <v>638.13195215384621</v>
      </c>
      <c r="DY16">
        <v>11.35</v>
      </c>
      <c r="DZ16" s="80">
        <v>4011.1454780366344</v>
      </c>
      <c r="EA16" s="22">
        <v>56839.396656149533</v>
      </c>
      <c r="EB16" s="81">
        <v>81029.621489518715</v>
      </c>
      <c r="EC16" s="81">
        <v>833.42336381519556</v>
      </c>
      <c r="ED16">
        <v>11</v>
      </c>
      <c r="EE16">
        <v>3.5</v>
      </c>
      <c r="EF16" s="22">
        <f t="shared" si="3"/>
        <v>30.237829290801759</v>
      </c>
      <c r="EG16" s="22">
        <f t="shared" si="4"/>
        <v>45.794570135244825</v>
      </c>
      <c r="EH16" s="22">
        <v>1.9243044982698956</v>
      </c>
      <c r="EI16" s="77">
        <v>90.8</v>
      </c>
      <c r="EJ16" s="82">
        <v>4.0111454780366342</v>
      </c>
      <c r="EK16" s="25">
        <v>56.839396656149532</v>
      </c>
      <c r="EL16" s="83">
        <v>1.3579800025446059E-5</v>
      </c>
      <c r="EM16" s="83">
        <v>1.9554912036642325E-2</v>
      </c>
      <c r="EN16" s="83">
        <v>1.2189472211021457</v>
      </c>
      <c r="EO16" s="83">
        <v>4.143280998218507E-4</v>
      </c>
      <c r="EP16" s="83">
        <v>0.59663246374346501</v>
      </c>
      <c r="EQ16" s="83">
        <v>15.5569016631288</v>
      </c>
      <c r="ER16" s="81">
        <f t="shared" si="1"/>
        <v>505.61017404788532</v>
      </c>
      <c r="ES16" s="81">
        <v>99717.684575233594</v>
      </c>
      <c r="ET16" s="84">
        <f t="shared" si="2"/>
        <v>37.21222268788739</v>
      </c>
      <c r="EU16" s="84">
        <f t="shared" si="5"/>
        <v>0.10195129503530792</v>
      </c>
      <c r="EV16" s="84">
        <v>5658.19</v>
      </c>
      <c r="EW16" s="84">
        <v>2.1332792137228313E-4</v>
      </c>
      <c r="EX16" s="84">
        <v>53366.159511029844</v>
      </c>
      <c r="EY16" s="84">
        <v>33321.6521918168</v>
      </c>
      <c r="EZ16">
        <f t="shared" si="6"/>
        <v>3.1024184114977142</v>
      </c>
      <c r="FA16">
        <f t="shared" si="7"/>
        <v>30.810528736225308</v>
      </c>
      <c r="FB16">
        <f t="shared" si="8"/>
        <v>42.063624957241586</v>
      </c>
      <c r="FC16">
        <f t="shared" si="9"/>
        <v>60.475658581603518</v>
      </c>
      <c r="FD16">
        <f t="shared" si="10"/>
        <v>0.66029289502009869</v>
      </c>
      <c r="FE16">
        <f t="shared" si="11"/>
        <v>0.98141221624833075</v>
      </c>
      <c r="FF16">
        <f t="shared" si="12"/>
        <v>0.71885933087172216</v>
      </c>
      <c r="FG16">
        <f t="shared" si="13"/>
        <v>0.5</v>
      </c>
    </row>
    <row r="17" spans="1:163" x14ac:dyDescent="0.2">
      <c r="A17" s="78">
        <v>3</v>
      </c>
      <c r="B17" s="6" t="s">
        <v>11</v>
      </c>
      <c r="C17">
        <v>2017</v>
      </c>
      <c r="D17">
        <v>7</v>
      </c>
      <c r="E17">
        <v>7</v>
      </c>
      <c r="F17" t="s">
        <v>221</v>
      </c>
      <c r="G17" t="s">
        <v>222</v>
      </c>
      <c r="H17" s="22">
        <v>-31.08328307511854</v>
      </c>
      <c r="I17" s="22"/>
      <c r="J17" s="22"/>
      <c r="K17" s="22">
        <v>3.2710713160902372</v>
      </c>
      <c r="L17" s="22"/>
      <c r="M17" s="22"/>
      <c r="N17" s="22">
        <v>447.38746369005833</v>
      </c>
      <c r="O17" s="22">
        <v>99.696014561355923</v>
      </c>
      <c r="P17" s="22">
        <v>3.8464423133102361</v>
      </c>
      <c r="Q17">
        <v>5.6602927548238618E-2</v>
      </c>
      <c r="R17" s="22"/>
      <c r="S17" s="22"/>
      <c r="T17">
        <v>0.12504286866201722</v>
      </c>
      <c r="U17" s="22"/>
      <c r="V17" s="22"/>
      <c r="W17">
        <v>0.37911741309894659</v>
      </c>
      <c r="X17" s="22"/>
      <c r="Y17" s="22"/>
      <c r="Z17">
        <v>1.2717899516492234E-2</v>
      </c>
      <c r="AA17" s="22"/>
      <c r="AB17" s="22"/>
      <c r="AC17">
        <v>6.7639066647421506</v>
      </c>
      <c r="AD17" s="22"/>
      <c r="AE17" s="22"/>
      <c r="AF17">
        <v>3.0307079046499652E-2</v>
      </c>
      <c r="AG17" s="22"/>
      <c r="AH17" s="22"/>
      <c r="AI17">
        <v>2.0756298997547784</v>
      </c>
      <c r="AJ17" s="22"/>
      <c r="AK17" s="22"/>
      <c r="AL17">
        <v>3.7648562621885526</v>
      </c>
      <c r="AM17" s="22"/>
      <c r="AN17" s="22"/>
      <c r="AO17">
        <v>28.651788028843615</v>
      </c>
      <c r="AP17" s="22"/>
      <c r="AQ17" s="22"/>
      <c r="AR17">
        <v>3.2777616689967731E-2</v>
      </c>
      <c r="AS17" s="22"/>
      <c r="AT17" s="22"/>
      <c r="AU17">
        <v>3.5429409887591246</v>
      </c>
      <c r="AV17" s="22"/>
      <c r="AW17" s="22"/>
      <c r="AX17">
        <v>1.2785195453533982</v>
      </c>
      <c r="AY17" s="22"/>
      <c r="AZ17" s="22"/>
      <c r="BA17">
        <v>6.1105710971356961</v>
      </c>
      <c r="BB17" s="22"/>
      <c r="BC17" s="22"/>
      <c r="BD17">
        <v>14.468908648689958</v>
      </c>
      <c r="BE17" s="22"/>
      <c r="BF17" s="22"/>
      <c r="BG17">
        <v>1.9036809477081802</v>
      </c>
      <c r="BH17" s="22"/>
      <c r="BI17" s="22"/>
      <c r="BJ17">
        <v>13.670123460647297</v>
      </c>
      <c r="BK17" s="22"/>
      <c r="BL17" s="22"/>
      <c r="BM17">
        <v>1.6764415882400987</v>
      </c>
      <c r="BN17" s="22"/>
      <c r="BO17" s="22"/>
      <c r="BP17">
        <v>4.8270466660988314</v>
      </c>
      <c r="BQ17" s="22"/>
      <c r="BR17" s="22"/>
      <c r="BS17">
        <v>0.31667610431975668</v>
      </c>
      <c r="BT17" s="22"/>
      <c r="BU17" s="22"/>
      <c r="BV17">
        <v>0.18913524610090726</v>
      </c>
      <c r="BW17" s="22"/>
      <c r="BX17" s="22"/>
      <c r="BY17">
        <v>2.7784277587206727E-2</v>
      </c>
      <c r="BZ17" s="22"/>
      <c r="CA17" s="22"/>
      <c r="CB17">
        <v>0.27891014425137273</v>
      </c>
      <c r="CC17" s="22"/>
      <c r="CD17" s="22"/>
      <c r="CE17">
        <v>8.2169324205433006E-2</v>
      </c>
      <c r="CF17" s="22"/>
      <c r="CG17" s="22"/>
      <c r="CH17">
        <v>7.6559557322241388E-3</v>
      </c>
      <c r="CI17" s="22"/>
      <c r="CJ17" s="22"/>
      <c r="CK17">
        <v>4.693707383092794E-2</v>
      </c>
      <c r="CL17" s="22"/>
      <c r="CM17" s="22"/>
      <c r="CN17">
        <v>1.5336018537100106E-2</v>
      </c>
      <c r="CO17" s="22"/>
      <c r="CP17" s="22"/>
      <c r="CQ17">
        <v>4.3981088442229886E-2</v>
      </c>
      <c r="CR17" s="22"/>
      <c r="CS17" s="22"/>
      <c r="CT17">
        <v>6.4663355752720753</v>
      </c>
      <c r="CU17" s="22"/>
      <c r="CV17" s="22"/>
      <c r="CW17">
        <v>1.5394163487535855</v>
      </c>
      <c r="CX17" s="22"/>
      <c r="CY17" s="22"/>
      <c r="CZ17">
        <v>0.78834137589064657</v>
      </c>
      <c r="DA17" s="22"/>
      <c r="DB17" s="22"/>
      <c r="DC17">
        <v>0.40378900495881243</v>
      </c>
      <c r="DD17" s="22"/>
      <c r="DE17" s="22"/>
      <c r="DF17">
        <v>0.18043545125510027</v>
      </c>
      <c r="DG17" s="22"/>
      <c r="DH17" s="22"/>
      <c r="DI17">
        <v>0.24211740813877999</v>
      </c>
      <c r="DJ17" s="22"/>
      <c r="DK17" s="22"/>
      <c r="DL17">
        <v>0.3302475365500101</v>
      </c>
      <c r="DM17" s="22"/>
      <c r="DN17" s="22"/>
      <c r="DO17">
        <v>32.987725590735479</v>
      </c>
      <c r="DP17" s="77" t="s">
        <v>218</v>
      </c>
      <c r="DQ17" s="22">
        <v>0.46</v>
      </c>
      <c r="DR17" s="22">
        <f t="shared" si="0"/>
        <v>0.82569145060878946</v>
      </c>
      <c r="DS17">
        <v>13.7</v>
      </c>
      <c r="DT17">
        <v>6.57</v>
      </c>
      <c r="DU17">
        <v>29.5</v>
      </c>
      <c r="DV17" s="22">
        <v>7.2226425541538468</v>
      </c>
      <c r="DW17" s="79">
        <v>560.04652173006355</v>
      </c>
      <c r="DX17" s="79">
        <v>336.73681846153846</v>
      </c>
      <c r="DY17">
        <v>5.0999999999999996</v>
      </c>
      <c r="DZ17" s="80">
        <v>4090.7578467964063</v>
      </c>
      <c r="EA17" s="22">
        <v>101095.9313218626</v>
      </c>
      <c r="EB17" s="81">
        <v>68077.959507630279</v>
      </c>
      <c r="EC17" s="81">
        <v>752.87636803720977</v>
      </c>
      <c r="ED17">
        <v>11.5</v>
      </c>
      <c r="EE17">
        <v>7.3</v>
      </c>
      <c r="EF17" s="22">
        <f t="shared" si="3"/>
        <v>65.934175817215788</v>
      </c>
      <c r="EG17" s="22">
        <f t="shared" si="4"/>
        <v>79.853286319728696</v>
      </c>
      <c r="EH17" s="22">
        <v>1.9243044982698956</v>
      </c>
      <c r="EI17" s="77">
        <v>39.700000000000003</v>
      </c>
      <c r="EJ17" s="82">
        <v>4.0907578467964063</v>
      </c>
      <c r="EK17" s="25">
        <v>101.09593132186261</v>
      </c>
      <c r="EL17" s="83">
        <v>1.6480731116885842E-5</v>
      </c>
      <c r="EM17" s="83">
        <v>2.3732252808315611E-2</v>
      </c>
      <c r="EN17" s="83">
        <v>1.4793400019894463</v>
      </c>
      <c r="EO17" s="83">
        <v>1.0827366119727632E-3</v>
      </c>
      <c r="EP17" s="83">
        <v>1.5591407212407791</v>
      </c>
      <c r="EQ17" s="83">
        <v>35.427367301168587</v>
      </c>
      <c r="ER17" s="81">
        <f t="shared" si="1"/>
        <v>346.32312929711651</v>
      </c>
      <c r="ES17" s="81">
        <v>99717.684575233594</v>
      </c>
      <c r="ET17" s="84">
        <f t="shared" si="2"/>
        <v>54.516396121534818</v>
      </c>
      <c r="EU17" s="84">
        <f t="shared" si="5"/>
        <v>0.149359989374068</v>
      </c>
      <c r="EV17" s="84">
        <v>5658.19</v>
      </c>
      <c r="EW17" s="84">
        <v>1.6087023578893484E-4</v>
      </c>
      <c r="EX17" s="84">
        <v>51036.846888248518</v>
      </c>
      <c r="EY17" s="84">
        <v>22699.302780251994</v>
      </c>
      <c r="EZ17">
        <f t="shared" si="6"/>
        <v>4.5812116301258117</v>
      </c>
      <c r="FA17">
        <f t="shared" si="7"/>
        <v>66.265722735880288</v>
      </c>
      <c r="FB17">
        <f t="shared" si="8"/>
        <v>79.175092554819685</v>
      </c>
      <c r="FC17">
        <f t="shared" si="9"/>
        <v>131.86835163443155</v>
      </c>
      <c r="FD17">
        <f t="shared" si="10"/>
        <v>0.82569145060878946</v>
      </c>
      <c r="FE17">
        <f t="shared" si="11"/>
        <v>0.99499670561225195</v>
      </c>
      <c r="FF17">
        <f t="shared" si="12"/>
        <v>0.83276411418861207</v>
      </c>
      <c r="FG17">
        <f t="shared" si="13"/>
        <v>0.50000000000000011</v>
      </c>
    </row>
    <row r="18" spans="1:163" x14ac:dyDescent="0.2">
      <c r="A18" s="78">
        <v>3</v>
      </c>
      <c r="B18" s="6" t="s">
        <v>11</v>
      </c>
      <c r="C18">
        <v>2017</v>
      </c>
      <c r="D18">
        <v>7</v>
      </c>
      <c r="E18">
        <v>7</v>
      </c>
      <c r="F18" t="s">
        <v>223</v>
      </c>
      <c r="G18" t="s">
        <v>199</v>
      </c>
      <c r="H18" s="22">
        <v>-30.592906630704451</v>
      </c>
      <c r="I18" s="22">
        <f>AVERAGE(H18,H20,H22)</f>
        <v>-29.948085666271783</v>
      </c>
      <c r="J18" s="22">
        <f>STDEV(H18,H20,H22)</f>
        <v>0.55853275125696711</v>
      </c>
      <c r="K18" s="22">
        <v>4.2893827183108639</v>
      </c>
      <c r="L18" s="22">
        <f>AVERAGE(K18,K20,K22)</f>
        <v>3.0805794463312477</v>
      </c>
      <c r="M18" s="22">
        <f>STDEV(K18,K20,K22)</f>
        <v>1.0584447308745113</v>
      </c>
      <c r="N18" s="22">
        <v>585.78726439405943</v>
      </c>
      <c r="O18" s="22">
        <v>102.05577794273231</v>
      </c>
      <c r="P18" s="22">
        <v>4.9198916475103767</v>
      </c>
      <c r="Q18">
        <v>0.13449926821975156</v>
      </c>
      <c r="R18" s="22">
        <f>AVERAGE(Q18,Q20,Q22)</f>
        <v>6.4579460494382054E-2</v>
      </c>
      <c r="S18" s="22">
        <f>STDEV(Q18,Q20,Q22)</f>
        <v>6.0573013445392072E-2</v>
      </c>
      <c r="T18">
        <v>0.41687744748763755</v>
      </c>
      <c r="U18" s="22">
        <f>AVERAGE(T18,T20,T22)</f>
        <v>0.29089399979134245</v>
      </c>
      <c r="V18" s="22">
        <f>STDEV(T18,T20,T22)</f>
        <v>0.1705587607069973</v>
      </c>
      <c r="W18">
        <v>0.32643741033620588</v>
      </c>
      <c r="X18" s="22">
        <f>AVERAGE(W18,W20,W22)</f>
        <v>0.1984396166033906</v>
      </c>
      <c r="Y18" s="22">
        <f>STDEV(W18,W20,W22)</f>
        <v>0.12888420762330169</v>
      </c>
      <c r="Z18">
        <v>6.6113919910409352E-2</v>
      </c>
      <c r="AA18" s="22">
        <f>AVERAGE(Z18,Z20,Z22)</f>
        <v>3.2636011685909294E-2</v>
      </c>
      <c r="AB18" s="22">
        <f>STDEV(Z18,Z20,Z22)</f>
        <v>2.9771497113264222E-2</v>
      </c>
      <c r="AC18">
        <v>4.0800716706258129</v>
      </c>
      <c r="AD18" s="22">
        <f>AVERAGE(AC18,AC20,AC22)</f>
        <v>3.5087324910248916</v>
      </c>
      <c r="AE18" s="22">
        <f>STDEV(AC18,AC20,AC22)</f>
        <v>1.4511498511359582</v>
      </c>
      <c r="AF18">
        <v>3.2479516190621227E-2</v>
      </c>
      <c r="AG18" s="22">
        <f>AVERAGE(AF18,AF20,AF22)</f>
        <v>2.9398313958661645E-2</v>
      </c>
      <c r="AH18" s="22">
        <f>STDEV(AF18,AF20,AF22)</f>
        <v>8.896409355830184E-3</v>
      </c>
      <c r="AI18">
        <v>1.3126334994378714</v>
      </c>
      <c r="AJ18" s="22">
        <f>AVERAGE(AI18,AI20,AI22)</f>
        <v>1.1371432968151403</v>
      </c>
      <c r="AK18" s="22">
        <f>STDEV(AI18,AI20,AI22)</f>
        <v>0.37085592030486714</v>
      </c>
      <c r="AL18">
        <v>4.3282472893827721</v>
      </c>
      <c r="AM18" s="22">
        <f>AVERAGE(AL18,AL20,AL22)</f>
        <v>3.3721531029703393</v>
      </c>
      <c r="AN18" s="22">
        <f>STDEV(AL18,AL20,AL22)</f>
        <v>0.87066801409917305</v>
      </c>
      <c r="AO18">
        <v>31.351838571670456</v>
      </c>
      <c r="AP18" s="22">
        <f>AVERAGE(AO18,AO20,AO22)</f>
        <v>26.96619226861338</v>
      </c>
      <c r="AQ18" s="22">
        <f>STDEV(AO18,AO20,AO22)</f>
        <v>4.4441680881619723</v>
      </c>
      <c r="AR18">
        <v>3.7439638733733849E-2</v>
      </c>
      <c r="AS18" s="22">
        <f>AVERAGE(AR18,AR20,AR22)</f>
        <v>4.6516654943369852E-2</v>
      </c>
      <c r="AT18" s="22">
        <f>STDEV(AR18,AR20,AR22)</f>
        <v>9.1082996189892403E-3</v>
      </c>
      <c r="AU18">
        <v>2.2291866659294932</v>
      </c>
      <c r="AV18" s="22">
        <f>AVERAGE(AU18,AU20,AU22)</f>
        <v>3.8156605229517369</v>
      </c>
      <c r="AW18" s="22">
        <f>STDEV(AU18,AU20,AU22)</f>
        <v>1.3762758615725099</v>
      </c>
      <c r="AX18">
        <v>0.56939394785271691</v>
      </c>
      <c r="AY18" s="22">
        <f>AVERAGE(AX18,AX20,AX22)</f>
        <v>0.84233574485887386</v>
      </c>
      <c r="AZ18" s="22">
        <f>STDEV(AX18,AX20,AX22)</f>
        <v>0.2489120664354218</v>
      </c>
      <c r="BA18">
        <v>8.8998194320568054</v>
      </c>
      <c r="BB18" s="22">
        <f>AVERAGE(BA18,BA20,BA22)</f>
        <v>8.8987558884411992</v>
      </c>
      <c r="BC18" s="22">
        <f>STDEV(BA18,BA20,BA22)</f>
        <v>1.0008031070180704E-2</v>
      </c>
      <c r="BD18">
        <v>20.467645096122613</v>
      </c>
      <c r="BE18" s="22">
        <f>AVERAGE(BD18,BD20,BD22)</f>
        <v>16.060176963721151</v>
      </c>
      <c r="BF18" s="22">
        <f>STDEV(BD18,BD20,BD22)</f>
        <v>3.8434919703334085</v>
      </c>
      <c r="BG18">
        <v>1.9272531426208133</v>
      </c>
      <c r="BH18" s="22">
        <f>AVERAGE(BG18,BG20,BG22)</f>
        <v>2.7218955286173014</v>
      </c>
      <c r="BI18" s="22">
        <f>STDEV(BG18,BG20,BG22)</f>
        <v>0.80146916371083521</v>
      </c>
      <c r="BJ18">
        <v>11.459563454026995</v>
      </c>
      <c r="BK18" s="22">
        <f>AVERAGE(BJ18,BJ20,BJ22)</f>
        <v>19.559785562706825</v>
      </c>
      <c r="BL18" s="22">
        <f>STDEV(BJ18,BJ20,BJ22)</f>
        <v>7.6519962751246142</v>
      </c>
      <c r="BM18">
        <v>1.3011065419691628</v>
      </c>
      <c r="BN18" s="22">
        <f>AVERAGE(BM18,BM20,BM22)</f>
        <v>1.01066060021145</v>
      </c>
      <c r="BO18" s="22">
        <f>STDEV(BM18,BM20,BM22)</f>
        <v>0.47295656243102197</v>
      </c>
      <c r="BP18">
        <v>1.7073795349130834</v>
      </c>
      <c r="BQ18" s="22">
        <f>AVERAGE(BP18,BP20,BP22)</f>
        <v>1.6671057444389781</v>
      </c>
      <c r="BR18" s="22">
        <f>STDEV(BP18,BP20,BP22)</f>
        <v>0.69577860316582019</v>
      </c>
      <c r="BS18">
        <v>1.868864398922939</v>
      </c>
      <c r="BT18" s="22">
        <f>AVERAGE(BS18,BS20,BS22)</f>
        <v>0.9214404739227362</v>
      </c>
      <c r="BU18" s="22">
        <f>STDEV(BS18,BS20,BS22)</f>
        <v>0.83584546432950868</v>
      </c>
      <c r="BV18">
        <v>0.19603265505785844</v>
      </c>
      <c r="BW18" s="22">
        <f>AVERAGE(BV18,BV20,BV22)</f>
        <v>0.36666431823553641</v>
      </c>
      <c r="BX18" s="22">
        <f>STDEV(BV18,BV20,BV22)</f>
        <v>0.155804298642998</v>
      </c>
      <c r="BY18">
        <v>0.2198928345020878</v>
      </c>
      <c r="BZ18" s="22">
        <f>AVERAGE(BY18,BY20,BY22)</f>
        <v>9.8321413086460488E-2</v>
      </c>
      <c r="CA18" s="22">
        <f>STDEV(BY18,BY20,BY22)</f>
        <v>0.10530440431047841</v>
      </c>
      <c r="CB18">
        <v>4.0680234848228407E-2</v>
      </c>
      <c r="CC18" s="22">
        <f>AVERAGE(CB18,CB20,CB22)</f>
        <v>0.15606648137498544</v>
      </c>
      <c r="CD18" s="22">
        <f>STDEV(CB18,CB20,CB22)</f>
        <v>0.15126259227491556</v>
      </c>
      <c r="CE18">
        <v>4.5395746094298514E-2</v>
      </c>
      <c r="CF18" s="22">
        <f>AVERAGE(CE18,CE20,CE22)</f>
        <v>8.2234946726132852E-2</v>
      </c>
      <c r="CG18" s="22">
        <f>STDEV(CE18,CE20,CE22)</f>
        <v>3.8516342407386328E-2</v>
      </c>
      <c r="CH18">
        <v>9.0652266000247929E-3</v>
      </c>
      <c r="CI18" s="22">
        <f>AVERAGE(CH18,CH20,CH22)</f>
        <v>1.0108425505701327E-2</v>
      </c>
      <c r="CJ18" s="22">
        <f>STDEV(CH18,CH20,CH22)</f>
        <v>1.0347760861931904E-3</v>
      </c>
      <c r="CK18">
        <v>3.9268401180448852E-2</v>
      </c>
      <c r="CL18" s="22">
        <f>AVERAGE(CK18,CK20,CK22)</f>
        <v>3.4244174941984937E-2</v>
      </c>
      <c r="CM18" s="22">
        <f>STDEV(CK18,CK20,CK22)</f>
        <v>4.3646182071941661E-3</v>
      </c>
      <c r="CN18">
        <v>1.841684547419202E-2</v>
      </c>
      <c r="CO18" s="22">
        <f>AVERAGE(CN18,CN20,CN22)</f>
        <v>1.3613185625419215E-2</v>
      </c>
      <c r="CP18" s="22">
        <f>STDEV(CN18,CN20,CN22)</f>
        <v>4.5785670133362839E-3</v>
      </c>
      <c r="CQ18">
        <v>3.4061945559739348E-2</v>
      </c>
      <c r="CR18" s="22">
        <f>AVERAGE(CQ18,CQ20,CQ22)</f>
        <v>4.0166041276126579E-2</v>
      </c>
      <c r="CS18" s="22">
        <f>STDEV(CQ18,CQ20,CQ22)</f>
        <v>5.8958202111848148E-3</v>
      </c>
      <c r="CT18">
        <v>4.9719638024361759</v>
      </c>
      <c r="CU18" s="22">
        <f>AVERAGE(CT18,CT20,CT22)</f>
        <v>4.9904826184937798</v>
      </c>
      <c r="CV18" s="22">
        <f>STDEV(CT18,CT20,CT22)</f>
        <v>1.9157258614309738</v>
      </c>
      <c r="CW18">
        <v>1.008687377992294</v>
      </c>
      <c r="CX18" s="22">
        <f>AVERAGE(CW18,CW20,CW22)</f>
        <v>1.533182768023946</v>
      </c>
      <c r="CY18" s="22">
        <f>STDEV(CW18,CW20,CW22)</f>
        <v>1.0619227057265781</v>
      </c>
      <c r="CZ18">
        <v>0.36818613586948817</v>
      </c>
      <c r="DA18" s="22">
        <f>AVERAGE(CZ18,CZ20,CZ22)</f>
        <v>0.51860549538084966</v>
      </c>
      <c r="DB18" s="22">
        <f>STDEV(CZ18,CZ20,CZ22)</f>
        <v>0.16790109840850656</v>
      </c>
      <c r="DC18">
        <v>0.15859381187061247</v>
      </c>
      <c r="DD18" s="22">
        <f>AVERAGE(DC18,DC20,DC22)</f>
        <v>0.37160055207218706</v>
      </c>
      <c r="DE18" s="22">
        <f>STDEV(DC18,DC20,DC22)</f>
        <v>0.21025620475572532</v>
      </c>
      <c r="DF18">
        <v>0.22828200646164712</v>
      </c>
      <c r="DG18" s="22">
        <f>AVERAGE(DF18,DF20,DF22)</f>
        <v>0.2764051455863174</v>
      </c>
      <c r="DH18" s="22">
        <f>STDEV(DF18,DF20,DF22)</f>
        <v>4.9538053478216333E-2</v>
      </c>
      <c r="DI18">
        <v>0.14462252964298727</v>
      </c>
      <c r="DJ18" s="22">
        <f>AVERAGE(DI18,DI20,DI22)</f>
        <v>0.3638021868995307</v>
      </c>
      <c r="DK18" s="22">
        <f>STDEV(DI18,DI20,DI22)</f>
        <v>0.19181173728431447</v>
      </c>
      <c r="DL18">
        <v>0.48177200208948129</v>
      </c>
      <c r="DM18" s="22">
        <f>AVERAGE(DL18,DL20,DL22)</f>
        <v>0.55168277132982213</v>
      </c>
      <c r="DN18" s="22">
        <f>STDEV(DL18,DL20,DL22)</f>
        <v>6.3093249479277108E-2</v>
      </c>
      <c r="DO18">
        <v>23.482944474659426</v>
      </c>
      <c r="DP18" s="77" t="s">
        <v>218</v>
      </c>
      <c r="DQ18" s="22">
        <v>0.46</v>
      </c>
      <c r="DR18" s="22">
        <f t="shared" si="0"/>
        <v>0.82569145060878946</v>
      </c>
      <c r="DS18">
        <v>13.7</v>
      </c>
      <c r="DT18">
        <v>6.57</v>
      </c>
      <c r="DU18">
        <v>29.5</v>
      </c>
      <c r="DV18" s="22">
        <v>7.2226425541538468</v>
      </c>
      <c r="DW18" s="79">
        <v>560.04652173006355</v>
      </c>
      <c r="DX18" s="79">
        <v>336.73681846153846</v>
      </c>
      <c r="DY18">
        <v>5.0999999999999996</v>
      </c>
      <c r="DZ18" s="80">
        <v>4090.7578467964063</v>
      </c>
      <c r="EA18" s="22">
        <v>101095.9313218626</v>
      </c>
      <c r="EB18" s="81">
        <v>68077.959507630279</v>
      </c>
      <c r="EC18" s="81">
        <v>752.87636803720977</v>
      </c>
      <c r="ED18">
        <v>11.5</v>
      </c>
      <c r="EE18">
        <v>7.3</v>
      </c>
      <c r="EF18" s="22">
        <f t="shared" si="3"/>
        <v>65.934175817215788</v>
      </c>
      <c r="EG18" s="22">
        <f t="shared" si="4"/>
        <v>79.853286319728696</v>
      </c>
      <c r="EH18" s="22">
        <v>1.9243044982698956</v>
      </c>
      <c r="EI18" s="77">
        <v>39.700000000000003</v>
      </c>
      <c r="EJ18" s="82">
        <v>4.0907578467964063</v>
      </c>
      <c r="EK18" s="25">
        <v>101.09593132186261</v>
      </c>
      <c r="EL18" s="83">
        <v>1.6480731116885842E-5</v>
      </c>
      <c r="EM18" s="83">
        <v>2.3732252808315611E-2</v>
      </c>
      <c r="EN18" s="83">
        <v>1.4793400019894463</v>
      </c>
      <c r="EO18" s="83">
        <v>1.0827366119727632E-3</v>
      </c>
      <c r="EP18" s="83">
        <v>1.5591407212407791</v>
      </c>
      <c r="EQ18" s="83">
        <v>36.427367301168601</v>
      </c>
      <c r="ER18" s="81">
        <f t="shared" si="1"/>
        <v>346.32312929711651</v>
      </c>
      <c r="ES18" s="81">
        <v>99717.684575233594</v>
      </c>
      <c r="ET18" s="84">
        <f t="shared" si="2"/>
        <v>54.516396121534818</v>
      </c>
      <c r="EU18" s="84">
        <f t="shared" si="5"/>
        <v>0.149359989374068</v>
      </c>
      <c r="EV18" s="84">
        <v>5658.19</v>
      </c>
      <c r="EW18" s="84">
        <v>1.6087023578893484E-4</v>
      </c>
      <c r="EX18" s="84">
        <v>51036.846888248518</v>
      </c>
      <c r="EY18" s="84">
        <v>22699.302780251994</v>
      </c>
      <c r="EZ18">
        <f t="shared" si="6"/>
        <v>4.5812116301258117</v>
      </c>
      <c r="FA18">
        <f t="shared" si="7"/>
        <v>66.265722735880288</v>
      </c>
      <c r="FB18">
        <f t="shared" si="8"/>
        <v>79.175092554819685</v>
      </c>
      <c r="FC18">
        <f t="shared" si="9"/>
        <v>131.86835163443155</v>
      </c>
      <c r="FD18">
        <f t="shared" si="10"/>
        <v>0.82569145060878946</v>
      </c>
      <c r="FE18">
        <f t="shared" si="11"/>
        <v>0.99499670561225195</v>
      </c>
      <c r="FF18">
        <f t="shared" si="12"/>
        <v>0.83276411418861207</v>
      </c>
      <c r="FG18">
        <f t="shared" si="13"/>
        <v>0.50000000000000011</v>
      </c>
    </row>
    <row r="19" spans="1:163" x14ac:dyDescent="0.2">
      <c r="A19" s="78">
        <v>3</v>
      </c>
      <c r="B19" s="6" t="s">
        <v>11</v>
      </c>
      <c r="C19">
        <v>2017</v>
      </c>
      <c r="D19">
        <v>7</v>
      </c>
      <c r="E19">
        <v>7</v>
      </c>
      <c r="F19" t="s">
        <v>224</v>
      </c>
      <c r="G19" t="s">
        <v>206</v>
      </c>
      <c r="H19" s="22">
        <v>-29.137209799936411</v>
      </c>
      <c r="I19" s="22"/>
      <c r="J19" s="22">
        <f>STDEV(H19,H21)</f>
        <v>0.28420095467158757</v>
      </c>
      <c r="K19" s="22">
        <v>3.3442362756676909</v>
      </c>
      <c r="L19" s="22"/>
      <c r="M19" s="22">
        <f>STDEV(K19,K21)</f>
        <v>1.1892275125926841</v>
      </c>
      <c r="N19" s="22">
        <v>473.06166264515582</v>
      </c>
      <c r="O19" s="22">
        <v>95.700008144815797</v>
      </c>
      <c r="P19" s="22">
        <v>4.2370051265913586</v>
      </c>
      <c r="Q19">
        <v>7.6229262730163158E-2</v>
      </c>
      <c r="R19" s="22"/>
      <c r="S19" s="22">
        <f>STDEV(Q19,Q21)</f>
        <v>2.6101359677271879E-2</v>
      </c>
      <c r="T19">
        <v>0.13707450344743136</v>
      </c>
      <c r="U19" s="22"/>
      <c r="V19" s="22">
        <f>STDEV(T19,T21)</f>
        <v>6.4494527498211551E-2</v>
      </c>
      <c r="W19">
        <v>0.18914013005645611</v>
      </c>
      <c r="X19" s="22"/>
      <c r="Y19" s="22">
        <f>STDEV(W19,W21)</f>
        <v>6.8511768214895866E-2</v>
      </c>
      <c r="Z19">
        <v>1.4877901871226073E-2</v>
      </c>
      <c r="AA19" s="22"/>
      <c r="AB19" s="22">
        <f>STDEV(Z19,Z21)</f>
        <v>1.2890858371014692E-3</v>
      </c>
      <c r="AC19">
        <v>2.8270044768955302</v>
      </c>
      <c r="AD19" s="22"/>
      <c r="AE19" s="22">
        <f>STDEV(AC19,AC21)</f>
        <v>2.3687373061398094</v>
      </c>
      <c r="AF19">
        <v>2.2922327819538447E-2</v>
      </c>
      <c r="AG19" s="22"/>
      <c r="AH19" s="22">
        <f>STDEV(AF19,AF21)</f>
        <v>3.6308915525561585E-4</v>
      </c>
      <c r="AI19">
        <v>1.0022652691267464</v>
      </c>
      <c r="AJ19" s="22"/>
      <c r="AK19" s="22">
        <f>STDEV(AI19,AI21)</f>
        <v>8.2495383663434368E-2</v>
      </c>
      <c r="AL19">
        <v>1.6385389964989987</v>
      </c>
      <c r="AM19" s="22"/>
      <c r="AN19" s="22">
        <f>STDEV(AL19,AL21)</f>
        <v>0.75026642968742308</v>
      </c>
      <c r="AO19">
        <v>39.367856507332888</v>
      </c>
      <c r="AP19" s="22"/>
      <c r="AQ19" s="22">
        <f>STDEV(AO19,AO21)</f>
        <v>1.1544997380117301</v>
      </c>
      <c r="AR19">
        <v>2.7418416957156026E-2</v>
      </c>
      <c r="AS19" s="22"/>
      <c r="AT19" s="22">
        <f>STDEV(AR19,AR21)</f>
        <v>1.631008441506018E-2</v>
      </c>
      <c r="AU19">
        <v>10.337298259539015</v>
      </c>
      <c r="AV19" s="22"/>
      <c r="AW19" s="22">
        <f>STDEV(AU19,AU21)</f>
        <v>3.0668709307549742</v>
      </c>
      <c r="AX19">
        <v>0.47188318051386458</v>
      </c>
      <c r="AY19" s="22"/>
      <c r="AZ19" s="22">
        <f>STDEV(AX19,AX21)</f>
        <v>0.43394132815960462</v>
      </c>
      <c r="BA19">
        <v>4.8887527665060944</v>
      </c>
      <c r="BB19" s="22"/>
      <c r="BC19" s="22">
        <f>STDEV(BA19,BA21)</f>
        <v>1.255065188790784</v>
      </c>
      <c r="BD19">
        <v>11.450381103591631</v>
      </c>
      <c r="BE19" s="22"/>
      <c r="BF19" s="22">
        <f>STDEV(BD19,BD21)</f>
        <v>1.0416391766400088</v>
      </c>
      <c r="BG19">
        <v>1.4454137136900433</v>
      </c>
      <c r="BH19" s="22"/>
      <c r="BI19" s="22">
        <f>STDEV(BG19,BG21)</f>
        <v>0.40384524188068105</v>
      </c>
      <c r="BJ19">
        <v>19.326315205674881</v>
      </c>
      <c r="BK19" s="22"/>
      <c r="BL19" s="22">
        <f>STDEV(BJ19,BJ21)</f>
        <v>5.894159414854911E-2</v>
      </c>
      <c r="BM19">
        <v>0.20185591149683957</v>
      </c>
      <c r="BN19" s="22"/>
      <c r="BO19" s="22">
        <f>STDEV(BM19,BM21)</f>
        <v>6.7795587036944577E-2</v>
      </c>
      <c r="BP19">
        <v>0.38869411165051376</v>
      </c>
      <c r="BQ19" s="22"/>
      <c r="BR19" s="22">
        <f>STDEV(BP19,BP21)</f>
        <v>8.4216191849178446E-2</v>
      </c>
      <c r="BS19">
        <v>0.49932892596530332</v>
      </c>
      <c r="BT19" s="22"/>
      <c r="BU19" s="22">
        <f>STDEV(BS19,BS21)</f>
        <v>0.10484027536495222</v>
      </c>
      <c r="BV19">
        <v>0.60937435567082909</v>
      </c>
      <c r="BW19" s="22"/>
      <c r="BX19" s="22">
        <f>STDEV(BV19,BV21)</f>
        <v>0.26620830197987067</v>
      </c>
      <c r="BY19">
        <v>6.3268967041166996E-2</v>
      </c>
      <c r="BZ19" s="22"/>
      <c r="CA19" s="22">
        <f>STDEV(BY19,BY21)</f>
        <v>1.4259485040575701E-2</v>
      </c>
      <c r="CB19">
        <v>6.610669332491223E-2</v>
      </c>
      <c r="CC19" s="22"/>
      <c r="CD19" s="22">
        <f>STDEV(CB19,CB21)</f>
        <v>1.9535547644887769E-2</v>
      </c>
      <c r="CE19">
        <v>0.12065485572092485</v>
      </c>
      <c r="CF19" s="22"/>
      <c r="CG19" s="22">
        <f>STDEV(CE19,CE21)</f>
        <v>9.5107444769729297E-3</v>
      </c>
      <c r="CH19">
        <v>3.0476138686603767E-2</v>
      </c>
      <c r="CI19" s="22"/>
      <c r="CJ19" s="22">
        <f>STDEV(CH19,CH21)</f>
        <v>2.3403695502247687E-3</v>
      </c>
      <c r="CK19">
        <v>0.11132295867338832</v>
      </c>
      <c r="CL19" s="22"/>
      <c r="CM19" s="22">
        <f>STDEV(CK19,CK21)</f>
        <v>1.6528163385860845E-2</v>
      </c>
      <c r="CN19">
        <v>4.9571359175007795E-2</v>
      </c>
      <c r="CO19" s="22"/>
      <c r="CP19" s="22">
        <f>STDEV(CN19,CN21)</f>
        <v>1.8757281663363459E-2</v>
      </c>
      <c r="CQ19">
        <v>3.7443136484581543E-2</v>
      </c>
      <c r="CR19" s="22"/>
      <c r="CS19" s="22">
        <f>STDEV(CQ19,CQ21)</f>
        <v>8.9463400778299496E-3</v>
      </c>
      <c r="CT19">
        <v>2.1347209601842945</v>
      </c>
      <c r="CU19" s="22"/>
      <c r="CV19" s="22">
        <f>STDEV(CT19,CT21)</f>
        <v>5.8557197595372909E-2</v>
      </c>
      <c r="CW19">
        <v>1.0552233993140354</v>
      </c>
      <c r="CX19" s="22"/>
      <c r="CY19" s="22">
        <f>STDEV(CW19,CW21)</f>
        <v>8.2625890395157647E-3</v>
      </c>
      <c r="CZ19">
        <v>0.50464870679939422</v>
      </c>
      <c r="DA19" s="22"/>
      <c r="DB19" s="22">
        <f>STDEV(CZ19,CZ21)</f>
        <v>6.7759540483452632E-2</v>
      </c>
      <c r="DC19">
        <v>0.2557707716080872</v>
      </c>
      <c r="DD19" s="22"/>
      <c r="DE19" s="22">
        <f>STDEV(DC19,DC21)</f>
        <v>4.7437000460537115E-2</v>
      </c>
      <c r="DF19">
        <v>0.17188287216352058</v>
      </c>
      <c r="DG19" s="22"/>
      <c r="DH19" s="22">
        <f>STDEV(DF19,DF21)</f>
        <v>9.4189282301712932E-2</v>
      </c>
      <c r="DI19">
        <v>0.47628385378888255</v>
      </c>
      <c r="DJ19" s="22"/>
      <c r="DK19" s="22">
        <f>STDEV(DI19,DI21)</f>
        <v>1.5780683121048706E-2</v>
      </c>
      <c r="DL19">
        <v>0.43527973506186618</v>
      </c>
      <c r="DM19" s="22"/>
      <c r="DN19" s="22">
        <f>STDEV(DL19,DL21)</f>
        <v>0.15417025140779192</v>
      </c>
      <c r="DO19">
        <v>30.560681793770357</v>
      </c>
      <c r="DP19" s="77" t="s">
        <v>218</v>
      </c>
      <c r="DQ19" s="22">
        <v>0.46</v>
      </c>
      <c r="DR19" s="22">
        <f t="shared" si="0"/>
        <v>0.82569145060878946</v>
      </c>
      <c r="DS19">
        <v>13.7</v>
      </c>
      <c r="DT19">
        <v>6.57</v>
      </c>
      <c r="DU19">
        <v>29.5</v>
      </c>
      <c r="DV19" s="22">
        <v>7.2226425541538468</v>
      </c>
      <c r="DW19" s="79">
        <v>560.04652173006355</v>
      </c>
      <c r="DX19" s="79">
        <v>336.73681846153846</v>
      </c>
      <c r="DY19">
        <v>5.0999999999999996</v>
      </c>
      <c r="DZ19" s="80">
        <v>4090.7578467964063</v>
      </c>
      <c r="EA19" s="22">
        <v>101095.9313218626</v>
      </c>
      <c r="EB19" s="81">
        <v>68077.959507630279</v>
      </c>
      <c r="EC19" s="81">
        <v>752.87636803720977</v>
      </c>
      <c r="ED19">
        <v>11.5</v>
      </c>
      <c r="EE19">
        <v>7.3</v>
      </c>
      <c r="EF19" s="22">
        <f t="shared" si="3"/>
        <v>65.934175817215788</v>
      </c>
      <c r="EG19" s="22">
        <f t="shared" si="4"/>
        <v>79.853286319728696</v>
      </c>
      <c r="EH19" s="22">
        <v>1.9243044982698956</v>
      </c>
      <c r="EI19" s="77">
        <v>39.700000000000003</v>
      </c>
      <c r="EJ19" s="82">
        <v>4.0907578467964063</v>
      </c>
      <c r="EK19" s="25">
        <v>101.09593132186261</v>
      </c>
      <c r="EL19" s="83">
        <v>1.6480731116885842E-5</v>
      </c>
      <c r="EM19" s="83">
        <v>2.3732252808315611E-2</v>
      </c>
      <c r="EN19" s="83">
        <v>1.4793400019894463</v>
      </c>
      <c r="EO19" s="83">
        <v>1.0827366119727632E-3</v>
      </c>
      <c r="EP19" s="83">
        <v>1.5591407212407791</v>
      </c>
      <c r="EQ19" s="83">
        <v>37.427367301168601</v>
      </c>
      <c r="ER19" s="81">
        <f t="shared" si="1"/>
        <v>346.32312929711651</v>
      </c>
      <c r="ES19" s="81">
        <v>99717.684575233594</v>
      </c>
      <c r="ET19" s="84">
        <f t="shared" si="2"/>
        <v>54.516396121534818</v>
      </c>
      <c r="EU19" s="84">
        <f t="shared" si="5"/>
        <v>0.149359989374068</v>
      </c>
      <c r="EV19" s="84">
        <v>5658.19</v>
      </c>
      <c r="EW19" s="84">
        <v>1.6087023578893484E-4</v>
      </c>
      <c r="EX19" s="84">
        <v>51036.846888248518</v>
      </c>
      <c r="EY19" s="84">
        <v>22699.302780251994</v>
      </c>
      <c r="EZ19">
        <f t="shared" si="6"/>
        <v>4.5812116301258117</v>
      </c>
      <c r="FA19">
        <f t="shared" si="7"/>
        <v>66.265722735880288</v>
      </c>
      <c r="FB19">
        <f t="shared" si="8"/>
        <v>79.175092554819685</v>
      </c>
      <c r="FC19">
        <f t="shared" si="9"/>
        <v>131.86835163443155</v>
      </c>
      <c r="FD19">
        <f t="shared" si="10"/>
        <v>0.82569145060878946</v>
      </c>
      <c r="FE19">
        <f t="shared" si="11"/>
        <v>0.99499670561225195</v>
      </c>
      <c r="FF19">
        <f t="shared" si="12"/>
        <v>0.83276411418861207</v>
      </c>
      <c r="FG19">
        <f t="shared" si="13"/>
        <v>0.50000000000000011</v>
      </c>
    </row>
    <row r="20" spans="1:163" x14ac:dyDescent="0.2">
      <c r="A20" s="78">
        <v>3</v>
      </c>
      <c r="B20" s="6" t="s">
        <v>11</v>
      </c>
      <c r="C20">
        <v>2017</v>
      </c>
      <c r="D20">
        <v>7</v>
      </c>
      <c r="E20">
        <v>7</v>
      </c>
      <c r="F20" t="s">
        <v>225</v>
      </c>
      <c r="G20" t="s">
        <v>217</v>
      </c>
      <c r="H20" s="22">
        <v>-29.63631835547049</v>
      </c>
      <c r="I20" s="22"/>
      <c r="J20" s="22">
        <f>STDEV(H20,H22)</f>
        <v>1.5051717361811698E-2</v>
      </c>
      <c r="K20" s="22">
        <v>2.6323867587232401</v>
      </c>
      <c r="L20" s="22"/>
      <c r="M20" s="22">
        <f>STDEV(K20,K22)</f>
        <v>0.22091281336558108</v>
      </c>
      <c r="N20" s="22">
        <v>444.15737058528498</v>
      </c>
      <c r="O20" s="22">
        <v>106.73201271925829</v>
      </c>
      <c r="P20" s="22">
        <v>3.5669365539457951</v>
      </c>
      <c r="Q20">
        <v>3.1202378033867138E-2</v>
      </c>
      <c r="R20" s="22"/>
      <c r="S20" s="22">
        <f>STDEV(Q20,Q22)</f>
        <v>2.2384474937629756E-3</v>
      </c>
      <c r="T20">
        <v>0.35899925925640053</v>
      </c>
      <c r="U20" s="22"/>
      <c r="V20" s="22">
        <f>STDEV(T20,T22)</f>
        <v>0.18539913178773468</v>
      </c>
      <c r="W20">
        <v>0.20019452247366956</v>
      </c>
      <c r="X20" s="22"/>
      <c r="Y20" s="22">
        <f>STDEV(W20,W22)</f>
        <v>9.2989919607827307E-2</v>
      </c>
      <c r="Z20">
        <v>2.2661988175599227E-2</v>
      </c>
      <c r="AA20" s="22"/>
      <c r="AB20" s="22">
        <f>STDEV(Z20,Z22)</f>
        <v>9.5670566057762738E-3</v>
      </c>
      <c r="AC20">
        <v>4.5872529711346397</v>
      </c>
      <c r="AD20" s="22"/>
      <c r="AE20" s="22">
        <f>STDEV(AC20,AC22)</f>
        <v>1.9292560985217178</v>
      </c>
      <c r="AF20">
        <v>3.6344511062907689E-2</v>
      </c>
      <c r="AG20" s="22"/>
      <c r="AH20" s="22">
        <f>STDEV(AF20,AF22)</f>
        <v>1.2002145144167217E-2</v>
      </c>
      <c r="AI20">
        <v>1.3876828466671765</v>
      </c>
      <c r="AJ20" s="22"/>
      <c r="AK20" s="22">
        <f>STDEV(AI20,AI22)</f>
        <v>0.47840674161793389</v>
      </c>
      <c r="AL20">
        <v>3.163319161015441</v>
      </c>
      <c r="AM20" s="22"/>
      <c r="AN20" s="22">
        <f>STDEV(AL20,AL22)</f>
        <v>0.38072488966881368</v>
      </c>
      <c r="AO20">
        <v>22.465727491052242</v>
      </c>
      <c r="AP20" s="22"/>
      <c r="AQ20" s="22">
        <f>STDEV(AO20,AO22)</f>
        <v>3.2634980846320025</v>
      </c>
      <c r="AR20">
        <v>5.5655918909650555E-2</v>
      </c>
      <c r="AS20" s="22"/>
      <c r="AT20" s="22">
        <f>STDEV(AR20,AR22)</f>
        <v>6.5064513364480542E-3</v>
      </c>
      <c r="AU20">
        <v>4.5285185183654848</v>
      </c>
      <c r="AV20" s="22"/>
      <c r="AW20" s="22">
        <f>STDEV(AU20,AU22)</f>
        <v>0.11367297731538673</v>
      </c>
      <c r="AX20">
        <v>1.056808556174645</v>
      </c>
      <c r="AY20" s="22"/>
      <c r="AZ20" s="22">
        <f>STDEV(AX20,AX22)</f>
        <v>0.11031136299075354</v>
      </c>
      <c r="BA20">
        <v>8.8882585588399259</v>
      </c>
      <c r="BB20" s="22"/>
      <c r="BC20" s="22">
        <f>STDEV(BA20,BA22)</f>
        <v>1.4093426988137342E-2</v>
      </c>
      <c r="BD20">
        <v>13.405777808550138</v>
      </c>
      <c r="BE20" s="22"/>
      <c r="BF20" s="22">
        <f>STDEV(BD20,BD22)</f>
        <v>0.63733668090985496</v>
      </c>
      <c r="BG20">
        <v>2.7084121097102001</v>
      </c>
      <c r="BH20" s="22"/>
      <c r="BI20" s="22">
        <f>STDEV(BG20,BG22)</f>
        <v>0.58096545364195706</v>
      </c>
      <c r="BJ20">
        <v>20.55328929240364</v>
      </c>
      <c r="BK20" s="22"/>
      <c r="BL20" s="22">
        <f>STDEV(BJ20,BJ22)</f>
        <v>4.322695533359231</v>
      </c>
      <c r="BM20">
        <v>1.2659607574212544</v>
      </c>
      <c r="BN20" s="22"/>
      <c r="BO20" s="22">
        <f>STDEV(BM20,BM22)</f>
        <v>0.5664252397870807</v>
      </c>
      <c r="BP20">
        <v>2.3418727137573154</v>
      </c>
      <c r="BQ20" s="22"/>
      <c r="BR20" s="22">
        <f>STDEV(BP20,BP22)</f>
        <v>0.98274246979970981</v>
      </c>
      <c r="BS20">
        <v>0.2882651300677932</v>
      </c>
      <c r="BT20" s="22"/>
      <c r="BU20" s="22">
        <f>STDEV(BS20,BS22)</f>
        <v>0.22551527661388973</v>
      </c>
      <c r="BV20">
        <v>0.40259790487185082</v>
      </c>
      <c r="BW20" s="22"/>
      <c r="BX20" s="22">
        <f>STDEV(BV20,BV22)</f>
        <v>6.9837040552290577E-2</v>
      </c>
      <c r="BY20">
        <v>3.9611681285732551E-2</v>
      </c>
      <c r="BZ20" s="22"/>
      <c r="CA20" s="22">
        <f>STDEV(BY20,BY22)</f>
        <v>2.9358775256010882E-3</v>
      </c>
      <c r="CB20">
        <v>0.32731524036850812</v>
      </c>
      <c r="CC20" s="22"/>
      <c r="CD20" s="22">
        <f>STDEV(CB20,CB22)</f>
        <v>0.16059192013346871</v>
      </c>
      <c r="CE20">
        <v>0.12223378718271806</v>
      </c>
      <c r="CF20" s="22"/>
      <c r="CG20" s="22">
        <f>STDEV(CE20,CE22)</f>
        <v>3.0517654072638633E-2</v>
      </c>
      <c r="CH20">
        <v>1.1134567901165649E-2</v>
      </c>
      <c r="CI20" s="22"/>
      <c r="CJ20" s="22">
        <f>STDEV(CH20,CH22)</f>
        <v>7.1353147226139936E-4</v>
      </c>
      <c r="CK20">
        <v>3.2075216486307026E-2</v>
      </c>
      <c r="CL20" s="22"/>
      <c r="CM20" s="22">
        <f>STDEV(CK20,CK22)</f>
        <v>4.852939791897045E-4</v>
      </c>
      <c r="CN20">
        <v>9.2990495177616653E-3</v>
      </c>
      <c r="CO20" s="22"/>
      <c r="CP20" s="22">
        <f>STDEV(CN20,CN22)</f>
        <v>2.7044093397919858E-3</v>
      </c>
      <c r="CQ20">
        <v>4.0607398119185949E-2</v>
      </c>
      <c r="CR20" s="22"/>
      <c r="CS20" s="22">
        <f>STDEV(CQ20,CQ22)</f>
        <v>3.6920746407684297E-3</v>
      </c>
      <c r="CT20">
        <v>6.9154007555879442</v>
      </c>
      <c r="CU20" s="22"/>
      <c r="CV20" s="22">
        <f>STDEV(CT20,CT22)</f>
        <v>2.7091505555226409</v>
      </c>
      <c r="CW20">
        <v>2.7553045549467865</v>
      </c>
      <c r="CX20" s="22"/>
      <c r="CY20" s="22">
        <f>STDEV(CW20,CW22)</f>
        <v>1.3574669589454589</v>
      </c>
      <c r="CZ20">
        <v>0.69974577062209775</v>
      </c>
      <c r="DA20" s="22"/>
      <c r="DB20" s="22">
        <f>STDEV(CZ20,CZ22)</f>
        <v>0.14980848480594725</v>
      </c>
      <c r="DC20">
        <v>0.57899380328007855</v>
      </c>
      <c r="DD20" s="22"/>
      <c r="DE20" s="22">
        <f>STDEV(DC20,DC22)</f>
        <v>0.14267983816787619</v>
      </c>
      <c r="DF20">
        <v>0.27368722013845193</v>
      </c>
      <c r="DG20" s="22"/>
      <c r="DH20" s="22">
        <f>STDEV(DF20,DF22)</f>
        <v>3.7871925036928281E-2</v>
      </c>
      <c r="DI20">
        <v>0.44578855661945155</v>
      </c>
      <c r="DJ20" s="22"/>
      <c r="DK20" s="22">
        <f>STDEV(DI20,DI22)</f>
        <v>3.9037185956598185E-2</v>
      </c>
      <c r="DL20">
        <v>0.56888649720997153</v>
      </c>
      <c r="DM20" s="22"/>
      <c r="DN20" s="22">
        <f>STDEV(DL20,DL22)</f>
        <v>2.5104636544756576E-2</v>
      </c>
      <c r="DO20">
        <v>65.178122961346119</v>
      </c>
      <c r="DP20" s="77" t="s">
        <v>218</v>
      </c>
      <c r="DQ20" s="22">
        <v>0.46</v>
      </c>
      <c r="DR20" s="22">
        <f t="shared" si="0"/>
        <v>0.82569145060878946</v>
      </c>
      <c r="DS20">
        <v>13.7</v>
      </c>
      <c r="DT20">
        <v>6.57</v>
      </c>
      <c r="DU20">
        <v>29.5</v>
      </c>
      <c r="DV20" s="22">
        <v>7.2226425541538468</v>
      </c>
      <c r="DW20" s="79">
        <v>560.04652173006355</v>
      </c>
      <c r="DX20" s="79">
        <v>336.73681846153846</v>
      </c>
      <c r="DY20">
        <v>5.0999999999999996</v>
      </c>
      <c r="DZ20" s="80">
        <v>4090.7578467964063</v>
      </c>
      <c r="EA20" s="22">
        <v>101095.9313218626</v>
      </c>
      <c r="EB20" s="81">
        <v>68077.959507630279</v>
      </c>
      <c r="EC20" s="81">
        <v>752.87636803720977</v>
      </c>
      <c r="ED20">
        <v>11.5</v>
      </c>
      <c r="EE20">
        <v>7.3</v>
      </c>
      <c r="EF20" s="22">
        <f t="shared" si="3"/>
        <v>65.934175817215788</v>
      </c>
      <c r="EG20" s="22">
        <f t="shared" si="4"/>
        <v>79.853286319728696</v>
      </c>
      <c r="EH20" s="22">
        <v>1.9243044982698956</v>
      </c>
      <c r="EI20" s="77">
        <v>39.700000000000003</v>
      </c>
      <c r="EJ20" s="82">
        <v>4.0907578467964063</v>
      </c>
      <c r="EK20" s="25">
        <v>101.09593132186261</v>
      </c>
      <c r="EL20" s="83">
        <v>1.6480731116885842E-5</v>
      </c>
      <c r="EM20" s="83">
        <v>2.3732252808315611E-2</v>
      </c>
      <c r="EN20" s="83">
        <v>1.4793400019894463</v>
      </c>
      <c r="EO20" s="83">
        <v>1.0827366119727632E-3</v>
      </c>
      <c r="EP20" s="83">
        <v>1.5591407212407791</v>
      </c>
      <c r="EQ20" s="83">
        <v>38.427367301168601</v>
      </c>
      <c r="ER20" s="81">
        <f t="shared" si="1"/>
        <v>346.32312929711651</v>
      </c>
      <c r="ES20" s="81">
        <v>99717.684575233594</v>
      </c>
      <c r="ET20" s="84">
        <f t="shared" si="2"/>
        <v>54.516396121534818</v>
      </c>
      <c r="EU20" s="84">
        <f t="shared" si="5"/>
        <v>0.149359989374068</v>
      </c>
      <c r="EV20" s="84">
        <v>5658.19</v>
      </c>
      <c r="EW20" s="84">
        <v>1.6087023578893484E-4</v>
      </c>
      <c r="EX20" s="84">
        <v>51036.846888248518</v>
      </c>
      <c r="EY20" s="84">
        <v>22699.302780251994</v>
      </c>
      <c r="EZ20">
        <f t="shared" si="6"/>
        <v>4.5812116301258117</v>
      </c>
      <c r="FA20">
        <f t="shared" si="7"/>
        <v>66.265722735880288</v>
      </c>
      <c r="FB20">
        <f t="shared" si="8"/>
        <v>79.175092554819685</v>
      </c>
      <c r="FC20">
        <f t="shared" si="9"/>
        <v>131.86835163443155</v>
      </c>
      <c r="FD20">
        <f t="shared" si="10"/>
        <v>0.82569145060878946</v>
      </c>
      <c r="FE20">
        <f t="shared" si="11"/>
        <v>0.99499670561225195</v>
      </c>
      <c r="FF20">
        <f t="shared" si="12"/>
        <v>0.83276411418861207</v>
      </c>
      <c r="FG20">
        <f t="shared" si="13"/>
        <v>0.50000000000000011</v>
      </c>
    </row>
    <row r="21" spans="1:163" x14ac:dyDescent="0.2">
      <c r="A21" s="78">
        <v>3</v>
      </c>
      <c r="B21" s="6" t="s">
        <v>11</v>
      </c>
      <c r="C21">
        <v>2017</v>
      </c>
      <c r="D21">
        <v>7</v>
      </c>
      <c r="E21">
        <v>20</v>
      </c>
      <c r="F21" t="s">
        <v>226</v>
      </c>
      <c r="G21" t="s">
        <v>206</v>
      </c>
      <c r="H21" s="22">
        <v>-29.539130644472351</v>
      </c>
      <c r="I21" s="22"/>
      <c r="J21" s="22"/>
      <c r="K21" s="22">
        <v>1.662414598611895</v>
      </c>
      <c r="L21" s="22"/>
      <c r="M21" s="22"/>
      <c r="N21" s="22">
        <v>413.42672010457233</v>
      </c>
      <c r="O21" s="22">
        <v>89.694610757299927</v>
      </c>
      <c r="P21" s="22">
        <v>3.9508032544841925</v>
      </c>
      <c r="Q21">
        <v>3.9316365878187064E-2</v>
      </c>
      <c r="R21" s="22"/>
      <c r="S21" s="22"/>
      <c r="T21">
        <v>0.22828353893424685</v>
      </c>
      <c r="U21" s="22"/>
      <c r="V21" s="22"/>
      <c r="W21">
        <v>9.2249858264788542E-2</v>
      </c>
      <c r="X21" s="22"/>
      <c r="Y21" s="22"/>
      <c r="Z21">
        <v>1.3054859197334101E-2</v>
      </c>
      <c r="AA21" s="22"/>
      <c r="AB21" s="22"/>
      <c r="AC21">
        <v>6.1769049009375561</v>
      </c>
      <c r="AD21" s="22"/>
      <c r="AE21" s="22"/>
      <c r="AF21">
        <v>2.2408842211825365E-2</v>
      </c>
      <c r="AG21" s="22"/>
      <c r="AH21" s="22"/>
      <c r="AI21">
        <v>0.88559917871674565</v>
      </c>
      <c r="AJ21" s="22"/>
      <c r="AK21" s="22"/>
      <c r="AL21">
        <v>2.6995759567561941</v>
      </c>
      <c r="AM21" s="22"/>
      <c r="AN21" s="22"/>
      <c r="AO21">
        <v>37.735147320080515</v>
      </c>
      <c r="AP21" s="22"/>
      <c r="AQ21" s="22"/>
      <c r="AR21">
        <v>5.0484359540384195E-2</v>
      </c>
      <c r="AS21" s="22"/>
      <c r="AT21" s="22"/>
      <c r="AU21">
        <v>6.0000877952175262</v>
      </c>
      <c r="AV21" s="22"/>
      <c r="AW21" s="22"/>
      <c r="AX21">
        <v>1.0855688920713711</v>
      </c>
      <c r="AY21" s="22"/>
      <c r="AZ21" s="22"/>
      <c r="BA21">
        <v>6.663682978156368</v>
      </c>
      <c r="BB21" s="22"/>
      <c r="BC21" s="22"/>
      <c r="BD21">
        <v>9.9772808528881871</v>
      </c>
      <c r="BE21" s="22"/>
      <c r="BF21" s="22"/>
      <c r="BG21">
        <v>2.0165371318575449</v>
      </c>
      <c r="BH21" s="22"/>
      <c r="BI21" s="22"/>
      <c r="BJ21">
        <v>19.40967120750765</v>
      </c>
      <c r="BK21" s="22"/>
      <c r="BL21" s="22"/>
      <c r="BM21">
        <v>0.10597847284014694</v>
      </c>
      <c r="BN21" s="22"/>
      <c r="BO21" s="22"/>
      <c r="BP21">
        <v>0.26959443096599134</v>
      </c>
      <c r="BQ21" s="22"/>
      <c r="BR21" s="22"/>
      <c r="BS21">
        <v>0.64759546526934753</v>
      </c>
      <c r="BT21" s="22"/>
      <c r="BU21" s="22"/>
      <c r="BV21">
        <v>0.98584974674707404</v>
      </c>
      <c r="BW21" s="22"/>
      <c r="BX21" s="22"/>
      <c r="BY21">
        <v>4.310300990432854E-2</v>
      </c>
      <c r="BZ21" s="22"/>
      <c r="CA21" s="22"/>
      <c r="CB21">
        <v>3.8479256897126168E-2</v>
      </c>
      <c r="CC21" s="22"/>
      <c r="CD21" s="22"/>
      <c r="CE21">
        <v>0.10720463189332473</v>
      </c>
      <c r="CF21" s="22"/>
      <c r="CG21" s="22"/>
      <c r="CH21">
        <v>2.7166356327710878E-2</v>
      </c>
      <c r="CI21" s="22"/>
      <c r="CJ21" s="22"/>
      <c r="CK21">
        <v>0.13469731149479114</v>
      </c>
      <c r="CL21" s="22"/>
      <c r="CM21" s="22"/>
      <c r="CN21">
        <v>2.3044557053426999E-2</v>
      </c>
      <c r="CO21" s="22"/>
      <c r="CP21" s="22"/>
      <c r="CQ21">
        <v>2.4791101012912427E-2</v>
      </c>
      <c r="CR21" s="22"/>
      <c r="CS21" s="22"/>
      <c r="CT21">
        <v>2.0519085771703569</v>
      </c>
      <c r="CU21" s="22"/>
      <c r="CV21" s="22"/>
      <c r="CW21">
        <v>1.0435383338340369</v>
      </c>
      <c r="CX21" s="22"/>
      <c r="CY21" s="22"/>
      <c r="CZ21">
        <v>0.40882224566752623</v>
      </c>
      <c r="DA21" s="22"/>
      <c r="DB21" s="22"/>
      <c r="DC21">
        <v>0.18868472219849686</v>
      </c>
      <c r="DD21" s="22"/>
      <c r="DE21" s="22"/>
      <c r="DF21">
        <v>0.3050866326247913</v>
      </c>
      <c r="DG21" s="22"/>
      <c r="DH21" s="22"/>
      <c r="DI21">
        <v>0.49860110988218181</v>
      </c>
      <c r="DJ21" s="22"/>
      <c r="DK21" s="22"/>
      <c r="DL21">
        <v>0.65330939551723555</v>
      </c>
      <c r="DM21" s="22"/>
      <c r="DN21" s="22"/>
      <c r="DO21">
        <v>25.448763428037498</v>
      </c>
      <c r="DP21" s="77" t="s">
        <v>218</v>
      </c>
      <c r="DQ21" s="22">
        <v>0.46</v>
      </c>
      <c r="DR21" s="22">
        <f t="shared" si="0"/>
        <v>0.82569145060878946</v>
      </c>
      <c r="DS21">
        <v>13.7</v>
      </c>
      <c r="DT21">
        <v>6.57</v>
      </c>
      <c r="DU21">
        <v>29.5</v>
      </c>
      <c r="DV21" s="22">
        <v>7.2226425541538468</v>
      </c>
      <c r="DW21" s="79">
        <v>560.04652173006355</v>
      </c>
      <c r="DX21" s="79">
        <v>336.73681846153846</v>
      </c>
      <c r="DY21">
        <v>5.0999999999999996</v>
      </c>
      <c r="DZ21" s="80">
        <v>4090.7578467964063</v>
      </c>
      <c r="EA21" s="22">
        <v>101095.9313218626</v>
      </c>
      <c r="EB21" s="81">
        <v>68077.959507630279</v>
      </c>
      <c r="EC21" s="81">
        <v>752.87636803720977</v>
      </c>
      <c r="ED21">
        <v>11.5</v>
      </c>
      <c r="EE21">
        <v>7.3</v>
      </c>
      <c r="EF21" s="22">
        <f t="shared" si="3"/>
        <v>65.934175817215788</v>
      </c>
      <c r="EG21" s="22">
        <f t="shared" si="4"/>
        <v>79.853286319728696</v>
      </c>
      <c r="EH21" s="22">
        <v>1.9243044982698956</v>
      </c>
      <c r="EI21" s="77">
        <v>39.700000000000003</v>
      </c>
      <c r="EJ21" s="82">
        <v>4.0907578467964063</v>
      </c>
      <c r="EK21" s="25">
        <v>101.09593132186261</v>
      </c>
      <c r="EL21" s="83">
        <v>1.6480731116885842E-5</v>
      </c>
      <c r="EM21" s="83">
        <v>2.3732252808315611E-2</v>
      </c>
      <c r="EN21" s="83">
        <v>1.4793400019894463</v>
      </c>
      <c r="EO21" s="83">
        <v>1.0827366119727632E-3</v>
      </c>
      <c r="EP21" s="83">
        <v>1.5591407212407791</v>
      </c>
      <c r="EQ21" s="83">
        <v>39.427367301168601</v>
      </c>
      <c r="ER21" s="81">
        <f t="shared" si="1"/>
        <v>346.32312929711651</v>
      </c>
      <c r="ES21" s="81">
        <v>99717.684575233594</v>
      </c>
      <c r="ET21" s="84">
        <f t="shared" si="2"/>
        <v>54.516396121534818</v>
      </c>
      <c r="EU21" s="84">
        <f t="shared" si="5"/>
        <v>0.149359989374068</v>
      </c>
      <c r="EV21" s="84">
        <v>5658.19</v>
      </c>
      <c r="EW21" s="84">
        <v>1.6087023578893484E-4</v>
      </c>
      <c r="EX21" s="84">
        <v>51036.846888248518</v>
      </c>
      <c r="EY21" s="84">
        <v>22699.302780251994</v>
      </c>
      <c r="EZ21">
        <f t="shared" si="6"/>
        <v>4.5812116301258117</v>
      </c>
      <c r="FA21">
        <f t="shared" si="7"/>
        <v>66.265722735880288</v>
      </c>
      <c r="FB21">
        <f t="shared" si="8"/>
        <v>79.175092554819685</v>
      </c>
      <c r="FC21">
        <f t="shared" si="9"/>
        <v>131.86835163443155</v>
      </c>
      <c r="FD21">
        <f t="shared" si="10"/>
        <v>0.82569145060878946</v>
      </c>
      <c r="FE21">
        <f t="shared" si="11"/>
        <v>0.99499670561225195</v>
      </c>
      <c r="FF21">
        <f t="shared" si="12"/>
        <v>0.83276411418861207</v>
      </c>
      <c r="FG21">
        <f t="shared" si="13"/>
        <v>0.50000000000000011</v>
      </c>
    </row>
    <row r="22" spans="1:163" x14ac:dyDescent="0.2">
      <c r="A22" s="78">
        <v>3</v>
      </c>
      <c r="B22" s="6" t="s">
        <v>11</v>
      </c>
      <c r="C22">
        <v>2017</v>
      </c>
      <c r="D22">
        <v>7</v>
      </c>
      <c r="E22">
        <v>20</v>
      </c>
      <c r="F22" t="s">
        <v>227</v>
      </c>
      <c r="G22" t="s">
        <v>217</v>
      </c>
      <c r="H22" s="22">
        <v>-29.615032012640409</v>
      </c>
      <c r="I22" s="22"/>
      <c r="J22" s="22"/>
      <c r="K22" s="22">
        <v>2.319968861959639</v>
      </c>
      <c r="L22" s="22"/>
      <c r="M22" s="22"/>
      <c r="N22" s="22">
        <v>407.30716816954907</v>
      </c>
      <c r="O22" s="22">
        <v>97.507892610373901</v>
      </c>
      <c r="P22" s="22">
        <v>3.5804325220589415</v>
      </c>
      <c r="Q22">
        <v>2.8036735229527474E-2</v>
      </c>
      <c r="R22" s="22"/>
      <c r="S22" s="22"/>
      <c r="T22">
        <v>9.6805292629989326E-2</v>
      </c>
      <c r="U22" s="22"/>
      <c r="V22" s="22"/>
      <c r="W22">
        <v>6.8686917000296374E-2</v>
      </c>
      <c r="X22" s="22"/>
      <c r="Y22" s="22"/>
      <c r="Z22">
        <v>9.1321269717192996E-3</v>
      </c>
      <c r="AA22" s="22"/>
      <c r="AB22" s="22"/>
      <c r="AC22">
        <v>1.8588728313142229</v>
      </c>
      <c r="AD22" s="22"/>
      <c r="AE22" s="22"/>
      <c r="AF22">
        <v>1.9370914622456017E-2</v>
      </c>
      <c r="AG22" s="22"/>
      <c r="AH22" s="22"/>
      <c r="AI22">
        <v>0.7111135443403731</v>
      </c>
      <c r="AJ22" s="22"/>
      <c r="AK22" s="22"/>
      <c r="AL22">
        <v>2.6248928585128044</v>
      </c>
      <c r="AM22" s="22"/>
      <c r="AN22" s="22"/>
      <c r="AO22">
        <v>27.081010743117439</v>
      </c>
      <c r="AP22" s="22"/>
      <c r="AQ22" s="22"/>
      <c r="AR22">
        <v>4.6454407186725166E-2</v>
      </c>
      <c r="AS22" s="22"/>
      <c r="AT22" s="22"/>
      <c r="AU22">
        <v>4.6892763845602339</v>
      </c>
      <c r="AV22" s="22"/>
      <c r="AW22" s="22"/>
      <c r="AX22">
        <v>0.9008047305492598</v>
      </c>
      <c r="AY22" s="22"/>
      <c r="AZ22" s="22"/>
      <c r="BA22">
        <v>8.9081896744268647</v>
      </c>
      <c r="BB22" s="22"/>
      <c r="BC22" s="22"/>
      <c r="BD22">
        <v>14.307107986490708</v>
      </c>
      <c r="BE22" s="22"/>
      <c r="BF22" s="22"/>
      <c r="BG22">
        <v>3.5300213335208919</v>
      </c>
      <c r="BH22" s="22"/>
      <c r="BI22" s="22"/>
      <c r="BJ22">
        <v>26.666503941689832</v>
      </c>
      <c r="BK22" s="22"/>
      <c r="BL22" s="22"/>
      <c r="BM22">
        <v>0.46491450124393269</v>
      </c>
      <c r="BN22" s="22"/>
      <c r="BO22" s="22"/>
      <c r="BP22">
        <v>0.95206498464653477</v>
      </c>
      <c r="BQ22" s="22"/>
      <c r="BR22" s="22"/>
      <c r="BS22">
        <v>0.60719189277747621</v>
      </c>
      <c r="BT22" s="22"/>
      <c r="BU22" s="22"/>
      <c r="BV22">
        <v>0.50136239477689981</v>
      </c>
      <c r="BW22" s="22"/>
      <c r="BX22" s="22"/>
      <c r="BY22">
        <v>3.5459723471561129E-2</v>
      </c>
      <c r="BZ22" s="22"/>
      <c r="CA22" s="22"/>
      <c r="CB22">
        <v>0.10020396890821981</v>
      </c>
      <c r="CC22" s="22"/>
      <c r="CD22" s="22"/>
      <c r="CE22">
        <v>7.9075306901381995E-2</v>
      </c>
      <c r="CF22" s="22"/>
      <c r="CG22" s="22"/>
      <c r="CH22">
        <v>1.0125482015913536E-2</v>
      </c>
      <c r="CI22" s="22"/>
      <c r="CJ22" s="22"/>
      <c r="CK22">
        <v>3.1388907159198939E-2</v>
      </c>
      <c r="CL22" s="22"/>
      <c r="CM22" s="22"/>
      <c r="CN22">
        <v>1.312366188430396E-2</v>
      </c>
      <c r="CO22" s="22"/>
      <c r="CP22" s="22"/>
      <c r="CQ22">
        <v>4.5828780149454434E-2</v>
      </c>
      <c r="CR22" s="22"/>
      <c r="CS22" s="22"/>
      <c r="CT22">
        <v>3.0840832974572194</v>
      </c>
      <c r="CU22" s="22"/>
      <c r="CV22" s="22"/>
      <c r="CW22">
        <v>0.8355563711327576</v>
      </c>
      <c r="CX22" s="22"/>
      <c r="CY22" s="22"/>
      <c r="CZ22">
        <v>0.48788457965096299</v>
      </c>
      <c r="DA22" s="22"/>
      <c r="DB22" s="22"/>
      <c r="DC22">
        <v>0.37721404106587025</v>
      </c>
      <c r="DD22" s="22"/>
      <c r="DE22" s="22"/>
      <c r="DF22">
        <v>0.32724621015885308</v>
      </c>
      <c r="DG22" s="22"/>
      <c r="DH22" s="22"/>
      <c r="DI22">
        <v>0.50099547443615322</v>
      </c>
      <c r="DJ22" s="22"/>
      <c r="DK22" s="22"/>
      <c r="DL22">
        <v>0.60438981469001352</v>
      </c>
      <c r="DM22" s="22"/>
      <c r="DN22" s="22"/>
      <c r="DO22">
        <v>38.539311625141742</v>
      </c>
      <c r="DP22" s="77" t="s">
        <v>218</v>
      </c>
      <c r="DQ22" s="22">
        <v>0.46</v>
      </c>
      <c r="DR22" s="22">
        <f t="shared" si="0"/>
        <v>0.82569145060878946</v>
      </c>
      <c r="DS22">
        <v>13.7</v>
      </c>
      <c r="DT22">
        <v>6.57</v>
      </c>
      <c r="DU22">
        <v>29.5</v>
      </c>
      <c r="DV22" s="22">
        <v>7.2226425541538468</v>
      </c>
      <c r="DW22" s="79">
        <v>560.04652173006355</v>
      </c>
      <c r="DX22" s="79">
        <v>336.73681846153846</v>
      </c>
      <c r="DY22">
        <v>5.0999999999999996</v>
      </c>
      <c r="DZ22" s="80">
        <v>4090.7578467964063</v>
      </c>
      <c r="EA22" s="22">
        <v>101095.9313218626</v>
      </c>
      <c r="EB22" s="81">
        <v>68077.959507630279</v>
      </c>
      <c r="EC22" s="81">
        <v>752.87636803720977</v>
      </c>
      <c r="ED22">
        <v>11.5</v>
      </c>
      <c r="EE22">
        <v>7.3</v>
      </c>
      <c r="EF22" s="22">
        <f t="shared" si="3"/>
        <v>65.934175817215788</v>
      </c>
      <c r="EG22" s="22">
        <f t="shared" si="4"/>
        <v>79.853286319728696</v>
      </c>
      <c r="EH22" s="22">
        <v>1.9243044982698956</v>
      </c>
      <c r="EI22" s="77">
        <v>39.700000000000003</v>
      </c>
      <c r="EJ22" s="82">
        <v>4.0907578467964063</v>
      </c>
      <c r="EK22" s="25">
        <v>101.09593132186261</v>
      </c>
      <c r="EL22" s="83">
        <v>1.6480731116885842E-5</v>
      </c>
      <c r="EM22" s="83">
        <v>2.3732252808315611E-2</v>
      </c>
      <c r="EN22" s="83">
        <v>1.4793400019894463</v>
      </c>
      <c r="EO22" s="83">
        <v>1.0827366119727632E-3</v>
      </c>
      <c r="EP22" s="83">
        <v>1.5591407212407791</v>
      </c>
      <c r="EQ22" s="83">
        <v>40.427367301168601</v>
      </c>
      <c r="ER22" s="81">
        <f t="shared" si="1"/>
        <v>346.32312929711651</v>
      </c>
      <c r="ES22" s="81">
        <v>99717.684575233594</v>
      </c>
      <c r="ET22" s="84">
        <f t="shared" si="2"/>
        <v>54.516396121534818</v>
      </c>
      <c r="EU22" s="84">
        <f t="shared" si="5"/>
        <v>0.149359989374068</v>
      </c>
      <c r="EV22" s="84">
        <v>5658.19</v>
      </c>
      <c r="EW22" s="84">
        <v>1.6087023578893484E-4</v>
      </c>
      <c r="EX22" s="84">
        <v>51036.846888248518</v>
      </c>
      <c r="EY22" s="84">
        <v>22699.302780251994</v>
      </c>
      <c r="EZ22">
        <f t="shared" si="6"/>
        <v>4.5812116301258117</v>
      </c>
      <c r="FA22">
        <f t="shared" si="7"/>
        <v>66.265722735880288</v>
      </c>
      <c r="FB22">
        <f t="shared" si="8"/>
        <v>79.175092554819685</v>
      </c>
      <c r="FC22">
        <f t="shared" si="9"/>
        <v>131.86835163443155</v>
      </c>
      <c r="FD22">
        <f t="shared" si="10"/>
        <v>0.82569145060878946</v>
      </c>
      <c r="FE22">
        <f t="shared" si="11"/>
        <v>0.99499670561225195</v>
      </c>
      <c r="FF22">
        <f t="shared" si="12"/>
        <v>0.83276411418861207</v>
      </c>
      <c r="FG22">
        <f t="shared" si="13"/>
        <v>0.50000000000000011</v>
      </c>
    </row>
    <row r="23" spans="1:163" x14ac:dyDescent="0.2">
      <c r="A23" s="78">
        <v>3</v>
      </c>
      <c r="B23" s="6" t="s">
        <v>11</v>
      </c>
      <c r="C23">
        <v>2017</v>
      </c>
      <c r="D23">
        <v>7</v>
      </c>
      <c r="E23">
        <v>20</v>
      </c>
      <c r="F23" t="s">
        <v>228</v>
      </c>
      <c r="G23" t="s">
        <v>229</v>
      </c>
      <c r="H23" s="22">
        <v>-35.255413469980482</v>
      </c>
      <c r="I23" s="22"/>
      <c r="J23" s="22"/>
      <c r="K23" s="22">
        <v>3.3396548684670582</v>
      </c>
      <c r="L23" s="22"/>
      <c r="M23" s="22"/>
      <c r="N23" s="22">
        <v>505.54127426405762</v>
      </c>
      <c r="O23" s="22">
        <v>115.124296034564</v>
      </c>
      <c r="P23" s="22">
        <v>3.7639412978146525</v>
      </c>
      <c r="Q23">
        <v>2.9992866260515096E-2</v>
      </c>
      <c r="R23" s="22"/>
      <c r="S23" s="22"/>
      <c r="T23">
        <v>1.0024472752467273</v>
      </c>
      <c r="U23" s="22"/>
      <c r="V23" s="22"/>
      <c r="W23">
        <v>0.18100285153259732</v>
      </c>
      <c r="X23" s="22"/>
      <c r="Y23" s="22"/>
      <c r="Z23">
        <v>1.6466790181329915E-2</v>
      </c>
      <c r="AA23" s="22"/>
      <c r="AB23" s="22"/>
      <c r="AC23">
        <v>1.720021735372625</v>
      </c>
      <c r="AD23" s="22"/>
      <c r="AE23" s="22"/>
      <c r="AF23">
        <v>1.6823034085933615E-2</v>
      </c>
      <c r="AG23" s="22"/>
      <c r="AH23" s="22"/>
      <c r="AI23">
        <v>0.64717554413769618</v>
      </c>
      <c r="AJ23" s="22"/>
      <c r="AK23" s="22"/>
      <c r="AL23">
        <v>4.095239957764548</v>
      </c>
      <c r="AM23" s="22"/>
      <c r="AN23" s="22"/>
      <c r="AO23">
        <v>35.052489361006742</v>
      </c>
      <c r="AP23" s="22"/>
      <c r="AQ23" s="22"/>
      <c r="AR23">
        <v>3.4297326903444544E-2</v>
      </c>
      <c r="AS23" s="22"/>
      <c r="AT23" s="22"/>
      <c r="AU23">
        <v>5.4638173181807046</v>
      </c>
      <c r="AV23" s="22"/>
      <c r="AW23" s="22"/>
      <c r="AX23">
        <v>0.5201923916998501</v>
      </c>
      <c r="AY23" s="22"/>
      <c r="AZ23" s="22"/>
      <c r="BA23">
        <v>6.3941575625086564</v>
      </c>
      <c r="BB23" s="22"/>
      <c r="BC23" s="22"/>
      <c r="BD23">
        <v>15.061675678845965</v>
      </c>
      <c r="BE23" s="22"/>
      <c r="BF23" s="22"/>
      <c r="BG23">
        <v>3.8581363960257344</v>
      </c>
      <c r="BH23" s="22"/>
      <c r="BI23" s="22"/>
      <c r="BJ23">
        <v>16.274333603686554</v>
      </c>
      <c r="BK23" s="22"/>
      <c r="BL23" s="22"/>
      <c r="BM23">
        <v>0.89010627577905543</v>
      </c>
      <c r="BN23" s="22"/>
      <c r="BO23" s="22"/>
      <c r="BP23">
        <v>3.7645335218049012</v>
      </c>
      <c r="BQ23" s="22"/>
      <c r="BR23" s="22"/>
      <c r="BS23">
        <v>0.36300409014804935</v>
      </c>
      <c r="BT23" s="22"/>
      <c r="BU23" s="22"/>
      <c r="BV23">
        <v>0.22273847118857185</v>
      </c>
      <c r="BW23" s="22"/>
      <c r="BX23" s="22"/>
      <c r="BY23">
        <v>4.0987940264884976E-2</v>
      </c>
      <c r="BZ23" s="22"/>
      <c r="CA23" s="22"/>
      <c r="CB23">
        <v>2.9436305924957499E-2</v>
      </c>
      <c r="CC23" s="22"/>
      <c r="CD23" s="22"/>
      <c r="CE23">
        <v>0.10794314774335946</v>
      </c>
      <c r="CF23" s="22"/>
      <c r="CG23" s="22"/>
      <c r="CH23">
        <v>1.3105239623325363E-2</v>
      </c>
      <c r="CI23" s="22"/>
      <c r="CJ23" s="22"/>
      <c r="CK23">
        <v>4.0950031682850718E-2</v>
      </c>
      <c r="CL23" s="22"/>
      <c r="CM23" s="22"/>
      <c r="CN23">
        <v>2.6741746180366961E-2</v>
      </c>
      <c r="CO23" s="22"/>
      <c r="CP23" s="22"/>
      <c r="CQ23">
        <v>9.2509824491244327E-2</v>
      </c>
      <c r="CR23" s="22"/>
      <c r="CS23" s="22"/>
      <c r="CT23">
        <v>2.9226499713651037</v>
      </c>
      <c r="CU23" s="22"/>
      <c r="CV23" s="22"/>
      <c r="CW23">
        <v>0.29408671233250383</v>
      </c>
      <c r="CX23" s="22"/>
      <c r="CY23" s="22"/>
      <c r="CZ23">
        <v>0.29243344722403314</v>
      </c>
      <c r="DA23" s="22"/>
      <c r="DB23" s="22"/>
      <c r="DC23">
        <v>0.14113401893359359</v>
      </c>
      <c r="DD23" s="22"/>
      <c r="DE23" s="22"/>
      <c r="DF23">
        <v>0.16398553947240863</v>
      </c>
      <c r="DG23" s="22"/>
      <c r="DH23" s="22"/>
      <c r="DI23">
        <v>0.2253840224011234</v>
      </c>
      <c r="DJ23" s="22"/>
      <c r="DK23" s="22"/>
      <c r="DL23">
        <v>0.35541422071775103</v>
      </c>
      <c r="DM23" s="22"/>
      <c r="DN23" s="22"/>
      <c r="DO23">
        <v>45.91391785017268</v>
      </c>
      <c r="DP23" s="77" t="s">
        <v>218</v>
      </c>
      <c r="DQ23" s="22">
        <v>0.46</v>
      </c>
      <c r="DR23" s="22">
        <f t="shared" si="0"/>
        <v>0.82569145060878946</v>
      </c>
      <c r="DS23">
        <v>13.7</v>
      </c>
      <c r="DT23">
        <v>6.57</v>
      </c>
      <c r="DU23">
        <v>29.5</v>
      </c>
      <c r="DV23" s="22">
        <v>7.2226425541538468</v>
      </c>
      <c r="DW23" s="79">
        <v>560.04652173006355</v>
      </c>
      <c r="DX23" s="79">
        <v>336.73681846153846</v>
      </c>
      <c r="DY23">
        <v>5.0999999999999996</v>
      </c>
      <c r="DZ23" s="80">
        <v>4090.7578467964063</v>
      </c>
      <c r="EA23" s="22">
        <v>101095.9313218626</v>
      </c>
      <c r="EB23" s="81">
        <v>68077.959507630279</v>
      </c>
      <c r="EC23" s="81">
        <v>752.87636803720977</v>
      </c>
      <c r="ED23">
        <v>11.5</v>
      </c>
      <c r="EE23">
        <v>7.3</v>
      </c>
      <c r="EF23" s="22">
        <f t="shared" si="3"/>
        <v>65.934175817215788</v>
      </c>
      <c r="EG23" s="22">
        <f t="shared" si="4"/>
        <v>79.853286319728696</v>
      </c>
      <c r="EH23" s="22">
        <v>1.9243044982698956</v>
      </c>
      <c r="EI23" s="77">
        <v>39.700000000000003</v>
      </c>
      <c r="EJ23" s="82">
        <v>4.0907578467964063</v>
      </c>
      <c r="EK23" s="25">
        <v>101.09593132186261</v>
      </c>
      <c r="EL23" s="83">
        <v>1.6480731116885842E-5</v>
      </c>
      <c r="EM23" s="83">
        <v>2.3732252808315611E-2</v>
      </c>
      <c r="EN23" s="83">
        <v>1.4793400019894463</v>
      </c>
      <c r="EO23" s="83">
        <v>1.0827366119727632E-3</v>
      </c>
      <c r="EP23" s="83">
        <v>1.5591407212407791</v>
      </c>
      <c r="EQ23" s="83">
        <v>41.427367301168601</v>
      </c>
      <c r="ER23" s="81">
        <f t="shared" si="1"/>
        <v>346.32312929711651</v>
      </c>
      <c r="ES23" s="81">
        <v>99717.684575233594</v>
      </c>
      <c r="ET23" s="84">
        <f t="shared" si="2"/>
        <v>54.516396121534818</v>
      </c>
      <c r="EU23" s="84">
        <f t="shared" si="5"/>
        <v>0.149359989374068</v>
      </c>
      <c r="EV23" s="84">
        <v>5658.19</v>
      </c>
      <c r="EW23" s="84">
        <v>1.6087023578893484E-4</v>
      </c>
      <c r="EX23" s="84">
        <v>51036.846888248518</v>
      </c>
      <c r="EY23" s="84">
        <v>22699.302780251994</v>
      </c>
      <c r="EZ23">
        <f t="shared" si="6"/>
        <v>4.5812116301258117</v>
      </c>
      <c r="FA23">
        <f t="shared" si="7"/>
        <v>66.265722735880288</v>
      </c>
      <c r="FB23">
        <f t="shared" si="8"/>
        <v>79.175092554819685</v>
      </c>
      <c r="FC23">
        <f t="shared" si="9"/>
        <v>131.86835163443155</v>
      </c>
      <c r="FD23">
        <f t="shared" si="10"/>
        <v>0.82569145060878946</v>
      </c>
      <c r="FE23">
        <f t="shared" si="11"/>
        <v>0.99499670561225195</v>
      </c>
      <c r="FF23">
        <f t="shared" si="12"/>
        <v>0.83276411418861207</v>
      </c>
      <c r="FG23">
        <f t="shared" si="13"/>
        <v>0.50000000000000011</v>
      </c>
    </row>
    <row r="24" spans="1:163" x14ac:dyDescent="0.2">
      <c r="A24" s="78">
        <v>3</v>
      </c>
      <c r="B24" s="6" t="s">
        <v>12</v>
      </c>
      <c r="C24">
        <v>2017</v>
      </c>
      <c r="D24">
        <v>7</v>
      </c>
      <c r="E24">
        <v>7</v>
      </c>
      <c r="F24" t="s">
        <v>230</v>
      </c>
      <c r="G24" t="s">
        <v>206</v>
      </c>
      <c r="H24" s="22">
        <v>-30.385112945127108</v>
      </c>
      <c r="I24" s="22"/>
      <c r="J24" s="22">
        <f>STDEV(H24,H26)</f>
        <v>0.45872244832101533</v>
      </c>
      <c r="K24" s="22">
        <v>4.4457281492290486</v>
      </c>
      <c r="L24" s="22"/>
      <c r="M24" s="22">
        <f>STDEV(K24,K26)</f>
        <v>0.74036092704517853</v>
      </c>
      <c r="N24" s="22">
        <v>446.03695475576541</v>
      </c>
      <c r="O24" s="22">
        <v>94.718493030965732</v>
      </c>
      <c r="P24" s="22">
        <v>4.0363542277395332</v>
      </c>
      <c r="Q24">
        <v>8.7548915037761937E-2</v>
      </c>
      <c r="R24" s="22"/>
      <c r="S24" s="22">
        <f>STDEV(Q24,Q26)</f>
        <v>7.2107624561641409E-2</v>
      </c>
      <c r="T24">
        <v>0.58979815689914361</v>
      </c>
      <c r="U24" s="22"/>
      <c r="V24" s="22">
        <f>STDEV(T24,T26)</f>
        <v>0.12356569749449026</v>
      </c>
      <c r="W24">
        <v>5.6167156909369569E-2</v>
      </c>
      <c r="X24" s="22"/>
      <c r="Y24" s="22">
        <f>STDEV(W24,W26)</f>
        <v>0.57726654886027506</v>
      </c>
      <c r="Z24">
        <v>2.2521961519582582E-2</v>
      </c>
      <c r="AA24" s="22"/>
      <c r="AB24" s="22">
        <f>STDEV(Z24,Z26)</f>
        <v>1.1425478178484692E-2</v>
      </c>
      <c r="AC24">
        <v>6.8446800731779929</v>
      </c>
      <c r="AD24" s="22"/>
      <c r="AE24" s="22">
        <f>STDEV(AC24,AC26)</f>
        <v>2.3532700479943189</v>
      </c>
      <c r="AF24">
        <v>1.2419698157855525E-2</v>
      </c>
      <c r="AG24" s="22"/>
      <c r="AH24" s="22">
        <f>STDEV(AF24,AF26)</f>
        <v>2.9843506896839924E-2</v>
      </c>
      <c r="AI24">
        <v>0.22565744443656327</v>
      </c>
      <c r="AJ24" s="22"/>
      <c r="AK24" s="22">
        <f>STDEV(AI24,AI26)</f>
        <v>2.4437047471854831</v>
      </c>
      <c r="AL24">
        <v>1.6650780810619288</v>
      </c>
      <c r="AM24" s="22"/>
      <c r="AN24" s="22">
        <f>STDEV(AL24,AL26)</f>
        <v>8.9569645020309199E-3</v>
      </c>
      <c r="AO24">
        <v>48.856342993968063</v>
      </c>
      <c r="AP24" s="22"/>
      <c r="AQ24" s="22">
        <f>STDEV(AO24,AO26)</f>
        <v>2.1164556760178161</v>
      </c>
      <c r="AR24">
        <v>7.9976081861177044E-3</v>
      </c>
      <c r="AS24" s="22"/>
      <c r="AT24" s="22">
        <f>STDEV(AR24,AR26)</f>
        <v>2.5563378228361237E-2</v>
      </c>
      <c r="AU24">
        <v>1.8489533185608951</v>
      </c>
      <c r="AV24" s="22"/>
      <c r="AW24" s="22">
        <f>STDEV(AU24,AU26)</f>
        <v>4.4203284689288296</v>
      </c>
      <c r="AX24">
        <v>0.61138088944066049</v>
      </c>
      <c r="AY24" s="22"/>
      <c r="AZ24" s="22">
        <f>STDEV(AX24,AX26)</f>
        <v>0.24683021007593045</v>
      </c>
      <c r="BA24">
        <v>6.4738284882737167</v>
      </c>
      <c r="BB24" s="22"/>
      <c r="BC24" s="22">
        <f>STDEV(BA24,BA26)</f>
        <v>2.3798910924969574</v>
      </c>
      <c r="BD24">
        <v>10.324668515291846</v>
      </c>
      <c r="BE24" s="22"/>
      <c r="BF24" s="22">
        <f>STDEV(BD24,BD26)</f>
        <v>1.651629064922749</v>
      </c>
      <c r="BG24">
        <v>0.34904460309826246</v>
      </c>
      <c r="BH24" s="22"/>
      <c r="BI24" s="22">
        <f>STDEV(BG24,BG26)</f>
        <v>1.335125432086389</v>
      </c>
      <c r="BJ24">
        <v>18.847519718458287</v>
      </c>
      <c r="BK24" s="22"/>
      <c r="BL24" s="22">
        <f>STDEV(BJ24,BJ26)</f>
        <v>3.9485668608116917</v>
      </c>
      <c r="BM24">
        <v>0.15534141734731896</v>
      </c>
      <c r="BN24" s="22"/>
      <c r="BO24" s="22">
        <f>STDEV(BM24,BM26)</f>
        <v>1.4028845229684242E-2</v>
      </c>
      <c r="BP24">
        <v>0.37520867576725753</v>
      </c>
      <c r="BQ24" s="22"/>
      <c r="BR24" s="22">
        <f>STDEV(BP24,BP26)</f>
        <v>0.11341388969889007</v>
      </c>
      <c r="BS24">
        <v>0.42364421387255491</v>
      </c>
      <c r="BT24" s="22"/>
      <c r="BU24" s="22">
        <f>STDEV(BS24,BS26)</f>
        <v>0.10904759890425035</v>
      </c>
      <c r="BV24">
        <v>1.0094460964438698</v>
      </c>
      <c r="BW24" s="22"/>
      <c r="BX24" s="22">
        <f>STDEV(BV24,BV26)</f>
        <v>0.21596993486162572</v>
      </c>
      <c r="BY24">
        <v>3.3060715409783122E-2</v>
      </c>
      <c r="BZ24" s="22"/>
      <c r="CA24" s="22">
        <f>STDEV(BY24,BY26)</f>
        <v>4.7633140317162329E-2</v>
      </c>
      <c r="CB24">
        <v>3.0551261028541089E-2</v>
      </c>
      <c r="CC24" s="22"/>
      <c r="CD24" s="22">
        <f>STDEV(CB24,CB26)</f>
        <v>2.460914726374579E-2</v>
      </c>
      <c r="CE24">
        <v>0.11435143940313568</v>
      </c>
      <c r="CF24" s="22"/>
      <c r="CG24" s="22">
        <f>STDEV(CE24,CE26)</f>
        <v>2.5001975029721693E-2</v>
      </c>
      <c r="CH24">
        <v>1.8620390251917956E-2</v>
      </c>
      <c r="CI24" s="22"/>
      <c r="CJ24" s="22">
        <f>STDEV(CH24,CH26)</f>
        <v>2.7973965496150832E-2</v>
      </c>
      <c r="CK24">
        <v>0.15802418207026195</v>
      </c>
      <c r="CL24" s="22"/>
      <c r="CM24" s="22">
        <f>STDEV(CK24,CK26)</f>
        <v>9.9925297430447785E-3</v>
      </c>
      <c r="CN24">
        <v>2.1713776625737174E-2</v>
      </c>
      <c r="CO24" s="22"/>
      <c r="CP24" s="22">
        <f>STDEV(CN24,CN26)</f>
        <v>5.0725690526875443E-2</v>
      </c>
      <c r="CQ24">
        <v>2.7335710096068593E-2</v>
      </c>
      <c r="CR24" s="22"/>
      <c r="CS24" s="22">
        <f>STDEV(CQ24,CQ26)</f>
        <v>1.0118913908432109E-2</v>
      </c>
      <c r="CT24">
        <v>0.31701232945810753</v>
      </c>
      <c r="CU24" s="22"/>
      <c r="CV24" s="22">
        <f>STDEV(CT24,CT26)</f>
        <v>2.2211525897730433</v>
      </c>
      <c r="CW24">
        <v>0.14391903436600412</v>
      </c>
      <c r="CX24" s="22"/>
      <c r="CY24" s="22">
        <f>STDEV(CW24,CW26)</f>
        <v>1.0880331812883357</v>
      </c>
      <c r="CZ24">
        <v>0.14192519032503073</v>
      </c>
      <c r="DA24" s="22"/>
      <c r="DB24" s="22">
        <f>STDEV(CZ24,CZ26)</f>
        <v>0.15407493664814037</v>
      </c>
      <c r="DC24">
        <v>3.6123694775357963E-2</v>
      </c>
      <c r="DD24" s="22"/>
      <c r="DE24" s="22">
        <f>STDEV(DC24,DC26)</f>
        <v>6.7163159182030183E-2</v>
      </c>
      <c r="DF24">
        <v>9.6736834864539434E-2</v>
      </c>
      <c r="DG24" s="22"/>
      <c r="DH24" s="22">
        <f>STDEV(DF24,DF26)</f>
        <v>0.14964126613723949</v>
      </c>
      <c r="DI24">
        <v>7.3377415416466363E-2</v>
      </c>
      <c r="DJ24" s="22"/>
      <c r="DK24" s="22">
        <f>STDEV(DI24,DI26)</f>
        <v>0.46208251231084418</v>
      </c>
      <c r="DL24">
        <v>0.59064840235298122</v>
      </c>
      <c r="DM24" s="22"/>
      <c r="DN24" s="22">
        <f>STDEV(DL24,DL26)</f>
        <v>0.14491683294770577</v>
      </c>
      <c r="DO24">
        <v>45.527595514079856</v>
      </c>
      <c r="DP24" s="77" t="s">
        <v>218</v>
      </c>
      <c r="DQ24" s="22">
        <v>0.65</v>
      </c>
      <c r="DR24" s="22">
        <f t="shared" si="0"/>
        <v>0.76788590369501952</v>
      </c>
      <c r="DS24">
        <v>14</v>
      </c>
      <c r="DT24">
        <v>6.25</v>
      </c>
      <c r="DU24">
        <v>31.7</v>
      </c>
      <c r="DV24" s="22">
        <v>10.689391259692307</v>
      </c>
      <c r="DW24" s="79">
        <v>747.52649390194529</v>
      </c>
      <c r="DX24" s="79">
        <v>389.08835969230773</v>
      </c>
      <c r="DY24">
        <v>9.26</v>
      </c>
      <c r="DZ24" s="80">
        <v>25490.078440153338</v>
      </c>
      <c r="EA24" s="22">
        <v>182726.63088078063</v>
      </c>
      <c r="EB24" s="81">
        <v>90672.966509871912</v>
      </c>
      <c r="EC24" s="81">
        <v>876.14934956692343</v>
      </c>
      <c r="ED24">
        <v>14.5</v>
      </c>
      <c r="EE24">
        <v>6.7</v>
      </c>
      <c r="EF24" s="22">
        <f t="shared" si="3"/>
        <v>76.301431574062107</v>
      </c>
      <c r="EG24" s="22">
        <f t="shared" si="4"/>
        <v>99.365584401151693</v>
      </c>
      <c r="EH24" s="22">
        <v>1.9243044982698956</v>
      </c>
      <c r="EI24" s="77">
        <v>73.849999999999994</v>
      </c>
      <c r="EJ24" s="82">
        <v>25.49007844015334</v>
      </c>
      <c r="EK24" s="25">
        <v>182.72663088078065</v>
      </c>
      <c r="EL24" s="83">
        <v>1.2104872508350398E-4</v>
      </c>
      <c r="EM24" s="83">
        <v>0.17431016412024572</v>
      </c>
      <c r="EN24" s="83">
        <v>10.865550802074353</v>
      </c>
      <c r="EO24" s="83">
        <v>2.2225507316538844E-3</v>
      </c>
      <c r="EP24" s="83">
        <v>3.2004730535815935</v>
      </c>
      <c r="EQ24" s="83">
        <v>72.722322534488995</v>
      </c>
      <c r="ER24" s="81">
        <f t="shared" si="1"/>
        <v>569.49707721850029</v>
      </c>
      <c r="ES24" s="81">
        <v>99717.684575233594</v>
      </c>
      <c r="ET24" s="84">
        <f t="shared" si="2"/>
        <v>90.352802965876251</v>
      </c>
      <c r="EU24" s="84">
        <f t="shared" si="5"/>
        <v>0.24754192593390753</v>
      </c>
      <c r="EV24" s="84">
        <v>5658.19</v>
      </c>
      <c r="EW24" s="84">
        <v>2.2032227945006293E-4</v>
      </c>
      <c r="EX24" s="84">
        <v>60152.726989305389</v>
      </c>
      <c r="EY24" s="84">
        <v>36178.429740888801</v>
      </c>
      <c r="EZ24">
        <f t="shared" si="6"/>
        <v>4.9282349781640891</v>
      </c>
      <c r="FA24">
        <f t="shared" si="7"/>
        <v>76.962231629468235</v>
      </c>
      <c r="FB24">
        <f t="shared" si="8"/>
        <v>96.428690417396027</v>
      </c>
      <c r="FC24">
        <f t="shared" si="9"/>
        <v>152.60286314812419</v>
      </c>
      <c r="FD24">
        <f t="shared" si="10"/>
        <v>0.76788590369501952</v>
      </c>
      <c r="FE24">
        <f t="shared" si="11"/>
        <v>0.99141396966517914</v>
      </c>
      <c r="FF24">
        <f t="shared" si="12"/>
        <v>0.79127312881454526</v>
      </c>
      <c r="FG24">
        <f t="shared" si="13"/>
        <v>0.50000000000000011</v>
      </c>
    </row>
    <row r="25" spans="1:163" x14ac:dyDescent="0.2">
      <c r="A25" s="78">
        <v>3</v>
      </c>
      <c r="B25" s="6" t="s">
        <v>12</v>
      </c>
      <c r="C25">
        <v>2017</v>
      </c>
      <c r="D25">
        <v>7</v>
      </c>
      <c r="E25">
        <v>7</v>
      </c>
      <c r="F25" t="s">
        <v>231</v>
      </c>
      <c r="G25" t="s">
        <v>217</v>
      </c>
      <c r="H25" s="22">
        <v>-31.20698902102011</v>
      </c>
      <c r="I25" s="22"/>
      <c r="J25" s="22">
        <f>STDEV(H25,H27)</f>
        <v>1.3465751599576434</v>
      </c>
      <c r="K25" s="22">
        <v>4.056445266007163</v>
      </c>
      <c r="L25" s="22"/>
      <c r="M25" s="22">
        <f>STDEV(K25,K27)</f>
        <v>0.710988967711775</v>
      </c>
      <c r="N25" s="22">
        <v>484.06366032768608</v>
      </c>
      <c r="O25" s="22">
        <v>101.4537063206709</v>
      </c>
      <c r="P25" s="22">
        <v>4.0896653646232073</v>
      </c>
      <c r="Q25">
        <v>5.6112160543223932E-2</v>
      </c>
      <c r="R25" s="22"/>
      <c r="S25" s="22">
        <f>STDEV(Q25,Q27)</f>
        <v>1.4250026023385364E-2</v>
      </c>
      <c r="T25">
        <v>0.70065052439103148</v>
      </c>
      <c r="U25" s="22"/>
      <c r="V25" s="22">
        <f>STDEV(T25,T27)</f>
        <v>0.40419627687785797</v>
      </c>
      <c r="W25">
        <v>0.21956298075619515</v>
      </c>
      <c r="X25" s="22"/>
      <c r="Y25" s="22">
        <f>STDEV(W25,W27)</f>
        <v>0.10242120734077813</v>
      </c>
      <c r="Z25">
        <v>3.1471792616895103E-2</v>
      </c>
      <c r="AA25" s="22"/>
      <c r="AB25" s="22">
        <f>STDEV(Z25,Z27)</f>
        <v>1.2160187625725342E-2</v>
      </c>
      <c r="AC25">
        <v>5.5523709821272211</v>
      </c>
      <c r="AD25" s="22"/>
      <c r="AE25" s="22">
        <f>STDEV(AC25,AC27)</f>
        <v>2.2162520156045677</v>
      </c>
      <c r="AF25">
        <v>3.3373030811366416E-2</v>
      </c>
      <c r="AG25" s="22"/>
      <c r="AH25" s="22">
        <f>STDEV(AF25,AF27)</f>
        <v>1.2695134618654886E-2</v>
      </c>
      <c r="AI25">
        <v>1.3144550945753477</v>
      </c>
      <c r="AJ25" s="22"/>
      <c r="AK25" s="22">
        <f>STDEV(AI25,AI27)</f>
        <v>0.49743140895845539</v>
      </c>
      <c r="AL25">
        <v>3.5833374282799242</v>
      </c>
      <c r="AM25" s="22"/>
      <c r="AN25" s="22">
        <f>STDEV(AL25,AL27)</f>
        <v>0.77500157111275259</v>
      </c>
      <c r="AO25">
        <v>28.938119920750477</v>
      </c>
      <c r="AP25" s="22"/>
      <c r="AQ25" s="22">
        <f>STDEV(AO25,AO27)</f>
        <v>0.41997742654130243</v>
      </c>
      <c r="AR25">
        <v>5.4435213016019404E-2</v>
      </c>
      <c r="AS25" s="22"/>
      <c r="AT25" s="22">
        <f>STDEV(AR25,AR27)</f>
        <v>1.857146268302268E-2</v>
      </c>
      <c r="AU25">
        <v>3.8065908537787312</v>
      </c>
      <c r="AV25" s="22"/>
      <c r="AW25" s="22">
        <f>STDEV(AU25,AU27)</f>
        <v>1.4428849304153175</v>
      </c>
      <c r="AX25">
        <v>0.61963086302630255</v>
      </c>
      <c r="AY25" s="22"/>
      <c r="AZ25" s="22">
        <f>STDEV(AX25,AX27)</f>
        <v>4.0954788574646468E-2</v>
      </c>
      <c r="BA25">
        <v>7.7322689169392858</v>
      </c>
      <c r="BB25" s="22"/>
      <c r="BC25" s="22">
        <f>STDEV(BA25,BA27)</f>
        <v>0.10608805947547129</v>
      </c>
      <c r="BD25">
        <v>10.709577153543215</v>
      </c>
      <c r="BE25" s="22"/>
      <c r="BF25" s="22">
        <f>STDEV(BD25,BD27)</f>
        <v>1.5070505706163388</v>
      </c>
      <c r="BG25">
        <v>2.2120170640388408</v>
      </c>
      <c r="BH25" s="22"/>
      <c r="BI25" s="22">
        <f>STDEV(BG25,BG27)</f>
        <v>0.21665676160766056</v>
      </c>
      <c r="BJ25">
        <v>22.99675527149277</v>
      </c>
      <c r="BK25" s="22"/>
      <c r="BL25" s="22">
        <f>STDEV(BJ25,BJ27)</f>
        <v>3.9083129859857637</v>
      </c>
      <c r="BM25">
        <v>0.24505096651700697</v>
      </c>
      <c r="BN25" s="22"/>
      <c r="BO25" s="22">
        <f>STDEV(BM25,BM27)</f>
        <v>0.16697411823278427</v>
      </c>
      <c r="BP25">
        <v>0.78933907030525363</v>
      </c>
      <c r="BQ25" s="22"/>
      <c r="BR25" s="22">
        <f>STDEV(BP25,BP27)</f>
        <v>0.37417343242311796</v>
      </c>
      <c r="BS25">
        <v>0.27092735613311553</v>
      </c>
      <c r="BT25" s="22"/>
      <c r="BU25" s="22">
        <f>STDEV(BS25,BS27)</f>
        <v>0.14884010155070351</v>
      </c>
      <c r="BV25">
        <v>0.46484662199357274</v>
      </c>
      <c r="BW25" s="22"/>
      <c r="BX25" s="22">
        <f>STDEV(BV25,BV27)</f>
        <v>9.9193301581539634E-2</v>
      </c>
      <c r="BY25">
        <v>3.8158394638010185E-2</v>
      </c>
      <c r="BZ25" s="22"/>
      <c r="CA25" s="22">
        <f>STDEV(BY25,BY27)</f>
        <v>9.5007421217981822E-3</v>
      </c>
      <c r="CB25">
        <v>5.2793896040319102E-2</v>
      </c>
      <c r="CC25" s="22"/>
      <c r="CD25" s="22">
        <f>STDEV(CB25,CB27)</f>
        <v>5.5635484527604952E-2</v>
      </c>
      <c r="CE25">
        <v>8.0289995628230623E-2</v>
      </c>
      <c r="CF25" s="22"/>
      <c r="CG25" s="22">
        <f>STDEV(CE25,CE27)</f>
        <v>7.3452834690359674E-3</v>
      </c>
      <c r="CH25">
        <v>1.3820398509305597E-2</v>
      </c>
      <c r="CI25" s="22"/>
      <c r="CJ25" s="22">
        <f>STDEV(CH25,CH27)</f>
        <v>1.2344734198248008E-3</v>
      </c>
      <c r="CK25">
        <v>2.579927485255145E-2</v>
      </c>
      <c r="CL25" s="22"/>
      <c r="CM25" s="22">
        <f>STDEV(CK25,CK27)</f>
        <v>3.3181621993906346E-3</v>
      </c>
      <c r="CN25">
        <v>1.3796554653913568E-2</v>
      </c>
      <c r="CO25" s="22"/>
      <c r="CP25" s="22">
        <f>STDEV(CN25,CN27)</f>
        <v>5.4116815237955076E-3</v>
      </c>
      <c r="CQ25">
        <v>2.9043366813026019E-2</v>
      </c>
      <c r="CR25" s="22"/>
      <c r="CS25" s="22">
        <f>STDEV(CQ25,CQ27)</f>
        <v>2.9532464910571099E-2</v>
      </c>
      <c r="CT25">
        <v>6.2425210881270949</v>
      </c>
      <c r="CU25" s="22"/>
      <c r="CV25" s="22">
        <f>STDEV(CT25,CT27)</f>
        <v>2.6573098474058447</v>
      </c>
      <c r="CW25">
        <v>1.8035067754870606</v>
      </c>
      <c r="CX25" s="22"/>
      <c r="CY25" s="22">
        <f>STDEV(CW25,CW27)</f>
        <v>0.79188501527634281</v>
      </c>
      <c r="CZ25">
        <v>0.50957807844427505</v>
      </c>
      <c r="DA25" s="22"/>
      <c r="DB25" s="22">
        <f>STDEV(CZ25,CZ27)</f>
        <v>5.5513590566070616E-2</v>
      </c>
      <c r="DC25">
        <v>0.34580029095352743</v>
      </c>
      <c r="DD25" s="22"/>
      <c r="DE25" s="22">
        <f>STDEV(DC25,DC27)</f>
        <v>1.2424781508563515E-2</v>
      </c>
      <c r="DF25">
        <v>0.20143435501848947</v>
      </c>
      <c r="DG25" s="22"/>
      <c r="DH25" s="22">
        <f>STDEV(DF25,DF27)</f>
        <v>5.9485917952860956E-2</v>
      </c>
      <c r="DI25">
        <v>0.3125642651983826</v>
      </c>
      <c r="DJ25" s="22"/>
      <c r="DK25" s="22">
        <f>STDEV(DI25,DI27)</f>
        <v>3.957534589985634E-2</v>
      </c>
      <c r="DL25">
        <v>0.67010829075134926</v>
      </c>
      <c r="DM25" s="22"/>
      <c r="DN25" s="22">
        <f>STDEV(DL25,DL27)</f>
        <v>6.4760779707152313E-2</v>
      </c>
      <c r="DO25">
        <v>29.805370970881871</v>
      </c>
      <c r="DP25" s="77" t="s">
        <v>218</v>
      </c>
      <c r="DQ25" s="22">
        <v>0.65</v>
      </c>
      <c r="DR25" s="22">
        <f t="shared" si="0"/>
        <v>0.76788590369501952</v>
      </c>
      <c r="DS25">
        <v>14</v>
      </c>
      <c r="DT25">
        <v>6.25</v>
      </c>
      <c r="DU25">
        <v>31.7</v>
      </c>
      <c r="DV25" s="22">
        <v>10.689391259692307</v>
      </c>
      <c r="DW25" s="79">
        <v>747.52649390194529</v>
      </c>
      <c r="DX25" s="79">
        <v>389.08835969230773</v>
      </c>
      <c r="DY25">
        <v>9.26</v>
      </c>
      <c r="DZ25" s="80">
        <v>25490.078440153338</v>
      </c>
      <c r="EA25" s="22">
        <v>182726.63088078063</v>
      </c>
      <c r="EB25" s="81">
        <v>90672.966509871912</v>
      </c>
      <c r="EC25" s="81">
        <v>876.14934956692343</v>
      </c>
      <c r="ED25">
        <v>14.5</v>
      </c>
      <c r="EE25">
        <v>6.7</v>
      </c>
      <c r="EF25" s="22">
        <f t="shared" si="3"/>
        <v>76.301431574062107</v>
      </c>
      <c r="EG25" s="22">
        <f t="shared" si="4"/>
        <v>99.365584401151693</v>
      </c>
      <c r="EH25" s="22">
        <v>1.9243044982698956</v>
      </c>
      <c r="EI25" s="77">
        <v>73.849999999999994</v>
      </c>
      <c r="EJ25" s="82">
        <v>25.49007844015334</v>
      </c>
      <c r="EK25" s="25">
        <v>182.72663088078065</v>
      </c>
      <c r="EL25" s="83">
        <v>1.2104872508350398E-4</v>
      </c>
      <c r="EM25" s="83">
        <v>0.17431016412024572</v>
      </c>
      <c r="EN25" s="83">
        <v>10.865550802074353</v>
      </c>
      <c r="EO25" s="83">
        <v>2.2225507316538844E-3</v>
      </c>
      <c r="EP25" s="83">
        <v>3.2004730535815935</v>
      </c>
      <c r="EQ25" s="83">
        <v>73.722322534488995</v>
      </c>
      <c r="ER25" s="81">
        <f t="shared" si="1"/>
        <v>569.49707721850029</v>
      </c>
      <c r="ES25" s="81">
        <v>99717.684575233594</v>
      </c>
      <c r="ET25" s="84">
        <f t="shared" si="2"/>
        <v>90.352802965876251</v>
      </c>
      <c r="EU25" s="84">
        <f t="shared" si="5"/>
        <v>0.24754192593390753</v>
      </c>
      <c r="EV25" s="84">
        <v>5658.19</v>
      </c>
      <c r="EW25" s="84">
        <v>2.2032227945006293E-4</v>
      </c>
      <c r="EX25" s="84">
        <v>60152.726989305389</v>
      </c>
      <c r="EY25" s="84">
        <v>36178.429740888801</v>
      </c>
      <c r="EZ25">
        <f t="shared" si="6"/>
        <v>4.9282349781640891</v>
      </c>
      <c r="FA25">
        <f t="shared" si="7"/>
        <v>76.962231629468235</v>
      </c>
      <c r="FB25">
        <f t="shared" si="8"/>
        <v>96.428690417396027</v>
      </c>
      <c r="FC25">
        <f t="shared" si="9"/>
        <v>152.60286314812419</v>
      </c>
      <c r="FD25">
        <f t="shared" si="10"/>
        <v>0.76788590369501952</v>
      </c>
      <c r="FE25">
        <f t="shared" si="11"/>
        <v>0.99141396966517914</v>
      </c>
      <c r="FF25">
        <f t="shared" si="12"/>
        <v>0.79127312881454526</v>
      </c>
      <c r="FG25">
        <f t="shared" si="13"/>
        <v>0.50000000000000011</v>
      </c>
    </row>
    <row r="26" spans="1:163" x14ac:dyDescent="0.2">
      <c r="A26" s="78">
        <v>3</v>
      </c>
      <c r="B26" s="6" t="s">
        <v>12</v>
      </c>
      <c r="C26">
        <v>2017</v>
      </c>
      <c r="D26">
        <v>7</v>
      </c>
      <c r="E26">
        <v>20</v>
      </c>
      <c r="F26" t="s">
        <v>232</v>
      </c>
      <c r="G26" t="s">
        <v>206</v>
      </c>
      <c r="H26" s="22">
        <v>-31.03384445290768</v>
      </c>
      <c r="I26" s="22"/>
      <c r="J26" s="22"/>
      <c r="K26" s="22">
        <v>3.3986996851506399</v>
      </c>
      <c r="L26" s="22"/>
      <c r="M26" s="22"/>
      <c r="N26" s="22">
        <v>472.18824117668481</v>
      </c>
      <c r="O26" s="22">
        <v>102.1998559521606</v>
      </c>
      <c r="P26" s="22">
        <v>3.9602088905183792</v>
      </c>
      <c r="Q26">
        <v>0.18952449564334245</v>
      </c>
      <c r="R26" s="22"/>
      <c r="S26" s="22"/>
      <c r="T26">
        <v>0.41504987165834401</v>
      </c>
      <c r="U26" s="22"/>
      <c r="V26" s="22"/>
      <c r="W26">
        <v>0.8725453394118815</v>
      </c>
      <c r="X26" s="22"/>
      <c r="Y26" s="22"/>
      <c r="Z26">
        <v>3.8680027716193506E-2</v>
      </c>
      <c r="AA26" s="22"/>
      <c r="AB26" s="22"/>
      <c r="AC26">
        <v>3.5166536553780401</v>
      </c>
      <c r="AD26" s="22"/>
      <c r="AE26" s="22"/>
      <c r="AF26">
        <v>5.4624790360141548E-2</v>
      </c>
      <c r="AG26" s="22"/>
      <c r="AH26" s="22"/>
      <c r="AI26">
        <v>3.6815778403417889</v>
      </c>
      <c r="AJ26" s="22"/>
      <c r="AK26" s="22"/>
      <c r="AL26">
        <v>1.6524110203854623</v>
      </c>
      <c r="AM26" s="22"/>
      <c r="AN26" s="22"/>
      <c r="AO26">
        <v>45.86322267278215</v>
      </c>
      <c r="AP26" s="22"/>
      <c r="AQ26" s="22"/>
      <c r="AR26">
        <v>4.4149684376739266E-2</v>
      </c>
      <c r="AS26" s="22"/>
      <c r="AT26" s="22"/>
      <c r="AU26">
        <v>8.1002417894639436</v>
      </c>
      <c r="AV26" s="22"/>
      <c r="AW26" s="22"/>
      <c r="AX26">
        <v>0.26231025874787933</v>
      </c>
      <c r="AY26" s="22"/>
      <c r="AZ26" s="22"/>
      <c r="BA26">
        <v>3.1081542282935963</v>
      </c>
      <c r="BB26" s="22"/>
      <c r="BC26" s="22"/>
      <c r="BD26">
        <v>7.9889122916684956</v>
      </c>
      <c r="BE26" s="22"/>
      <c r="BF26" s="22"/>
      <c r="BG26">
        <v>2.2371970966240724</v>
      </c>
      <c r="BH26" s="22"/>
      <c r="BI26" s="22"/>
      <c r="BJ26">
        <v>13.263402911961442</v>
      </c>
      <c r="BK26" s="22"/>
      <c r="BL26" s="22"/>
      <c r="BM26">
        <v>0.17518120053557151</v>
      </c>
      <c r="BN26" s="22"/>
      <c r="BO26" s="22"/>
      <c r="BP26">
        <v>0.21481721479360083</v>
      </c>
      <c r="BQ26" s="22"/>
      <c r="BR26" s="22"/>
      <c r="BS26">
        <v>0.26942762055794239</v>
      </c>
      <c r="BT26" s="22"/>
      <c r="BU26" s="22"/>
      <c r="BV26">
        <v>0.70401848549772517</v>
      </c>
      <c r="BW26" s="22"/>
      <c r="BX26" s="22"/>
      <c r="BY26">
        <v>0.10042414846473476</v>
      </c>
      <c r="BZ26" s="22"/>
      <c r="CA26" s="22"/>
      <c r="CB26">
        <v>6.5353850847367154E-2</v>
      </c>
      <c r="CC26" s="22"/>
      <c r="CD26" s="22"/>
      <c r="CE26">
        <v>0.14970957157628184</v>
      </c>
      <c r="CF26" s="22"/>
      <c r="CG26" s="22"/>
      <c r="CH26">
        <v>5.8181551649931482E-2</v>
      </c>
      <c r="CI26" s="22"/>
      <c r="CJ26" s="22"/>
      <c r="CK26">
        <v>0.17215575315529241</v>
      </c>
      <c r="CL26" s="22"/>
      <c r="CM26" s="22"/>
      <c r="CN26">
        <v>9.3450736129584849E-2</v>
      </c>
      <c r="CO26" s="22"/>
      <c r="CP26" s="22"/>
      <c r="CQ26">
        <v>4.1646015381859004E-2</v>
      </c>
      <c r="CR26" s="22"/>
      <c r="CS26" s="22"/>
      <c r="CT26">
        <v>3.4581964460152692</v>
      </c>
      <c r="CU26" s="22"/>
      <c r="CV26" s="22"/>
      <c r="CW26">
        <v>1.6826303156559128</v>
      </c>
      <c r="CX26" s="22"/>
      <c r="CY26" s="22"/>
      <c r="CZ26">
        <v>0.35982005535460632</v>
      </c>
      <c r="DA26" s="22"/>
      <c r="DB26" s="22"/>
      <c r="DC26">
        <v>0.1311067453824081</v>
      </c>
      <c r="DD26" s="22"/>
      <c r="DE26" s="22"/>
      <c r="DF26">
        <v>0.30836154292650531</v>
      </c>
      <c r="DG26" s="22"/>
      <c r="DH26" s="22"/>
      <c r="DI26">
        <v>0.72686077126189486</v>
      </c>
      <c r="DJ26" s="22"/>
      <c r="DK26" s="22"/>
      <c r="DL26">
        <v>0.38570505178217968</v>
      </c>
      <c r="DM26" s="22"/>
      <c r="DN26" s="22"/>
      <c r="DO26">
        <v>11.719425998903979</v>
      </c>
      <c r="DP26" s="77" t="s">
        <v>218</v>
      </c>
      <c r="DQ26" s="22">
        <v>0.65</v>
      </c>
      <c r="DR26" s="22">
        <f t="shared" si="0"/>
        <v>0.76788590369501952</v>
      </c>
      <c r="DS26">
        <v>14</v>
      </c>
      <c r="DT26">
        <v>6.25</v>
      </c>
      <c r="DU26">
        <v>31.7</v>
      </c>
      <c r="DV26" s="22">
        <v>10.689391259692307</v>
      </c>
      <c r="DW26" s="79">
        <v>747.52649390194529</v>
      </c>
      <c r="DX26" s="79">
        <v>389.08835969230773</v>
      </c>
      <c r="DY26">
        <v>9.26</v>
      </c>
      <c r="DZ26" s="80">
        <v>25490.078440153338</v>
      </c>
      <c r="EA26" s="22">
        <v>182726.63088078063</v>
      </c>
      <c r="EB26" s="81">
        <v>90672.966509871912</v>
      </c>
      <c r="EC26" s="81">
        <v>876.14934956692343</v>
      </c>
      <c r="ED26">
        <v>14.5</v>
      </c>
      <c r="EE26">
        <v>6.7</v>
      </c>
      <c r="EF26" s="22">
        <f t="shared" si="3"/>
        <v>76.301431574062107</v>
      </c>
      <c r="EG26" s="22">
        <f t="shared" si="4"/>
        <v>99.365584401151693</v>
      </c>
      <c r="EH26" s="22">
        <v>1.9243044982698956</v>
      </c>
      <c r="EI26" s="77">
        <v>73.849999999999994</v>
      </c>
      <c r="EJ26" s="82">
        <v>25.49007844015334</v>
      </c>
      <c r="EK26" s="25">
        <v>182.72663088078065</v>
      </c>
      <c r="EL26" s="83">
        <v>1.2104872508350398E-4</v>
      </c>
      <c r="EM26" s="83">
        <v>0.17431016412024572</v>
      </c>
      <c r="EN26" s="83">
        <v>10.865550802074353</v>
      </c>
      <c r="EO26" s="83">
        <v>2.2225507316538844E-3</v>
      </c>
      <c r="EP26" s="83">
        <v>3.2004730535815935</v>
      </c>
      <c r="EQ26" s="83">
        <v>74.722322534488995</v>
      </c>
      <c r="ER26" s="81">
        <f t="shared" si="1"/>
        <v>569.49707721850029</v>
      </c>
      <c r="ES26" s="81">
        <v>99717.684575233594</v>
      </c>
      <c r="ET26" s="84">
        <f t="shared" si="2"/>
        <v>90.352802965876251</v>
      </c>
      <c r="EU26" s="84">
        <f t="shared" si="5"/>
        <v>0.24754192593390753</v>
      </c>
      <c r="EV26" s="84">
        <v>5658.19</v>
      </c>
      <c r="EW26" s="84">
        <v>2.2032227945006293E-4</v>
      </c>
      <c r="EX26" s="84">
        <v>60152.726989305389</v>
      </c>
      <c r="EY26" s="84">
        <v>36178.429740888801</v>
      </c>
      <c r="EZ26">
        <f t="shared" si="6"/>
        <v>4.9282349781640891</v>
      </c>
      <c r="FA26">
        <f t="shared" si="7"/>
        <v>76.962231629468235</v>
      </c>
      <c r="FB26">
        <f t="shared" si="8"/>
        <v>96.428690417396027</v>
      </c>
      <c r="FC26">
        <f t="shared" si="9"/>
        <v>152.60286314812419</v>
      </c>
      <c r="FD26">
        <f t="shared" si="10"/>
        <v>0.76788590369501952</v>
      </c>
      <c r="FE26">
        <f t="shared" si="11"/>
        <v>0.99141396966517914</v>
      </c>
      <c r="FF26">
        <f t="shared" si="12"/>
        <v>0.79127312881454526</v>
      </c>
      <c r="FG26">
        <f t="shared" si="13"/>
        <v>0.50000000000000011</v>
      </c>
    </row>
    <row r="27" spans="1:163" x14ac:dyDescent="0.2">
      <c r="A27" s="78">
        <v>3</v>
      </c>
      <c r="B27" s="6" t="s">
        <v>12</v>
      </c>
      <c r="C27">
        <v>2017</v>
      </c>
      <c r="D27">
        <v>7</v>
      </c>
      <c r="E27">
        <v>21</v>
      </c>
      <c r="F27" t="s">
        <v>233</v>
      </c>
      <c r="G27" t="s">
        <v>217</v>
      </c>
      <c r="H27" s="22">
        <v>-29.302644167053291</v>
      </c>
      <c r="I27" s="22"/>
      <c r="J27" s="22"/>
      <c r="K27" s="22">
        <v>3.0509550251715289</v>
      </c>
      <c r="L27" s="22"/>
      <c r="M27" s="22"/>
      <c r="N27" s="22">
        <v>392.72355289717461</v>
      </c>
      <c r="O27" s="22">
        <v>95.85992900768548</v>
      </c>
      <c r="P27" s="22">
        <v>3.511583950480393</v>
      </c>
      <c r="Q27">
        <v>3.5959580476782764E-2</v>
      </c>
      <c r="R27" s="22"/>
      <c r="S27" s="22"/>
      <c r="T27">
        <v>0.12903066776965408</v>
      </c>
      <c r="U27" s="22"/>
      <c r="V27" s="22"/>
      <c r="W27">
        <v>7.4717520260239881E-2</v>
      </c>
      <c r="X27" s="22"/>
      <c r="Y27" s="22"/>
      <c r="Z27">
        <v>1.4274690355592831E-2</v>
      </c>
      <c r="AA27" s="22"/>
      <c r="AB27" s="22"/>
      <c r="AC27">
        <v>2.4181173240225338</v>
      </c>
      <c r="AD27" s="22"/>
      <c r="AE27" s="22"/>
      <c r="AF27">
        <v>1.5419399257512477E-2</v>
      </c>
      <c r="AG27" s="22"/>
      <c r="AH27" s="22"/>
      <c r="AI27">
        <v>0.61098084967594313</v>
      </c>
      <c r="AJ27" s="22"/>
      <c r="AK27" s="22"/>
      <c r="AL27">
        <v>2.4873196955518164</v>
      </c>
      <c r="AM27" s="22"/>
      <c r="AN27" s="22"/>
      <c r="AO27">
        <v>28.344182148245217</v>
      </c>
      <c r="AP27" s="22"/>
      <c r="AQ27" s="22"/>
      <c r="AR27">
        <v>2.8171198616582883E-2</v>
      </c>
      <c r="AS27" s="22"/>
      <c r="AT27" s="22"/>
      <c r="AU27">
        <v>5.8471382913158312</v>
      </c>
      <c r="AV27" s="22"/>
      <c r="AW27" s="22"/>
      <c r="AX27">
        <v>0.67754968047269026</v>
      </c>
      <c r="AY27" s="22"/>
      <c r="AZ27" s="22"/>
      <c r="BA27">
        <v>7.8823000894553408</v>
      </c>
      <c r="BB27" s="22"/>
      <c r="BC27" s="22"/>
      <c r="BD27">
        <v>12.840868509690953</v>
      </c>
      <c r="BE27" s="22"/>
      <c r="BF27" s="22"/>
      <c r="BG27">
        <v>2.5184159946842288</v>
      </c>
      <c r="BH27" s="22"/>
      <c r="BI27" s="22"/>
      <c r="BJ27">
        <v>28.52394450227273</v>
      </c>
      <c r="BK27" s="22"/>
      <c r="BL27" s="22"/>
      <c r="BM27">
        <v>0.4811880290870994</v>
      </c>
      <c r="BN27" s="22"/>
      <c r="BO27" s="22"/>
      <c r="BP27">
        <v>1.3185002131177201</v>
      </c>
      <c r="BQ27" s="22"/>
      <c r="BR27" s="22"/>
      <c r="BS27">
        <v>0.48141904637110905</v>
      </c>
      <c r="BT27" s="22"/>
      <c r="BU27" s="22"/>
      <c r="BV27">
        <v>0.32456610960039484</v>
      </c>
      <c r="BW27" s="22"/>
      <c r="BX27" s="22"/>
      <c r="BY27">
        <v>2.4722316276753864E-2</v>
      </c>
      <c r="BZ27" s="22"/>
      <c r="CA27" s="22"/>
      <c r="CB27">
        <v>0.13147435280845651</v>
      </c>
      <c r="CC27" s="22"/>
      <c r="CD27" s="22"/>
      <c r="CE27">
        <v>6.9902196126845062E-2</v>
      </c>
      <c r="CF27" s="22"/>
      <c r="CG27" s="22"/>
      <c r="CH27">
        <v>1.5566207562010926E-2</v>
      </c>
      <c r="CI27" s="22"/>
      <c r="CJ27" s="22"/>
      <c r="CK27">
        <v>3.0491864837083424E-2</v>
      </c>
      <c r="CL27" s="22"/>
      <c r="CM27" s="22"/>
      <c r="CN27">
        <v>2.1449828060109071E-2</v>
      </c>
      <c r="CO27" s="22"/>
      <c r="CP27" s="22"/>
      <c r="CQ27">
        <v>7.0808579219863207E-2</v>
      </c>
      <c r="CR27" s="22"/>
      <c r="CS27" s="22"/>
      <c r="CT27">
        <v>2.4845174624981703</v>
      </c>
      <c r="CU27" s="22"/>
      <c r="CV27" s="22"/>
      <c r="CW27">
        <v>0.68361224704323054</v>
      </c>
      <c r="CX27" s="22"/>
      <c r="CY27" s="22"/>
      <c r="CZ27">
        <v>0.43107000576971088</v>
      </c>
      <c r="DA27" s="22"/>
      <c r="DB27" s="22"/>
      <c r="DC27">
        <v>0.32822899643459447</v>
      </c>
      <c r="DD27" s="22"/>
      <c r="DE27" s="22"/>
      <c r="DF27">
        <v>0.28556014695763876</v>
      </c>
      <c r="DG27" s="22"/>
      <c r="DH27" s="22"/>
      <c r="DI27">
        <v>0.36853225610556589</v>
      </c>
      <c r="DJ27" s="22"/>
      <c r="DK27" s="22"/>
      <c r="DL27">
        <v>0.57852271777963815</v>
      </c>
      <c r="DM27" s="22"/>
      <c r="DN27" s="22"/>
      <c r="DO27">
        <v>62.244565992446844</v>
      </c>
      <c r="DP27" s="77" t="s">
        <v>218</v>
      </c>
      <c r="DQ27" s="22">
        <v>0.65</v>
      </c>
      <c r="DR27" s="22">
        <f t="shared" si="0"/>
        <v>0.76788590369501952</v>
      </c>
      <c r="DS27">
        <v>14</v>
      </c>
      <c r="DT27">
        <v>6.25</v>
      </c>
      <c r="DU27">
        <v>31.7</v>
      </c>
      <c r="DV27" s="22">
        <v>10.689391259692307</v>
      </c>
      <c r="DW27" s="79">
        <v>747.52649390194529</v>
      </c>
      <c r="DX27" s="79">
        <v>389.08835969230773</v>
      </c>
      <c r="DY27">
        <v>9.26</v>
      </c>
      <c r="DZ27" s="80">
        <v>25490.078440153338</v>
      </c>
      <c r="EA27" s="22">
        <v>182726.63088078063</v>
      </c>
      <c r="EB27" s="81">
        <v>90672.966509871912</v>
      </c>
      <c r="EC27" s="81">
        <v>876.14934956692343</v>
      </c>
      <c r="ED27">
        <v>14.5</v>
      </c>
      <c r="EE27">
        <v>6.7</v>
      </c>
      <c r="EF27" s="22">
        <f t="shared" si="3"/>
        <v>76.301431574062107</v>
      </c>
      <c r="EG27" s="22">
        <f t="shared" si="4"/>
        <v>99.365584401151693</v>
      </c>
      <c r="EH27" s="22">
        <v>1.9243044982698956</v>
      </c>
      <c r="EI27" s="77">
        <v>73.849999999999994</v>
      </c>
      <c r="EJ27" s="82">
        <v>25.49007844015334</v>
      </c>
      <c r="EK27" s="25">
        <v>182.72663088078065</v>
      </c>
      <c r="EL27" s="83">
        <v>1.2104872508350398E-4</v>
      </c>
      <c r="EM27" s="83">
        <v>0.17431016412024572</v>
      </c>
      <c r="EN27" s="83">
        <v>10.865550802074353</v>
      </c>
      <c r="EO27" s="83">
        <v>2.2225507316538844E-3</v>
      </c>
      <c r="EP27" s="83">
        <v>3.2004730535815935</v>
      </c>
      <c r="EQ27" s="83">
        <v>76.722322534488995</v>
      </c>
      <c r="ER27" s="81">
        <f t="shared" si="1"/>
        <v>569.49707721850029</v>
      </c>
      <c r="ES27" s="81">
        <v>99717.684575233594</v>
      </c>
      <c r="ET27" s="84">
        <f t="shared" si="2"/>
        <v>90.352802965876251</v>
      </c>
      <c r="EU27" s="84">
        <f t="shared" si="5"/>
        <v>0.24754192593390753</v>
      </c>
      <c r="EV27" s="84">
        <v>5658.19</v>
      </c>
      <c r="EW27" s="84">
        <v>2.2032227945006293E-4</v>
      </c>
      <c r="EX27" s="84">
        <v>60152.726989305389</v>
      </c>
      <c r="EY27" s="84">
        <v>36178.429740888801</v>
      </c>
      <c r="EZ27">
        <f t="shared" si="6"/>
        <v>4.9282349781640891</v>
      </c>
      <c r="FA27">
        <f t="shared" si="7"/>
        <v>76.962231629468235</v>
      </c>
      <c r="FB27">
        <f t="shared" si="8"/>
        <v>96.428690417396027</v>
      </c>
      <c r="FC27">
        <f t="shared" si="9"/>
        <v>152.60286314812419</v>
      </c>
      <c r="FD27">
        <f t="shared" si="10"/>
        <v>0.76788590369501952</v>
      </c>
      <c r="FE27">
        <f t="shared" si="11"/>
        <v>0.99141396966517914</v>
      </c>
      <c r="FF27">
        <f t="shared" si="12"/>
        <v>0.79127312881454526</v>
      </c>
      <c r="FG27">
        <f t="shared" si="13"/>
        <v>0.50000000000000011</v>
      </c>
    </row>
    <row r="28" spans="1:163" x14ac:dyDescent="0.2">
      <c r="A28" s="78">
        <v>3</v>
      </c>
      <c r="B28" s="6" t="s">
        <v>13</v>
      </c>
      <c r="C28">
        <v>2017</v>
      </c>
      <c r="D28">
        <v>7</v>
      </c>
      <c r="E28">
        <v>19</v>
      </c>
      <c r="F28" t="s">
        <v>234</v>
      </c>
      <c r="G28" t="s">
        <v>206</v>
      </c>
      <c r="H28" s="22">
        <v>-30.526459813576029</v>
      </c>
      <c r="I28" s="22"/>
      <c r="J28" s="22">
        <f>STDEV(H28:H29)</f>
        <v>1.0843046249961539</v>
      </c>
      <c r="K28" s="22">
        <v>4.0232982635763532</v>
      </c>
      <c r="L28" s="22"/>
      <c r="M28" s="22">
        <f>STDEV(K28:K29)</f>
        <v>8.0975894652695654E-2</v>
      </c>
      <c r="N28" s="22">
        <v>499.20052289741687</v>
      </c>
      <c r="O28" s="22">
        <v>100.92477030756891</v>
      </c>
      <c r="P28" s="22">
        <v>4.2396545583360181</v>
      </c>
      <c r="Q28">
        <v>6.0628708436207129E-2</v>
      </c>
      <c r="R28" s="22"/>
      <c r="S28" s="22">
        <f>STDEV(Q28:Q29)</f>
        <v>2.9775658027788077E-2</v>
      </c>
      <c r="T28">
        <v>0.21878037588873028</v>
      </c>
      <c r="U28" s="22"/>
      <c r="V28" s="22">
        <f>STDEV(T28:T29)</f>
        <v>3.7447137050250538E-2</v>
      </c>
      <c r="W28">
        <v>0.28743973280084656</v>
      </c>
      <c r="X28" s="22"/>
      <c r="Y28" s="22">
        <f>STDEV(W28:W29)</f>
        <v>8.7229178680960744E-3</v>
      </c>
      <c r="Z28">
        <v>1.8485186187290857E-2</v>
      </c>
      <c r="AA28" s="22"/>
      <c r="AB28" s="22">
        <f>STDEV(Z28:Z29)</f>
        <v>2.8724175701117546E-3</v>
      </c>
      <c r="AC28">
        <v>2.121915860798703</v>
      </c>
      <c r="AD28" s="22"/>
      <c r="AE28" s="22">
        <f>STDEV(AC28:AC29)</f>
        <v>0.56001450808736764</v>
      </c>
      <c r="AF28">
        <v>6.3757467745793814E-2</v>
      </c>
      <c r="AG28" s="22"/>
      <c r="AH28" s="22">
        <f>STDEV(AF28:AF29)</f>
        <v>2.5100732473450401E-3</v>
      </c>
      <c r="AI28">
        <v>2.124620375792043</v>
      </c>
      <c r="AJ28" s="22"/>
      <c r="AK28" s="22">
        <f>STDEV(AI28:AI29)</f>
        <v>0.13011110062380354</v>
      </c>
      <c r="AL28">
        <v>2.5554971076793551</v>
      </c>
      <c r="AM28" s="22"/>
      <c r="AN28" s="22">
        <f>STDEV(AL28:AL29)</f>
        <v>0.32003863994456888</v>
      </c>
      <c r="AO28">
        <v>37.044156593567472</v>
      </c>
      <c r="AP28" s="22"/>
      <c r="AQ28" s="22">
        <f>STDEV(AO28:AO29)</f>
        <v>0.32726125996537953</v>
      </c>
      <c r="AR28">
        <v>5.6765462894315388E-2</v>
      </c>
      <c r="AS28" s="22"/>
      <c r="AT28" s="22">
        <f>STDEV(AR28:AR29)</f>
        <v>5.5665040474425767E-3</v>
      </c>
      <c r="AU28">
        <v>6.2349423769271679</v>
      </c>
      <c r="AV28" s="22"/>
      <c r="AW28" s="22">
        <f>STDEV(AU28:AU29)</f>
        <v>1.5737925222266698</v>
      </c>
      <c r="AX28">
        <v>0.26062223812618612</v>
      </c>
      <c r="AY28" s="22"/>
      <c r="AZ28" s="22">
        <f>STDEV(AX28:AX29)</f>
        <v>1.0249528402729111E-2</v>
      </c>
      <c r="BA28">
        <v>2.5031208598593624</v>
      </c>
      <c r="BB28" s="22"/>
      <c r="BC28" s="22">
        <f>STDEV(BA28:BA29)</f>
        <v>0.65657989549882656</v>
      </c>
      <c r="BD28">
        <v>7.1931994342766172</v>
      </c>
      <c r="BE28" s="22"/>
      <c r="BF28" s="22">
        <f>STDEV(BD28:BD29)</f>
        <v>0.82640018441227647</v>
      </c>
      <c r="BG28">
        <v>1.7170709084301208</v>
      </c>
      <c r="BH28" s="22"/>
      <c r="BI28" s="22">
        <f>STDEV(BG28:BG29)</f>
        <v>0.25219268965986008</v>
      </c>
      <c r="BJ28">
        <v>14.494585299310748</v>
      </c>
      <c r="BK28" s="22"/>
      <c r="BL28" s="22">
        <f>STDEV(BJ28:BJ29)</f>
        <v>6.497391949800523</v>
      </c>
      <c r="BM28">
        <v>0.18255376835232134</v>
      </c>
      <c r="BN28" s="22"/>
      <c r="BO28" s="22">
        <f>STDEV(BM28:BM29)</f>
        <v>7.3044840364266395E-2</v>
      </c>
      <c r="BP28">
        <v>0.29125549431087877</v>
      </c>
      <c r="BQ28" s="22"/>
      <c r="BR28" s="22">
        <f>STDEV(BP28:BP29)</f>
        <v>0.11487220680629104</v>
      </c>
      <c r="BS28">
        <v>0.2719408608165178</v>
      </c>
      <c r="BT28" s="22"/>
      <c r="BU28" s="22">
        <f>STDEV(BS28:BS29)</f>
        <v>8.3133359031213355E-2</v>
      </c>
      <c r="BV28">
        <v>0.51075940482203785</v>
      </c>
      <c r="BW28" s="22"/>
      <c r="BX28" s="22">
        <f>STDEV(BV28:BV29)</f>
        <v>0.22712507273216259</v>
      </c>
      <c r="BY28">
        <v>8.0306515693402275E-2</v>
      </c>
      <c r="BZ28" s="22"/>
      <c r="CA28" s="22">
        <f>STDEV(BY28:BY29)</f>
        <v>1.3240043774181916E-2</v>
      </c>
      <c r="CB28">
        <v>3.9916289479982665E-2</v>
      </c>
      <c r="CC28" s="22"/>
      <c r="CD28" s="22">
        <f>STDEV(CB28:CB29)</f>
        <v>7.7693066675857585E-3</v>
      </c>
      <c r="CE28">
        <v>0.23606140524564673</v>
      </c>
      <c r="CF28" s="22"/>
      <c r="CG28" s="22">
        <f>STDEV(CE28:CE29)</f>
        <v>5.3412606965019059E-2</v>
      </c>
      <c r="CH28">
        <v>6.7202151056464265E-2</v>
      </c>
      <c r="CI28" s="22"/>
      <c r="CJ28" s="22">
        <f>STDEV(CH28:CH29)</f>
        <v>1.4957126369359388E-2</v>
      </c>
      <c r="CK28">
        <v>0.28634404960623089</v>
      </c>
      <c r="CL28" s="22"/>
      <c r="CM28" s="22">
        <f>STDEV(CK28:CK29)</f>
        <v>8.5014906264626655E-2</v>
      </c>
      <c r="CN28">
        <v>3.8740563328057323E-2</v>
      </c>
      <c r="CO28" s="22"/>
      <c r="CP28" s="22">
        <f>STDEV(CN28:CN29)</f>
        <v>3.2611129899114038E-3</v>
      </c>
      <c r="CQ28">
        <v>2.893961574595294E-2</v>
      </c>
      <c r="CR28" s="22"/>
      <c r="CS28" s="22">
        <f>STDEV(CQ28:CQ29)</f>
        <v>1.0078145749400086E-2</v>
      </c>
      <c r="CT28">
        <v>13.80345410680706</v>
      </c>
      <c r="CU28" s="22"/>
      <c r="CV28" s="22">
        <f>STDEV(CT28:CT29)</f>
        <v>4.635075952783942</v>
      </c>
      <c r="CW28">
        <v>4.6114105156786538</v>
      </c>
      <c r="CX28" s="22"/>
      <c r="CY28" s="22">
        <f>STDEV(CW28:CW29)</f>
        <v>1.8427277786850156</v>
      </c>
      <c r="CZ28">
        <v>1.1836177130247871</v>
      </c>
      <c r="DA28" s="22"/>
      <c r="DB28" s="22">
        <f>STDEV(CZ28:CZ29)</f>
        <v>0.27330708201681253</v>
      </c>
      <c r="DC28">
        <v>0.57383186250343343</v>
      </c>
      <c r="DD28" s="22"/>
      <c r="DE28" s="22">
        <f>STDEV(DC28:DC29)</f>
        <v>0.11922285309633805</v>
      </c>
      <c r="DF28">
        <v>0.20217612225233972</v>
      </c>
      <c r="DG28" s="22"/>
      <c r="DH28" s="22">
        <f>STDEV(DF28:DF29)</f>
        <v>4.646079425767987E-2</v>
      </c>
      <c r="DI28">
        <v>0.63590157255525726</v>
      </c>
      <c r="DJ28" s="22"/>
      <c r="DK28" s="22">
        <f>STDEV(DI28:DI29)</f>
        <v>0.35957338705286118</v>
      </c>
      <c r="DL28">
        <v>0.35549564442011278</v>
      </c>
      <c r="DM28" s="22"/>
      <c r="DN28" s="22">
        <f>STDEV(DL28:DL29)</f>
        <v>4.3608005640842773E-2</v>
      </c>
      <c r="DO28">
        <v>13.620123100902161</v>
      </c>
      <c r="DP28" s="77" t="s">
        <v>218</v>
      </c>
      <c r="DQ28" s="22">
        <v>0.9</v>
      </c>
      <c r="DR28" s="22">
        <f t="shared" si="0"/>
        <v>0.72242071159258814</v>
      </c>
      <c r="DS28">
        <v>13.7</v>
      </c>
      <c r="DT28">
        <v>6.1</v>
      </c>
      <c r="DU28">
        <v>35.1</v>
      </c>
      <c r="DV28" s="22">
        <v>6.6500991304615393</v>
      </c>
      <c r="DW28" s="79">
        <v>730.3672828583716</v>
      </c>
      <c r="DX28" s="79">
        <v>318.7575676923077</v>
      </c>
      <c r="DY28">
        <v>8.7899999999999991</v>
      </c>
      <c r="DZ28" s="80">
        <v>7803.3569419838968</v>
      </c>
      <c r="EA28" s="22">
        <v>200781.22174155962</v>
      </c>
      <c r="EB28" s="81">
        <v>64129.703022945723</v>
      </c>
      <c r="EC28" s="81">
        <v>550.91619638880138</v>
      </c>
      <c r="ED28">
        <v>13</v>
      </c>
      <c r="EE28">
        <v>7.7</v>
      </c>
      <c r="EF28" s="22">
        <f t="shared" si="3"/>
        <v>78.618356156084573</v>
      </c>
      <c r="EG28" s="22">
        <f t="shared" si="4"/>
        <v>108.82627656503526</v>
      </c>
      <c r="EH28" s="22">
        <v>1.9243044982698956</v>
      </c>
      <c r="EI28" s="77">
        <v>70.3</v>
      </c>
      <c r="EJ28" s="82">
        <v>7.8033569419838971</v>
      </c>
      <c r="EK28" s="25">
        <v>200.78122174155962</v>
      </c>
      <c r="EL28" s="83">
        <v>3.4859710453654274E-5</v>
      </c>
      <c r="EM28" s="83">
        <v>5.0197983053262153E-2</v>
      </c>
      <c r="EN28" s="83">
        <v>3.1290701708629571</v>
      </c>
      <c r="EO28" s="83">
        <v>2.4469848627034683E-3</v>
      </c>
      <c r="EP28" s="83">
        <v>3.5236582022929941</v>
      </c>
      <c r="EQ28" s="83">
        <v>80.06585401545108</v>
      </c>
      <c r="ER28" s="81">
        <f t="shared" si="1"/>
        <v>495.82457674992128</v>
      </c>
      <c r="ES28" s="81">
        <v>99717.684575233594</v>
      </c>
      <c r="ET28" s="84">
        <f t="shared" si="2"/>
        <v>69.987553631404808</v>
      </c>
      <c r="EU28" s="84">
        <f t="shared" si="5"/>
        <v>0.19174672227782139</v>
      </c>
      <c r="EV28" s="84">
        <v>5658.19</v>
      </c>
      <c r="EW28" s="84">
        <v>3.1474611350008989E-4</v>
      </c>
      <c r="EX28" s="84">
        <v>37289.791029224034</v>
      </c>
      <c r="EY28" s="84">
        <v>32498.182308467789</v>
      </c>
      <c r="EZ28">
        <f t="shared" si="6"/>
        <v>5.002499375312305</v>
      </c>
      <c r="FA28">
        <f t="shared" si="7"/>
        <v>79.880568809292683</v>
      </c>
      <c r="FB28">
        <f t="shared" si="8"/>
        <v>106.90682367280817</v>
      </c>
      <c r="FC28">
        <f t="shared" si="9"/>
        <v>157.23671231216915</v>
      </c>
      <c r="FD28">
        <f t="shared" si="10"/>
        <v>0.72242071159258814</v>
      </c>
      <c r="FE28">
        <f t="shared" si="11"/>
        <v>0.98419875231207321</v>
      </c>
      <c r="FF28">
        <f t="shared" si="12"/>
        <v>0.73539137592094794</v>
      </c>
      <c r="FG28">
        <f t="shared" si="13"/>
        <v>0.5</v>
      </c>
    </row>
    <row r="29" spans="1:163" x14ac:dyDescent="0.2">
      <c r="A29" s="78">
        <v>3</v>
      </c>
      <c r="B29" s="6" t="s">
        <v>13</v>
      </c>
      <c r="C29">
        <v>2017</v>
      </c>
      <c r="D29">
        <v>7</v>
      </c>
      <c r="E29">
        <v>26</v>
      </c>
      <c r="F29" t="s">
        <v>235</v>
      </c>
      <c r="G29" t="s">
        <v>206</v>
      </c>
      <c r="H29" s="22">
        <v>-32.059898119989462</v>
      </c>
      <c r="I29" s="22"/>
      <c r="J29" s="22"/>
      <c r="K29" s="22">
        <v>3.9087810551332161</v>
      </c>
      <c r="L29" s="22"/>
      <c r="M29" s="22"/>
      <c r="N29" s="22">
        <v>482.52924086682901</v>
      </c>
      <c r="O29" s="22">
        <v>97.628751575983188</v>
      </c>
      <c r="P29" s="22">
        <v>4.2364209876193177</v>
      </c>
      <c r="Q29">
        <v>0.10273784784768829</v>
      </c>
      <c r="R29" s="22"/>
      <c r="S29" s="22"/>
      <c r="T29">
        <v>0.16582212680022221</v>
      </c>
      <c r="U29" s="22"/>
      <c r="V29" s="22"/>
      <c r="W29">
        <v>0.29977580155337463</v>
      </c>
      <c r="X29" s="22"/>
      <c r="Y29" s="22"/>
      <c r="Z29">
        <v>2.2547398071741671E-2</v>
      </c>
      <c r="AA29" s="22"/>
      <c r="AB29" s="22"/>
      <c r="AC29">
        <v>1.3299357483358489</v>
      </c>
      <c r="AD29" s="22"/>
      <c r="AE29" s="22"/>
      <c r="AF29">
        <v>6.0207688116848582E-2</v>
      </c>
      <c r="AG29" s="22"/>
      <c r="AH29" s="22"/>
      <c r="AI29">
        <v>1.9406154926745696</v>
      </c>
      <c r="AJ29" s="22"/>
      <c r="AK29" s="22"/>
      <c r="AL29">
        <v>2.102894122586306</v>
      </c>
      <c r="AM29" s="22"/>
      <c r="AN29" s="22"/>
      <c r="AO29">
        <v>37.506973905849819</v>
      </c>
      <c r="AP29" s="22"/>
      <c r="AQ29" s="22"/>
      <c r="AR29">
        <v>6.4637688413213407E-2</v>
      </c>
      <c r="AS29" s="22"/>
      <c r="AT29" s="22"/>
      <c r="AU29">
        <v>8.4606211062214758</v>
      </c>
      <c r="AV29" s="22"/>
      <c r="AW29" s="22"/>
      <c r="AX29">
        <v>0.24612721605111837</v>
      </c>
      <c r="AY29" s="22"/>
      <c r="AZ29" s="22"/>
      <c r="BA29">
        <v>1.5745766668634142</v>
      </c>
      <c r="BB29" s="22"/>
      <c r="BC29" s="22"/>
      <c r="BD29">
        <v>6.0244930855331491</v>
      </c>
      <c r="BE29" s="22"/>
      <c r="BF29" s="22"/>
      <c r="BG29">
        <v>2.0737252304784439</v>
      </c>
      <c r="BH29" s="22"/>
      <c r="BI29" s="22"/>
      <c r="BJ29">
        <v>23.683285114772417</v>
      </c>
      <c r="BK29" s="22"/>
      <c r="BL29" s="22"/>
      <c r="BM29">
        <v>7.9252764447798121E-2</v>
      </c>
      <c r="BN29" s="22"/>
      <c r="BO29" s="22"/>
      <c r="BP29">
        <v>0.12880166150569511</v>
      </c>
      <c r="BQ29" s="22"/>
      <c r="BR29" s="22"/>
      <c r="BS29">
        <v>0.38950918464409195</v>
      </c>
      <c r="BT29" s="22"/>
      <c r="BU29" s="22"/>
      <c r="BV29">
        <v>0.83196276303483785</v>
      </c>
      <c r="BW29" s="22"/>
      <c r="BX29" s="22"/>
      <c r="BY29">
        <v>9.903076516526374E-2</v>
      </c>
      <c r="BZ29" s="22"/>
      <c r="CA29" s="22"/>
      <c r="CB29">
        <v>5.0903748339518051E-2</v>
      </c>
      <c r="CC29" s="22"/>
      <c r="CD29" s="22"/>
      <c r="CE29">
        <v>0.31159823841728035</v>
      </c>
      <c r="CF29" s="22"/>
      <c r="CG29" s="22"/>
      <c r="CH29">
        <v>8.8354722022140605E-2</v>
      </c>
      <c r="CI29" s="22"/>
      <c r="CJ29" s="22"/>
      <c r="CK29">
        <v>0.40657328304954299</v>
      </c>
      <c r="CL29" s="22"/>
      <c r="CM29" s="22"/>
      <c r="CN29">
        <v>4.3352473546821105E-2</v>
      </c>
      <c r="CO29" s="22"/>
      <c r="CP29" s="22"/>
      <c r="CQ29">
        <v>4.319226614832733E-2</v>
      </c>
      <c r="CR29" s="22"/>
      <c r="CS29" s="22"/>
      <c r="CT29">
        <v>7.248466831750612</v>
      </c>
      <c r="CU29" s="22"/>
      <c r="CV29" s="22"/>
      <c r="CW29">
        <v>2.0053998993006563</v>
      </c>
      <c r="CX29" s="22"/>
      <c r="CY29" s="22"/>
      <c r="CZ29">
        <v>0.79710313094399476</v>
      </c>
      <c r="DA29" s="22"/>
      <c r="DB29" s="22"/>
      <c r="DC29">
        <v>0.40522528670977714</v>
      </c>
      <c r="DD29" s="22"/>
      <c r="DE29" s="22"/>
      <c r="DF29">
        <v>0.26788160761017665</v>
      </c>
      <c r="DG29" s="22"/>
      <c r="DH29" s="22"/>
      <c r="DI29">
        <v>1.1444151331938439</v>
      </c>
      <c r="DJ29" s="22"/>
      <c r="DK29" s="22"/>
      <c r="DL29">
        <v>0.29382461141479049</v>
      </c>
      <c r="DM29" s="22"/>
      <c r="DN29" s="22"/>
      <c r="DO29">
        <v>7.7644593988831243</v>
      </c>
      <c r="DP29" s="77" t="s">
        <v>218</v>
      </c>
      <c r="DQ29" s="22">
        <v>0.9</v>
      </c>
      <c r="DR29" s="22">
        <f t="shared" si="0"/>
        <v>0.72242071159258814</v>
      </c>
      <c r="DS29">
        <v>13.7</v>
      </c>
      <c r="DT29">
        <v>6.1</v>
      </c>
      <c r="DU29">
        <v>35.1</v>
      </c>
      <c r="DV29" s="22">
        <v>6.6500991304615393</v>
      </c>
      <c r="DW29" s="79">
        <v>730.3672828583716</v>
      </c>
      <c r="DX29" s="79">
        <v>318.7575676923077</v>
      </c>
      <c r="DY29">
        <v>8.7899999999999991</v>
      </c>
      <c r="DZ29" s="80">
        <v>7803.3569419838968</v>
      </c>
      <c r="EA29" s="22">
        <v>200781.22174155962</v>
      </c>
      <c r="EB29" s="81">
        <v>64129.703022945723</v>
      </c>
      <c r="EC29" s="81">
        <v>550.91619638880138</v>
      </c>
      <c r="ED29">
        <v>13</v>
      </c>
      <c r="EE29">
        <v>7.7</v>
      </c>
      <c r="EF29" s="22">
        <f t="shared" si="3"/>
        <v>78.618356156084573</v>
      </c>
      <c r="EG29" s="22">
        <f t="shared" si="4"/>
        <v>108.82627656503526</v>
      </c>
      <c r="EH29" s="22">
        <v>1.9243044982698956</v>
      </c>
      <c r="EI29" s="77">
        <v>70.3</v>
      </c>
      <c r="EJ29" s="82">
        <v>7.8033569419838971</v>
      </c>
      <c r="EK29" s="25">
        <v>200.78122174155962</v>
      </c>
      <c r="EL29" s="83">
        <v>3.4859710453654274E-5</v>
      </c>
      <c r="EM29" s="83">
        <v>5.0197983053262153E-2</v>
      </c>
      <c r="EN29" s="83">
        <v>3.1290701708629571</v>
      </c>
      <c r="EO29" s="83">
        <v>2.4469848627034683E-3</v>
      </c>
      <c r="EP29" s="83">
        <v>3.5236582022929941</v>
      </c>
      <c r="EQ29" s="83">
        <v>81.065854015451094</v>
      </c>
      <c r="ER29" s="81">
        <f t="shared" si="1"/>
        <v>495.82457674992128</v>
      </c>
      <c r="ES29" s="81">
        <v>99717.684575233594</v>
      </c>
      <c r="ET29" s="84">
        <f t="shared" si="2"/>
        <v>69.987553631404808</v>
      </c>
      <c r="EU29" s="84">
        <f t="shared" si="5"/>
        <v>0.19174672227782139</v>
      </c>
      <c r="EV29" s="84">
        <v>5658.19</v>
      </c>
      <c r="EW29" s="84">
        <v>3.1474611350008989E-4</v>
      </c>
      <c r="EX29" s="84">
        <v>37289.791029224034</v>
      </c>
      <c r="EY29" s="84">
        <v>32498.182308467789</v>
      </c>
      <c r="EZ29">
        <f t="shared" si="6"/>
        <v>5.002499375312305</v>
      </c>
      <c r="FA29">
        <f t="shared" si="7"/>
        <v>79.880568809292683</v>
      </c>
      <c r="FB29">
        <f t="shared" si="8"/>
        <v>106.90682367280817</v>
      </c>
      <c r="FC29">
        <f t="shared" si="9"/>
        <v>157.23671231216915</v>
      </c>
      <c r="FD29">
        <f t="shared" si="10"/>
        <v>0.72242071159258814</v>
      </c>
      <c r="FE29">
        <f t="shared" si="11"/>
        <v>0.98419875231207321</v>
      </c>
      <c r="FF29">
        <f t="shared" si="12"/>
        <v>0.73539137592094794</v>
      </c>
      <c r="FG29">
        <f t="shared" si="13"/>
        <v>0.5</v>
      </c>
    </row>
    <row r="30" spans="1:163" x14ac:dyDescent="0.2">
      <c r="A30" s="78">
        <v>3</v>
      </c>
      <c r="B30" s="6" t="s">
        <v>14</v>
      </c>
      <c r="C30">
        <v>2017</v>
      </c>
      <c r="D30">
        <v>7</v>
      </c>
      <c r="E30">
        <v>8</v>
      </c>
      <c r="F30" t="s">
        <v>236</v>
      </c>
      <c r="G30" t="s">
        <v>199</v>
      </c>
      <c r="H30" s="22">
        <v>-32.517903690804459</v>
      </c>
      <c r="I30" s="22">
        <f>AVERAGE(H30,H33,H34)</f>
        <v>-31.772681900864693</v>
      </c>
      <c r="J30" s="22">
        <f>STDEV(H30,H33,H34)</f>
        <v>0.80374804307223091</v>
      </c>
      <c r="K30" s="22">
        <v>5.2895348113392533</v>
      </c>
      <c r="L30" s="22">
        <f>AVERAGE(K30,K33,K34)</f>
        <v>4.7561904958077212</v>
      </c>
      <c r="M30" s="22">
        <f>STDEV(K30,K33,K34)</f>
        <v>0.59776048553131711</v>
      </c>
      <c r="N30" s="22">
        <v>533.27487078587546</v>
      </c>
      <c r="O30" s="22">
        <v>117.130053194333</v>
      </c>
      <c r="P30" s="22">
        <v>3.9024377939069215</v>
      </c>
      <c r="Q30">
        <v>4.5066126588466281E-2</v>
      </c>
      <c r="R30" s="22">
        <f>AVERAGE(Q30,Q33,Q34)</f>
        <v>6.3359631684209342E-2</v>
      </c>
      <c r="S30" s="22">
        <f>STDEV(Q30,Q33,Q34)</f>
        <v>2.1335527137785491E-2</v>
      </c>
      <c r="T30">
        <v>0.15746929701813009</v>
      </c>
      <c r="U30" s="22">
        <f>AVERAGE(T30,T33,T34)</f>
        <v>0.24292743492139243</v>
      </c>
      <c r="V30" s="22">
        <f>STDEV(T30,T33,T34)</f>
        <v>0.10356481367074949</v>
      </c>
      <c r="W30">
        <v>0.25128822998001593</v>
      </c>
      <c r="X30" s="22">
        <f>AVERAGE(W30,W33,W34)</f>
        <v>0.31902292392148102</v>
      </c>
      <c r="Y30" s="22">
        <f>STDEV(W30,W33,W34)</f>
        <v>6.2181181131850824E-2</v>
      </c>
      <c r="Z30">
        <v>9.9968214362450167E-2</v>
      </c>
      <c r="AA30" s="22">
        <f>AVERAGE(Z30,Z33,Z34)</f>
        <v>5.6894384399139623E-2</v>
      </c>
      <c r="AB30" s="22">
        <f>STDEV(Z30,Z33,Z34)</f>
        <v>4.0640884253645003E-2</v>
      </c>
      <c r="AC30">
        <v>3.3082269673019145</v>
      </c>
      <c r="AD30" s="22">
        <f>AVERAGE(AC30,AC33,AC34)</f>
        <v>3.6219584443243051</v>
      </c>
      <c r="AE30" s="22">
        <f>STDEV(AC30,AC33,AC34)</f>
        <v>0.37471008938400918</v>
      </c>
      <c r="AF30">
        <v>4.5526466961958723E-2</v>
      </c>
      <c r="AG30" s="22">
        <f>AVERAGE(AF30,AF33,AF34)</f>
        <v>3.4291386670502327E-2</v>
      </c>
      <c r="AH30" s="22">
        <f>STDEV(AF30,AF33,AF34)</f>
        <v>9.7972800530500576E-3</v>
      </c>
      <c r="AI30">
        <v>1.5989159538250697</v>
      </c>
      <c r="AJ30" s="22">
        <f>AVERAGE(AI30,AI33,AI34)</f>
        <v>1.5556669163302255</v>
      </c>
      <c r="AK30" s="22">
        <f>STDEV(AI30,AI33,AI34)</f>
        <v>0.13450264720666025</v>
      </c>
      <c r="AL30">
        <v>4.7001413396977982</v>
      </c>
      <c r="AM30" s="22">
        <f>AVERAGE(AL30,AL33,AL34)</f>
        <v>3.9861684628217362</v>
      </c>
      <c r="AN30" s="22">
        <f>STDEV(AL30,AL33,AL34)</f>
        <v>0.77433607855232056</v>
      </c>
      <c r="AO30">
        <v>30.828712662708703</v>
      </c>
      <c r="AP30" s="22">
        <f>AVERAGE(AO30,AO33,AO34)</f>
        <v>33.037425895203533</v>
      </c>
      <c r="AQ30" s="22">
        <f>STDEV(AO30,AO33,AO34)</f>
        <v>1.9145290560408792</v>
      </c>
      <c r="AR30">
        <v>8.0505849699872498E-2</v>
      </c>
      <c r="AS30" s="22">
        <f>AVERAGE(AR30,AR33,AR34)</f>
        <v>7.4160589409388564E-2</v>
      </c>
      <c r="AT30" s="22">
        <f>STDEV(AR30,AR33,AR34)</f>
        <v>2.7871219727675867E-2</v>
      </c>
      <c r="AU30">
        <v>3.0437329559682067</v>
      </c>
      <c r="AV30" s="22">
        <f>AVERAGE(AU30,AU33,AU34)</f>
        <v>3.1916622956008172</v>
      </c>
      <c r="AW30" s="22">
        <f>STDEV(AU30,AU33,AU34)</f>
        <v>0.61956182613334509</v>
      </c>
      <c r="AX30">
        <v>0.45645056875358253</v>
      </c>
      <c r="AY30" s="22">
        <f>AVERAGE(AX30,AX33,AX34)</f>
        <v>0.3717856437542475</v>
      </c>
      <c r="AZ30" s="22">
        <f>STDEV(AX30,AX33,AX34)</f>
        <v>0.1021194013376585</v>
      </c>
      <c r="BA30">
        <v>9.2959977886791147</v>
      </c>
      <c r="BB30" s="22">
        <f>AVERAGE(BA30,BA33,BA34)</f>
        <v>7.312958219555</v>
      </c>
      <c r="BC30" s="22">
        <f>STDEV(BA30,BA33,BA34)</f>
        <v>3.1501319904362921</v>
      </c>
      <c r="BD30">
        <v>19.256282204738561</v>
      </c>
      <c r="BE30" s="22">
        <f>AVERAGE(BD30,BD33,BD34)</f>
        <v>17.272980899217966</v>
      </c>
      <c r="BF30" s="22">
        <f>STDEV(BD30,BD33,BD34)</f>
        <v>4.222449123574151</v>
      </c>
      <c r="BG30">
        <v>3.0440479759281014</v>
      </c>
      <c r="BH30" s="22">
        <f>AVERAGE(BG30,BG33,BG34)</f>
        <v>2.8056859377871057</v>
      </c>
      <c r="BI30" s="22">
        <f>STDEV(BG30,BG33,BG34)</f>
        <v>0.80019758650472417</v>
      </c>
      <c r="BJ30">
        <v>9.8594862248609783</v>
      </c>
      <c r="BK30" s="22">
        <f>AVERAGE(BJ30,BJ33,BJ34)</f>
        <v>14.097510089492232</v>
      </c>
      <c r="BL30" s="22">
        <f>STDEV(BJ30,BJ33,BJ34)</f>
        <v>6.6249793983553644</v>
      </c>
      <c r="BM30">
        <v>0.99537269818884488</v>
      </c>
      <c r="BN30" s="22">
        <f>AVERAGE(BM30,BM33,BM34)</f>
        <v>0.73822169885710232</v>
      </c>
      <c r="BO30" s="22">
        <f>STDEV(BM30,BM33,BM34)</f>
        <v>0.58306193725676136</v>
      </c>
      <c r="BP30">
        <v>1.5432303415423805</v>
      </c>
      <c r="BQ30" s="22">
        <f>AVERAGE(BP30,BP33,BP34)</f>
        <v>1.1819547686178347</v>
      </c>
      <c r="BR30" s="22">
        <f>STDEV(BP30,BP33,BP34)</f>
        <v>0.9611572316947341</v>
      </c>
      <c r="BS30">
        <v>0.91244340863192441</v>
      </c>
      <c r="BT30" s="22">
        <f>AVERAGE(BS30,BS33,BS34)</f>
        <v>0.65575868095833967</v>
      </c>
      <c r="BU30" s="22">
        <f>STDEV(BS30,BS33,BS34)</f>
        <v>0.38684575895830642</v>
      </c>
      <c r="BV30">
        <v>0.12837733652624178</v>
      </c>
      <c r="BW30" s="22">
        <f>AVERAGE(BV30,BV33,BV34)</f>
        <v>0.21077348350695127</v>
      </c>
      <c r="BX30" s="22">
        <f>STDEV(BV30,BV33,BV34)</f>
        <v>0.11443557328890749</v>
      </c>
      <c r="BY30">
        <v>5.4141413139915016E-2</v>
      </c>
      <c r="BZ30" s="22">
        <f>AVERAGE(BY30,BY33,BY34)</f>
        <v>4.1370277662459598E-2</v>
      </c>
      <c r="CA30" s="22">
        <f>STDEV(BY30,BY33,BY34)</f>
        <v>1.2206229354658149E-2</v>
      </c>
      <c r="CB30">
        <v>3.7664153487502135E-2</v>
      </c>
      <c r="CC30" s="22">
        <f>AVERAGE(CB30,CB33,CB34)</f>
        <v>4.3243112772034777E-2</v>
      </c>
      <c r="CD30" s="22">
        <f>STDEV(CB30,CB33,CB34)</f>
        <v>8.9435896707515672E-3</v>
      </c>
      <c r="CE30">
        <v>4.5638073132249629E-2</v>
      </c>
      <c r="CF30" s="22">
        <f>AVERAGE(CE30,CE33,CE34)</f>
        <v>6.3768389962309005E-2</v>
      </c>
      <c r="CG30" s="22">
        <f>STDEV(CE30,CE33,CE34)</f>
        <v>2.0983218807678294E-2</v>
      </c>
      <c r="CH30">
        <v>1.1132708472172967E-2</v>
      </c>
      <c r="CI30" s="22">
        <f>AVERAGE(CH30,CH33,CH34)</f>
        <v>1.2123805846119511E-2</v>
      </c>
      <c r="CJ30" s="22">
        <f>STDEV(CH30,CH33,CH34)</f>
        <v>9.8252896335842394E-4</v>
      </c>
      <c r="CK30">
        <v>4.1571940227097023E-2</v>
      </c>
      <c r="CL30" s="22">
        <f>AVERAGE(CK30,CK33,CK34)</f>
        <v>4.2763286341369201E-2</v>
      </c>
      <c r="CM30" s="22">
        <f>STDEV(CK30,CK33,CK34)</f>
        <v>1.2806405309491582E-2</v>
      </c>
      <c r="CN30">
        <v>1.6126798219524598E-2</v>
      </c>
      <c r="CO30" s="22">
        <f>AVERAGE(CN30,CN33,CN34)</f>
        <v>2.0126303163958557E-2</v>
      </c>
      <c r="CP30" s="22">
        <f>STDEV(CN30,CN33,CN34)</f>
        <v>6.2229091539408466E-3</v>
      </c>
      <c r="CQ30">
        <v>3.0950449184387819E-2</v>
      </c>
      <c r="CR30" s="22">
        <f>AVERAGE(CQ30,CQ33,CQ34)</f>
        <v>2.298289471793831E-2</v>
      </c>
      <c r="CS30" s="22">
        <f>STDEV(CQ30,CQ33,CQ34)</f>
        <v>8.6004879776777812E-3</v>
      </c>
      <c r="CT30">
        <v>7.0720677098784224</v>
      </c>
      <c r="CU30" s="22">
        <f>AVERAGE(CT30,CT33,CT34)</f>
        <v>6.1641676378202774</v>
      </c>
      <c r="CV30" s="22">
        <f>STDEV(CT30,CT33,CT34)</f>
        <v>1.3869152757347492</v>
      </c>
      <c r="CW30">
        <v>2.0609503302535663</v>
      </c>
      <c r="CX30" s="22">
        <f>AVERAGE(CW30,CW33,CW34)</f>
        <v>1.7995335709326328</v>
      </c>
      <c r="CY30" s="22">
        <f>STDEV(CW30,CW33,CW34)</f>
        <v>0.37762541317119841</v>
      </c>
      <c r="CZ30">
        <v>0.43173434203722488</v>
      </c>
      <c r="DA30" s="22">
        <f>AVERAGE(CZ30,CZ33,CZ34)</f>
        <v>0.4092316444265261</v>
      </c>
      <c r="DB30" s="22">
        <f>STDEV(CZ30,CZ33,CZ34)</f>
        <v>0.12029009570833352</v>
      </c>
      <c r="DC30">
        <v>0.19066684659191474</v>
      </c>
      <c r="DD30" s="22">
        <f>AVERAGE(DC30,DC33,DC34)</f>
        <v>0.17687600186379851</v>
      </c>
      <c r="DE30" s="22">
        <f>STDEV(DC30,DC33,DC34)</f>
        <v>2.6076913395549794E-2</v>
      </c>
      <c r="DF30">
        <v>0.18379019512618353</v>
      </c>
      <c r="DG30" s="22">
        <f>AVERAGE(DF30,DF33,DF34)</f>
        <v>0.18989146217320063</v>
      </c>
      <c r="DH30" s="22">
        <f>STDEV(DF30,DF33,DF34)</f>
        <v>2.570507907228111E-2</v>
      </c>
      <c r="DI30">
        <v>0.17232242828754848</v>
      </c>
      <c r="DJ30" s="22">
        <f>AVERAGE(DI30,DI33,DI34)</f>
        <v>0.1827538252838968</v>
      </c>
      <c r="DK30" s="22">
        <f>STDEV(DI30,DI33,DI34)</f>
        <v>7.6640260272572383E-2</v>
      </c>
      <c r="DL30">
        <v>0.48832318800467617</v>
      </c>
      <c r="DM30" s="22">
        <f>AVERAGE(DL30,DL33,DL34)</f>
        <v>0.41133484499250567</v>
      </c>
      <c r="DN30" s="22">
        <f>STDEV(DL30,DL33,DL34)</f>
        <v>9.6129255928218804E-2</v>
      </c>
      <c r="DO30">
        <v>16.869218451116971</v>
      </c>
      <c r="DP30" s="77" t="s">
        <v>218</v>
      </c>
      <c r="DQ30" s="22">
        <v>0.43666666666666665</v>
      </c>
      <c r="DR30" s="22">
        <f t="shared" si="0"/>
        <v>0.77942786612803061</v>
      </c>
      <c r="DS30">
        <v>12.3</v>
      </c>
      <c r="DT30">
        <v>4.37</v>
      </c>
      <c r="DU30">
        <v>26.7</v>
      </c>
      <c r="DV30" s="22">
        <v>46.879132941999998</v>
      </c>
      <c r="DW30" s="79">
        <v>781.33625537233183</v>
      </c>
      <c r="DX30" s="79">
        <v>1529.9072120000001</v>
      </c>
      <c r="DY30">
        <v>4.33</v>
      </c>
      <c r="DZ30" s="80">
        <v>14648.137930387313</v>
      </c>
      <c r="EA30" s="22">
        <v>224319.61887228669</v>
      </c>
      <c r="EB30" s="81">
        <v>50955.67120209329</v>
      </c>
      <c r="EC30" s="81">
        <v>610.19173701851935</v>
      </c>
      <c r="ED30">
        <v>9.6</v>
      </c>
      <c r="EE30">
        <v>4.9000000000000004</v>
      </c>
      <c r="EF30" s="22">
        <f t="shared" si="3"/>
        <v>36.945129606215964</v>
      </c>
      <c r="EG30" s="22">
        <f t="shared" si="4"/>
        <v>47.400319146592167</v>
      </c>
      <c r="EH30" s="22">
        <v>1.9243044982698956</v>
      </c>
      <c r="EI30" s="77">
        <v>34.450000000000003</v>
      </c>
      <c r="EJ30" s="82">
        <v>14.648137930387312</v>
      </c>
      <c r="EK30" s="25">
        <v>224.3196188722867</v>
      </c>
      <c r="EL30" s="83">
        <v>5.7539645127842503E-5</v>
      </c>
      <c r="EM30" s="83">
        <v>8.2857088984093205E-2</v>
      </c>
      <c r="EN30" s="83">
        <v>5.1648618094789214</v>
      </c>
      <c r="EO30" s="83">
        <v>2.327241757381237E-3</v>
      </c>
      <c r="EP30" s="83">
        <v>3.3512281306289813</v>
      </c>
      <c r="EQ30" s="83">
        <v>76.147834686351388</v>
      </c>
      <c r="ER30" s="81">
        <f t="shared" si="1"/>
        <v>266.45039183142012</v>
      </c>
      <c r="ES30" s="81">
        <v>99717.684575233594</v>
      </c>
      <c r="ET30" s="84">
        <f t="shared" si="2"/>
        <v>24.221531893731093</v>
      </c>
      <c r="EU30" s="84">
        <f t="shared" si="5"/>
        <v>6.6360361352687927E-2</v>
      </c>
      <c r="EV30" s="84">
        <v>5658.19</v>
      </c>
      <c r="EW30" s="84">
        <v>1.5387587771115504E-4</v>
      </c>
      <c r="EX30" s="84">
        <v>39016.400022361093</v>
      </c>
      <c r="EY30" s="84">
        <v>17597.46133360808</v>
      </c>
      <c r="EZ30">
        <f t="shared" si="6"/>
        <v>3.4292856398964493</v>
      </c>
      <c r="FA30">
        <f t="shared" si="7"/>
        <v>37.243441208093309</v>
      </c>
      <c r="FB30">
        <f t="shared" si="8"/>
        <v>46.3539151602834</v>
      </c>
      <c r="FC30">
        <f t="shared" si="9"/>
        <v>73.890259212431928</v>
      </c>
      <c r="FD30">
        <f t="shared" si="10"/>
        <v>0.77942786612803061</v>
      </c>
      <c r="FE30">
        <f t="shared" si="11"/>
        <v>0.99199022452811048</v>
      </c>
      <c r="FF30">
        <f t="shared" si="12"/>
        <v>0.79702285078760726</v>
      </c>
      <c r="FG30">
        <f t="shared" si="13"/>
        <v>0.5</v>
      </c>
    </row>
    <row r="31" spans="1:163" x14ac:dyDescent="0.2">
      <c r="A31" s="78">
        <v>3</v>
      </c>
      <c r="B31" s="6" t="s">
        <v>14</v>
      </c>
      <c r="C31">
        <v>2017</v>
      </c>
      <c r="D31">
        <v>7</v>
      </c>
      <c r="E31">
        <v>8</v>
      </c>
      <c r="F31" t="s">
        <v>237</v>
      </c>
      <c r="G31" t="s">
        <v>206</v>
      </c>
      <c r="H31" s="22">
        <v>-31.12396435279647</v>
      </c>
      <c r="I31" s="22"/>
      <c r="J31" s="22">
        <f>STDEV(H31:H32)</f>
        <v>8.7657004065843661E-2</v>
      </c>
      <c r="K31" s="22">
        <v>5.1096255119418261</v>
      </c>
      <c r="L31" s="22"/>
      <c r="M31" s="22">
        <f>STDEV(K31:K32)</f>
        <v>0.71130277091495109</v>
      </c>
      <c r="N31" s="22">
        <v>500.0729196555493</v>
      </c>
      <c r="O31" s="22">
        <v>102.63595063853271</v>
      </c>
      <c r="P31" s="22">
        <v>4.1762552835205629</v>
      </c>
      <c r="Q31">
        <v>0.24092764703382061</v>
      </c>
      <c r="R31" s="22"/>
      <c r="S31" s="22">
        <f>STDEV(Q31:Q32)</f>
        <v>3.7375167786107007E-2</v>
      </c>
      <c r="T31">
        <v>0.44863009922586045</v>
      </c>
      <c r="U31" s="22"/>
      <c r="V31" s="22">
        <f>STDEV(T31:T32)</f>
        <v>4.2664571410315433E-2</v>
      </c>
      <c r="W31">
        <v>0.4980048903559674</v>
      </c>
      <c r="X31" s="22"/>
      <c r="Y31" s="22">
        <f>STDEV(W31:W32)</f>
        <v>7.1376270489341906E-3</v>
      </c>
      <c r="Z31">
        <v>2.5476488747295325E-2</v>
      </c>
      <c r="AA31" s="22"/>
      <c r="AB31" s="22">
        <f>STDEV(Z31:Z32)</f>
        <v>4.0850567701081605E-3</v>
      </c>
      <c r="AC31">
        <v>2.8412360315974596</v>
      </c>
      <c r="AD31" s="22"/>
      <c r="AE31" s="22">
        <f>STDEV(AC31:AC32)</f>
        <v>0.13838461677508199</v>
      </c>
      <c r="AF31">
        <v>5.8686462585082221E-2</v>
      </c>
      <c r="AG31" s="22"/>
      <c r="AH31" s="22">
        <f>STDEV(AF31:AF32)</f>
        <v>9.5166840286192121E-3</v>
      </c>
      <c r="AI31">
        <v>2.035921530795787</v>
      </c>
      <c r="AJ31" s="22"/>
      <c r="AK31" s="22">
        <f>STDEV(AI31:AI32)</f>
        <v>0.18960763459056978</v>
      </c>
      <c r="AL31">
        <v>3.7987635616428332</v>
      </c>
      <c r="AM31" s="22"/>
      <c r="AN31" s="22">
        <f>STDEV(AL31:AL32)</f>
        <v>0.26166394964975159</v>
      </c>
      <c r="AO31">
        <v>43.552350382378961</v>
      </c>
      <c r="AP31" s="22"/>
      <c r="AQ31" s="22">
        <f>STDEV(AO31:AO32)</f>
        <v>1.7429923682263131</v>
      </c>
      <c r="AR31">
        <v>0.16080872170839247</v>
      </c>
      <c r="AS31" s="22"/>
      <c r="AT31" s="22">
        <f>STDEV(AR31:AR32)</f>
        <v>3.4511670443190423E-2</v>
      </c>
      <c r="AU31">
        <v>6.6922935292313523</v>
      </c>
      <c r="AV31" s="22"/>
      <c r="AW31" s="22">
        <f>STDEV(AU31:AU32)</f>
        <v>0.23324863116329766</v>
      </c>
      <c r="AX31">
        <v>0.26802913039330784</v>
      </c>
      <c r="AY31" s="22"/>
      <c r="AZ31" s="22">
        <f>STDEV(AX31:AX32)</f>
        <v>5.1253287781043627E-2</v>
      </c>
      <c r="BA31">
        <v>1.8657929150713255</v>
      </c>
      <c r="BB31" s="22"/>
      <c r="BC31" s="22">
        <f>STDEV(BA31:BA32)</f>
        <v>0.61956583901972917</v>
      </c>
      <c r="BD31">
        <v>6.3562512237402853</v>
      </c>
      <c r="BE31" s="22"/>
      <c r="BF31" s="22">
        <f>STDEV(BD31:BD32)</f>
        <v>0.80765298848305056</v>
      </c>
      <c r="BG31">
        <v>4.3804716959496108</v>
      </c>
      <c r="BH31" s="22"/>
      <c r="BI31" s="22">
        <f>STDEV(BG31:BG32)</f>
        <v>0.35647060767091038</v>
      </c>
      <c r="BJ31">
        <v>16.616020945650646</v>
      </c>
      <c r="BK31" s="22"/>
      <c r="BL31" s="22">
        <f>STDEV(BJ31:BJ32)</f>
        <v>0.5132732011718053</v>
      </c>
      <c r="BM31">
        <v>0.10449413814102682</v>
      </c>
      <c r="BN31" s="22"/>
      <c r="BO31" s="22">
        <f>STDEV(BM31:BM32)</f>
        <v>1.4805238521516474E-2</v>
      </c>
      <c r="BP31">
        <v>0.1227728603302651</v>
      </c>
      <c r="BQ31" s="22"/>
      <c r="BR31" s="22">
        <f>STDEV(BP31:BP32)</f>
        <v>3.456271493230216E-2</v>
      </c>
      <c r="BS31">
        <v>0.214170018949218</v>
      </c>
      <c r="BT31" s="22"/>
      <c r="BU31" s="22">
        <f>STDEV(BS31:BS32)</f>
        <v>8.0148021614638871E-3</v>
      </c>
      <c r="BV31">
        <v>0.6647380146223556</v>
      </c>
      <c r="BW31" s="22"/>
      <c r="BX31" s="22">
        <f>STDEV(BV31:BV32)</f>
        <v>4.2371192905777844E-2</v>
      </c>
      <c r="BY31">
        <v>8.7445235724229922E-2</v>
      </c>
      <c r="BZ31" s="22"/>
      <c r="CA31" s="22">
        <f>STDEV(BY31:BY32)</f>
        <v>2.1067493396803402E-2</v>
      </c>
      <c r="CB31">
        <v>5.8320394854407417E-2</v>
      </c>
      <c r="CC31" s="22"/>
      <c r="CD31" s="22">
        <f>STDEV(CB31:CB32)</f>
        <v>1.0835586946639714E-2</v>
      </c>
      <c r="CE31">
        <v>0.1263719736900959</v>
      </c>
      <c r="CF31" s="22"/>
      <c r="CG31" s="22">
        <f>STDEV(CE31:CE32)</f>
        <v>1.9948483179206829E-2</v>
      </c>
      <c r="CH31">
        <v>4.7668483038627155E-2</v>
      </c>
      <c r="CI31" s="22"/>
      <c r="CJ31" s="22">
        <f>STDEV(CH31:CH32)</f>
        <v>1.7313280769489202E-2</v>
      </c>
      <c r="CK31">
        <v>8.8083497419011225E-2</v>
      </c>
      <c r="CL31" s="22"/>
      <c r="CM31" s="22">
        <f>STDEV(CK31:CK32)</f>
        <v>4.648217016275908E-2</v>
      </c>
      <c r="CN31">
        <v>8.0817520291142975E-2</v>
      </c>
      <c r="CO31" s="22"/>
      <c r="CP31" s="22">
        <f>STDEV(CN31:CN32)</f>
        <v>4.2204361779839567E-3</v>
      </c>
      <c r="CQ31">
        <v>4.3348139079044209E-2</v>
      </c>
      <c r="CR31" s="22"/>
      <c r="CS31" s="22">
        <f>STDEV(CQ31:CQ32)</f>
        <v>1.8186972765288525E-3</v>
      </c>
      <c r="CT31">
        <v>5.4105574700267702</v>
      </c>
      <c r="CU31" s="22"/>
      <c r="CV31" s="22">
        <f>STDEV(CT31:CT32)</f>
        <v>0.91117093598449306</v>
      </c>
      <c r="CW31">
        <v>2.0857699108494301</v>
      </c>
      <c r="CX31" s="22"/>
      <c r="CY31" s="22">
        <f>STDEV(CW31:CW32)</f>
        <v>0.23617360896781942</v>
      </c>
      <c r="CZ31">
        <v>0.35227331972519382</v>
      </c>
      <c r="DA31" s="22"/>
      <c r="DB31" s="22">
        <f>STDEV(CZ31:CZ32)</f>
        <v>2.636081098282864E-2</v>
      </c>
      <c r="DC31">
        <v>0.16341890818366669</v>
      </c>
      <c r="DD31" s="22"/>
      <c r="DE31" s="22">
        <f>STDEV(DC31:DC32)</f>
        <v>1.8720916321131913E-2</v>
      </c>
      <c r="DF31">
        <v>0.19497019660222734</v>
      </c>
      <c r="DG31" s="22"/>
      <c r="DH31" s="22">
        <f>STDEV(DF31:DF32)</f>
        <v>2.1875602575374589E-2</v>
      </c>
      <c r="DI31">
        <v>0.31511466236528751</v>
      </c>
      <c r="DJ31" s="22"/>
      <c r="DK31" s="22">
        <f>STDEV(DI31:DI32)</f>
        <v>4.6397092192445942E-2</v>
      </c>
      <c r="DL31">
        <v>0.29783066508450268</v>
      </c>
      <c r="DM31" s="22"/>
      <c r="DN31" s="22">
        <f>STDEV(DL31:DL32)</f>
        <v>4.7208483350203036E-2</v>
      </c>
      <c r="DO31">
        <v>9.3071388657481702</v>
      </c>
      <c r="DP31" s="77" t="s">
        <v>218</v>
      </c>
      <c r="DQ31" s="22">
        <v>0.43666666666666665</v>
      </c>
      <c r="DR31" s="22">
        <f t="shared" si="0"/>
        <v>0.77942786612803061</v>
      </c>
      <c r="DS31">
        <v>12.3</v>
      </c>
      <c r="DT31">
        <v>4.37</v>
      </c>
      <c r="DU31">
        <v>26.7</v>
      </c>
      <c r="DV31" s="22">
        <v>46.879132941999998</v>
      </c>
      <c r="DW31" s="79">
        <v>781.33625537233183</v>
      </c>
      <c r="DX31" s="79">
        <v>1529.9072120000001</v>
      </c>
      <c r="DY31">
        <v>4.33</v>
      </c>
      <c r="DZ31" s="80">
        <v>14648.137930387313</v>
      </c>
      <c r="EA31" s="22">
        <v>224319.61887228669</v>
      </c>
      <c r="EB31" s="81">
        <v>50955.67120209329</v>
      </c>
      <c r="EC31" s="81">
        <v>610.19173701851935</v>
      </c>
      <c r="ED31">
        <v>9.6</v>
      </c>
      <c r="EE31">
        <v>4.9000000000000004</v>
      </c>
      <c r="EF31" s="22">
        <f t="shared" si="3"/>
        <v>36.945129606215964</v>
      </c>
      <c r="EG31" s="22">
        <f t="shared" si="4"/>
        <v>47.400319146592167</v>
      </c>
      <c r="EH31" s="22">
        <v>1.9243044982698956</v>
      </c>
      <c r="EI31" s="77">
        <v>34.450000000000003</v>
      </c>
      <c r="EJ31" s="82">
        <v>14.648137930387312</v>
      </c>
      <c r="EK31" s="25">
        <v>224.3196188722867</v>
      </c>
      <c r="EL31" s="83">
        <v>5.7539645127842503E-5</v>
      </c>
      <c r="EM31" s="83">
        <v>8.2857088984093205E-2</v>
      </c>
      <c r="EN31" s="83">
        <v>5.1648618094789214</v>
      </c>
      <c r="EO31" s="83">
        <v>2.327241757381237E-3</v>
      </c>
      <c r="EP31" s="83">
        <v>3.3512281306289813</v>
      </c>
      <c r="EQ31" s="83">
        <v>76.147834686351388</v>
      </c>
      <c r="ER31" s="81">
        <f t="shared" si="1"/>
        <v>266.45039183142012</v>
      </c>
      <c r="ES31" s="81">
        <v>99717.684575233594</v>
      </c>
      <c r="ET31" s="84">
        <f t="shared" si="2"/>
        <v>24.221531893731093</v>
      </c>
      <c r="EU31" s="84">
        <f t="shared" si="5"/>
        <v>6.6360361352687927E-2</v>
      </c>
      <c r="EV31" s="84">
        <v>5658.19</v>
      </c>
      <c r="EW31" s="84">
        <v>1.5387587771115504E-4</v>
      </c>
      <c r="EX31" s="84">
        <v>39016.400022361093</v>
      </c>
      <c r="EY31" s="84">
        <v>17597.46133360808</v>
      </c>
      <c r="EZ31">
        <f t="shared" si="6"/>
        <v>3.4292856398964493</v>
      </c>
      <c r="FA31">
        <f t="shared" si="7"/>
        <v>37.243441208093309</v>
      </c>
      <c r="FB31">
        <f t="shared" si="8"/>
        <v>46.3539151602834</v>
      </c>
      <c r="FC31">
        <f t="shared" si="9"/>
        <v>73.890259212431928</v>
      </c>
      <c r="FD31">
        <f t="shared" si="10"/>
        <v>0.77942786612803061</v>
      </c>
      <c r="FE31">
        <f t="shared" si="11"/>
        <v>0.99199022452811048</v>
      </c>
      <c r="FF31">
        <f t="shared" si="12"/>
        <v>0.79702285078760726</v>
      </c>
      <c r="FG31">
        <f t="shared" si="13"/>
        <v>0.5</v>
      </c>
    </row>
    <row r="32" spans="1:163" x14ac:dyDescent="0.2">
      <c r="A32" s="78">
        <v>3</v>
      </c>
      <c r="B32" s="6" t="s">
        <v>14</v>
      </c>
      <c r="C32">
        <v>2017</v>
      </c>
      <c r="D32">
        <v>7</v>
      </c>
      <c r="E32">
        <v>21</v>
      </c>
      <c r="F32" t="s">
        <v>238</v>
      </c>
      <c r="G32" t="s">
        <v>206</v>
      </c>
      <c r="H32" s="22">
        <v>-30.999998628809561</v>
      </c>
      <c r="I32" s="22"/>
      <c r="J32" s="22"/>
      <c r="K32" s="22">
        <v>4.1036914863603391</v>
      </c>
      <c r="L32" s="22"/>
      <c r="M32" s="22"/>
      <c r="N32" s="22">
        <v>476.82336209005609</v>
      </c>
      <c r="O32" s="22">
        <v>102.6343932466994</v>
      </c>
      <c r="P32" s="22">
        <v>3.9821518499353266</v>
      </c>
      <c r="Q32">
        <v>0.18807117785473781</v>
      </c>
      <c r="R32" s="22"/>
      <c r="S32" s="22"/>
      <c r="T32">
        <v>0.50896691474716393</v>
      </c>
      <c r="U32" s="22"/>
      <c r="V32" s="22"/>
      <c r="W32">
        <v>0.50809901933173118</v>
      </c>
      <c r="X32" s="22"/>
      <c r="Y32" s="22"/>
      <c r="Z32">
        <v>3.1253631434646316E-2</v>
      </c>
      <c r="AA32" s="22"/>
      <c r="AB32" s="22"/>
      <c r="AC32">
        <v>3.0369414334645839</v>
      </c>
      <c r="AD32" s="22"/>
      <c r="AE32" s="22"/>
      <c r="AF32">
        <v>4.5227838962989486E-2</v>
      </c>
      <c r="AG32" s="22"/>
      <c r="AH32" s="22"/>
      <c r="AI32">
        <v>1.7677758424283212</v>
      </c>
      <c r="AJ32" s="22"/>
      <c r="AK32" s="22"/>
      <c r="AL32">
        <v>3.4287148552640438</v>
      </c>
      <c r="AM32" s="22"/>
      <c r="AN32" s="22"/>
      <c r="AO32">
        <v>41.08738693612051</v>
      </c>
      <c r="AP32" s="22"/>
      <c r="AQ32" s="22"/>
      <c r="AR32">
        <v>0.11200184930748207</v>
      </c>
      <c r="AS32" s="22"/>
      <c r="AT32" s="22"/>
      <c r="AU32">
        <v>7.0221569068274476</v>
      </c>
      <c r="AV32" s="22"/>
      <c r="AW32" s="22"/>
      <c r="AX32">
        <v>0.19554603569714438</v>
      </c>
      <c r="AY32" s="22"/>
      <c r="AZ32" s="22"/>
      <c r="BA32">
        <v>2.7419913273960921</v>
      </c>
      <c r="BB32" s="22"/>
      <c r="BC32" s="22"/>
      <c r="BD32">
        <v>7.4984450337441766</v>
      </c>
      <c r="BE32" s="22"/>
      <c r="BF32" s="22"/>
      <c r="BG32">
        <v>3.8763461279940308</v>
      </c>
      <c r="BH32" s="22"/>
      <c r="BI32" s="22"/>
      <c r="BJ32">
        <v>15.890143023350825</v>
      </c>
      <c r="BK32" s="22"/>
      <c r="BL32" s="22"/>
      <c r="BM32">
        <v>0.125431907252324</v>
      </c>
      <c r="BN32" s="22"/>
      <c r="BO32" s="22"/>
      <c r="BP32">
        <v>0.17165192053996214</v>
      </c>
      <c r="BQ32" s="22"/>
      <c r="BR32" s="22"/>
      <c r="BS32">
        <v>0.20283537703273857</v>
      </c>
      <c r="BT32" s="22"/>
      <c r="BU32" s="22"/>
      <c r="BV32">
        <v>0.60481609896107791</v>
      </c>
      <c r="BW32" s="22"/>
      <c r="BX32" s="22"/>
      <c r="BY32">
        <v>0.11723917061119488</v>
      </c>
      <c r="BZ32" s="22"/>
      <c r="CA32" s="22"/>
      <c r="CB32">
        <v>7.3644228870618098E-2</v>
      </c>
      <c r="CC32" s="22"/>
      <c r="CD32" s="22"/>
      <c r="CE32">
        <v>0.15458338915090175</v>
      </c>
      <c r="CF32" s="22"/>
      <c r="CG32" s="22"/>
      <c r="CH32">
        <v>7.2153159512012066E-2</v>
      </c>
      <c r="CI32" s="22"/>
      <c r="CJ32" s="22"/>
      <c r="CK32">
        <v>0.15381921287171907</v>
      </c>
      <c r="CL32" s="22"/>
      <c r="CM32" s="22"/>
      <c r="CN32">
        <v>8.6786118373177956E-2</v>
      </c>
      <c r="CO32" s="22"/>
      <c r="CP32" s="22"/>
      <c r="CQ32">
        <v>4.5920165433362324E-2</v>
      </c>
      <c r="CR32" s="22"/>
      <c r="CS32" s="22"/>
      <c r="CT32">
        <v>6.6991477653362344</v>
      </c>
      <c r="CU32" s="22"/>
      <c r="CV32" s="22"/>
      <c r="CW32">
        <v>2.4197698317263203</v>
      </c>
      <c r="CX32" s="22"/>
      <c r="CY32" s="22"/>
      <c r="CZ32">
        <v>0.38955313613226372</v>
      </c>
      <c r="DA32" s="22"/>
      <c r="DB32" s="22"/>
      <c r="DC32">
        <v>0.13694353442227011</v>
      </c>
      <c r="DD32" s="22"/>
      <c r="DE32" s="22"/>
      <c r="DF32">
        <v>0.22590697044940589</v>
      </c>
      <c r="DG32" s="22"/>
      <c r="DH32" s="22"/>
      <c r="DI32">
        <v>0.38073005939851939</v>
      </c>
      <c r="DJ32" s="22"/>
      <c r="DK32" s="22"/>
      <c r="DL32">
        <v>0.36459354249742337</v>
      </c>
      <c r="DM32" s="22"/>
      <c r="DN32" s="22"/>
      <c r="DO32">
        <v>24.277825127369795</v>
      </c>
      <c r="DP32" s="77" t="s">
        <v>218</v>
      </c>
      <c r="DQ32" s="22">
        <v>0.43666666666666665</v>
      </c>
      <c r="DR32" s="22">
        <f t="shared" si="0"/>
        <v>0.77942786612803061</v>
      </c>
      <c r="DS32">
        <v>12.3</v>
      </c>
      <c r="DT32">
        <v>4.37</v>
      </c>
      <c r="DU32">
        <v>26.7</v>
      </c>
      <c r="DV32" s="22">
        <v>46.879132941999998</v>
      </c>
      <c r="DW32" s="79">
        <v>781.33625537233183</v>
      </c>
      <c r="DX32" s="79">
        <v>1529.9072120000001</v>
      </c>
      <c r="DY32">
        <v>4.33</v>
      </c>
      <c r="DZ32" s="80">
        <v>14648.137930387313</v>
      </c>
      <c r="EA32" s="22">
        <v>224319.61887228669</v>
      </c>
      <c r="EB32" s="81">
        <v>50955.67120209329</v>
      </c>
      <c r="EC32" s="81">
        <v>610.19173701851935</v>
      </c>
      <c r="ED32">
        <v>9.6</v>
      </c>
      <c r="EE32">
        <v>4.9000000000000004</v>
      </c>
      <c r="EF32" s="22">
        <f t="shared" si="3"/>
        <v>36.945129606215964</v>
      </c>
      <c r="EG32" s="22">
        <f t="shared" si="4"/>
        <v>47.400319146592167</v>
      </c>
      <c r="EH32" s="22">
        <v>1.9243044982698956</v>
      </c>
      <c r="EI32" s="77">
        <v>34.450000000000003</v>
      </c>
      <c r="EJ32" s="82">
        <v>14.648137930387312</v>
      </c>
      <c r="EK32" s="25">
        <v>224.3196188722867</v>
      </c>
      <c r="EL32" s="83">
        <v>5.7539645127842503E-5</v>
      </c>
      <c r="EM32" s="83">
        <v>8.2857088984093205E-2</v>
      </c>
      <c r="EN32" s="83">
        <v>5.1648618094789214</v>
      </c>
      <c r="EO32" s="83">
        <v>2.327241757381237E-3</v>
      </c>
      <c r="EP32" s="83">
        <v>3.3512281306289813</v>
      </c>
      <c r="EQ32" s="83">
        <v>76.147834686351388</v>
      </c>
      <c r="ER32" s="81">
        <f t="shared" si="1"/>
        <v>266.45039183142012</v>
      </c>
      <c r="ES32" s="81">
        <v>99717.684575233594</v>
      </c>
      <c r="ET32" s="84">
        <f t="shared" si="2"/>
        <v>24.221531893731093</v>
      </c>
      <c r="EU32" s="84">
        <f t="shared" si="5"/>
        <v>6.6360361352687927E-2</v>
      </c>
      <c r="EV32" s="84">
        <v>5658.19</v>
      </c>
      <c r="EW32" s="84">
        <v>1.5387587771115504E-4</v>
      </c>
      <c r="EX32" s="84">
        <v>39016.400022361093</v>
      </c>
      <c r="EY32" s="84">
        <v>17597.46133360808</v>
      </c>
      <c r="EZ32">
        <f t="shared" si="6"/>
        <v>3.4292856398964493</v>
      </c>
      <c r="FA32">
        <f t="shared" si="7"/>
        <v>37.243441208093309</v>
      </c>
      <c r="FB32">
        <f t="shared" si="8"/>
        <v>46.3539151602834</v>
      </c>
      <c r="FC32">
        <f t="shared" si="9"/>
        <v>73.890259212431928</v>
      </c>
      <c r="FD32">
        <f t="shared" si="10"/>
        <v>0.77942786612803061</v>
      </c>
      <c r="FE32">
        <f t="shared" si="11"/>
        <v>0.99199022452811048</v>
      </c>
      <c r="FF32">
        <f t="shared" si="12"/>
        <v>0.79702285078760726</v>
      </c>
      <c r="FG32">
        <f t="shared" si="13"/>
        <v>0.5</v>
      </c>
    </row>
    <row r="33" spans="1:163" x14ac:dyDescent="0.2">
      <c r="A33" s="78">
        <v>3</v>
      </c>
      <c r="B33" s="6" t="s">
        <v>14</v>
      </c>
      <c r="C33">
        <v>2017</v>
      </c>
      <c r="D33">
        <v>7</v>
      </c>
      <c r="E33">
        <v>21</v>
      </c>
      <c r="F33" t="s">
        <v>239</v>
      </c>
      <c r="G33" t="s">
        <v>199</v>
      </c>
      <c r="H33" s="22">
        <v>-30.921015393682961</v>
      </c>
      <c r="I33" s="22"/>
      <c r="J33" s="22"/>
      <c r="K33" s="22">
        <v>4.868959346474468</v>
      </c>
      <c r="L33" s="22"/>
      <c r="M33" s="22"/>
      <c r="N33" s="22">
        <v>527.04689966999126</v>
      </c>
      <c r="O33" s="22">
        <v>109.11616344327921</v>
      </c>
      <c r="P33" s="22">
        <v>4.1401243516617248</v>
      </c>
      <c r="Q33">
        <v>5.821598634639559E-2</v>
      </c>
      <c r="R33" s="22"/>
      <c r="S33" s="22"/>
      <c r="T33">
        <v>0.21321100276883248</v>
      </c>
      <c r="U33" s="22"/>
      <c r="V33" s="22"/>
      <c r="W33">
        <v>0.3322624325555375</v>
      </c>
      <c r="X33" s="22"/>
      <c r="Y33" s="22"/>
      <c r="Z33">
        <v>5.1487111451237827E-2</v>
      </c>
      <c r="AA33" s="22"/>
      <c r="AB33" s="22"/>
      <c r="AC33">
        <v>3.520779474828954</v>
      </c>
      <c r="AD33" s="22"/>
      <c r="AE33" s="22"/>
      <c r="AF33">
        <v>2.9821201993357749E-2</v>
      </c>
      <c r="AG33" s="22"/>
      <c r="AH33" s="22"/>
      <c r="AI33">
        <v>1.4048599580934265</v>
      </c>
      <c r="AJ33" s="22"/>
      <c r="AK33" s="22"/>
      <c r="AL33">
        <v>4.0953133480058996</v>
      </c>
      <c r="AM33" s="22"/>
      <c r="AN33" s="22"/>
      <c r="AO33">
        <v>34.223089945775612</v>
      </c>
      <c r="AP33" s="22"/>
      <c r="AQ33" s="22"/>
      <c r="AR33">
        <v>4.3663828116150417E-2</v>
      </c>
      <c r="AS33" s="22"/>
      <c r="AT33" s="22"/>
      <c r="AU33">
        <v>2.6594549277425155</v>
      </c>
      <c r="AV33" s="22"/>
      <c r="AW33" s="22"/>
      <c r="AX33">
        <v>0.40053243269763128</v>
      </c>
      <c r="AY33" s="22"/>
      <c r="AZ33" s="22"/>
      <c r="BA33">
        <v>8.9622710892207991</v>
      </c>
      <c r="BB33" s="22"/>
      <c r="BC33" s="22"/>
      <c r="BD33">
        <v>20.138656204918053</v>
      </c>
      <c r="BE33" s="22"/>
      <c r="BF33" s="22"/>
      <c r="BG33">
        <v>1.9133918406174608</v>
      </c>
      <c r="BH33" s="22"/>
      <c r="BI33" s="22"/>
      <c r="BJ33">
        <v>10.701114754819772</v>
      </c>
      <c r="BK33" s="22"/>
      <c r="BL33" s="22"/>
      <c r="BM33">
        <v>1.1485026228651278</v>
      </c>
      <c r="BN33" s="22"/>
      <c r="BO33" s="22"/>
      <c r="BP33">
        <v>1.9101256497776942</v>
      </c>
      <c r="BQ33" s="22"/>
      <c r="BR33" s="22"/>
      <c r="BS33">
        <v>0.84401441275445133</v>
      </c>
      <c r="BT33" s="22"/>
      <c r="BU33" s="22"/>
      <c r="BV33">
        <v>0.16250839890409483</v>
      </c>
      <c r="BW33" s="22"/>
      <c r="BX33" s="22"/>
      <c r="BY33">
        <v>4.0148585311546491E-2</v>
      </c>
      <c r="BZ33" s="22"/>
      <c r="CA33" s="22"/>
      <c r="CB33">
        <v>5.3558826942597421E-2</v>
      </c>
      <c r="CC33" s="22"/>
      <c r="CD33" s="22"/>
      <c r="CE33">
        <v>5.8913628109529992E-2</v>
      </c>
      <c r="CF33" s="22"/>
      <c r="CG33" s="22"/>
      <c r="CH33">
        <v>1.3097536151680718E-2</v>
      </c>
      <c r="CI33" s="22"/>
      <c r="CJ33" s="22"/>
      <c r="CK33">
        <v>5.6123736630324918E-2</v>
      </c>
      <c r="CL33" s="22"/>
      <c r="CM33" s="22"/>
      <c r="CN33">
        <v>1.6956184410720596E-2</v>
      </c>
      <c r="CO33" s="22"/>
      <c r="CP33" s="22"/>
      <c r="CQ33">
        <v>2.4133019540879055E-2</v>
      </c>
      <c r="CR33" s="22"/>
      <c r="CS33" s="22"/>
      <c r="CT33">
        <v>4.5677106755828802</v>
      </c>
      <c r="CU33" s="22"/>
      <c r="CV33" s="22"/>
      <c r="CW33">
        <v>1.3665886760521753</v>
      </c>
      <c r="CX33" s="22"/>
      <c r="CY33" s="22"/>
      <c r="CZ33">
        <v>0.51668130056932837</v>
      </c>
      <c r="DA33" s="22"/>
      <c r="DB33" s="22"/>
      <c r="DC33">
        <v>0.19316171112662037</v>
      </c>
      <c r="DD33" s="22"/>
      <c r="DE33" s="22"/>
      <c r="DF33">
        <v>0.16778594345857911</v>
      </c>
      <c r="DG33" s="22"/>
      <c r="DH33" s="22"/>
      <c r="DI33">
        <v>0.11186355186017737</v>
      </c>
      <c r="DJ33" s="22"/>
      <c r="DK33" s="22"/>
      <c r="DL33">
        <v>0.44208971770721328</v>
      </c>
      <c r="DM33" s="22"/>
      <c r="DN33" s="22"/>
      <c r="DO33">
        <v>20.218082686832979</v>
      </c>
      <c r="DP33" s="77" t="s">
        <v>218</v>
      </c>
      <c r="DQ33" s="22">
        <v>0.43666666666666665</v>
      </c>
      <c r="DR33" s="22">
        <f t="shared" si="0"/>
        <v>0.77942786612803061</v>
      </c>
      <c r="DS33">
        <v>12.3</v>
      </c>
      <c r="DT33">
        <v>4.37</v>
      </c>
      <c r="DU33">
        <v>26.7</v>
      </c>
      <c r="DV33" s="22">
        <v>46.879132941999998</v>
      </c>
      <c r="DW33" s="79">
        <v>781.33625537233183</v>
      </c>
      <c r="DX33" s="79">
        <v>1529.9072120000001</v>
      </c>
      <c r="DY33">
        <v>4.33</v>
      </c>
      <c r="DZ33" s="80">
        <v>14648.137930387313</v>
      </c>
      <c r="EA33" s="22">
        <v>224319.61887228669</v>
      </c>
      <c r="EB33" s="81">
        <v>50955.67120209329</v>
      </c>
      <c r="EC33" s="81">
        <v>610.19173701851935</v>
      </c>
      <c r="ED33">
        <v>9.6</v>
      </c>
      <c r="EE33">
        <v>4.9000000000000004</v>
      </c>
      <c r="EF33" s="22">
        <f t="shared" si="3"/>
        <v>36.945129606215964</v>
      </c>
      <c r="EG33" s="22">
        <f t="shared" si="4"/>
        <v>47.400319146592167</v>
      </c>
      <c r="EH33" s="22">
        <v>1.9243044982698956</v>
      </c>
      <c r="EI33" s="77">
        <v>34.450000000000003</v>
      </c>
      <c r="EJ33" s="82">
        <v>14.648137930387312</v>
      </c>
      <c r="EK33" s="25">
        <v>224.3196188722867</v>
      </c>
      <c r="EL33" s="83">
        <v>5.7539645127842503E-5</v>
      </c>
      <c r="EM33" s="83">
        <v>8.2857088984093205E-2</v>
      </c>
      <c r="EN33" s="83">
        <v>5.1648618094789214</v>
      </c>
      <c r="EO33" s="83">
        <v>2.327241757381237E-3</v>
      </c>
      <c r="EP33" s="83">
        <v>3.3512281306289813</v>
      </c>
      <c r="EQ33" s="83">
        <v>76.147834686351388</v>
      </c>
      <c r="ER33" s="81">
        <f t="shared" si="1"/>
        <v>266.45039183142012</v>
      </c>
      <c r="ES33" s="81">
        <v>99717.684575233594</v>
      </c>
      <c r="ET33" s="84">
        <f t="shared" si="2"/>
        <v>24.221531893731093</v>
      </c>
      <c r="EU33" s="84">
        <f t="shared" si="5"/>
        <v>6.6360361352687927E-2</v>
      </c>
      <c r="EV33" s="84">
        <v>5658.19</v>
      </c>
      <c r="EW33" s="84">
        <v>1.5387587771115504E-4</v>
      </c>
      <c r="EX33" s="84">
        <v>39016.400022361093</v>
      </c>
      <c r="EY33" s="84">
        <v>17597.46133360808</v>
      </c>
      <c r="EZ33">
        <f t="shared" si="6"/>
        <v>3.4292856398964493</v>
      </c>
      <c r="FA33">
        <f t="shared" si="7"/>
        <v>37.243441208093309</v>
      </c>
      <c r="FB33">
        <f t="shared" si="8"/>
        <v>46.3539151602834</v>
      </c>
      <c r="FC33">
        <f t="shared" si="9"/>
        <v>73.890259212431928</v>
      </c>
      <c r="FD33">
        <f t="shared" si="10"/>
        <v>0.77942786612803061</v>
      </c>
      <c r="FE33">
        <f t="shared" si="11"/>
        <v>0.99199022452811048</v>
      </c>
      <c r="FF33">
        <f t="shared" si="12"/>
        <v>0.79702285078760726</v>
      </c>
      <c r="FG33">
        <f t="shared" si="13"/>
        <v>0.5</v>
      </c>
    </row>
    <row r="34" spans="1:163" x14ac:dyDescent="0.2">
      <c r="A34" s="78">
        <v>3</v>
      </c>
      <c r="B34" s="6" t="s">
        <v>14</v>
      </c>
      <c r="C34">
        <v>2017</v>
      </c>
      <c r="D34">
        <v>7</v>
      </c>
      <c r="E34">
        <v>21</v>
      </c>
      <c r="F34" t="s">
        <v>240</v>
      </c>
      <c r="G34" t="s">
        <v>217</v>
      </c>
      <c r="H34" s="22">
        <v>-31.87912661810665</v>
      </c>
      <c r="I34" s="22"/>
      <c r="J34" s="22"/>
      <c r="K34" s="22">
        <v>4.1100773296094433</v>
      </c>
      <c r="L34" s="22"/>
      <c r="M34" s="22"/>
      <c r="N34" s="22">
        <v>454.49479819636582</v>
      </c>
      <c r="O34" s="22">
        <v>86.344286738643575</v>
      </c>
      <c r="P34" s="22">
        <v>4.5117862987482154</v>
      </c>
      <c r="Q34">
        <v>8.6796782117766147E-2</v>
      </c>
      <c r="R34" s="22"/>
      <c r="S34" s="22"/>
      <c r="T34">
        <v>0.35810200497721462</v>
      </c>
      <c r="U34" s="22"/>
      <c r="V34" s="22"/>
      <c r="W34">
        <v>0.37351810922888967</v>
      </c>
      <c r="X34" s="22"/>
      <c r="Y34" s="22"/>
      <c r="Z34">
        <v>1.9227827383730894E-2</v>
      </c>
      <c r="AA34" s="22"/>
      <c r="AB34" s="22"/>
      <c r="AC34">
        <v>4.0368688908420474</v>
      </c>
      <c r="AD34" s="22"/>
      <c r="AE34" s="22"/>
      <c r="AF34">
        <v>2.7526491056190518E-2</v>
      </c>
      <c r="AG34" s="22"/>
      <c r="AH34" s="22"/>
      <c r="AI34">
        <v>1.6632248370721798</v>
      </c>
      <c r="AJ34" s="22"/>
      <c r="AK34" s="22"/>
      <c r="AL34">
        <v>3.1630507007615103</v>
      </c>
      <c r="AM34" s="22"/>
      <c r="AN34" s="22"/>
      <c r="AO34">
        <v>34.060475077126284</v>
      </c>
      <c r="AP34" s="22"/>
      <c r="AQ34" s="22"/>
      <c r="AR34">
        <v>9.8312090412142755E-2</v>
      </c>
      <c r="AS34" s="22"/>
      <c r="AT34" s="22"/>
      <c r="AU34">
        <v>3.8717990030917284</v>
      </c>
      <c r="AV34" s="22"/>
      <c r="AW34" s="22"/>
      <c r="AX34">
        <v>0.25837392981152868</v>
      </c>
      <c r="AY34" s="22"/>
      <c r="AZ34" s="22"/>
      <c r="BA34">
        <v>3.6806057807650858</v>
      </c>
      <c r="BB34" s="22"/>
      <c r="BC34" s="22"/>
      <c r="BD34">
        <v>12.424004287997281</v>
      </c>
      <c r="BE34" s="22"/>
      <c r="BF34" s="22"/>
      <c r="BG34">
        <v>3.4596179968157559</v>
      </c>
      <c r="BH34" s="22"/>
      <c r="BI34" s="22"/>
      <c r="BJ34">
        <v>21.731929288795946</v>
      </c>
      <c r="BK34" s="22"/>
      <c r="BL34" s="22"/>
      <c r="BM34">
        <v>7.0789775517334202E-2</v>
      </c>
      <c r="BN34" s="22"/>
      <c r="BO34" s="22"/>
      <c r="BP34">
        <v>9.2508314533429364E-2</v>
      </c>
      <c r="BQ34" s="22"/>
      <c r="BR34" s="22"/>
      <c r="BS34">
        <v>0.21081822148864326</v>
      </c>
      <c r="BT34" s="22"/>
      <c r="BU34" s="22"/>
      <c r="BV34">
        <v>0.34143471509051726</v>
      </c>
      <c r="BW34" s="22"/>
      <c r="BX34" s="22"/>
      <c r="BY34">
        <v>2.9820834535917294E-2</v>
      </c>
      <c r="BZ34" s="22"/>
      <c r="CA34" s="22"/>
      <c r="CB34">
        <v>3.8506357886004774E-2</v>
      </c>
      <c r="CC34" s="22"/>
      <c r="CD34" s="22"/>
      <c r="CE34">
        <v>8.6753468645147422E-2</v>
      </c>
      <c r="CF34" s="22"/>
      <c r="CG34" s="22"/>
      <c r="CH34">
        <v>1.2141172914504847E-2</v>
      </c>
      <c r="CI34" s="22"/>
      <c r="CJ34" s="22"/>
      <c r="CK34">
        <v>3.0594182166685673E-2</v>
      </c>
      <c r="CL34" s="22"/>
      <c r="CM34" s="22"/>
      <c r="CN34">
        <v>2.7295926861630473E-2</v>
      </c>
      <c r="CO34" s="22"/>
      <c r="CP34" s="22"/>
      <c r="CQ34">
        <v>1.3865215428548058E-2</v>
      </c>
      <c r="CR34" s="22"/>
      <c r="CS34" s="22"/>
      <c r="CT34">
        <v>6.8527245279995324</v>
      </c>
      <c r="CU34" s="22"/>
      <c r="CV34" s="22"/>
      <c r="CW34">
        <v>1.9710617064921567</v>
      </c>
      <c r="CX34" s="22"/>
      <c r="CY34" s="22"/>
      <c r="CZ34">
        <v>0.27927929067302498</v>
      </c>
      <c r="DA34" s="22"/>
      <c r="DB34" s="22"/>
      <c r="DC34">
        <v>0.14679944787286051</v>
      </c>
      <c r="DD34" s="22"/>
      <c r="DE34" s="22"/>
      <c r="DF34">
        <v>0.21809824793483917</v>
      </c>
      <c r="DG34" s="22"/>
      <c r="DH34" s="22"/>
      <c r="DI34">
        <v>0.26407549570396455</v>
      </c>
      <c r="DJ34" s="22"/>
      <c r="DK34" s="22"/>
      <c r="DL34">
        <v>0.30359162926562749</v>
      </c>
      <c r="DM34" s="22"/>
      <c r="DN34" s="22"/>
      <c r="DO34">
        <v>21.503609531038926</v>
      </c>
      <c r="DP34" s="77" t="s">
        <v>218</v>
      </c>
      <c r="DQ34" s="22">
        <v>0.43666666666666665</v>
      </c>
      <c r="DR34" s="22">
        <f t="shared" si="0"/>
        <v>0.77942786612803061</v>
      </c>
      <c r="DS34">
        <v>12.3</v>
      </c>
      <c r="DT34">
        <v>4.37</v>
      </c>
      <c r="DU34">
        <v>26.7</v>
      </c>
      <c r="DV34" s="22">
        <v>46.879132941999998</v>
      </c>
      <c r="DW34" s="79">
        <v>781.33625537233183</v>
      </c>
      <c r="DX34" s="79">
        <v>1529.9072120000001</v>
      </c>
      <c r="DY34">
        <v>4.33</v>
      </c>
      <c r="DZ34" s="80">
        <v>14648.137930387313</v>
      </c>
      <c r="EA34" s="22">
        <v>224319.61887228669</v>
      </c>
      <c r="EB34" s="81">
        <v>50955.67120209329</v>
      </c>
      <c r="EC34" s="81">
        <v>610.19173701851935</v>
      </c>
      <c r="ED34">
        <v>9.6</v>
      </c>
      <c r="EE34">
        <v>4.9000000000000004</v>
      </c>
      <c r="EF34" s="22">
        <f t="shared" si="3"/>
        <v>36.945129606215964</v>
      </c>
      <c r="EG34" s="22">
        <f t="shared" si="4"/>
        <v>47.400319146592167</v>
      </c>
      <c r="EH34" s="22">
        <v>1.9243044982698956</v>
      </c>
      <c r="EI34" s="77">
        <v>34.450000000000003</v>
      </c>
      <c r="EJ34" s="82">
        <v>14.648137930387312</v>
      </c>
      <c r="EK34" s="25">
        <v>224.3196188722867</v>
      </c>
      <c r="EL34" s="83">
        <v>5.7539645127842503E-5</v>
      </c>
      <c r="EM34" s="83">
        <v>8.2857088984093205E-2</v>
      </c>
      <c r="EN34" s="83">
        <v>5.1648618094789214</v>
      </c>
      <c r="EO34" s="83">
        <v>2.327241757381237E-3</v>
      </c>
      <c r="EP34" s="83">
        <v>3.3512281306289813</v>
      </c>
      <c r="EQ34" s="83">
        <v>76.147834686351388</v>
      </c>
      <c r="ER34" s="81">
        <f t="shared" si="1"/>
        <v>266.45039183142012</v>
      </c>
      <c r="ES34" s="81">
        <v>99717.684575233594</v>
      </c>
      <c r="ET34" s="84">
        <f t="shared" si="2"/>
        <v>24.221531893731093</v>
      </c>
      <c r="EU34" s="84">
        <f t="shared" si="5"/>
        <v>6.6360361352687927E-2</v>
      </c>
      <c r="EV34" s="84">
        <v>5658.19</v>
      </c>
      <c r="EW34" s="84">
        <v>1.5387587771115504E-4</v>
      </c>
      <c r="EX34" s="84">
        <v>39016.400022361093</v>
      </c>
      <c r="EY34" s="84">
        <v>17597.46133360808</v>
      </c>
      <c r="EZ34">
        <f t="shared" si="6"/>
        <v>3.4292856398964493</v>
      </c>
      <c r="FA34">
        <f t="shared" si="7"/>
        <v>37.243441208093309</v>
      </c>
      <c r="FB34">
        <f t="shared" si="8"/>
        <v>46.3539151602834</v>
      </c>
      <c r="FC34">
        <f t="shared" si="9"/>
        <v>73.890259212431928</v>
      </c>
      <c r="FD34">
        <f t="shared" si="10"/>
        <v>0.77942786612803061</v>
      </c>
      <c r="FE34">
        <f t="shared" si="11"/>
        <v>0.99199022452811048</v>
      </c>
      <c r="FF34">
        <f t="shared" si="12"/>
        <v>0.79702285078760726</v>
      </c>
      <c r="FG34">
        <f t="shared" si="13"/>
        <v>0.5</v>
      </c>
    </row>
    <row r="35" spans="1:163" x14ac:dyDescent="0.2">
      <c r="A35" s="78">
        <v>3</v>
      </c>
      <c r="B35" s="6" t="s">
        <v>14</v>
      </c>
      <c r="C35">
        <v>2017</v>
      </c>
      <c r="D35">
        <v>7</v>
      </c>
      <c r="E35">
        <v>21</v>
      </c>
      <c r="F35" t="s">
        <v>241</v>
      </c>
      <c r="G35" t="s">
        <v>204</v>
      </c>
      <c r="H35" s="22">
        <v>-31.45261706103939</v>
      </c>
      <c r="I35" s="22"/>
      <c r="J35" s="22"/>
      <c r="K35" s="22">
        <v>4.6853808982250813</v>
      </c>
      <c r="L35" s="22"/>
      <c r="M35" s="22"/>
      <c r="N35" s="22">
        <v>521.21007316747318</v>
      </c>
      <c r="O35" s="22">
        <v>99.402986844497164</v>
      </c>
      <c r="P35" s="22">
        <v>4.4943467542407882</v>
      </c>
      <c r="Q35">
        <v>0.10272809459067726</v>
      </c>
      <c r="R35" s="22"/>
      <c r="S35" s="22"/>
      <c r="T35">
        <v>0.47158887871143229</v>
      </c>
      <c r="U35" s="22"/>
      <c r="V35" s="22"/>
      <c r="W35">
        <v>0.29957301048766916</v>
      </c>
      <c r="X35" s="22"/>
      <c r="Y35" s="22"/>
      <c r="Z35">
        <v>1.9093906420855195E-2</v>
      </c>
      <c r="AA35" s="22"/>
      <c r="AB35" s="22"/>
      <c r="AC35">
        <v>3.9241548965998234</v>
      </c>
      <c r="AD35" s="22"/>
      <c r="AE35" s="22"/>
      <c r="AF35">
        <v>2.621448279815378E-2</v>
      </c>
      <c r="AG35" s="22"/>
      <c r="AH35" s="22"/>
      <c r="AI35">
        <v>1.3273837392173411</v>
      </c>
      <c r="AJ35" s="22"/>
      <c r="AK35" s="22"/>
      <c r="AL35">
        <v>3.2059411434732357</v>
      </c>
      <c r="AM35" s="22"/>
      <c r="AN35" s="22"/>
      <c r="AO35">
        <v>35.870160715171586</v>
      </c>
      <c r="AP35" s="22"/>
      <c r="AQ35" s="22"/>
      <c r="AR35">
        <v>6.940375056525501E-2</v>
      </c>
      <c r="AS35" s="22"/>
      <c r="AT35" s="22"/>
      <c r="AU35">
        <v>3.5380647142138613</v>
      </c>
      <c r="AV35" s="22"/>
      <c r="AW35" s="22"/>
      <c r="AX35">
        <v>0.30791004886741258</v>
      </c>
      <c r="AY35" s="22"/>
      <c r="AZ35" s="22"/>
      <c r="BA35">
        <v>5.3090278377505298</v>
      </c>
      <c r="BB35" s="22"/>
      <c r="BC35" s="22"/>
      <c r="BD35">
        <v>16.908637384052206</v>
      </c>
      <c r="BE35" s="22"/>
      <c r="BF35" s="22"/>
      <c r="BG35">
        <v>3.2092155873833206</v>
      </c>
      <c r="BH35" s="22"/>
      <c r="BI35" s="22"/>
      <c r="BJ35">
        <v>16.277968795217497</v>
      </c>
      <c r="BK35" s="22"/>
      <c r="BL35" s="22"/>
      <c r="BM35">
        <v>0.35738800154387429</v>
      </c>
      <c r="BN35" s="22"/>
      <c r="BO35" s="22"/>
      <c r="BP35">
        <v>0.44586885080578831</v>
      </c>
      <c r="BQ35" s="22"/>
      <c r="BR35" s="22"/>
      <c r="BS35">
        <v>0.21928118309956615</v>
      </c>
      <c r="BT35" s="22"/>
      <c r="BU35" s="22"/>
      <c r="BV35">
        <v>0.13523712798786136</v>
      </c>
      <c r="BW35" s="22"/>
      <c r="BX35" s="22"/>
      <c r="BY35">
        <v>3.2690615535484677E-2</v>
      </c>
      <c r="BZ35" s="22"/>
      <c r="CA35" s="22"/>
      <c r="CB35">
        <v>4.4327591500140255E-2</v>
      </c>
      <c r="CC35" s="22"/>
      <c r="CD35" s="22"/>
      <c r="CE35">
        <v>3.5869950870520348E-2</v>
      </c>
      <c r="CF35" s="22"/>
      <c r="CG35" s="22"/>
      <c r="CH35">
        <v>1.5697851287317773E-2</v>
      </c>
      <c r="CI35" s="22"/>
      <c r="CJ35" s="22"/>
      <c r="CK35">
        <v>3.7003356076196751E-2</v>
      </c>
      <c r="CL35" s="22"/>
      <c r="CM35" s="22"/>
      <c r="CN35">
        <v>3.2526581725934395E-2</v>
      </c>
      <c r="CO35" s="22"/>
      <c r="CP35" s="22"/>
      <c r="CQ35">
        <v>3.2546314680218187E-2</v>
      </c>
      <c r="CR35" s="22"/>
      <c r="CS35" s="22"/>
      <c r="CT35">
        <v>5.6240958643330323</v>
      </c>
      <c r="CU35" s="22"/>
      <c r="CV35" s="22"/>
      <c r="CW35">
        <v>1.3245842261966234</v>
      </c>
      <c r="CX35" s="22"/>
      <c r="CY35" s="22"/>
      <c r="CZ35">
        <v>0.31314409147803629</v>
      </c>
      <c r="DA35" s="22"/>
      <c r="DB35" s="22"/>
      <c r="DC35">
        <v>0.14952018837617909</v>
      </c>
      <c r="DD35" s="22"/>
      <c r="DE35" s="22"/>
      <c r="DF35">
        <v>0.18304287933400995</v>
      </c>
      <c r="DG35" s="22"/>
      <c r="DH35" s="22"/>
      <c r="DI35">
        <v>0.15010833964830633</v>
      </c>
      <c r="DJ35" s="22"/>
      <c r="DK35" s="22"/>
      <c r="DL35">
        <v>0.31698617624743219</v>
      </c>
      <c r="DM35" s="22"/>
      <c r="DN35" s="22"/>
      <c r="DO35">
        <v>22.359942032323016</v>
      </c>
      <c r="DP35" s="77" t="s">
        <v>218</v>
      </c>
      <c r="DQ35" s="22">
        <v>0.43666666666666665</v>
      </c>
      <c r="DR35" s="22">
        <f t="shared" si="0"/>
        <v>0.77942786612803061</v>
      </c>
      <c r="DS35">
        <v>12.3</v>
      </c>
      <c r="DT35">
        <v>4.37</v>
      </c>
      <c r="DU35">
        <v>26.7</v>
      </c>
      <c r="DV35" s="22">
        <v>46.879132941999998</v>
      </c>
      <c r="DW35" s="79">
        <v>781.33625537233183</v>
      </c>
      <c r="DX35" s="79">
        <v>1529.9072120000001</v>
      </c>
      <c r="DY35">
        <v>4.33</v>
      </c>
      <c r="DZ35" s="80">
        <v>14648.137930387313</v>
      </c>
      <c r="EA35" s="22">
        <v>224319.61887228669</v>
      </c>
      <c r="EB35" s="81">
        <v>50955.67120209329</v>
      </c>
      <c r="EC35" s="81">
        <v>610.19173701851935</v>
      </c>
      <c r="ED35">
        <v>9.6</v>
      </c>
      <c r="EE35">
        <v>4.9000000000000004</v>
      </c>
      <c r="EF35" s="22">
        <f t="shared" si="3"/>
        <v>36.945129606215964</v>
      </c>
      <c r="EG35" s="22">
        <f t="shared" si="4"/>
        <v>47.400319146592167</v>
      </c>
      <c r="EH35" s="22">
        <v>1.9243044982698956</v>
      </c>
      <c r="EI35" s="77">
        <v>34.450000000000003</v>
      </c>
      <c r="EJ35" s="82">
        <v>14.648137930387312</v>
      </c>
      <c r="EK35" s="25">
        <v>224.3196188722867</v>
      </c>
      <c r="EL35" s="83">
        <v>5.7539645127842503E-5</v>
      </c>
      <c r="EM35" s="83">
        <v>8.2857088984093205E-2</v>
      </c>
      <c r="EN35" s="83">
        <v>5.1648618094789214</v>
      </c>
      <c r="EO35" s="83">
        <v>2.327241757381237E-3</v>
      </c>
      <c r="EP35" s="83">
        <v>3.3512281306289813</v>
      </c>
      <c r="EQ35" s="83">
        <v>76.147834686351388</v>
      </c>
      <c r="ER35" s="81">
        <f t="shared" si="1"/>
        <v>266.45039183142012</v>
      </c>
      <c r="ES35" s="81">
        <v>99717.684575233594</v>
      </c>
      <c r="ET35" s="84">
        <f t="shared" si="2"/>
        <v>24.221531893731093</v>
      </c>
      <c r="EU35" s="84">
        <f t="shared" si="5"/>
        <v>6.6360361352687927E-2</v>
      </c>
      <c r="EV35" s="84">
        <v>5658.19</v>
      </c>
      <c r="EW35" s="84">
        <v>1.5387587771115504E-4</v>
      </c>
      <c r="EX35" s="84">
        <v>39016.400022361093</v>
      </c>
      <c r="EY35" s="84">
        <v>17597.46133360808</v>
      </c>
      <c r="EZ35">
        <f t="shared" si="6"/>
        <v>3.4292856398964493</v>
      </c>
      <c r="FA35">
        <f t="shared" si="7"/>
        <v>37.243441208093309</v>
      </c>
      <c r="FB35">
        <f t="shared" si="8"/>
        <v>46.3539151602834</v>
      </c>
      <c r="FC35">
        <f t="shared" si="9"/>
        <v>73.890259212431928</v>
      </c>
      <c r="FD35">
        <f t="shared" si="10"/>
        <v>0.77942786612803061</v>
      </c>
      <c r="FE35">
        <f t="shared" si="11"/>
        <v>0.99199022452811048</v>
      </c>
      <c r="FF35">
        <f t="shared" si="12"/>
        <v>0.79702285078760726</v>
      </c>
      <c r="FG35">
        <f t="shared" si="13"/>
        <v>0.5</v>
      </c>
    </row>
    <row r="38" spans="1:163" x14ac:dyDescent="0.2">
      <c r="DU38" s="86"/>
      <c r="DV38" s="86"/>
      <c r="EL38" s="86"/>
      <c r="EM38" s="87"/>
      <c r="EN38" s="88"/>
      <c r="EO38" s="88"/>
    </row>
    <row r="39" spans="1:163" x14ac:dyDescent="0.2">
      <c r="N39" s="89"/>
      <c r="DU39" s="86"/>
      <c r="EB39" s="25"/>
      <c r="EC39" s="25"/>
      <c r="EL39" s="86"/>
      <c r="EM39" s="87"/>
      <c r="EN39" s="88"/>
      <c r="EO39" s="88"/>
      <c r="EQ39" s="25"/>
      <c r="ER39" s="25"/>
      <c r="ES39" s="25"/>
      <c r="ET39" s="25"/>
    </row>
    <row r="40" spans="1:163" x14ac:dyDescent="0.2">
      <c r="DU40" s="86"/>
      <c r="EB40" s="25"/>
      <c r="EC40" s="25"/>
      <c r="EL40" s="86"/>
      <c r="EM40" s="87"/>
      <c r="EN40" s="88"/>
      <c r="EO40" s="90"/>
      <c r="EQ40" s="25"/>
      <c r="ER40" s="25"/>
      <c r="ES40" s="25"/>
      <c r="ET40" s="25"/>
    </row>
    <row r="41" spans="1:163" x14ac:dyDescent="0.2">
      <c r="DU41" s="86"/>
      <c r="EB41" s="25"/>
      <c r="EC41" s="25"/>
      <c r="EL41" s="86"/>
      <c r="EM41" s="87"/>
      <c r="EN41" s="88"/>
      <c r="EO41" s="90"/>
      <c r="EQ41" s="25"/>
      <c r="ER41" s="25"/>
      <c r="ES41" s="25"/>
      <c r="ET41" s="25"/>
    </row>
    <row r="42" spans="1:163" x14ac:dyDescent="0.2">
      <c r="DU42" s="86"/>
      <c r="EB42" s="25"/>
      <c r="EC42" s="25"/>
      <c r="EL42" s="86"/>
      <c r="EM42" s="87"/>
      <c r="EN42" s="88"/>
      <c r="EO42" s="90"/>
      <c r="EQ42" s="25"/>
      <c r="ER42" s="25"/>
      <c r="ES42" s="25"/>
      <c r="ET42" s="25"/>
    </row>
    <row r="43" spans="1:163" x14ac:dyDescent="0.2">
      <c r="DU43" s="86"/>
      <c r="EB43" s="25"/>
      <c r="EC43" s="25"/>
      <c r="EL43" s="86"/>
      <c r="EM43" s="87"/>
      <c r="EN43" s="88"/>
      <c r="EO43" s="90"/>
      <c r="EQ43" s="25"/>
      <c r="ER43" s="25"/>
      <c r="ES43" s="25"/>
      <c r="ET43" s="25"/>
    </row>
    <row r="44" spans="1:163" x14ac:dyDescent="0.2">
      <c r="DU44" s="86"/>
      <c r="EB44" s="25"/>
      <c r="EC44" s="25"/>
      <c r="EL44" s="86"/>
      <c r="EM44" s="87"/>
      <c r="EN44" s="88"/>
      <c r="EO44" s="90"/>
      <c r="EQ44" s="25"/>
      <c r="ER44" s="25"/>
      <c r="ES44" s="25"/>
      <c r="ET44" s="25"/>
    </row>
    <row r="45" spans="1:163" x14ac:dyDescent="0.2">
      <c r="DU45" s="86"/>
      <c r="EB45" s="25"/>
      <c r="EC45" s="25"/>
      <c r="EL45" s="86"/>
      <c r="EM45" s="87"/>
      <c r="EN45" s="88"/>
      <c r="EO45" s="90"/>
      <c r="EQ45" s="25"/>
      <c r="ER45" s="25"/>
      <c r="ES45" s="25"/>
      <c r="ET45" s="25"/>
    </row>
    <row r="46" spans="1:163" x14ac:dyDescent="0.2">
      <c r="DU46" s="86"/>
      <c r="EB46" s="25"/>
      <c r="EC46" s="25"/>
      <c r="EL46" s="86"/>
      <c r="EM46" s="87"/>
      <c r="EN46" s="88"/>
      <c r="EO46" s="90"/>
      <c r="EQ46" s="25"/>
      <c r="ER46" s="25"/>
      <c r="ES46" s="25"/>
      <c r="ET46" s="25"/>
    </row>
    <row r="47" spans="1:163" x14ac:dyDescent="0.2">
      <c r="DU47" s="86"/>
      <c r="EB47" s="25"/>
      <c r="EC47" s="25"/>
      <c r="EL47" s="87"/>
      <c r="EM47" s="87"/>
      <c r="EN47" s="88"/>
      <c r="EO47" s="90"/>
      <c r="EQ47" s="25"/>
      <c r="ER47" s="25"/>
      <c r="ES47" s="25"/>
      <c r="ET47" s="25"/>
    </row>
    <row r="48" spans="1:163" x14ac:dyDescent="0.2">
      <c r="DU48" s="91"/>
      <c r="EB48" s="25"/>
      <c r="EC48" s="25"/>
      <c r="EL48" s="91"/>
      <c r="EM48" s="91"/>
      <c r="EN48" s="91"/>
      <c r="EO48" s="90"/>
      <c r="EQ48" s="25"/>
      <c r="ER48" s="25"/>
      <c r="ES48" s="25"/>
      <c r="ET48" s="25"/>
    </row>
    <row r="49" spans="125:145" x14ac:dyDescent="0.2">
      <c r="DU49" s="91"/>
      <c r="EL49" s="91"/>
      <c r="EM49" s="91"/>
      <c r="EN49" s="91"/>
      <c r="EO49" s="90"/>
    </row>
    <row r="50" spans="125:145" x14ac:dyDescent="0.2">
      <c r="DU50" s="91"/>
    </row>
    <row r="51" spans="125:145" x14ac:dyDescent="0.2">
      <c r="DU51" s="91"/>
      <c r="DV51" s="91"/>
      <c r="DW51" s="91"/>
      <c r="DX51" s="91"/>
      <c r="EI51" s="91"/>
    </row>
    <row r="52" spans="125:145" x14ac:dyDescent="0.2">
      <c r="DU52" s="91"/>
      <c r="DV52" s="91"/>
      <c r="DW52" s="91"/>
      <c r="DX52" s="91"/>
      <c r="EI52" s="9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A99AE-37AA-F14A-AC09-329A4F26AE29}">
  <dimension ref="A1:O12"/>
  <sheetViews>
    <sheetView workbookViewId="0">
      <selection activeCell="H13" sqref="H13"/>
    </sheetView>
  </sheetViews>
  <sheetFormatPr baseColWidth="10" defaultRowHeight="16" x14ac:dyDescent="0.2"/>
  <sheetData>
    <row r="1" spans="1:15" x14ac:dyDescent="0.2">
      <c r="A1" s="147" t="s">
        <v>0</v>
      </c>
      <c r="B1" s="93" t="s">
        <v>242</v>
      </c>
      <c r="C1" s="94" t="s">
        <v>243</v>
      </c>
      <c r="D1" s="93" t="s">
        <v>244</v>
      </c>
      <c r="E1" s="149" t="s">
        <v>62</v>
      </c>
      <c r="F1" s="93" t="s">
        <v>100</v>
      </c>
      <c r="G1" s="93" t="s">
        <v>61</v>
      </c>
      <c r="H1" s="93" t="s">
        <v>33</v>
      </c>
      <c r="I1" s="93" t="s">
        <v>22</v>
      </c>
      <c r="J1" s="93" t="s">
        <v>245</v>
      </c>
      <c r="K1" s="93" t="s">
        <v>20</v>
      </c>
      <c r="L1" s="93" t="s">
        <v>23</v>
      </c>
      <c r="M1" s="93" t="s">
        <v>246</v>
      </c>
      <c r="N1" s="93" t="s">
        <v>247</v>
      </c>
      <c r="O1" s="93" t="s">
        <v>248</v>
      </c>
    </row>
    <row r="2" spans="1:15" ht="17" thickBot="1" x14ac:dyDescent="0.25">
      <c r="A2" s="148"/>
      <c r="B2" s="96" t="s">
        <v>249</v>
      </c>
      <c r="C2" s="96" t="s">
        <v>2</v>
      </c>
      <c r="D2" s="96" t="s">
        <v>16</v>
      </c>
      <c r="E2" s="150"/>
      <c r="F2" s="96" t="s">
        <v>250</v>
      </c>
      <c r="G2" s="96" t="s">
        <v>251</v>
      </c>
      <c r="H2" s="96" t="s">
        <v>251</v>
      </c>
      <c r="I2" s="96" t="s">
        <v>252</v>
      </c>
      <c r="J2" s="96" t="s">
        <v>251</v>
      </c>
      <c r="K2" s="96" t="s">
        <v>253</v>
      </c>
      <c r="L2" s="96" t="s">
        <v>253</v>
      </c>
      <c r="M2" s="96" t="s">
        <v>254</v>
      </c>
      <c r="N2" s="96" t="s">
        <v>254</v>
      </c>
      <c r="O2" s="96" t="s">
        <v>255</v>
      </c>
    </row>
    <row r="3" spans="1:15" x14ac:dyDescent="0.2">
      <c r="A3" s="92" t="s">
        <v>5</v>
      </c>
      <c r="B3" s="95" t="s">
        <v>256</v>
      </c>
      <c r="C3" s="95" t="s">
        <v>257</v>
      </c>
      <c r="D3" s="95" t="s">
        <v>258</v>
      </c>
      <c r="E3" s="95" t="s">
        <v>259</v>
      </c>
      <c r="F3" s="95" t="s">
        <v>260</v>
      </c>
      <c r="G3" s="95" t="s">
        <v>261</v>
      </c>
      <c r="H3" s="95" t="s">
        <v>262</v>
      </c>
      <c r="I3" s="95">
        <v>1020</v>
      </c>
      <c r="J3" s="95" t="s">
        <v>263</v>
      </c>
      <c r="K3" s="95" t="s">
        <v>264</v>
      </c>
      <c r="L3" s="95" t="s">
        <v>265</v>
      </c>
      <c r="M3" s="95" t="s">
        <v>266</v>
      </c>
      <c r="N3" s="95" t="s">
        <v>267</v>
      </c>
      <c r="O3" s="97">
        <v>35</v>
      </c>
    </row>
    <row r="4" spans="1:15" x14ac:dyDescent="0.2">
      <c r="A4" s="92" t="s">
        <v>6</v>
      </c>
      <c r="B4" s="95" t="s">
        <v>268</v>
      </c>
      <c r="C4" s="95" t="s">
        <v>257</v>
      </c>
      <c r="D4" s="95" t="s">
        <v>269</v>
      </c>
      <c r="E4" s="95" t="s">
        <v>270</v>
      </c>
      <c r="F4" s="95" t="s">
        <v>271</v>
      </c>
      <c r="G4" s="95" t="s">
        <v>272</v>
      </c>
      <c r="H4" s="95" t="s">
        <v>273</v>
      </c>
      <c r="I4" s="95">
        <v>1348</v>
      </c>
      <c r="J4" s="95" t="s">
        <v>274</v>
      </c>
      <c r="K4" s="95" t="s">
        <v>275</v>
      </c>
      <c r="L4" s="95" t="s">
        <v>276</v>
      </c>
      <c r="M4" s="95" t="s">
        <v>277</v>
      </c>
      <c r="N4" s="95" t="s">
        <v>278</v>
      </c>
      <c r="O4" s="97">
        <v>56</v>
      </c>
    </row>
    <row r="5" spans="1:15" x14ac:dyDescent="0.2">
      <c r="A5" s="92" t="s">
        <v>7</v>
      </c>
      <c r="B5" s="95">
        <v>26</v>
      </c>
      <c r="C5" s="95" t="s">
        <v>279</v>
      </c>
      <c r="D5" s="95" t="s">
        <v>280</v>
      </c>
      <c r="E5" s="95" t="s">
        <v>281</v>
      </c>
      <c r="F5" s="95">
        <v>46</v>
      </c>
      <c r="G5" s="95" t="s">
        <v>282</v>
      </c>
      <c r="H5" s="95" t="s">
        <v>283</v>
      </c>
      <c r="I5" s="95">
        <v>1762</v>
      </c>
      <c r="J5" s="95" t="s">
        <v>284</v>
      </c>
      <c r="K5" s="95" t="s">
        <v>285</v>
      </c>
      <c r="L5" s="95" t="s">
        <v>286</v>
      </c>
      <c r="M5" s="95" t="s">
        <v>287</v>
      </c>
      <c r="N5" s="95" t="s">
        <v>288</v>
      </c>
      <c r="O5" s="97">
        <v>300</v>
      </c>
    </row>
    <row r="6" spans="1:15" x14ac:dyDescent="0.2">
      <c r="A6" s="92" t="s">
        <v>8</v>
      </c>
      <c r="B6" s="95" t="s">
        <v>289</v>
      </c>
      <c r="C6" s="95" t="s">
        <v>290</v>
      </c>
      <c r="D6" s="95" t="s">
        <v>280</v>
      </c>
      <c r="E6" s="95" t="s">
        <v>291</v>
      </c>
      <c r="F6" s="95" t="s">
        <v>292</v>
      </c>
      <c r="G6" s="95" t="s">
        <v>293</v>
      </c>
      <c r="H6" s="95" t="s">
        <v>294</v>
      </c>
      <c r="I6" s="95">
        <v>1219</v>
      </c>
      <c r="J6" s="95" t="s">
        <v>290</v>
      </c>
      <c r="K6" s="95" t="s">
        <v>295</v>
      </c>
      <c r="L6" s="95" t="s">
        <v>296</v>
      </c>
      <c r="M6" s="95" t="s">
        <v>297</v>
      </c>
      <c r="N6" s="95" t="s">
        <v>298</v>
      </c>
      <c r="O6" s="97">
        <v>703</v>
      </c>
    </row>
    <row r="7" spans="1:15" x14ac:dyDescent="0.2">
      <c r="A7" s="92" t="s">
        <v>9</v>
      </c>
      <c r="B7" s="95" t="s">
        <v>299</v>
      </c>
      <c r="C7" s="95" t="s">
        <v>300</v>
      </c>
      <c r="D7" s="95" t="s">
        <v>301</v>
      </c>
      <c r="E7" s="95" t="s">
        <v>302</v>
      </c>
      <c r="F7" s="95" t="s">
        <v>303</v>
      </c>
      <c r="G7" s="95" t="s">
        <v>304</v>
      </c>
      <c r="H7" s="95" t="s">
        <v>305</v>
      </c>
      <c r="I7" s="95">
        <v>915</v>
      </c>
      <c r="J7" s="95" t="s">
        <v>290</v>
      </c>
      <c r="K7" s="95" t="s">
        <v>306</v>
      </c>
      <c r="L7" s="95" t="s">
        <v>307</v>
      </c>
      <c r="M7" s="95" t="s">
        <v>308</v>
      </c>
      <c r="N7" s="95" t="s">
        <v>309</v>
      </c>
      <c r="O7" s="97">
        <v>726</v>
      </c>
    </row>
    <row r="8" spans="1:15" x14ac:dyDescent="0.2">
      <c r="A8" s="92" t="s">
        <v>10</v>
      </c>
      <c r="B8" s="95" t="s">
        <v>310</v>
      </c>
      <c r="C8" s="95" t="s">
        <v>284</v>
      </c>
      <c r="D8" s="95" t="s">
        <v>311</v>
      </c>
      <c r="E8" s="95" t="s">
        <v>312</v>
      </c>
      <c r="F8" s="95" t="s">
        <v>313</v>
      </c>
      <c r="G8" s="95" t="s">
        <v>314</v>
      </c>
      <c r="H8" s="95" t="s">
        <v>315</v>
      </c>
      <c r="I8" s="95">
        <v>756</v>
      </c>
      <c r="J8" s="95" t="s">
        <v>284</v>
      </c>
      <c r="K8" s="95" t="s">
        <v>316</v>
      </c>
      <c r="L8" s="95" t="s">
        <v>317</v>
      </c>
      <c r="M8" s="95" t="s">
        <v>308</v>
      </c>
      <c r="N8" s="95" t="s">
        <v>318</v>
      </c>
      <c r="O8" s="97">
        <v>830</v>
      </c>
    </row>
    <row r="9" spans="1:15" x14ac:dyDescent="0.2">
      <c r="A9" s="92" t="s">
        <v>11</v>
      </c>
      <c r="B9" s="95" t="s">
        <v>319</v>
      </c>
      <c r="C9" s="95" t="s">
        <v>279</v>
      </c>
      <c r="D9" s="95" t="s">
        <v>320</v>
      </c>
      <c r="E9" s="95" t="s">
        <v>321</v>
      </c>
      <c r="F9" s="95" t="s">
        <v>322</v>
      </c>
      <c r="G9" s="95" t="s">
        <v>323</v>
      </c>
      <c r="H9" s="95" t="s">
        <v>324</v>
      </c>
      <c r="I9" s="95">
        <v>560</v>
      </c>
      <c r="J9" s="95" t="s">
        <v>325</v>
      </c>
      <c r="K9" s="95" t="s">
        <v>326</v>
      </c>
      <c r="L9" s="95" t="s">
        <v>327</v>
      </c>
      <c r="M9" s="95" t="s">
        <v>308</v>
      </c>
      <c r="N9" s="95" t="s">
        <v>328</v>
      </c>
      <c r="O9" s="97">
        <v>736</v>
      </c>
    </row>
    <row r="10" spans="1:15" x14ac:dyDescent="0.2">
      <c r="A10" s="92" t="s">
        <v>12</v>
      </c>
      <c r="B10" s="95" t="s">
        <v>329</v>
      </c>
      <c r="C10" s="95" t="s">
        <v>290</v>
      </c>
      <c r="D10" s="95" t="s">
        <v>330</v>
      </c>
      <c r="E10" s="95" t="s">
        <v>331</v>
      </c>
      <c r="F10" s="95" t="s">
        <v>332</v>
      </c>
      <c r="G10" s="95" t="s">
        <v>333</v>
      </c>
      <c r="H10" s="95" t="s">
        <v>334</v>
      </c>
      <c r="I10" s="95">
        <v>748</v>
      </c>
      <c r="J10" s="95" t="s">
        <v>335</v>
      </c>
      <c r="K10" s="95" t="s">
        <v>336</v>
      </c>
      <c r="L10" s="95" t="s">
        <v>337</v>
      </c>
      <c r="M10" s="95" t="s">
        <v>338</v>
      </c>
      <c r="N10" s="95" t="s">
        <v>339</v>
      </c>
      <c r="O10" s="97">
        <v>688</v>
      </c>
    </row>
    <row r="11" spans="1:15" x14ac:dyDescent="0.2">
      <c r="A11" s="92" t="s">
        <v>13</v>
      </c>
      <c r="B11" s="95" t="s">
        <v>340</v>
      </c>
      <c r="C11" s="95" t="s">
        <v>341</v>
      </c>
      <c r="D11" s="95" t="s">
        <v>320</v>
      </c>
      <c r="E11" s="95" t="s">
        <v>342</v>
      </c>
      <c r="F11" s="95" t="s">
        <v>343</v>
      </c>
      <c r="G11" s="95" t="s">
        <v>344</v>
      </c>
      <c r="H11" s="95" t="s">
        <v>345</v>
      </c>
      <c r="I11" s="95">
        <v>730</v>
      </c>
      <c r="J11" s="95" t="s">
        <v>325</v>
      </c>
      <c r="K11" s="95" t="s">
        <v>346</v>
      </c>
      <c r="L11" s="95" t="s">
        <v>347</v>
      </c>
      <c r="M11" s="95" t="s">
        <v>348</v>
      </c>
      <c r="N11" s="95" t="s">
        <v>349</v>
      </c>
      <c r="O11" s="97">
        <v>472</v>
      </c>
    </row>
    <row r="12" spans="1:15" ht="17" thickBot="1" x14ac:dyDescent="0.25">
      <c r="A12" s="98" t="s">
        <v>14</v>
      </c>
      <c r="B12" s="96" t="s">
        <v>350</v>
      </c>
      <c r="C12" s="96" t="s">
        <v>335</v>
      </c>
      <c r="D12" s="96" t="s">
        <v>311</v>
      </c>
      <c r="E12" s="96" t="s">
        <v>351</v>
      </c>
      <c r="F12" s="96" t="s">
        <v>352</v>
      </c>
      <c r="G12" s="96" t="s">
        <v>353</v>
      </c>
      <c r="H12" s="96" t="s">
        <v>354</v>
      </c>
      <c r="I12" s="96">
        <v>781</v>
      </c>
      <c r="J12" s="96" t="s">
        <v>263</v>
      </c>
      <c r="K12" s="96" t="s">
        <v>355</v>
      </c>
      <c r="L12" s="96" t="s">
        <v>356</v>
      </c>
      <c r="M12" s="96" t="s">
        <v>357</v>
      </c>
      <c r="N12" s="96" t="s">
        <v>358</v>
      </c>
      <c r="O12" s="99">
        <v>577</v>
      </c>
    </row>
  </sheetData>
  <mergeCells count="2">
    <mergeCell ref="A1:A2"/>
    <mergeCell ref="E1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516DA-D867-E84D-8782-CD877E95B9A0}">
  <dimension ref="A1:AB46"/>
  <sheetViews>
    <sheetView tabSelected="1" workbookViewId="0">
      <selection activeCell="V26" sqref="V26"/>
    </sheetView>
  </sheetViews>
  <sheetFormatPr baseColWidth="10" defaultColWidth="8.83203125" defaultRowHeight="16" x14ac:dyDescent="0.2"/>
  <cols>
    <col min="1" max="1" width="33.83203125" customWidth="1"/>
    <col min="2" max="5" width="6.33203125" customWidth="1"/>
    <col min="6" max="6" width="4.6640625" customWidth="1"/>
    <col min="7" max="7" width="6.33203125" customWidth="1"/>
    <col min="8" max="8" width="4.6640625" customWidth="1"/>
    <col min="9" max="9" width="5.83203125" customWidth="1"/>
    <col min="10" max="10" width="4.6640625" customWidth="1"/>
    <col min="11" max="12" width="6.33203125" customWidth="1"/>
    <col min="13" max="13" width="4.6640625" customWidth="1"/>
    <col min="14" max="14" width="6.33203125" customWidth="1"/>
    <col min="15" max="15" width="4.6640625" customWidth="1"/>
    <col min="16" max="16" width="6.33203125" customWidth="1"/>
    <col min="17" max="17" width="4.6640625" customWidth="1"/>
    <col min="18" max="18" width="6.33203125" customWidth="1"/>
    <col min="19" max="19" width="4.6640625" customWidth="1"/>
    <col min="20" max="20" width="5.83203125" customWidth="1"/>
    <col min="21" max="21" width="4.6640625" customWidth="1"/>
    <col min="22" max="22" width="5.83203125" customWidth="1"/>
    <col min="23" max="23" width="4.6640625" customWidth="1"/>
    <col min="24" max="24" width="5.83203125" customWidth="1"/>
    <col min="25" max="25" width="4.6640625" customWidth="1"/>
    <col min="26" max="27" width="5.83203125" customWidth="1"/>
  </cols>
  <sheetData>
    <row r="1" spans="1:27" ht="17" thickBot="1" x14ac:dyDescent="0.25">
      <c r="A1" s="100"/>
      <c r="B1" s="151" t="s">
        <v>5</v>
      </c>
      <c r="C1" s="151"/>
      <c r="D1" s="101" t="s">
        <v>6</v>
      </c>
      <c r="E1" s="151" t="s">
        <v>7</v>
      </c>
      <c r="F1" s="151"/>
      <c r="G1" s="151" t="s">
        <v>8</v>
      </c>
      <c r="H1" s="151"/>
      <c r="I1" s="151" t="s">
        <v>9</v>
      </c>
      <c r="J1" s="151"/>
      <c r="K1" s="151" t="s">
        <v>10</v>
      </c>
      <c r="L1" s="151"/>
      <c r="M1" s="151"/>
      <c r="N1" s="151" t="s">
        <v>11</v>
      </c>
      <c r="O1" s="151"/>
      <c r="P1" s="151"/>
      <c r="Q1" s="151"/>
      <c r="R1" s="151" t="s">
        <v>12</v>
      </c>
      <c r="S1" s="151"/>
      <c r="T1" s="151"/>
      <c r="U1" s="151"/>
      <c r="V1" s="152" t="s">
        <v>13</v>
      </c>
      <c r="W1" s="152"/>
      <c r="X1" s="152" t="s">
        <v>14</v>
      </c>
      <c r="Y1" s="152"/>
      <c r="Z1" s="152"/>
      <c r="AA1" s="152"/>
    </row>
    <row r="2" spans="1:27" x14ac:dyDescent="0.2">
      <c r="A2" s="102"/>
      <c r="B2" s="103" t="s">
        <v>359</v>
      </c>
      <c r="C2" s="103" t="s">
        <v>360</v>
      </c>
      <c r="D2" s="103" t="s">
        <v>360</v>
      </c>
      <c r="E2" s="153" t="s">
        <v>359</v>
      </c>
      <c r="F2" s="153"/>
      <c r="G2" s="153" t="s">
        <v>359</v>
      </c>
      <c r="H2" s="153"/>
      <c r="I2" s="153" t="s">
        <v>359</v>
      </c>
      <c r="J2" s="153"/>
      <c r="K2" s="103" t="s">
        <v>359</v>
      </c>
      <c r="L2" s="153" t="s">
        <v>360</v>
      </c>
      <c r="M2" s="153"/>
      <c r="N2" s="153" t="s">
        <v>359</v>
      </c>
      <c r="O2" s="153"/>
      <c r="P2" s="153" t="s">
        <v>361</v>
      </c>
      <c r="Q2" s="153"/>
      <c r="R2" s="153" t="s">
        <v>359</v>
      </c>
      <c r="S2" s="153"/>
      <c r="T2" s="153" t="s">
        <v>360</v>
      </c>
      <c r="U2" s="153"/>
      <c r="V2" s="153" t="s">
        <v>359</v>
      </c>
      <c r="W2" s="153"/>
      <c r="X2" s="153" t="s">
        <v>359</v>
      </c>
      <c r="Y2" s="153"/>
      <c r="Z2" s="153" t="s">
        <v>361</v>
      </c>
      <c r="AA2" s="153"/>
    </row>
    <row r="3" spans="1:27" x14ac:dyDescent="0.2">
      <c r="A3" s="104" t="s">
        <v>362</v>
      </c>
      <c r="B3" s="103">
        <v>1</v>
      </c>
      <c r="C3" s="103">
        <v>1</v>
      </c>
      <c r="D3" s="103">
        <v>1</v>
      </c>
      <c r="E3" s="154">
        <v>2</v>
      </c>
      <c r="F3" s="154"/>
      <c r="G3" s="154">
        <v>2</v>
      </c>
      <c r="H3" s="154"/>
      <c r="I3" s="154">
        <v>2</v>
      </c>
      <c r="J3" s="154"/>
      <c r="K3" s="103">
        <v>1</v>
      </c>
      <c r="L3" s="154">
        <v>2</v>
      </c>
      <c r="M3" s="154"/>
      <c r="N3" s="154">
        <v>2</v>
      </c>
      <c r="O3" s="154"/>
      <c r="P3" s="154">
        <v>3</v>
      </c>
      <c r="Q3" s="154"/>
      <c r="R3" s="154">
        <v>2</v>
      </c>
      <c r="S3" s="154"/>
      <c r="T3" s="154">
        <v>2</v>
      </c>
      <c r="U3" s="154"/>
      <c r="V3" s="154">
        <v>2</v>
      </c>
      <c r="W3" s="154"/>
      <c r="X3" s="154">
        <v>2</v>
      </c>
      <c r="Y3" s="154"/>
      <c r="Z3" s="154">
        <v>3</v>
      </c>
      <c r="AA3" s="154"/>
    </row>
    <row r="4" spans="1:27" ht="17" thickBot="1" x14ac:dyDescent="0.25">
      <c r="A4" s="105"/>
      <c r="B4" s="106"/>
      <c r="C4" s="106"/>
      <c r="D4" s="106"/>
      <c r="E4" s="106" t="s">
        <v>115</v>
      </c>
      <c r="F4" s="106" t="s">
        <v>116</v>
      </c>
      <c r="G4" s="106" t="s">
        <v>115</v>
      </c>
      <c r="H4" s="106" t="s">
        <v>116</v>
      </c>
      <c r="I4" s="106" t="s">
        <v>115</v>
      </c>
      <c r="J4" s="106" t="s">
        <v>116</v>
      </c>
      <c r="K4" s="106"/>
      <c r="L4" s="106" t="s">
        <v>115</v>
      </c>
      <c r="M4" s="106" t="s">
        <v>116</v>
      </c>
      <c r="N4" s="106" t="s">
        <v>363</v>
      </c>
      <c r="O4" s="106" t="s">
        <v>116</v>
      </c>
      <c r="P4" s="106" t="s">
        <v>363</v>
      </c>
      <c r="Q4" s="106" t="s">
        <v>116</v>
      </c>
      <c r="R4" s="106" t="s">
        <v>363</v>
      </c>
      <c r="S4" s="106" t="s">
        <v>116</v>
      </c>
      <c r="T4" s="106" t="s">
        <v>363</v>
      </c>
      <c r="U4" s="106" t="s">
        <v>116</v>
      </c>
      <c r="V4" s="106" t="s">
        <v>363</v>
      </c>
      <c r="W4" s="106" t="s">
        <v>116</v>
      </c>
      <c r="X4" s="106" t="s">
        <v>363</v>
      </c>
      <c r="Y4" s="106" t="s">
        <v>116</v>
      </c>
      <c r="Z4" s="106" t="s">
        <v>363</v>
      </c>
      <c r="AA4" s="106" t="s">
        <v>116</v>
      </c>
    </row>
    <row r="5" spans="1:27" x14ac:dyDescent="0.2">
      <c r="A5" s="107" t="s">
        <v>364</v>
      </c>
      <c r="B5" s="108" t="s">
        <v>365</v>
      </c>
      <c r="C5" s="108">
        <v>-30.0936850721789</v>
      </c>
      <c r="D5" s="108">
        <v>-29.852900129660188</v>
      </c>
      <c r="E5" s="103">
        <v>-34.97</v>
      </c>
      <c r="F5" s="108">
        <v>0.90287825582500603</v>
      </c>
      <c r="G5" s="103">
        <v>-36.729999999999997</v>
      </c>
      <c r="H5" s="108">
        <v>0.85099521015990798</v>
      </c>
      <c r="I5" s="103">
        <v>-35.18</v>
      </c>
      <c r="J5" s="108">
        <v>0.53873208554396002</v>
      </c>
      <c r="K5" s="103">
        <v>-30.93</v>
      </c>
      <c r="L5" s="103">
        <v>-30.76</v>
      </c>
      <c r="M5" s="108">
        <v>0.14735341138573699</v>
      </c>
      <c r="N5" s="108">
        <v>-29.44</v>
      </c>
      <c r="O5" s="108">
        <v>0.28420095467158801</v>
      </c>
      <c r="P5" s="108">
        <v>-29.948085666271783</v>
      </c>
      <c r="Q5" s="108">
        <v>0.55853275125696711</v>
      </c>
      <c r="R5" s="108">
        <v>-30.88</v>
      </c>
      <c r="S5" s="108">
        <v>0.45872244832101533</v>
      </c>
      <c r="T5" s="108">
        <v>-30.51</v>
      </c>
      <c r="U5" s="108">
        <v>1.3465751599576434</v>
      </c>
      <c r="V5" s="108">
        <v>-31.29</v>
      </c>
      <c r="W5" s="108">
        <v>1.0843046249961539</v>
      </c>
      <c r="X5" s="108">
        <v>-31.06</v>
      </c>
      <c r="Y5" s="108">
        <v>8.7657004065843702E-2</v>
      </c>
      <c r="Z5" s="108">
        <v>-31.772681900864693</v>
      </c>
      <c r="AA5" s="108">
        <v>0.80374804307223091</v>
      </c>
    </row>
    <row r="6" spans="1:27" ht="17" thickBot="1" x14ac:dyDescent="0.25">
      <c r="A6" s="109" t="s">
        <v>366</v>
      </c>
      <c r="B6" s="106" t="s">
        <v>367</v>
      </c>
      <c r="C6" s="110">
        <v>3.5705034143247119</v>
      </c>
      <c r="D6" s="110">
        <v>3.2542728644688319</v>
      </c>
      <c r="E6" s="106">
        <v>5.55</v>
      </c>
      <c r="F6" s="110">
        <v>0.13169230306797</v>
      </c>
      <c r="G6" s="106">
        <v>3.82</v>
      </c>
      <c r="H6" s="110">
        <v>0.26095653414887449</v>
      </c>
      <c r="I6" s="106">
        <v>3.28</v>
      </c>
      <c r="J6" s="110">
        <v>0.29388408864744092</v>
      </c>
      <c r="K6" s="106">
        <v>3.68</v>
      </c>
      <c r="L6" s="106">
        <v>3.45</v>
      </c>
      <c r="M6" s="110">
        <v>0.11026836693466693</v>
      </c>
      <c r="N6" s="110">
        <v>2.5499999999999998</v>
      </c>
      <c r="O6" s="110">
        <v>1.1892275125926841</v>
      </c>
      <c r="P6" s="110">
        <v>3.0805794463312477</v>
      </c>
      <c r="Q6" s="110">
        <v>1.0584447308745113</v>
      </c>
      <c r="R6" s="110">
        <v>3.97</v>
      </c>
      <c r="S6" s="110">
        <v>0.74036092704517853</v>
      </c>
      <c r="T6" s="110">
        <v>3.5</v>
      </c>
      <c r="U6" s="110">
        <v>0.710988967711775</v>
      </c>
      <c r="V6" s="110">
        <v>3.97</v>
      </c>
      <c r="W6" s="110">
        <v>8.0975894652695654E-2</v>
      </c>
      <c r="X6" s="110">
        <v>4.6100000000000003</v>
      </c>
      <c r="Y6" s="110">
        <v>0.71130277091495098</v>
      </c>
      <c r="Z6" s="110">
        <v>4.7561904958077212</v>
      </c>
      <c r="AA6" s="110">
        <v>0.59776048553131711</v>
      </c>
    </row>
    <row r="7" spans="1:27" x14ac:dyDescent="0.2">
      <c r="A7" s="107" t="s">
        <v>368</v>
      </c>
      <c r="B7" s="103" t="s">
        <v>369</v>
      </c>
      <c r="C7" s="108">
        <f>SUM(C8:C21)</f>
        <v>8.03309759128995</v>
      </c>
      <c r="D7" s="108">
        <f>SUM(D8:D21)</f>
        <v>7.9908590804278532</v>
      </c>
      <c r="E7" s="103">
        <v>8.56</v>
      </c>
      <c r="F7" s="108">
        <f>SUM(F8:F21)</f>
        <v>0.56140034501293701</v>
      </c>
      <c r="G7" s="103">
        <v>8.89</v>
      </c>
      <c r="H7" s="108">
        <f>SUM(H8:H21)</f>
        <v>0.64095533645484748</v>
      </c>
      <c r="I7" s="103">
        <v>5.8</v>
      </c>
      <c r="J7" s="108">
        <f>SUM(J8:J21)</f>
        <v>0.4515508218609528</v>
      </c>
      <c r="K7" s="103">
        <v>6.68</v>
      </c>
      <c r="L7" s="103">
        <v>6.82</v>
      </c>
      <c r="M7" s="108">
        <f>SUM(M8:M21)</f>
        <v>1.3979230503013247</v>
      </c>
      <c r="N7" s="108">
        <v>4.8499999999999996</v>
      </c>
      <c r="O7" s="108">
        <f>SUM(O8:O21)</f>
        <v>1.502351336930684</v>
      </c>
      <c r="P7" s="108">
        <f>SUM(P8:P21)</f>
        <v>6.2139383354623678</v>
      </c>
      <c r="Q7" s="108">
        <f>SUM(Q8:Q21)</f>
        <v>2.2049467709434087</v>
      </c>
      <c r="R7" s="108">
        <v>4.6399999999999997</v>
      </c>
      <c r="S7" s="108">
        <f>SUM(S8:S21)</f>
        <v>1.2300365104995576</v>
      </c>
      <c r="T7" s="108">
        <v>4.55</v>
      </c>
      <c r="U7" s="108">
        <f>SUM(U8:U21)</f>
        <v>1.6484678497200058</v>
      </c>
      <c r="V7" s="108">
        <v>4.17</v>
      </c>
      <c r="W7" s="108">
        <f>SUM(W8:W21)</f>
        <v>0.64976379515914151</v>
      </c>
      <c r="X7" s="108">
        <v>5.83</v>
      </c>
      <c r="Y7" s="108">
        <f>SUM(Y8:Y21)</f>
        <v>0.54631862718270452</v>
      </c>
      <c r="Z7" s="108">
        <f>SUM(Z8:Z21)</f>
        <v>6.0797161433968094</v>
      </c>
      <c r="AA7" s="108">
        <f>SUM(AA8:AA21)</f>
        <v>1.782464934041037</v>
      </c>
    </row>
    <row r="8" spans="1:27" x14ac:dyDescent="0.2">
      <c r="A8" s="111">
        <v>0.41666666666666669</v>
      </c>
      <c r="B8" s="108" t="s">
        <v>266</v>
      </c>
      <c r="C8" s="108">
        <v>9.8248777057480738E-2</v>
      </c>
      <c r="D8" s="108">
        <v>0.13883823310848631</v>
      </c>
      <c r="E8" s="108">
        <v>0.19</v>
      </c>
      <c r="F8" s="108">
        <v>2.4463647332137482E-2</v>
      </c>
      <c r="G8" s="108">
        <v>0.15</v>
      </c>
      <c r="H8" s="108">
        <v>4.6304781279074399E-2</v>
      </c>
      <c r="I8" s="108">
        <v>0.13</v>
      </c>
      <c r="J8" s="108">
        <v>3.13979143430149E-3</v>
      </c>
      <c r="K8" s="108">
        <v>0.13</v>
      </c>
      <c r="L8" s="108">
        <v>0.08</v>
      </c>
      <c r="M8" s="108">
        <v>2.6041483300129682E-2</v>
      </c>
      <c r="N8" s="108">
        <v>0.05</v>
      </c>
      <c r="O8" s="108">
        <v>2.6101359677271879E-2</v>
      </c>
      <c r="P8" s="108">
        <v>6.4579460494382054E-2</v>
      </c>
      <c r="Q8" s="108">
        <v>6.0573013445392072E-2</v>
      </c>
      <c r="R8" s="108">
        <v>0.09</v>
      </c>
      <c r="S8" s="108">
        <v>7.2107624561641409E-2</v>
      </c>
      <c r="T8" s="108">
        <v>0.09</v>
      </c>
      <c r="U8" s="108">
        <v>1.4250026023385364E-2</v>
      </c>
      <c r="V8" s="108">
        <v>0.08</v>
      </c>
      <c r="W8" s="108">
        <v>2.9775658027788077E-2</v>
      </c>
      <c r="X8" s="108">
        <v>0.21</v>
      </c>
      <c r="Y8" s="108">
        <v>3.7375167786107007E-2</v>
      </c>
      <c r="Z8" s="108">
        <v>6.3359631684209342E-2</v>
      </c>
      <c r="AA8" s="108">
        <v>2.1335527137785491E-2</v>
      </c>
    </row>
    <row r="9" spans="1:27" x14ac:dyDescent="0.2">
      <c r="A9" s="111">
        <v>0.45833333333333331</v>
      </c>
      <c r="B9" s="108" t="s">
        <v>370</v>
      </c>
      <c r="C9" s="108">
        <v>0.38776003484756216</v>
      </c>
      <c r="D9" s="108">
        <v>0.55676856547142017</v>
      </c>
      <c r="E9" s="108">
        <v>0.46</v>
      </c>
      <c r="F9" s="108">
        <v>2.8660365918350122E-2</v>
      </c>
      <c r="G9" s="108">
        <v>0.36</v>
      </c>
      <c r="H9" s="108">
        <v>1.4532104160114776E-2</v>
      </c>
      <c r="I9" s="108">
        <v>0.27</v>
      </c>
      <c r="J9" s="108">
        <v>2.4712499480183184E-2</v>
      </c>
      <c r="K9" s="108">
        <v>0.52</v>
      </c>
      <c r="L9" s="108">
        <v>0.49</v>
      </c>
      <c r="M9" s="108">
        <v>4.8833563294049365E-2</v>
      </c>
      <c r="N9" s="108">
        <v>0.24</v>
      </c>
      <c r="O9" s="108">
        <v>6.4494527498211551E-2</v>
      </c>
      <c r="P9" s="108">
        <v>0.29089399979134245</v>
      </c>
      <c r="Q9" s="108">
        <v>0.1705587607069973</v>
      </c>
      <c r="R9" s="108">
        <v>0.34</v>
      </c>
      <c r="S9" s="108">
        <v>0.12356569749449026</v>
      </c>
      <c r="T9" s="108">
        <v>0.35</v>
      </c>
      <c r="U9" s="108">
        <v>0.40419627687785797</v>
      </c>
      <c r="V9" s="108">
        <v>0.19</v>
      </c>
      <c r="W9" s="108">
        <v>3.7447137050250538E-2</v>
      </c>
      <c r="X9" s="108">
        <v>0.48</v>
      </c>
      <c r="Y9" s="108">
        <v>4.2664571410315433E-2</v>
      </c>
      <c r="Z9" s="108">
        <v>0.24292743492139243</v>
      </c>
      <c r="AA9" s="108">
        <v>0.10356481367074949</v>
      </c>
    </row>
    <row r="10" spans="1:27" x14ac:dyDescent="0.2">
      <c r="A10" s="111">
        <v>0.5</v>
      </c>
      <c r="B10" s="108" t="s">
        <v>297</v>
      </c>
      <c r="C10" s="108">
        <v>0.23784746518087027</v>
      </c>
      <c r="D10" s="108">
        <v>0.41786829546564003</v>
      </c>
      <c r="E10" s="108">
        <v>0.89</v>
      </c>
      <c r="F10" s="108">
        <v>4.5039487559529412E-2</v>
      </c>
      <c r="G10" s="108">
        <v>0.52</v>
      </c>
      <c r="H10" s="108">
        <v>3.5569583641020426E-2</v>
      </c>
      <c r="I10" s="108">
        <v>0.38</v>
      </c>
      <c r="J10" s="108">
        <v>5.1037208389317301E-2</v>
      </c>
      <c r="K10" s="108">
        <v>1.08</v>
      </c>
      <c r="L10" s="108">
        <v>0.84</v>
      </c>
      <c r="M10" s="108">
        <v>0.46128619135205834</v>
      </c>
      <c r="N10" s="108">
        <v>0.16</v>
      </c>
      <c r="O10" s="108">
        <v>6.8511768214895866E-2</v>
      </c>
      <c r="P10" s="108">
        <v>0.1984396166033906</v>
      </c>
      <c r="Q10" s="108">
        <v>0.12888420762330169</v>
      </c>
      <c r="R10" s="108">
        <v>0.28000000000000003</v>
      </c>
      <c r="S10" s="108">
        <v>0.57726654886027506</v>
      </c>
      <c r="T10" s="108">
        <v>0.32</v>
      </c>
      <c r="U10" s="108">
        <v>0.10242120734077813</v>
      </c>
      <c r="V10" s="108">
        <v>0.28999999999999998</v>
      </c>
      <c r="W10" s="108">
        <v>8.7229178680960744E-3</v>
      </c>
      <c r="X10" s="108">
        <v>0.5</v>
      </c>
      <c r="Y10" s="108">
        <v>7.1376270489341906E-3</v>
      </c>
      <c r="Z10" s="108">
        <v>0.31902292392148102</v>
      </c>
      <c r="AA10" s="108">
        <v>6.2181181131850824E-2</v>
      </c>
    </row>
    <row r="11" spans="1:27" x14ac:dyDescent="0.2">
      <c r="A11" s="111">
        <v>0.54166666666666663</v>
      </c>
      <c r="B11" s="108" t="s">
        <v>371</v>
      </c>
      <c r="C11" s="108">
        <v>7.0097387817500176E-2</v>
      </c>
      <c r="D11" s="108">
        <v>0.11387930594048039</v>
      </c>
      <c r="E11" s="108">
        <v>0.03</v>
      </c>
      <c r="F11" s="108">
        <v>2.9063672541607931E-3</v>
      </c>
      <c r="G11" s="108">
        <v>0.03</v>
      </c>
      <c r="H11" s="108">
        <v>5.8011009810246305E-3</v>
      </c>
      <c r="I11" s="108">
        <v>0.02</v>
      </c>
      <c r="J11" s="108">
        <v>2.4882695534950016E-3</v>
      </c>
      <c r="K11" s="108">
        <v>0.02</v>
      </c>
      <c r="L11" s="108">
        <v>0.02</v>
      </c>
      <c r="M11" s="108">
        <v>1.8296274555151947E-3</v>
      </c>
      <c r="N11" s="108">
        <v>0.02</v>
      </c>
      <c r="O11" s="108">
        <v>1.2890858371014692E-3</v>
      </c>
      <c r="P11" s="108">
        <v>3.2636011685909294E-2</v>
      </c>
      <c r="Q11" s="108">
        <v>2.9771497113264222E-2</v>
      </c>
      <c r="R11" s="108">
        <v>0.02</v>
      </c>
      <c r="S11" s="108">
        <v>1.1425478178484692E-2</v>
      </c>
      <c r="T11" s="108">
        <v>0.03</v>
      </c>
      <c r="U11" s="108">
        <v>1.2160187625725342E-2</v>
      </c>
      <c r="V11" s="108">
        <v>0.02</v>
      </c>
      <c r="W11" s="108">
        <v>2.8724175701117546E-3</v>
      </c>
      <c r="X11" s="108">
        <v>0.03</v>
      </c>
      <c r="Y11" s="108">
        <v>4.0850567701081605E-3</v>
      </c>
      <c r="Z11" s="108">
        <v>5.6894384399139623E-2</v>
      </c>
      <c r="AA11" s="108">
        <v>4.0640884253645003E-2</v>
      </c>
    </row>
    <row r="12" spans="1:27" x14ac:dyDescent="0.2">
      <c r="A12" s="111">
        <v>0.58333333333333337</v>
      </c>
      <c r="B12" s="108" t="s">
        <v>371</v>
      </c>
      <c r="C12" s="108">
        <v>2.3213372860679676E-2</v>
      </c>
      <c r="D12" s="108">
        <v>3.9259988304411957E-2</v>
      </c>
      <c r="E12" s="108">
        <v>0.23</v>
      </c>
      <c r="F12" s="108">
        <v>8.1272045546846458E-2</v>
      </c>
      <c r="G12" s="108">
        <v>0.34</v>
      </c>
      <c r="H12" s="108">
        <v>8.671288013288328E-2</v>
      </c>
      <c r="I12" s="108">
        <v>0.1</v>
      </c>
      <c r="J12" s="108">
        <v>4.7587222738876929E-3</v>
      </c>
      <c r="K12" s="108">
        <v>0.04</v>
      </c>
      <c r="L12" s="108">
        <v>0.04</v>
      </c>
      <c r="M12" s="108">
        <v>9.3197370262652953E-3</v>
      </c>
      <c r="N12" s="108">
        <v>0.03</v>
      </c>
      <c r="O12" s="108">
        <v>3.6308915525561585E-4</v>
      </c>
      <c r="P12" s="108">
        <v>2.9398313958661645E-2</v>
      </c>
      <c r="Q12" s="108">
        <v>8.896409355830184E-3</v>
      </c>
      <c r="R12" s="108">
        <v>0.03</v>
      </c>
      <c r="S12" s="108">
        <v>2.9843506896839924E-2</v>
      </c>
      <c r="T12" s="108">
        <v>0.03</v>
      </c>
      <c r="U12" s="108">
        <v>1.2695134618654886E-2</v>
      </c>
      <c r="V12" s="108">
        <v>0.06</v>
      </c>
      <c r="W12" s="108">
        <v>2.5100732473450401E-3</v>
      </c>
      <c r="X12" s="108">
        <v>0.05</v>
      </c>
      <c r="Y12" s="108">
        <v>9.5166840286192121E-3</v>
      </c>
      <c r="Z12" s="108">
        <v>3.4291386670502327E-2</v>
      </c>
      <c r="AA12" s="108">
        <v>9.7972800530500576E-3</v>
      </c>
    </row>
    <row r="13" spans="1:27" x14ac:dyDescent="0.2">
      <c r="A13" s="111">
        <v>0.625</v>
      </c>
      <c r="B13" s="108" t="s">
        <v>372</v>
      </c>
      <c r="C13" s="108">
        <v>4.2886020870334089</v>
      </c>
      <c r="D13" s="108">
        <v>3.5612848019229966</v>
      </c>
      <c r="E13" s="108">
        <v>5.69</v>
      </c>
      <c r="F13" s="108">
        <v>0.12632558839033853</v>
      </c>
      <c r="G13" s="108">
        <v>6.31</v>
      </c>
      <c r="H13" s="108">
        <v>0.35023700789931589</v>
      </c>
      <c r="I13" s="108">
        <v>4.04</v>
      </c>
      <c r="J13" s="108">
        <v>0.30380967137949721</v>
      </c>
      <c r="K13" s="108">
        <v>4.25</v>
      </c>
      <c r="L13" s="108">
        <v>3.3</v>
      </c>
      <c r="M13" s="108">
        <v>6.9815767783764776E-2</v>
      </c>
      <c r="N13" s="108">
        <v>2.5</v>
      </c>
      <c r="O13" s="108">
        <v>0.75026642968742308</v>
      </c>
      <c r="P13" s="108">
        <v>3.3721531029703393</v>
      </c>
      <c r="Q13" s="108">
        <v>0.87066801409917305</v>
      </c>
      <c r="R13" s="108">
        <v>2.74</v>
      </c>
      <c r="S13" s="108">
        <v>8.9569645020309199E-3</v>
      </c>
      <c r="T13" s="108">
        <v>2.56</v>
      </c>
      <c r="U13" s="108">
        <v>0.77500157111275259</v>
      </c>
      <c r="V13" s="108">
        <v>2.33</v>
      </c>
      <c r="W13" s="108">
        <v>0.32003863994456888</v>
      </c>
      <c r="X13" s="108">
        <v>3.61</v>
      </c>
      <c r="Y13" s="108">
        <v>0.26166394964975159</v>
      </c>
      <c r="Z13" s="108">
        <v>3.9861684628217362</v>
      </c>
      <c r="AA13" s="108">
        <v>0.77433607855232056</v>
      </c>
    </row>
    <row r="14" spans="1:27" x14ac:dyDescent="0.2">
      <c r="A14" s="111">
        <v>0.66666666666666663</v>
      </c>
      <c r="B14" s="108" t="s">
        <v>371</v>
      </c>
      <c r="C14" s="108">
        <v>2.7219693384599425E-2</v>
      </c>
      <c r="D14" s="108">
        <v>3.4778260037346832E-2</v>
      </c>
      <c r="E14" s="108">
        <v>0.21</v>
      </c>
      <c r="F14" s="108">
        <v>6.861204611156678E-2</v>
      </c>
      <c r="G14" s="108">
        <v>0.35</v>
      </c>
      <c r="H14" s="108">
        <v>2.4258411917056839E-4</v>
      </c>
      <c r="I14" s="108">
        <v>0.1</v>
      </c>
      <c r="J14" s="108">
        <v>4.341156626250486E-3</v>
      </c>
      <c r="K14" s="108">
        <v>0.06</v>
      </c>
      <c r="L14" s="108">
        <v>0.05</v>
      </c>
      <c r="M14" s="108">
        <v>6.5028889198771355E-3</v>
      </c>
      <c r="N14" s="108">
        <v>0.04</v>
      </c>
      <c r="O14" s="108">
        <v>1.631008441506018E-2</v>
      </c>
      <c r="P14" s="108">
        <v>4.6516654943369852E-2</v>
      </c>
      <c r="Q14" s="108">
        <v>9.1082996189892403E-3</v>
      </c>
      <c r="R14" s="108">
        <v>0.04</v>
      </c>
      <c r="S14" s="108">
        <v>2.5563378228361237E-2</v>
      </c>
      <c r="T14" s="108">
        <v>0.03</v>
      </c>
      <c r="U14" s="108">
        <v>1.857146268302268E-2</v>
      </c>
      <c r="V14" s="108">
        <v>0.06</v>
      </c>
      <c r="W14" s="108">
        <v>5.5665040474425767E-3</v>
      </c>
      <c r="X14" s="108">
        <v>0.14000000000000001</v>
      </c>
      <c r="Y14" s="108">
        <v>3.4511670443190423E-2</v>
      </c>
      <c r="Z14" s="108">
        <v>7.4160589409388564E-2</v>
      </c>
      <c r="AA14" s="108">
        <v>2.7871219727675867E-2</v>
      </c>
    </row>
    <row r="15" spans="1:27" x14ac:dyDescent="0.2">
      <c r="A15" s="111">
        <v>0.70833333333333337</v>
      </c>
      <c r="B15" s="108" t="s">
        <v>373</v>
      </c>
      <c r="C15" s="108">
        <v>0.87598449116372579</v>
      </c>
      <c r="D15" s="108">
        <v>0.87377812670178501</v>
      </c>
      <c r="E15" s="108">
        <v>0.39</v>
      </c>
      <c r="F15" s="108">
        <v>8.8281701499231563E-2</v>
      </c>
      <c r="G15" s="108">
        <v>0.37</v>
      </c>
      <c r="H15" s="108">
        <v>4.7301056804058869E-2</v>
      </c>
      <c r="I15" s="108">
        <v>0.3</v>
      </c>
      <c r="J15" s="108">
        <v>3.9796771679125806E-3</v>
      </c>
      <c r="K15" s="108">
        <v>0.18</v>
      </c>
      <c r="L15" s="108">
        <v>0.67</v>
      </c>
      <c r="M15" s="108">
        <v>0.15551254252928856</v>
      </c>
      <c r="N15" s="108">
        <v>0.87</v>
      </c>
      <c r="O15" s="108">
        <v>0.43394132815960462</v>
      </c>
      <c r="P15" s="108">
        <v>0.84233574485887386</v>
      </c>
      <c r="Q15" s="108">
        <v>0.2489120664354218</v>
      </c>
      <c r="R15" s="108">
        <v>0.5</v>
      </c>
      <c r="S15" s="108">
        <v>0.24683021007593045</v>
      </c>
      <c r="T15" s="108">
        <v>0.55000000000000004</v>
      </c>
      <c r="U15" s="108">
        <v>4.0954788574646468E-2</v>
      </c>
      <c r="V15" s="108">
        <v>0.25</v>
      </c>
      <c r="W15" s="108">
        <v>1.0249528402729111E-2</v>
      </c>
      <c r="X15" s="108">
        <v>0.23</v>
      </c>
      <c r="Y15" s="108">
        <v>5.1253287781043627E-2</v>
      </c>
      <c r="Z15" s="108">
        <v>0.3717856437542475</v>
      </c>
      <c r="AA15" s="108">
        <v>0.1021194013376585</v>
      </c>
    </row>
    <row r="16" spans="1:27" x14ac:dyDescent="0.2">
      <c r="A16" s="111">
        <v>0.75</v>
      </c>
      <c r="B16" s="108" t="s">
        <v>287</v>
      </c>
      <c r="C16" s="108">
        <v>1.8189436377544685</v>
      </c>
      <c r="D16" s="108">
        <v>1.9805091276298998</v>
      </c>
      <c r="E16" s="108">
        <v>0.13</v>
      </c>
      <c r="F16" s="108">
        <v>1.6388730211360902E-2</v>
      </c>
      <c r="G16" s="108">
        <v>0.15</v>
      </c>
      <c r="H16" s="108">
        <v>6.4866231635467746E-3</v>
      </c>
      <c r="I16" s="108">
        <v>0.13</v>
      </c>
      <c r="J16" s="108">
        <v>1.6276285321635057E-2</v>
      </c>
      <c r="K16" s="108">
        <v>0.14000000000000001</v>
      </c>
      <c r="L16" s="108">
        <v>1.08</v>
      </c>
      <c r="M16" s="108">
        <v>0.57028011057090322</v>
      </c>
      <c r="N16" s="108">
        <v>0.52</v>
      </c>
      <c r="O16" s="108">
        <v>6.7795587036944577E-2</v>
      </c>
      <c r="P16" s="108">
        <v>1.01066060021145</v>
      </c>
      <c r="Q16" s="108">
        <v>0.47295656243102197</v>
      </c>
      <c r="R16" s="108">
        <v>0.21</v>
      </c>
      <c r="S16" s="108">
        <v>1.4028845229684242E-2</v>
      </c>
      <c r="T16" s="108">
        <v>0.26</v>
      </c>
      <c r="U16" s="108">
        <v>0.16697411823278427</v>
      </c>
      <c r="V16" s="108">
        <v>0.13</v>
      </c>
      <c r="W16" s="108">
        <v>7.3044840364266395E-2</v>
      </c>
      <c r="X16" s="108">
        <v>0.11</v>
      </c>
      <c r="Y16" s="108">
        <v>1.4805238521516474E-2</v>
      </c>
      <c r="Z16" s="108">
        <v>0.73822169885710232</v>
      </c>
      <c r="AA16" s="108">
        <v>0.58306193725676136</v>
      </c>
    </row>
    <row r="17" spans="1:27" x14ac:dyDescent="0.2">
      <c r="A17" s="111">
        <v>0.83333333333333337</v>
      </c>
      <c r="B17" s="108" t="s">
        <v>374</v>
      </c>
      <c r="C17" s="108">
        <v>6.0545364049751402E-2</v>
      </c>
      <c r="D17" s="108">
        <v>9.7619557086322611E-2</v>
      </c>
      <c r="E17" s="108">
        <v>0.03</v>
      </c>
      <c r="F17" s="108">
        <v>1.2172225755303126E-2</v>
      </c>
      <c r="G17" s="108">
        <v>0.04</v>
      </c>
      <c r="H17" s="108">
        <v>7.8053014495742378E-3</v>
      </c>
      <c r="I17" s="108">
        <v>0.04</v>
      </c>
      <c r="J17" s="108">
        <v>1.8210980172237825E-4</v>
      </c>
      <c r="K17" s="108">
        <v>0.03</v>
      </c>
      <c r="L17" s="108">
        <v>7.0000000000000007E-2</v>
      </c>
      <c r="M17" s="108">
        <v>3.5348047330499843E-2</v>
      </c>
      <c r="N17" s="108">
        <v>0.14000000000000001</v>
      </c>
      <c r="O17" s="108">
        <v>1.9535547644887769E-2</v>
      </c>
      <c r="P17" s="108">
        <v>0.15606648137498544</v>
      </c>
      <c r="Q17" s="108">
        <v>0.15126259227491556</v>
      </c>
      <c r="R17" s="108">
        <v>0.06</v>
      </c>
      <c r="S17" s="108">
        <v>2.460914726374579E-2</v>
      </c>
      <c r="T17" s="108">
        <v>7.0000000000000007E-2</v>
      </c>
      <c r="U17" s="108">
        <v>5.5635484527604952E-2</v>
      </c>
      <c r="V17" s="108">
        <v>0.05</v>
      </c>
      <c r="W17" s="108">
        <v>7.7693066675857585E-3</v>
      </c>
      <c r="X17" s="108">
        <v>7.0000000000000007E-2</v>
      </c>
      <c r="Y17" s="108">
        <v>1.0835586946639714E-2</v>
      </c>
      <c r="Z17" s="108">
        <v>4.3243112772034777E-2</v>
      </c>
      <c r="AA17" s="108">
        <v>8.9435896707515672E-3</v>
      </c>
    </row>
    <row r="18" spans="1:27" x14ac:dyDescent="0.2">
      <c r="A18" s="111">
        <v>0.875</v>
      </c>
      <c r="B18" s="108" t="s">
        <v>375</v>
      </c>
      <c r="C18" s="108">
        <v>5.544797829297439E-2</v>
      </c>
      <c r="D18" s="108">
        <v>7.9217553902482168E-2</v>
      </c>
      <c r="E18" s="108">
        <v>0.11</v>
      </c>
      <c r="F18" s="108">
        <v>3.0707917787707109E-2</v>
      </c>
      <c r="G18" s="108">
        <v>0.09</v>
      </c>
      <c r="H18" s="108">
        <v>9.1924325613381118E-3</v>
      </c>
      <c r="I18" s="108">
        <v>0.11</v>
      </c>
      <c r="J18" s="108">
        <v>1.1260075516174606E-2</v>
      </c>
      <c r="K18" s="108">
        <v>0.09</v>
      </c>
      <c r="L18" s="108">
        <v>0.08</v>
      </c>
      <c r="M18" s="108">
        <v>8.0050743796265594E-4</v>
      </c>
      <c r="N18" s="108">
        <v>0.12</v>
      </c>
      <c r="O18" s="108">
        <v>9.5107444769729297E-3</v>
      </c>
      <c r="P18" s="108">
        <v>8.2234946726132852E-2</v>
      </c>
      <c r="Q18" s="108">
        <v>3.8516342407386328E-2</v>
      </c>
      <c r="R18" s="108">
        <v>0.12</v>
      </c>
      <c r="S18" s="108">
        <v>2.5001975029721693E-2</v>
      </c>
      <c r="T18" s="108">
        <v>0.09</v>
      </c>
      <c r="U18" s="108">
        <v>7.3452834690359674E-3</v>
      </c>
      <c r="V18" s="108">
        <v>0.27</v>
      </c>
      <c r="W18" s="108">
        <v>5.3412606965019059E-2</v>
      </c>
      <c r="X18" s="108">
        <v>0.14000000000000001</v>
      </c>
      <c r="Y18" s="108">
        <v>1.9948483179206829E-2</v>
      </c>
      <c r="Z18" s="108">
        <v>6.3768389962309005E-2</v>
      </c>
      <c r="AA18" s="108">
        <v>2.0983218807678294E-2</v>
      </c>
    </row>
    <row r="19" spans="1:27" x14ac:dyDescent="0.2">
      <c r="A19" s="111">
        <v>0.91666666666666663</v>
      </c>
      <c r="B19" s="108" t="s">
        <v>376</v>
      </c>
      <c r="C19" s="108">
        <v>3.8819550101284357E-2</v>
      </c>
      <c r="D19" s="108">
        <v>3.1526733448810455E-2</v>
      </c>
      <c r="E19" s="108">
        <v>0.09</v>
      </c>
      <c r="F19" s="108">
        <v>2.944015899444679E-2</v>
      </c>
      <c r="G19" s="108">
        <v>0.08</v>
      </c>
      <c r="H19" s="108">
        <v>3.9449976969968825E-3</v>
      </c>
      <c r="I19" s="108">
        <v>0.09</v>
      </c>
      <c r="J19" s="108">
        <v>1.1528270147120873E-2</v>
      </c>
      <c r="K19" s="108">
        <v>0.05</v>
      </c>
      <c r="L19" s="108">
        <v>0.03</v>
      </c>
      <c r="M19" s="108">
        <v>4.5698837429106664E-3</v>
      </c>
      <c r="N19" s="108">
        <v>0.09</v>
      </c>
      <c r="O19" s="108">
        <v>1.6528163385860845E-2</v>
      </c>
      <c r="P19" s="108">
        <v>3.4244174941984937E-2</v>
      </c>
      <c r="Q19" s="108">
        <v>4.3646182071941661E-3</v>
      </c>
      <c r="R19" s="108">
        <v>0.12</v>
      </c>
      <c r="S19" s="108">
        <v>9.9925297430447785E-3</v>
      </c>
      <c r="T19" s="108">
        <v>0.08</v>
      </c>
      <c r="U19" s="108">
        <v>3.3181621993906346E-3</v>
      </c>
      <c r="V19" s="108">
        <v>0.35</v>
      </c>
      <c r="W19" s="108">
        <v>8.5014906264626655E-2</v>
      </c>
      <c r="X19" s="108">
        <v>0.12</v>
      </c>
      <c r="Y19" s="108">
        <v>4.648217016275908E-2</v>
      </c>
      <c r="Z19" s="108">
        <v>4.2763286341369201E-2</v>
      </c>
      <c r="AA19" s="108">
        <v>1.2806405309491582E-2</v>
      </c>
    </row>
    <row r="20" spans="1:27" x14ac:dyDescent="0.2">
      <c r="A20" s="111">
        <v>0.95833333333333337</v>
      </c>
      <c r="B20" s="108" t="s">
        <v>348</v>
      </c>
      <c r="C20" s="108">
        <v>1.8985417772856512E-2</v>
      </c>
      <c r="D20" s="108">
        <v>2.1218615405214677E-2</v>
      </c>
      <c r="E20" s="108">
        <v>0.08</v>
      </c>
      <c r="F20" s="108">
        <v>5.7900505129006453E-3</v>
      </c>
      <c r="G20" s="108">
        <v>0.06</v>
      </c>
      <c r="H20" s="108">
        <v>1.6031704746012541E-2</v>
      </c>
      <c r="I20" s="108">
        <v>0.06</v>
      </c>
      <c r="J20" s="108">
        <v>6.3896168463132494E-3</v>
      </c>
      <c r="K20" s="108">
        <v>7.0000000000000007E-2</v>
      </c>
      <c r="L20" s="108">
        <v>0.03</v>
      </c>
      <c r="M20" s="108">
        <v>4.3156431518283755E-3</v>
      </c>
      <c r="N20" s="108">
        <v>0.03</v>
      </c>
      <c r="O20" s="108">
        <v>1.8757281663363459E-2</v>
      </c>
      <c r="P20" s="108">
        <v>1.3613185625419215E-2</v>
      </c>
      <c r="Q20" s="108">
        <v>4.5785670133362839E-3</v>
      </c>
      <c r="R20" s="108">
        <v>0.04</v>
      </c>
      <c r="S20" s="108">
        <v>5.0725690526875443E-2</v>
      </c>
      <c r="T20" s="108">
        <v>0.04</v>
      </c>
      <c r="U20" s="108">
        <v>5.4116815237955076E-3</v>
      </c>
      <c r="V20" s="108">
        <v>0.04</v>
      </c>
      <c r="W20" s="108">
        <v>3.2611129899114038E-3</v>
      </c>
      <c r="X20" s="108">
        <v>0.08</v>
      </c>
      <c r="Y20" s="108">
        <v>4.2204361779839567E-3</v>
      </c>
      <c r="Z20" s="108">
        <v>2.0126303163958557E-2</v>
      </c>
      <c r="AA20" s="108">
        <v>6.2229091539408466E-3</v>
      </c>
    </row>
    <row r="21" spans="1:27" ht="17" thickBot="1" x14ac:dyDescent="0.25">
      <c r="A21" s="112" t="s">
        <v>377</v>
      </c>
      <c r="B21" s="106" t="s">
        <v>378</v>
      </c>
      <c r="C21" s="110">
        <v>3.138233397278864E-2</v>
      </c>
      <c r="D21" s="110">
        <v>4.4311916002556094E-2</v>
      </c>
      <c r="E21" s="106">
        <v>0.02</v>
      </c>
      <c r="F21" s="110">
        <v>1.3400121390573761E-3</v>
      </c>
      <c r="G21" s="106">
        <v>0.03</v>
      </c>
      <c r="H21" s="110">
        <v>1.0793177820716199E-2</v>
      </c>
      <c r="I21" s="106">
        <v>0.02</v>
      </c>
      <c r="J21" s="110">
        <v>7.6474679231417009E-3</v>
      </c>
      <c r="K21" s="106">
        <v>0.02</v>
      </c>
      <c r="L21" s="106">
        <v>0.03</v>
      </c>
      <c r="M21" s="110">
        <v>3.4670564062716271E-3</v>
      </c>
      <c r="N21" s="110">
        <v>0.03</v>
      </c>
      <c r="O21" s="110">
        <v>8.9463400778299496E-3</v>
      </c>
      <c r="P21" s="110">
        <v>4.0166041276126579E-2</v>
      </c>
      <c r="Q21" s="110">
        <v>5.8958202111848148E-3</v>
      </c>
      <c r="R21" s="110">
        <v>0.04</v>
      </c>
      <c r="S21" s="110">
        <v>1.0118913908432109E-2</v>
      </c>
      <c r="T21" s="110">
        <v>0.04</v>
      </c>
      <c r="U21" s="110">
        <v>2.9532464910571099E-2</v>
      </c>
      <c r="V21" s="110">
        <v>0.04</v>
      </c>
      <c r="W21" s="110">
        <v>1.0078145749400086E-2</v>
      </c>
      <c r="X21" s="110">
        <v>0.04</v>
      </c>
      <c r="Y21" s="110">
        <v>1.8186972765288525E-3</v>
      </c>
      <c r="Z21" s="110">
        <v>2.298289471793831E-2</v>
      </c>
      <c r="AA21" s="110">
        <v>8.6004879776777812E-3</v>
      </c>
    </row>
    <row r="22" spans="1:27" x14ac:dyDescent="0.2">
      <c r="A22" s="107" t="s">
        <v>379</v>
      </c>
      <c r="B22" s="103" t="s">
        <v>380</v>
      </c>
      <c r="C22" s="108">
        <f>SUM(C23:C29)</f>
        <v>51.654727933609571</v>
      </c>
      <c r="D22" s="108">
        <f>SUM(D23:D29)</f>
        <v>49.981755777190592</v>
      </c>
      <c r="E22" s="103">
        <v>71.349999999999994</v>
      </c>
      <c r="F22" s="108">
        <f>SUM(F23:F29)</f>
        <v>4.1229904689226098</v>
      </c>
      <c r="G22" s="103">
        <v>72.55</v>
      </c>
      <c r="H22" s="108">
        <f>SUM(H23:H29)</f>
        <v>6.0457267683164018</v>
      </c>
      <c r="I22" s="103">
        <v>74.31</v>
      </c>
      <c r="J22" s="108">
        <f>SUM(J23:J29)</f>
        <v>2.9249256562239103</v>
      </c>
      <c r="K22" s="103">
        <v>65.53</v>
      </c>
      <c r="L22" s="103">
        <v>59.14</v>
      </c>
      <c r="M22" s="108">
        <f>SUM(M23:M29)</f>
        <v>7.0440735479149312</v>
      </c>
      <c r="N22" s="108">
        <v>67.64</v>
      </c>
      <c r="O22" s="108">
        <f>SUM(O23:O29)</f>
        <v>7.1496496796397544</v>
      </c>
      <c r="P22" s="108">
        <f>SUM(P23:P29)</f>
        <v>57.807731083815732</v>
      </c>
      <c r="Q22" s="108">
        <f>SUM(Q23:Q29)</f>
        <v>16.201219564321235</v>
      </c>
      <c r="R22" s="108">
        <v>73.06</v>
      </c>
      <c r="S22" s="108">
        <f>SUM(S23:S29)</f>
        <v>16.665084373341692</v>
      </c>
      <c r="T22" s="108">
        <v>71.88</v>
      </c>
      <c r="U22" s="108">
        <f>SUM(U23:U29)</f>
        <v>8.7110162712348647</v>
      </c>
      <c r="V22" s="108">
        <v>69.459999999999994</v>
      </c>
      <c r="W22" s="108">
        <f>SUM(W23:W29)</f>
        <v>9.3540040741377855</v>
      </c>
      <c r="X22" s="108">
        <v>74.5</v>
      </c>
      <c r="Y22" s="108">
        <f>SUM(Y23:Y29)</f>
        <v>3.1950445529947817</v>
      </c>
      <c r="Z22" s="108">
        <f>SUM(Z23:Z29)</f>
        <v>58.351279856400673</v>
      </c>
      <c r="AA22" s="108">
        <f>SUM(AA23:AA29)</f>
        <v>10.480686832979641</v>
      </c>
    </row>
    <row r="23" spans="1:27" x14ac:dyDescent="0.2">
      <c r="A23" s="111">
        <v>0.58402777777777781</v>
      </c>
      <c r="B23" s="103" t="s">
        <v>381</v>
      </c>
      <c r="C23" s="108">
        <v>4.1067133848235926</v>
      </c>
      <c r="D23" s="108">
        <v>3.7525751662836364</v>
      </c>
      <c r="E23" s="103">
        <v>5.0199999999999996</v>
      </c>
      <c r="F23" s="108">
        <v>0.25829349630252085</v>
      </c>
      <c r="G23" s="103">
        <v>4.22</v>
      </c>
      <c r="H23" s="108">
        <v>0.18631285013870333</v>
      </c>
      <c r="I23" s="103">
        <v>3.26</v>
      </c>
      <c r="J23" s="108">
        <v>0.69782597419607895</v>
      </c>
      <c r="K23" s="103">
        <v>4.87</v>
      </c>
      <c r="L23" s="103">
        <v>4.5599999999999996</v>
      </c>
      <c r="M23" s="108">
        <v>0.19261722719193777</v>
      </c>
      <c r="N23" s="108">
        <v>4.53</v>
      </c>
      <c r="O23" s="108">
        <v>2.3687373061398094</v>
      </c>
      <c r="P23" s="108">
        <v>3.5087324910248916</v>
      </c>
      <c r="Q23" s="108">
        <v>1.4511498511359582</v>
      </c>
      <c r="R23" s="108">
        <v>4.3099999999999996</v>
      </c>
      <c r="S23" s="108">
        <v>2.3532700479943189</v>
      </c>
      <c r="T23" s="108">
        <v>4.79</v>
      </c>
      <c r="U23" s="108">
        <v>2.2162520156045677</v>
      </c>
      <c r="V23" s="108">
        <v>1.73</v>
      </c>
      <c r="W23" s="108">
        <v>0.56001450808736764</v>
      </c>
      <c r="X23" s="108">
        <v>2.94</v>
      </c>
      <c r="Y23" s="108">
        <v>0.13838461677508199</v>
      </c>
      <c r="Z23" s="108">
        <v>3.6219584443243051</v>
      </c>
      <c r="AA23" s="108">
        <v>0.37471008938400918</v>
      </c>
    </row>
    <row r="24" spans="1:27" x14ac:dyDescent="0.2">
      <c r="A24" s="111">
        <v>0.62569444444444444</v>
      </c>
      <c r="B24" s="103" t="s">
        <v>382</v>
      </c>
      <c r="C24" s="108">
        <v>1.3252607485429579</v>
      </c>
      <c r="D24" s="108">
        <v>1.4409302206936274</v>
      </c>
      <c r="E24" s="103">
        <v>4.03</v>
      </c>
      <c r="F24" s="108">
        <v>0.17593537675077667</v>
      </c>
      <c r="G24" s="103">
        <v>3.6</v>
      </c>
      <c r="H24" s="108">
        <v>0.5876425710589287</v>
      </c>
      <c r="I24" s="103">
        <v>2.2000000000000002</v>
      </c>
      <c r="J24" s="108">
        <v>4.9756155284309898E-2</v>
      </c>
      <c r="K24" s="103">
        <v>4.54</v>
      </c>
      <c r="L24" s="103">
        <v>3.67</v>
      </c>
      <c r="M24" s="108">
        <v>0.89561652499488253</v>
      </c>
      <c r="N24" s="108">
        <v>1.0900000000000001</v>
      </c>
      <c r="O24" s="108">
        <v>8.2495383663434368E-2</v>
      </c>
      <c r="P24" s="108">
        <v>1.1371432968151403</v>
      </c>
      <c r="Q24" s="108">
        <v>0.37085592030486714</v>
      </c>
      <c r="R24" s="108">
        <v>1.43</v>
      </c>
      <c r="S24" s="108">
        <v>2.4437047471854831</v>
      </c>
      <c r="T24" s="108">
        <v>1.52</v>
      </c>
      <c r="U24" s="108">
        <v>0.49743140895845539</v>
      </c>
      <c r="V24" s="108">
        <v>2.0299999999999998</v>
      </c>
      <c r="W24" s="108">
        <v>0.13011110062380354</v>
      </c>
      <c r="X24" s="108">
        <v>1.9</v>
      </c>
      <c r="Y24" s="108">
        <v>0.18960763459056978</v>
      </c>
      <c r="Z24" s="108">
        <v>1.5556669163302255</v>
      </c>
      <c r="AA24" s="108">
        <v>0.13450264720666025</v>
      </c>
    </row>
    <row r="25" spans="1:27" x14ac:dyDescent="0.2">
      <c r="A25" s="113" t="s">
        <v>383</v>
      </c>
      <c r="B25" s="103" t="s">
        <v>384</v>
      </c>
      <c r="C25" s="108">
        <v>29.41259990546892</v>
      </c>
      <c r="D25" s="108">
        <v>26.521688475582323</v>
      </c>
      <c r="E25" s="103">
        <v>38.950000000000003</v>
      </c>
      <c r="F25" s="108">
        <v>0.96659901380991098</v>
      </c>
      <c r="G25" s="103">
        <v>36.9</v>
      </c>
      <c r="H25" s="108">
        <v>3.4337136410382536</v>
      </c>
      <c r="I25" s="103">
        <v>40.96</v>
      </c>
      <c r="J25" s="108">
        <v>0.5425695691872785</v>
      </c>
      <c r="K25" s="103">
        <v>32.799999999999997</v>
      </c>
      <c r="L25" s="103">
        <v>25.69</v>
      </c>
      <c r="M25" s="108">
        <v>4.2153072871182378</v>
      </c>
      <c r="N25" s="108">
        <v>33.19</v>
      </c>
      <c r="O25" s="108">
        <v>1.1544997380117301</v>
      </c>
      <c r="P25" s="108">
        <v>26.96619226861338</v>
      </c>
      <c r="Q25" s="108">
        <v>4.4441680881619723</v>
      </c>
      <c r="R25" s="108">
        <v>39.229999999999997</v>
      </c>
      <c r="S25" s="108">
        <v>2.1164556760178161</v>
      </c>
      <c r="T25" s="108">
        <v>36.64</v>
      </c>
      <c r="U25" s="108">
        <v>0.41997742654130243</v>
      </c>
      <c r="V25" s="108">
        <v>37.28</v>
      </c>
      <c r="W25" s="108">
        <v>0.32726125996537953</v>
      </c>
      <c r="X25" s="108">
        <v>42.32</v>
      </c>
      <c r="Y25" s="108">
        <v>1.7429923682263131</v>
      </c>
      <c r="Z25" s="108">
        <v>33.037425895203533</v>
      </c>
      <c r="AA25" s="108">
        <v>1.9145290560408792</v>
      </c>
    </row>
    <row r="26" spans="1:27" x14ac:dyDescent="0.2">
      <c r="A26" s="111">
        <v>0.7090277777777777</v>
      </c>
      <c r="B26" s="103" t="s">
        <v>385</v>
      </c>
      <c r="C26" s="108">
        <v>2.1262646689538216</v>
      </c>
      <c r="D26" s="108">
        <v>2.3193184262175737</v>
      </c>
      <c r="E26" s="103">
        <v>5.6</v>
      </c>
      <c r="F26" s="108">
        <v>0.2955446333599378</v>
      </c>
      <c r="G26" s="103">
        <v>6.6</v>
      </c>
      <c r="H26" s="108">
        <v>0.12582639704306231</v>
      </c>
      <c r="I26" s="103">
        <v>5.85</v>
      </c>
      <c r="J26" s="108">
        <v>0.45991631017610068</v>
      </c>
      <c r="K26" s="103">
        <v>5.65</v>
      </c>
      <c r="L26" s="103">
        <v>4.71</v>
      </c>
      <c r="M26" s="108">
        <v>0.15798386012373436</v>
      </c>
      <c r="N26" s="108">
        <v>6.96</v>
      </c>
      <c r="O26" s="108">
        <v>3.0668709307549742</v>
      </c>
      <c r="P26" s="108">
        <v>3.8156605229517369</v>
      </c>
      <c r="Q26" s="108">
        <v>1.3762758615725099</v>
      </c>
      <c r="R26" s="108">
        <v>5.5</v>
      </c>
      <c r="S26" s="108">
        <v>4.4203284689288296</v>
      </c>
      <c r="T26" s="108">
        <v>5.65</v>
      </c>
      <c r="U26" s="108">
        <v>1.4428849304153175</v>
      </c>
      <c r="V26" s="108">
        <v>7.35</v>
      </c>
      <c r="W26" s="108">
        <v>1.5737925222266698</v>
      </c>
      <c r="X26" s="108">
        <v>6.86</v>
      </c>
      <c r="Y26" s="108">
        <v>0.23324863116329766</v>
      </c>
      <c r="Z26" s="108">
        <v>3.1916622956008172</v>
      </c>
      <c r="AA26" s="108">
        <v>0.61956182613334509</v>
      </c>
    </row>
    <row r="27" spans="1:27" x14ac:dyDescent="0.2">
      <c r="A27" s="113" t="s">
        <v>386</v>
      </c>
      <c r="B27" s="103" t="s">
        <v>387</v>
      </c>
      <c r="C27" s="108">
        <v>2.5296090641270434</v>
      </c>
      <c r="D27" s="108">
        <v>2.5304006652661597</v>
      </c>
      <c r="E27" s="103">
        <v>2.42</v>
      </c>
      <c r="F27" s="108">
        <v>8.3642673636836362E-2</v>
      </c>
      <c r="G27" s="103">
        <v>2.79</v>
      </c>
      <c r="H27" s="108">
        <v>0.60803850115375857</v>
      </c>
      <c r="I27" s="103">
        <v>2.33</v>
      </c>
      <c r="J27" s="108">
        <v>0.32435548601441633</v>
      </c>
      <c r="K27" s="103">
        <v>3.91</v>
      </c>
      <c r="L27" s="103">
        <v>3.19</v>
      </c>
      <c r="M27" s="108">
        <v>0.2802517018242755</v>
      </c>
      <c r="N27" s="108">
        <v>2.06</v>
      </c>
      <c r="O27" s="108">
        <v>0.40384524188068105</v>
      </c>
      <c r="P27" s="108">
        <v>2.7218955286173014</v>
      </c>
      <c r="Q27" s="108">
        <v>0.80146916371083521</v>
      </c>
      <c r="R27" s="108">
        <v>1.94</v>
      </c>
      <c r="S27" s="108">
        <v>1.335125432086389</v>
      </c>
      <c r="T27" s="108">
        <v>1.93</v>
      </c>
      <c r="U27" s="108">
        <v>0.21665676160766056</v>
      </c>
      <c r="V27" s="108">
        <v>1.9</v>
      </c>
      <c r="W27" s="108">
        <v>0.25219268965986008</v>
      </c>
      <c r="X27" s="108">
        <v>4.13</v>
      </c>
      <c r="Y27" s="108">
        <v>0.35647060767091038</v>
      </c>
      <c r="Z27" s="108">
        <v>2.8056859377871057</v>
      </c>
      <c r="AA27" s="108">
        <v>0.80019758650472417</v>
      </c>
    </row>
    <row r="28" spans="1:27" x14ac:dyDescent="0.2">
      <c r="A28" s="113" t="s">
        <v>388</v>
      </c>
      <c r="B28" s="103" t="s">
        <v>389</v>
      </c>
      <c r="C28" s="108">
        <v>11.944221475535382</v>
      </c>
      <c r="D28" s="108">
        <v>13.292369493580214</v>
      </c>
      <c r="E28" s="103">
        <v>15.26</v>
      </c>
      <c r="F28" s="108">
        <v>2.3219144254378663</v>
      </c>
      <c r="G28" s="103">
        <v>18.37</v>
      </c>
      <c r="H28" s="108">
        <v>1.0916642464401876</v>
      </c>
      <c r="I28" s="103">
        <v>19.64</v>
      </c>
      <c r="J28" s="108">
        <v>0.84597888799034993</v>
      </c>
      <c r="K28" s="103">
        <v>13.72</v>
      </c>
      <c r="L28" s="103">
        <v>17.27</v>
      </c>
      <c r="M28" s="108">
        <v>1.2976682716409442</v>
      </c>
      <c r="N28" s="108">
        <v>19.760000000000002</v>
      </c>
      <c r="O28" s="108">
        <v>5.894159414854911E-2</v>
      </c>
      <c r="P28" s="108">
        <v>19.559785562706825</v>
      </c>
      <c r="Q28" s="108">
        <v>7.6519962751246142</v>
      </c>
      <c r="R28" s="108">
        <v>20.59</v>
      </c>
      <c r="S28" s="108">
        <v>3.9485668608116917</v>
      </c>
      <c r="T28" s="108">
        <v>21.31</v>
      </c>
      <c r="U28" s="108">
        <v>3.9083129859857637</v>
      </c>
      <c r="V28" s="108">
        <v>19.09</v>
      </c>
      <c r="W28" s="108">
        <v>6.497391949800523</v>
      </c>
      <c r="X28" s="108">
        <v>16.25</v>
      </c>
      <c r="Y28" s="108">
        <v>0.5132732011718053</v>
      </c>
      <c r="Z28" s="108">
        <v>14.097510089492232</v>
      </c>
      <c r="AA28" s="108">
        <v>6.6249793983553644</v>
      </c>
    </row>
    <row r="29" spans="1:27" ht="17" thickBot="1" x14ac:dyDescent="0.25">
      <c r="A29" s="114">
        <v>0.8340277777777777</v>
      </c>
      <c r="B29" s="106" t="s">
        <v>266</v>
      </c>
      <c r="C29" s="110">
        <v>0.21005868615786022</v>
      </c>
      <c r="D29" s="110">
        <v>0.12447332956706085</v>
      </c>
      <c r="E29" s="106">
        <v>7.0000000000000007E-2</v>
      </c>
      <c r="F29" s="110">
        <v>2.106084962476136E-2</v>
      </c>
      <c r="G29" s="106">
        <v>0.08</v>
      </c>
      <c r="H29" s="110">
        <v>1.2528561443507684E-2</v>
      </c>
      <c r="I29" s="106">
        <v>7.0000000000000007E-2</v>
      </c>
      <c r="J29" s="110">
        <v>4.5232733753760397E-3</v>
      </c>
      <c r="K29" s="106">
        <v>0.05</v>
      </c>
      <c r="L29" s="106">
        <v>0.04</v>
      </c>
      <c r="M29" s="110">
        <v>4.6286750209189337E-3</v>
      </c>
      <c r="N29" s="110">
        <v>0.05</v>
      </c>
      <c r="O29" s="110">
        <v>1.4259485040575701E-2</v>
      </c>
      <c r="P29" s="110">
        <v>9.8321413086460488E-2</v>
      </c>
      <c r="Q29" s="110">
        <v>0.10530440431047841</v>
      </c>
      <c r="R29" s="110">
        <v>0.06</v>
      </c>
      <c r="S29" s="110">
        <v>4.7633140317162329E-2</v>
      </c>
      <c r="T29" s="110">
        <v>0.05</v>
      </c>
      <c r="U29" s="110">
        <v>9.5007421217981822E-3</v>
      </c>
      <c r="V29" s="110">
        <v>0.09</v>
      </c>
      <c r="W29" s="110">
        <v>1.3240043774181916E-2</v>
      </c>
      <c r="X29" s="110">
        <v>0.1</v>
      </c>
      <c r="Y29" s="110">
        <v>2.1067493396803402E-2</v>
      </c>
      <c r="Z29" s="110">
        <v>4.1370277662459598E-2</v>
      </c>
      <c r="AA29" s="110">
        <v>1.2206229354658149E-2</v>
      </c>
    </row>
    <row r="30" spans="1:27" x14ac:dyDescent="0.2">
      <c r="A30" s="107" t="s">
        <v>390</v>
      </c>
      <c r="B30" s="103" t="s">
        <v>391</v>
      </c>
      <c r="C30" s="108">
        <f>SUM(C35+C31)</f>
        <v>33.555437817358694</v>
      </c>
      <c r="D30" s="108">
        <f>SUM(D35,D31)</f>
        <v>34.064285679073016</v>
      </c>
      <c r="E30" s="103">
        <v>9.1</v>
      </c>
      <c r="F30" s="108">
        <f>SUM(F31,F35)</f>
        <v>0.39582452247019217</v>
      </c>
      <c r="G30" s="103">
        <v>9.7899999999999991</v>
      </c>
      <c r="H30" s="108">
        <f>SUM(H31,H35)</f>
        <v>1.0421474870370608</v>
      </c>
      <c r="I30" s="103">
        <v>12.34</v>
      </c>
      <c r="J30" s="108">
        <f>SUM(J31,J35)</f>
        <v>1.0871722865713231</v>
      </c>
      <c r="K30" s="103">
        <v>12.18</v>
      </c>
      <c r="L30" s="103">
        <v>19.91</v>
      </c>
      <c r="M30" s="108">
        <f>SUM(M31,M35)</f>
        <v>4.0947524901040699</v>
      </c>
      <c r="N30" s="108">
        <v>20.59</v>
      </c>
      <c r="O30" s="108">
        <f>SUM(O31,O35)</f>
        <v>2.7543095041750192</v>
      </c>
      <c r="P30" s="108">
        <f>SUM(P31,P35)</f>
        <v>27.9242518142653</v>
      </c>
      <c r="Q30" s="108">
        <f>SUM(Q31,Q35)</f>
        <v>5.5419631436281094</v>
      </c>
      <c r="R30" s="108">
        <v>16.149999999999999</v>
      </c>
      <c r="S30" s="108">
        <f>SUM(S31,S35)</f>
        <v>4.4979255463806238</v>
      </c>
      <c r="T30" s="108">
        <v>17.87</v>
      </c>
      <c r="U30" s="108">
        <f>SUM(U31,U35)</f>
        <v>2.236579939066996</v>
      </c>
      <c r="V30" s="108">
        <v>9.94</v>
      </c>
      <c r="W30" s="108">
        <f>SUM(W31,W35)</f>
        <v>1.9230678448501295</v>
      </c>
      <c r="X30" s="108">
        <v>10.28</v>
      </c>
      <c r="Y30" s="108">
        <f>SUM(Y31,Y35)</f>
        <v>1.5294808182718129</v>
      </c>
      <c r="Z30" s="108">
        <f>SUM(Z31,Z35)</f>
        <v>26.646549857702212</v>
      </c>
      <c r="AA30" s="108">
        <f>SUM(AA31,AA35)</f>
        <v>8.8360022069157491</v>
      </c>
    </row>
    <row r="31" spans="1:27" x14ac:dyDescent="0.2">
      <c r="A31" s="113" t="s">
        <v>392</v>
      </c>
      <c r="B31" s="103" t="s">
        <v>393</v>
      </c>
      <c r="C31" s="108">
        <f>SUM(C32:C34)</f>
        <v>12.491546162195046</v>
      </c>
      <c r="D31" s="108">
        <f>SUM(D32:D34)</f>
        <v>12.732692617716799</v>
      </c>
      <c r="E31" s="103">
        <v>2.42</v>
      </c>
      <c r="F31" s="108">
        <f>SUM(F32:F34)</f>
        <v>0.10772830858510994</v>
      </c>
      <c r="G31" s="103">
        <v>2.0499999999999998</v>
      </c>
      <c r="H31" s="108">
        <f>SUM(H32:H34)</f>
        <v>0.19486783004657068</v>
      </c>
      <c r="I31" s="103">
        <v>2.38</v>
      </c>
      <c r="J31" s="108">
        <f>SUM(J32:J34)</f>
        <v>0.3003919074301527</v>
      </c>
      <c r="K31" s="103">
        <v>3.53</v>
      </c>
      <c r="L31" s="103">
        <v>8.94</v>
      </c>
      <c r="M31" s="108">
        <f>SUM(M32:M34)</f>
        <v>0.19274334040325339</v>
      </c>
      <c r="N31" s="108">
        <v>7.31</v>
      </c>
      <c r="O31" s="108">
        <f>SUM(O32:O34)</f>
        <v>1.3622458337059611</v>
      </c>
      <c r="P31" s="108">
        <f>SUM(P32:P34)</f>
        <v>9.8303047878696361</v>
      </c>
      <c r="Q31" s="108">
        <f>SUM(Q32:Q34)</f>
        <v>0.84688827148588253</v>
      </c>
      <c r="R31" s="108">
        <v>5.59</v>
      </c>
      <c r="S31" s="108">
        <f>SUM(S32:S34)</f>
        <v>2.5169126568973588</v>
      </c>
      <c r="T31" s="108">
        <v>6.53</v>
      </c>
      <c r="U31" s="108">
        <f>SUM(U32:U34)</f>
        <v>0.25616263444599957</v>
      </c>
      <c r="V31" s="108">
        <v>2.4500000000000002</v>
      </c>
      <c r="W31" s="108">
        <f>SUM(W32:W34)</f>
        <v>0.75467038089939931</v>
      </c>
      <c r="X31" s="108">
        <v>2.57</v>
      </c>
      <c r="Y31" s="108">
        <f>SUM(Y32:Y34)</f>
        <v>0.64489392195068229</v>
      </c>
      <c r="Z31" s="108">
        <f>SUM(Z32:Z34)</f>
        <v>7.9808407063594595</v>
      </c>
      <c r="AA31" s="108">
        <f>SUM(AA32:AA34)</f>
        <v>3.5379602783579571</v>
      </c>
    </row>
    <row r="32" spans="1:27" x14ac:dyDescent="0.2">
      <c r="A32" s="113" t="s">
        <v>394</v>
      </c>
      <c r="B32" s="103" t="s">
        <v>395</v>
      </c>
      <c r="C32" s="108">
        <v>11.015301186246409</v>
      </c>
      <c r="D32" s="108">
        <v>11.547835374480659</v>
      </c>
      <c r="E32" s="103">
        <v>2.15</v>
      </c>
      <c r="F32" s="108">
        <v>4.7333962410755132E-2</v>
      </c>
      <c r="G32" s="103">
        <v>1.79</v>
      </c>
      <c r="H32" s="108">
        <v>0.1598511948846231</v>
      </c>
      <c r="I32" s="103">
        <v>2.14</v>
      </c>
      <c r="J32" s="108">
        <v>0.29714868281846735</v>
      </c>
      <c r="K32" s="103">
        <v>3.37</v>
      </c>
      <c r="L32" s="103">
        <v>8.68</v>
      </c>
      <c r="M32" s="108">
        <v>0.18033999973743001</v>
      </c>
      <c r="N32" s="108">
        <v>6.81</v>
      </c>
      <c r="O32" s="108">
        <v>1.255065188790784</v>
      </c>
      <c r="P32" s="108">
        <v>8.8987558884411992</v>
      </c>
      <c r="Q32" s="108">
        <v>1.0008031070180704E-2</v>
      </c>
      <c r="R32" s="108">
        <v>5.21</v>
      </c>
      <c r="S32" s="108">
        <v>2.3798910924969574</v>
      </c>
      <c r="T32" s="108">
        <v>6.16</v>
      </c>
      <c r="U32" s="108">
        <v>0.10608805947547129</v>
      </c>
      <c r="V32" s="108">
        <v>2.04</v>
      </c>
      <c r="W32" s="108">
        <v>0.65657989549882656</v>
      </c>
      <c r="X32" s="108">
        <v>2.2999999999999998</v>
      </c>
      <c r="Y32" s="108">
        <v>0.61956583901972917</v>
      </c>
      <c r="Z32" s="108">
        <v>7.312958219555</v>
      </c>
      <c r="AA32" s="108">
        <v>3.1501319904362921</v>
      </c>
    </row>
    <row r="33" spans="1:28" x14ac:dyDescent="0.2">
      <c r="A33" s="113" t="s">
        <v>396</v>
      </c>
      <c r="B33" s="103" t="s">
        <v>397</v>
      </c>
      <c r="C33" s="108">
        <v>1.4659994850800335</v>
      </c>
      <c r="D33" s="108">
        <v>1.1717093068729978</v>
      </c>
      <c r="E33" s="103">
        <v>0.24</v>
      </c>
      <c r="F33" s="108">
        <v>5.974539157419706E-2</v>
      </c>
      <c r="G33" s="103">
        <v>0.24</v>
      </c>
      <c r="H33" s="108">
        <v>3.4399843016941711E-2</v>
      </c>
      <c r="I33" s="103">
        <v>0.22</v>
      </c>
      <c r="J33" s="108">
        <v>1.6902137078245794E-3</v>
      </c>
      <c r="K33" s="103">
        <v>0.15</v>
      </c>
      <c r="L33" s="103">
        <v>0.24</v>
      </c>
      <c r="M33" s="108">
        <v>1.0462225901140404E-2</v>
      </c>
      <c r="N33" s="108">
        <v>0.48</v>
      </c>
      <c r="O33" s="108">
        <v>0.10484027536495222</v>
      </c>
      <c r="P33" s="108">
        <v>0.9214404739227362</v>
      </c>
      <c r="Q33" s="108">
        <v>0.83584546432950868</v>
      </c>
      <c r="R33" s="108">
        <v>0.34</v>
      </c>
      <c r="S33" s="108">
        <v>0.10904759890425035</v>
      </c>
      <c r="T33" s="108">
        <v>0.34</v>
      </c>
      <c r="U33" s="108">
        <v>0.14884010155070351</v>
      </c>
      <c r="V33" s="108">
        <v>0.33</v>
      </c>
      <c r="W33" s="108">
        <v>8.3133359031213355E-2</v>
      </c>
      <c r="X33" s="108">
        <v>0.21</v>
      </c>
      <c r="Y33" s="108">
        <v>8.0148021614638871E-3</v>
      </c>
      <c r="Z33" s="108">
        <v>0.65575868095833967</v>
      </c>
      <c r="AA33" s="108">
        <v>0.38684575895830642</v>
      </c>
    </row>
    <row r="34" spans="1:28" x14ac:dyDescent="0.2">
      <c r="A34" s="113" t="s">
        <v>398</v>
      </c>
      <c r="B34" s="103" t="s">
        <v>399</v>
      </c>
      <c r="C34" s="108">
        <v>1.0245490868604087E-2</v>
      </c>
      <c r="D34" s="108">
        <v>1.3147936363141861E-2</v>
      </c>
      <c r="E34" s="103">
        <v>0.02</v>
      </c>
      <c r="F34" s="108">
        <v>6.4895460015775063E-4</v>
      </c>
      <c r="G34" s="103">
        <v>0.02</v>
      </c>
      <c r="H34" s="108">
        <v>6.1679214500586681E-4</v>
      </c>
      <c r="I34" s="103">
        <v>0.02</v>
      </c>
      <c r="J34" s="108">
        <v>1.5530109038608074E-3</v>
      </c>
      <c r="K34" s="103">
        <v>0.02</v>
      </c>
      <c r="L34" s="103">
        <v>0.01</v>
      </c>
      <c r="M34" s="108">
        <v>1.9411147646829806E-3</v>
      </c>
      <c r="N34" s="108">
        <v>0.02</v>
      </c>
      <c r="O34" s="108">
        <v>2.3403695502247687E-3</v>
      </c>
      <c r="P34" s="108">
        <v>1.0108425505701327E-2</v>
      </c>
      <c r="Q34" s="108">
        <v>1.0347760861931904E-3</v>
      </c>
      <c r="R34" s="108">
        <v>0.03</v>
      </c>
      <c r="S34" s="108">
        <v>2.7973965496150832E-2</v>
      </c>
      <c r="T34" s="108">
        <v>0.03</v>
      </c>
      <c r="U34" s="108">
        <v>1.2344734198248008E-3</v>
      </c>
      <c r="V34" s="108">
        <v>0.08</v>
      </c>
      <c r="W34" s="108">
        <v>1.4957126369359388E-2</v>
      </c>
      <c r="X34" s="108">
        <v>0.06</v>
      </c>
      <c r="Y34" s="108">
        <v>1.7313280769489202E-2</v>
      </c>
      <c r="Z34" s="108">
        <v>1.2123805846119511E-2</v>
      </c>
      <c r="AA34" s="108">
        <v>9.8252896335842394E-4</v>
      </c>
    </row>
    <row r="35" spans="1:28" x14ac:dyDescent="0.2">
      <c r="A35" s="113" t="s">
        <v>400</v>
      </c>
      <c r="B35" s="103" t="s">
        <v>401</v>
      </c>
      <c r="C35" s="108">
        <f>SUM(C36:C38)</f>
        <v>21.063891655163651</v>
      </c>
      <c r="D35" s="108">
        <f>SUM(D36:D38)</f>
        <v>21.331593061356216</v>
      </c>
      <c r="E35" s="103">
        <v>6.68</v>
      </c>
      <c r="F35" s="108">
        <f>SUM(F36:F38)</f>
        <v>0.28809621388508222</v>
      </c>
      <c r="G35" s="103">
        <v>7.74</v>
      </c>
      <c r="H35" s="108">
        <f>SUM(H36:H38)</f>
        <v>0.84727965699049013</v>
      </c>
      <c r="I35" s="103">
        <v>9.9600000000000009</v>
      </c>
      <c r="J35" s="108">
        <f>SUM(J36:J38)</f>
        <v>0.78678037914117038</v>
      </c>
      <c r="K35" s="103">
        <v>8.65</v>
      </c>
      <c r="L35" s="103">
        <v>10.97</v>
      </c>
      <c r="M35" s="108">
        <f>SUM(M36:M38)</f>
        <v>3.9020091497008167</v>
      </c>
      <c r="N35" s="108">
        <v>13.28</v>
      </c>
      <c r="O35" s="108">
        <f>SUM(O36:O38)</f>
        <v>1.3920636704690579</v>
      </c>
      <c r="P35" s="108">
        <f>SUM(P36:P38)</f>
        <v>18.093947026395664</v>
      </c>
      <c r="Q35" s="108">
        <f>SUM(Q36:Q38)</f>
        <v>4.6950748721422269</v>
      </c>
      <c r="R35" s="108">
        <v>10.57</v>
      </c>
      <c r="S35" s="108">
        <f>SUM(S36:S38)</f>
        <v>1.9810128894832648</v>
      </c>
      <c r="T35" s="108">
        <v>11.34</v>
      </c>
      <c r="U35" s="108">
        <f>SUM(U36:U38)</f>
        <v>1.9804173046209965</v>
      </c>
      <c r="V35" s="108">
        <v>7.49</v>
      </c>
      <c r="W35" s="108">
        <f>SUM(W36:W38)</f>
        <v>1.1683974639507302</v>
      </c>
      <c r="X35" s="108">
        <v>7.71</v>
      </c>
      <c r="Y35" s="108">
        <f>SUM(Y36:Y38)</f>
        <v>0.88458689632113052</v>
      </c>
      <c r="Z35" s="108">
        <f>SUM(Z36:Z38)</f>
        <v>18.665709151342753</v>
      </c>
      <c r="AA35" s="108">
        <f>SUM(AA36:AA38)</f>
        <v>5.298041928557792</v>
      </c>
    </row>
    <row r="36" spans="1:28" x14ac:dyDescent="0.2">
      <c r="A36" s="113" t="s">
        <v>402</v>
      </c>
      <c r="B36" s="103" t="s">
        <v>403</v>
      </c>
      <c r="C36" s="108">
        <v>18.338379887384193</v>
      </c>
      <c r="D36" s="108">
        <v>18.526677844505194</v>
      </c>
      <c r="E36" s="103">
        <v>5.95</v>
      </c>
      <c r="F36" s="108">
        <v>8.4653937590179959E-2</v>
      </c>
      <c r="G36" s="103">
        <v>6.85</v>
      </c>
      <c r="H36" s="108">
        <v>0.69673549213130637</v>
      </c>
      <c r="I36" s="103">
        <v>9.18</v>
      </c>
      <c r="J36" s="108">
        <v>0.74934955622209065</v>
      </c>
      <c r="K36" s="103">
        <v>7.92</v>
      </c>
      <c r="L36" s="103">
        <v>9.15</v>
      </c>
      <c r="M36" s="108">
        <v>3.6645098914129388</v>
      </c>
      <c r="N36" s="108">
        <v>11.61</v>
      </c>
      <c r="O36" s="108">
        <v>1.0416391766400088</v>
      </c>
      <c r="P36" s="108">
        <v>16.060176963721151</v>
      </c>
      <c r="Q36" s="108">
        <v>3.8434919703334085</v>
      </c>
      <c r="R36" s="108">
        <v>9.32</v>
      </c>
      <c r="S36" s="108">
        <v>1.651629064922749</v>
      </c>
      <c r="T36" s="108">
        <v>9.98</v>
      </c>
      <c r="U36" s="108">
        <v>1.5070505706163388</v>
      </c>
      <c r="V36" s="108">
        <v>6.61</v>
      </c>
      <c r="W36" s="108">
        <v>0.82640018441227647</v>
      </c>
      <c r="X36" s="108">
        <v>6.93</v>
      </c>
      <c r="Y36" s="108">
        <v>0.80765298848305056</v>
      </c>
      <c r="Z36" s="108">
        <v>17.272980899217966</v>
      </c>
      <c r="AA36" s="108">
        <v>4.222449123574151</v>
      </c>
    </row>
    <row r="37" spans="1:28" x14ac:dyDescent="0.2">
      <c r="A37" s="111">
        <v>0.83472222222222225</v>
      </c>
      <c r="B37" s="103" t="s">
        <v>404</v>
      </c>
      <c r="C37" s="108">
        <v>2.5210833309222371</v>
      </c>
      <c r="D37" s="108">
        <v>2.5547130895831121</v>
      </c>
      <c r="E37" s="103">
        <v>0.52</v>
      </c>
      <c r="F37" s="108">
        <v>7.3849688683062423E-2</v>
      </c>
      <c r="G37" s="103">
        <v>0.56999999999999995</v>
      </c>
      <c r="H37" s="108">
        <v>2.5790899037816849E-2</v>
      </c>
      <c r="I37" s="103">
        <v>0.54</v>
      </c>
      <c r="J37" s="108">
        <v>1.6016823011574248E-2</v>
      </c>
      <c r="K37" s="103">
        <v>0.56999999999999995</v>
      </c>
      <c r="L37" s="103">
        <v>0.48</v>
      </c>
      <c r="M37" s="108">
        <v>3.0455587103319633E-2</v>
      </c>
      <c r="N37" s="108">
        <v>0.67</v>
      </c>
      <c r="O37" s="108">
        <v>0.26620830197987067</v>
      </c>
      <c r="P37" s="108">
        <v>0.36666431823553641</v>
      </c>
      <c r="Q37" s="108">
        <v>0.155804298642998</v>
      </c>
      <c r="R37" s="108">
        <v>0.7</v>
      </c>
      <c r="S37" s="108">
        <v>0.21596993486162572</v>
      </c>
      <c r="T37" s="108">
        <v>0.62</v>
      </c>
      <c r="U37" s="108">
        <v>9.9193301581539634E-2</v>
      </c>
      <c r="V37" s="108">
        <v>0.67</v>
      </c>
      <c r="W37" s="108">
        <v>0.22712507273216259</v>
      </c>
      <c r="X37" s="108">
        <v>0.63</v>
      </c>
      <c r="Y37" s="108">
        <v>4.2371192905777844E-2</v>
      </c>
      <c r="Z37" s="108">
        <v>0.21077348350695127</v>
      </c>
      <c r="AA37" s="108">
        <v>0.11443557328890749</v>
      </c>
    </row>
    <row r="38" spans="1:28" x14ac:dyDescent="0.2">
      <c r="A38" s="113" t="s">
        <v>405</v>
      </c>
      <c r="B38" s="103" t="s">
        <v>406</v>
      </c>
      <c r="C38" s="108">
        <v>0.20442843685722001</v>
      </c>
      <c r="D38" s="108">
        <v>0.25020212726791202</v>
      </c>
      <c r="E38" s="103">
        <v>0.22</v>
      </c>
      <c r="F38" s="108">
        <v>0.12959258761183981</v>
      </c>
      <c r="G38" s="103">
        <v>0.32</v>
      </c>
      <c r="H38" s="108">
        <v>0.12475326582136698</v>
      </c>
      <c r="I38" s="103">
        <v>0.23</v>
      </c>
      <c r="J38" s="108">
        <v>2.1413999907505477E-2</v>
      </c>
      <c r="K38" s="103">
        <v>0.15</v>
      </c>
      <c r="L38" s="103">
        <v>1.33</v>
      </c>
      <c r="M38" s="108">
        <v>0.20704367118455844</v>
      </c>
      <c r="N38" s="108">
        <v>1</v>
      </c>
      <c r="O38" s="108">
        <v>8.4216191849178446E-2</v>
      </c>
      <c r="P38" s="108">
        <v>1.6671057444389781</v>
      </c>
      <c r="Q38" s="108">
        <v>0.69577860316582019</v>
      </c>
      <c r="R38" s="108">
        <v>0.54</v>
      </c>
      <c r="S38" s="108">
        <v>0.11341388969889007</v>
      </c>
      <c r="T38" s="108">
        <v>0.74</v>
      </c>
      <c r="U38" s="108">
        <v>0.37417343242311796</v>
      </c>
      <c r="V38" s="108">
        <v>0.21</v>
      </c>
      <c r="W38" s="108">
        <v>0.11487220680629104</v>
      </c>
      <c r="X38" s="108">
        <v>0.15</v>
      </c>
      <c r="Y38" s="108">
        <v>3.456271493230216E-2</v>
      </c>
      <c r="Z38" s="108">
        <v>1.1819547686178347</v>
      </c>
      <c r="AA38" s="108">
        <v>0.9611572316947341</v>
      </c>
      <c r="AB38" s="115"/>
    </row>
    <row r="39" spans="1:28" ht="17" thickBot="1" x14ac:dyDescent="0.25">
      <c r="A39" s="116" t="s">
        <v>407</v>
      </c>
      <c r="B39" s="106" t="s">
        <v>408</v>
      </c>
      <c r="C39" s="110">
        <v>0.59363474504429292</v>
      </c>
      <c r="D39" s="110">
        <f>D31/D35</f>
        <v>0.59689365820422613</v>
      </c>
      <c r="E39" s="106">
        <v>0.36</v>
      </c>
      <c r="F39" s="110">
        <v>5.1053793712891129E-4</v>
      </c>
      <c r="G39" s="106">
        <v>0.26</v>
      </c>
      <c r="H39" s="110">
        <v>2.2033038764439723E-3</v>
      </c>
      <c r="I39" s="106">
        <v>0.24</v>
      </c>
      <c r="J39" s="110">
        <v>4.7066731951521897E-2</v>
      </c>
      <c r="K39" s="106">
        <v>0.41</v>
      </c>
      <c r="L39" s="106">
        <v>0.81</v>
      </c>
      <c r="M39" s="110">
        <v>0.29868277758115341</v>
      </c>
      <c r="N39" s="110">
        <v>0.55000000000000004</v>
      </c>
      <c r="O39" s="110">
        <v>0.15417025140779192</v>
      </c>
      <c r="P39" s="110">
        <v>0.55168277132982213</v>
      </c>
      <c r="Q39" s="110">
        <v>6.3093249479277108E-2</v>
      </c>
      <c r="R39" s="110">
        <v>0.53</v>
      </c>
      <c r="S39" s="110">
        <v>0.14491683294770577</v>
      </c>
      <c r="T39" s="110">
        <v>0.57999999999999996</v>
      </c>
      <c r="U39" s="110">
        <v>6.4760779707152313E-2</v>
      </c>
      <c r="V39" s="110">
        <v>0.33</v>
      </c>
      <c r="W39" s="110">
        <v>4.3608005640842773E-2</v>
      </c>
      <c r="X39" s="110">
        <v>0.33</v>
      </c>
      <c r="Y39" s="110">
        <v>4.7208483350203036E-2</v>
      </c>
      <c r="Z39" s="110">
        <v>0.41133484499250567</v>
      </c>
      <c r="AA39" s="110">
        <v>9.6129255928218804E-2</v>
      </c>
    </row>
    <row r="40" spans="1:28" x14ac:dyDescent="0.2">
      <c r="A40" s="107" t="s">
        <v>409</v>
      </c>
      <c r="B40" s="103" t="s">
        <v>410</v>
      </c>
      <c r="C40" s="108">
        <f>SUM(C41:C46)</f>
        <v>6.7567366577417705</v>
      </c>
      <c r="D40" s="108">
        <f>SUM(D41:D46)</f>
        <v>7.9630994633085237</v>
      </c>
      <c r="E40" s="103">
        <v>10.99</v>
      </c>
      <c r="F40" s="108">
        <f>SUM(F41:F46)</f>
        <v>2.6798052426892114</v>
      </c>
      <c r="G40" s="103">
        <v>8.77</v>
      </c>
      <c r="H40" s="108">
        <f>SUM(H41:H46)</f>
        <v>1.5949660758424382</v>
      </c>
      <c r="I40" s="103">
        <v>7.55</v>
      </c>
      <c r="J40" s="108">
        <f>SUM(J41:J46)</f>
        <v>0.40154208292211213</v>
      </c>
      <c r="K40" s="103">
        <v>15.6</v>
      </c>
      <c r="L40" s="103">
        <v>14.14</v>
      </c>
      <c r="M40" s="108">
        <f>SUM(M41:M46)</f>
        <v>4.1052819493830173</v>
      </c>
      <c r="N40" s="108">
        <v>6.92</v>
      </c>
      <c r="O40" s="108">
        <f>SUM(O41:O46)</f>
        <v>0.29198629300164003</v>
      </c>
      <c r="P40" s="108">
        <f>SUM(P41:P46)</f>
        <v>8.0540787664566107</v>
      </c>
      <c r="Q40" s="108">
        <f>SUM(Q41:Q46)</f>
        <v>3.5971556610843147</v>
      </c>
      <c r="R40" s="108">
        <v>6.15</v>
      </c>
      <c r="S40" s="108">
        <f>SUM(S41:S46)</f>
        <v>4.1421476453396329</v>
      </c>
      <c r="T40" s="108">
        <v>5.71</v>
      </c>
      <c r="U40" s="108">
        <f>SUM(U41:U46)</f>
        <v>3.6161944986095387</v>
      </c>
      <c r="V40" s="108">
        <v>16.440000000000001</v>
      </c>
      <c r="W40" s="108">
        <f>SUM(W41:W46)</f>
        <v>7.2763678478926499</v>
      </c>
      <c r="X40" s="108">
        <v>9.39</v>
      </c>
      <c r="Y40" s="108">
        <f>SUM(Y41:Y46)</f>
        <v>1.2606989670240936</v>
      </c>
      <c r="Z40" s="108">
        <f>SUM(Z41:Z46)</f>
        <v>8.9224541425003316</v>
      </c>
      <c r="AA40" s="108">
        <f>SUM(AA41:AA46)</f>
        <v>2.0132530373546844</v>
      </c>
    </row>
    <row r="41" spans="1:28" x14ac:dyDescent="0.2">
      <c r="A41" s="113" t="s">
        <v>148</v>
      </c>
      <c r="B41" s="103" t="s">
        <v>411</v>
      </c>
      <c r="C41" s="108">
        <v>4.4136146589622829</v>
      </c>
      <c r="D41" s="108">
        <v>4.8854911615085079</v>
      </c>
      <c r="E41" s="103">
        <v>5.34</v>
      </c>
      <c r="F41" s="108">
        <v>1.2833228657974316</v>
      </c>
      <c r="G41" s="103">
        <v>4.26</v>
      </c>
      <c r="H41" s="108">
        <v>0.96912128330943492</v>
      </c>
      <c r="I41" s="103">
        <v>3.75</v>
      </c>
      <c r="J41" s="108">
        <v>9.5423695715051951E-2</v>
      </c>
      <c r="K41" s="103">
        <v>10.039999999999999</v>
      </c>
      <c r="L41" s="103">
        <v>9.16</v>
      </c>
      <c r="M41" s="108">
        <v>2.4294971842742545</v>
      </c>
      <c r="N41" s="108">
        <v>3.7</v>
      </c>
      <c r="O41" s="108">
        <v>5.8557197595372909E-2</v>
      </c>
      <c r="P41" s="108">
        <v>4.9904826184937798</v>
      </c>
      <c r="Q41" s="108">
        <v>1.9157258614309738</v>
      </c>
      <c r="R41" s="108">
        <v>3.46</v>
      </c>
      <c r="S41" s="108">
        <v>2.2211525897730433</v>
      </c>
      <c r="T41" s="108">
        <v>3.29</v>
      </c>
      <c r="U41" s="108">
        <v>2.6573098474058447</v>
      </c>
      <c r="V41" s="108">
        <v>10.53</v>
      </c>
      <c r="W41" s="108">
        <v>4.635075952783942</v>
      </c>
      <c r="X41" s="108">
        <v>6.05</v>
      </c>
      <c r="Y41" s="108">
        <v>0.91117093598449306</v>
      </c>
      <c r="Z41" s="108">
        <v>6.1641676378202774</v>
      </c>
      <c r="AA41" s="108">
        <v>1.3869152757347492</v>
      </c>
    </row>
    <row r="42" spans="1:28" x14ac:dyDescent="0.2">
      <c r="A42" s="113" t="s">
        <v>149</v>
      </c>
      <c r="B42" s="103" t="s">
        <v>412</v>
      </c>
      <c r="C42" s="108">
        <v>1.074388107197739</v>
      </c>
      <c r="D42" s="108">
        <v>1.5330436857580987</v>
      </c>
      <c r="E42" s="103">
        <v>4.24</v>
      </c>
      <c r="F42" s="108">
        <v>1.2648857189249623</v>
      </c>
      <c r="G42" s="103">
        <v>3.01</v>
      </c>
      <c r="H42" s="108">
        <v>0.51794616478291799</v>
      </c>
      <c r="I42" s="103">
        <v>2.23</v>
      </c>
      <c r="J42" s="108">
        <v>0.1264842002576719</v>
      </c>
      <c r="K42" s="103">
        <v>4.1100000000000003</v>
      </c>
      <c r="L42" s="103">
        <v>3.19</v>
      </c>
      <c r="M42" s="108">
        <v>1.2855164880664773</v>
      </c>
      <c r="N42" s="108">
        <v>1.62</v>
      </c>
      <c r="O42" s="108">
        <v>8.2625890395157647E-3</v>
      </c>
      <c r="P42" s="108">
        <v>1.533182768023946</v>
      </c>
      <c r="Q42" s="108">
        <v>1.0619227057265781</v>
      </c>
      <c r="R42" s="108">
        <v>1.38</v>
      </c>
      <c r="S42" s="108">
        <v>1.0880331812883357</v>
      </c>
      <c r="T42" s="108">
        <v>1.1499999999999999</v>
      </c>
      <c r="U42" s="108">
        <v>0.79188501527634281</v>
      </c>
      <c r="V42" s="108">
        <v>3.31</v>
      </c>
      <c r="W42" s="108">
        <v>1.8427277786850156</v>
      </c>
      <c r="X42" s="108">
        <v>2.25</v>
      </c>
      <c r="Y42" s="108">
        <v>0.23617360896781942</v>
      </c>
      <c r="Z42" s="108">
        <v>1.7995335709326328</v>
      </c>
      <c r="AA42" s="108">
        <v>0.37762541317119841</v>
      </c>
    </row>
    <row r="43" spans="1:28" x14ac:dyDescent="0.2">
      <c r="A43" s="113" t="s">
        <v>150</v>
      </c>
      <c r="B43" s="103" t="s">
        <v>413</v>
      </c>
      <c r="C43" s="108">
        <v>0.56349938691709189</v>
      </c>
      <c r="D43" s="108">
        <v>0.62696190200868551</v>
      </c>
      <c r="E43" s="103">
        <v>0.66</v>
      </c>
      <c r="F43" s="108">
        <v>3.4242224597678126E-3</v>
      </c>
      <c r="G43" s="103">
        <v>0.65</v>
      </c>
      <c r="H43" s="108">
        <v>2.0026228637543509E-3</v>
      </c>
      <c r="I43" s="103">
        <v>0.7</v>
      </c>
      <c r="J43" s="108">
        <v>5.5400836271324298E-2</v>
      </c>
      <c r="K43" s="103">
        <v>0.52</v>
      </c>
      <c r="L43" s="103">
        <v>0.6</v>
      </c>
      <c r="M43" s="108">
        <v>1.7696538427228847E-2</v>
      </c>
      <c r="N43" s="108">
        <v>0.54</v>
      </c>
      <c r="O43" s="108">
        <v>6.7759540483452632E-2</v>
      </c>
      <c r="P43" s="108">
        <v>0.51860549538084966</v>
      </c>
      <c r="Q43" s="108">
        <v>0.16790109840850656</v>
      </c>
      <c r="R43" s="108">
        <v>0.43</v>
      </c>
      <c r="S43" s="108">
        <v>0.15407493664814037</v>
      </c>
      <c r="T43" s="108">
        <v>0.39</v>
      </c>
      <c r="U43" s="108">
        <v>5.5513590566070616E-2</v>
      </c>
      <c r="V43" s="108">
        <v>0.99</v>
      </c>
      <c r="W43" s="108">
        <v>0.27330708201681253</v>
      </c>
      <c r="X43" s="108">
        <v>0.37</v>
      </c>
      <c r="Y43" s="108">
        <v>2.636081098282864E-2</v>
      </c>
      <c r="Z43" s="108">
        <v>0.4092316444265261</v>
      </c>
      <c r="AA43" s="108">
        <v>0.12029009570833352</v>
      </c>
    </row>
    <row r="44" spans="1:28" x14ac:dyDescent="0.2">
      <c r="A44" s="113" t="s">
        <v>151</v>
      </c>
      <c r="B44" s="103" t="s">
        <v>414</v>
      </c>
      <c r="C44" s="108">
        <v>0.19139715532036786</v>
      </c>
      <c r="D44" s="108">
        <v>0.20098552475862241</v>
      </c>
      <c r="E44" s="103">
        <v>0.18</v>
      </c>
      <c r="F44" s="108">
        <v>7.447790601210388E-3</v>
      </c>
      <c r="G44" s="103">
        <v>0.18</v>
      </c>
      <c r="H44" s="108">
        <v>1.2336970093546888E-2</v>
      </c>
      <c r="I44" s="103">
        <v>0.2</v>
      </c>
      <c r="J44" s="108">
        <v>5.5168421257708149E-3</v>
      </c>
      <c r="K44" s="103">
        <v>0.15</v>
      </c>
      <c r="L44" s="103">
        <v>0.16</v>
      </c>
      <c r="M44" s="108">
        <v>9.8428181781811536E-3</v>
      </c>
      <c r="N44" s="108">
        <v>0.34</v>
      </c>
      <c r="O44" s="108">
        <v>4.7437000460537115E-2</v>
      </c>
      <c r="P44" s="108">
        <v>0.37160055207218706</v>
      </c>
      <c r="Q44" s="108">
        <v>0.21025620475572532</v>
      </c>
      <c r="R44" s="108">
        <v>0.2</v>
      </c>
      <c r="S44" s="108">
        <v>6.7163159182030183E-2</v>
      </c>
      <c r="T44" s="108">
        <v>0.22</v>
      </c>
      <c r="U44" s="108">
        <v>1.2424781508563515E-2</v>
      </c>
      <c r="V44" s="108">
        <v>0.49</v>
      </c>
      <c r="W44" s="108">
        <v>0.11922285309633805</v>
      </c>
      <c r="X44" s="108">
        <v>0.15</v>
      </c>
      <c r="Y44" s="108">
        <v>1.8720916321131913E-2</v>
      </c>
      <c r="Z44" s="108">
        <v>0.17687600186379851</v>
      </c>
      <c r="AA44" s="108">
        <v>2.6076913395549794E-2</v>
      </c>
    </row>
    <row r="45" spans="1:28" x14ac:dyDescent="0.2">
      <c r="A45" s="113" t="s">
        <v>415</v>
      </c>
      <c r="B45" s="103" t="s">
        <v>416</v>
      </c>
      <c r="C45" s="108">
        <v>0.33050296892931624</v>
      </c>
      <c r="D45" s="108">
        <v>0.41396897026672547</v>
      </c>
      <c r="E45" s="103">
        <v>0.17</v>
      </c>
      <c r="F45" s="108">
        <v>2.1527251944229976E-2</v>
      </c>
      <c r="G45" s="103">
        <v>0.22</v>
      </c>
      <c r="H45" s="108">
        <v>3.2736975575773597E-2</v>
      </c>
      <c r="I45" s="103">
        <v>0.27</v>
      </c>
      <c r="J45" s="108">
        <v>2.490144675280262E-2</v>
      </c>
      <c r="K45" s="103">
        <v>0.28000000000000003</v>
      </c>
      <c r="L45" s="103">
        <v>0.44</v>
      </c>
      <c r="M45" s="108">
        <v>0.19897343013252267</v>
      </c>
      <c r="N45" s="108">
        <v>0.25</v>
      </c>
      <c r="O45" s="108">
        <v>9.4189282301712932E-2</v>
      </c>
      <c r="P45" s="108">
        <v>0.2764051455863174</v>
      </c>
      <c r="Q45" s="108">
        <v>4.9538053478216333E-2</v>
      </c>
      <c r="R45" s="108">
        <v>0.26</v>
      </c>
      <c r="S45" s="108">
        <v>0.14964126613723949</v>
      </c>
      <c r="T45" s="108">
        <v>0.25</v>
      </c>
      <c r="U45" s="108">
        <v>5.9485917952860956E-2</v>
      </c>
      <c r="V45" s="108">
        <v>0.24</v>
      </c>
      <c r="W45" s="108">
        <v>4.646079425767987E-2</v>
      </c>
      <c r="X45" s="108">
        <v>0.21</v>
      </c>
      <c r="Y45" s="108">
        <v>2.1875602575374589E-2</v>
      </c>
      <c r="Z45" s="108">
        <v>0.18989146217320063</v>
      </c>
      <c r="AA45" s="108">
        <v>2.570507907228111E-2</v>
      </c>
    </row>
    <row r="46" spans="1:28" ht="17" thickBot="1" x14ac:dyDescent="0.25">
      <c r="A46" s="114">
        <v>0.79166666666666663</v>
      </c>
      <c r="B46" s="106" t="s">
        <v>417</v>
      </c>
      <c r="C46" s="110">
        <v>0.18333438041497169</v>
      </c>
      <c r="D46" s="110">
        <v>0.30264821900788469</v>
      </c>
      <c r="E46" s="106">
        <v>0.41</v>
      </c>
      <c r="F46" s="110">
        <v>9.9197392961609579E-2</v>
      </c>
      <c r="G46" s="106">
        <v>0.44</v>
      </c>
      <c r="H46" s="110">
        <v>6.0822059217010373E-2</v>
      </c>
      <c r="I46" s="106">
        <v>0.4</v>
      </c>
      <c r="J46" s="110">
        <v>9.3815061799490479E-2</v>
      </c>
      <c r="K46" s="106">
        <v>0.51</v>
      </c>
      <c r="L46" s="106">
        <v>0.59</v>
      </c>
      <c r="M46" s="110">
        <v>0.16375549030435249</v>
      </c>
      <c r="N46" s="110">
        <v>0.47</v>
      </c>
      <c r="O46" s="110">
        <v>1.5780683121048706E-2</v>
      </c>
      <c r="P46" s="110">
        <v>0.3638021868995307</v>
      </c>
      <c r="Q46" s="110">
        <v>0.19181173728431447</v>
      </c>
      <c r="R46" s="110">
        <v>0.44</v>
      </c>
      <c r="S46" s="110">
        <v>0.46208251231084418</v>
      </c>
      <c r="T46" s="110">
        <v>0.4</v>
      </c>
      <c r="U46" s="110">
        <v>3.957534589985634E-2</v>
      </c>
      <c r="V46" s="110">
        <v>0.89</v>
      </c>
      <c r="W46" s="110">
        <v>0.35957338705286118</v>
      </c>
      <c r="X46" s="110">
        <v>0.35</v>
      </c>
      <c r="Y46" s="110">
        <v>4.6397092192445942E-2</v>
      </c>
      <c r="Z46" s="110">
        <v>0.1827538252838968</v>
      </c>
      <c r="AA46" s="110">
        <v>7.6640260272572383E-2</v>
      </c>
    </row>
  </sheetData>
  <mergeCells count="31">
    <mergeCell ref="Z3:AA3"/>
    <mergeCell ref="P3:Q3"/>
    <mergeCell ref="R3:S3"/>
    <mergeCell ref="T3:U3"/>
    <mergeCell ref="V3:W3"/>
    <mergeCell ref="X3:Y3"/>
    <mergeCell ref="E3:F3"/>
    <mergeCell ref="G3:H3"/>
    <mergeCell ref="I3:J3"/>
    <mergeCell ref="L3:M3"/>
    <mergeCell ref="N3:O3"/>
    <mergeCell ref="R1:U1"/>
    <mergeCell ref="V1:W1"/>
    <mergeCell ref="X1:AA1"/>
    <mergeCell ref="E2:F2"/>
    <mergeCell ref="G2:H2"/>
    <mergeCell ref="I2:J2"/>
    <mergeCell ref="L2:M2"/>
    <mergeCell ref="N2:O2"/>
    <mergeCell ref="P2:Q2"/>
    <mergeCell ref="R2:S2"/>
    <mergeCell ref="N1:Q1"/>
    <mergeCell ref="T2:U2"/>
    <mergeCell ref="V2:W2"/>
    <mergeCell ref="X2:Y2"/>
    <mergeCell ref="Z2:AA2"/>
    <mergeCell ref="B1:C1"/>
    <mergeCell ref="E1:F1"/>
    <mergeCell ref="G1:H1"/>
    <mergeCell ref="I1:J1"/>
    <mergeCell ref="K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Ponds_data</vt:lpstr>
      <vt:lpstr>Endmembers</vt:lpstr>
      <vt:lpstr>Radon mass balance</vt:lpstr>
      <vt:lpstr>wind-speed</vt:lpstr>
      <vt:lpstr>Parameters for CH4 fluxes</vt:lpstr>
      <vt:lpstr>Diff experiment</vt:lpstr>
      <vt:lpstr>Data01</vt:lpstr>
      <vt:lpstr>Table 1</vt:lpstr>
      <vt:lpstr>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C.Olid</dc:creator>
  <cp:lastModifiedBy>Carolina Olid</cp:lastModifiedBy>
  <dcterms:created xsi:type="dcterms:W3CDTF">2017-12-12T10:35:03Z</dcterms:created>
  <dcterms:modified xsi:type="dcterms:W3CDTF">2021-01-25T15:51:30Z</dcterms:modified>
</cp:coreProperties>
</file>